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855" tabRatio="652"/>
  </bookViews>
  <sheets>
    <sheet name="一级首页" sheetId="2" r:id="rId1"/>
    <sheet name="二级明细-生产" sheetId="3" r:id="rId2"/>
    <sheet name="二级明细-非生产" sheetId="4" r:id="rId3"/>
    <sheet name="工装夹检具" sheetId="5" r:id="rId4"/>
    <sheet name="开发费用" sheetId="6" r:id="rId5"/>
    <sheet name="专用工装报价" sheetId="9" r:id="rId6"/>
  </sheets>
  <externalReferences>
    <externalReference r:id="rId7"/>
  </externalReferences>
  <definedNames>
    <definedName name="_xlnm._FilterDatabase" localSheetId="1" hidden="1">'二级明细-生产'!$B$22:$P$22</definedName>
    <definedName name="_xlnm._FilterDatabase" localSheetId="3" hidden="1">工装夹检具!$F$1:$N$64</definedName>
    <definedName name="coverpage_amortizetest">一级首页!$F$42</definedName>
    <definedName name="coverpage_amortizetooling">一级首页!$F$40</definedName>
    <definedName name="coverpage_baseprice">一级首页!$F$31</definedName>
    <definedName name="coverpage_currency">一级首页!$H$4</definedName>
    <definedName name="coverpage_data">一级首页!$D$4</definedName>
    <definedName name="coverpage_driverman">一级首页!$J$4</definedName>
    <definedName name="coverpage_drivermanposition">一级首页!$J$5</definedName>
    <definedName name="coverpage_equipmentloss">一级首页!$F$18</definedName>
    <definedName name="coverpage_exchangerate">一级首页!$H$5</definedName>
    <definedName name="coverpage_finalprice">一级首页!$F$45</definedName>
    <definedName name="coverpage_finance">一级首页!$F$29</definedName>
    <definedName name="coverpage_labourcost">一级首页!$F$16</definedName>
    <definedName name="coverpage_lifetime">一级首页!$F$8</definedName>
    <definedName name="coverpage_logistic">一级首页!$F$38</definedName>
    <definedName name="coverpage_mail">一级首页!$J$8</definedName>
    <definedName name="coverpage_manage">一级首页!$F$27</definedName>
    <definedName name="coverpage_mobile">一级首页!$J$6</definedName>
    <definedName name="coverpage_nonamortize">一级首页!$F$52</definedName>
    <definedName name="coverpage_package">一级首页!$F$34</definedName>
    <definedName name="coverpage_partname">一级首页!$D$7</definedName>
    <definedName name="coverpage_partnumber">一级首页!$D$6</definedName>
    <definedName name="coverpage_peakvolumn">一级首页!$F$6</definedName>
    <definedName name="coverpage_profile">一级首页!$F$23</definedName>
    <definedName name="coverpage_purchasepart">一级首页!$F$12</definedName>
    <definedName name="coverpage_quotation">一级首页!$F$5</definedName>
    <definedName name="coverpage_rawmaterial">一级首页!$F$14</definedName>
    <definedName name="coverpage_rdnonamortize">一级首页!$F$54</definedName>
    <definedName name="coverpage_sale">一级首页!$F$25</definedName>
    <definedName name="coverpage_scrap">一级首页!$F$21</definedName>
    <definedName name="coverpage_sequence">一级首页!$F$36</definedName>
    <definedName name="coverpage_supplieraddress">一级首页!$H$8</definedName>
    <definedName name="coverpage_suppliercode">一级首页!$H$6</definedName>
    <definedName name="coverpage_suppliername">一级首页!$H$7</definedName>
    <definedName name="coverpage_telephone">一级首页!$J$7</definedName>
    <definedName name="coverpage_vehiclecode">一级首页!$D$5</definedName>
    <definedName name="coverpage_year">一级首页!$D$8</definedName>
    <definedName name="coverpage_yearcapability">一级首页!$F$7</definedName>
    <definedName name="feishengchan_finance">'二级明细-非生产'!$K$22</definedName>
    <definedName name="feishengchan_fixture">'二级明细-非生产'!$J$34</definedName>
    <definedName name="feishengchan_fixtureamortize">'二级明细-非生产'!$I$34</definedName>
    <definedName name="feishengchan_logistic">'二级明细-非生产'!$I$46</definedName>
    <definedName name="feishengchan_management">'二级明细-非生产'!$H$22</definedName>
    <definedName name="feishengchan_package">'二级明细-非生产'!$D$46</definedName>
    <definedName name="feishengchan_percentfinance">'二级明细-非生产'!$J$22</definedName>
    <definedName name="feishengchan_percentlabour">'二级明细-非生产'!$D$14</definedName>
    <definedName name="feishengchan_percentmanagement">'二级明细-非生产'!$G$22</definedName>
    <definedName name="feishengchan_percentprofilematerial">'二级明细-非生产'!#REF!</definedName>
    <definedName name="feishengchan_percentprofileproduce">'二级明细-非生产'!$I$15</definedName>
    <definedName name="feishengchan_percentscrapmaterial">'二级明细-非生产'!#REF!</definedName>
    <definedName name="feishengchan_percentsell">'二级明细-非生产'!$D$22</definedName>
    <definedName name="feishengchan_percenttest">'二级明细-非生产'!#REF!</definedName>
    <definedName name="feishengchan_sell">'二级明细-非生产'!$E$22</definedName>
    <definedName name="feishengchan_test">'二级明细-非生产'!$E$33</definedName>
    <definedName name="feishengchan_testamortize">'二级明细-非生产'!$D$33</definedName>
    <definedName name="feishengchan_tooling">'二级明细-非生产'!$J$33</definedName>
    <definedName name="feishengchan_toolingamortize">'二级明细-非生产'!$I$33</definedName>
    <definedName name="feishengchan_toolingfixtureamortize">'二级明细-非生产'!$I$35</definedName>
    <definedName name="_xlnm.Print_Area" localSheetId="1">'二级明细-生产'!$B$1:$P$73</definedName>
    <definedName name="_xlnm.Print_Area" localSheetId="3">工装夹检具!$B$1:$O$64</definedName>
    <definedName name="_xlnm.Print_Area" localSheetId="4">开发费用!$B$1:$O$29</definedName>
    <definedName name="_xlnm.Print_Titles" localSheetId="1">'二级明细-生产'!$1:$9</definedName>
    <definedName name="shengchan_assembly">'二级明细-生产'!$P$58</definedName>
    <definedName name="shengchan_baseprice">'二级明细-生产'!$P$65</definedName>
    <definedName name="shengchan_finalprice">'二级明细-生产'!$P$72</definedName>
    <definedName name="shengchan_logistic">'二级明细-生产'!$P$71</definedName>
    <definedName name="shengchan_package">'二级明细-生产'!$P$67</definedName>
    <definedName name="shengchan_profile">'二级明细-生产'!$P$63</definedName>
    <definedName name="shengchan_purchasepart">'二级明细-生产'!$P$35</definedName>
    <definedName name="shengchan_rawmaterial">'二级明细-生产'!$P$20</definedName>
    <definedName name="shengchan_rawmaterialprocess">'二级明细-生产'!$P$45</definedName>
    <definedName name="shengchan_scrap">'二级明细-生产'!$P$62</definedName>
    <definedName name="shengchan_sequence">'二级明细-生产'!$P$70</definedName>
    <definedName name="shengchan_SMF">'二级明细-生产'!$P$64</definedName>
    <definedName name="shengchan_testamortize">'二级明细-生产'!$P$69</definedName>
    <definedName name="shengchan_toolingfixtureamortize">'二级明细-生产'!$P$68</definedName>
    <definedName name="shengchan_totalmanufacture">'二级明细-生产'!$P$61</definedName>
    <definedName name="shengchan_totalmaterial">'二级明细-生产'!$P$59</definedName>
    <definedName name="shengchan_totalproduce">'二级明细-生产'!$P$60</definedName>
    <definedName name="test_test">开发费用!$E$29</definedName>
    <definedName name="test_testamortize">开发费用!$E$30</definedName>
    <definedName name="test_testnonamortize">开发费用!$E$31</definedName>
    <definedName name="tooling_fixture">工装夹检具!$K$55</definedName>
    <definedName name="tooling_fixtureamortizewoVAT">工装夹检具!$K$60</definedName>
    <definedName name="tooling_fixtureoncepay">工装夹检具!$K$57</definedName>
    <definedName name="tooling_tooling">工装夹检具!$H$55</definedName>
    <definedName name="tooling_toolingamortizewoVAT">工装夹检具!$H$60</definedName>
    <definedName name="tooling_toolingoncepay">工装夹检具!$H$57</definedName>
    <definedName name="tooling_total">工装夹检具!$N$55</definedName>
    <definedName name="tooling_totalamortizewoVAT">工装夹检具!$N$60</definedName>
    <definedName name="tooling_totaloncepay">工装夹检具!$N$57</definedName>
    <definedName name="Z_C1A3E985_11F3_4FC1_9A70_68B1CF917C35_.wvu.FilterData" localSheetId="1" hidden="1">'二级明细-生产'!$B$22:$P$22</definedName>
    <definedName name="Z_C1A3E985_11F3_4FC1_9A70_68B1CF917C35_.wvu.FilterData" localSheetId="3" hidden="1">工装夹检具!$F$1:$N$64</definedName>
    <definedName name="Z_C1A3E985_11F3_4FC1_9A70_68B1CF917C35_.wvu.PrintArea" localSheetId="1" hidden="1">'二级明细-生产'!$B$1:$S$73</definedName>
    <definedName name="Z_C1A3E985_11F3_4FC1_9A70_68B1CF917C35_.wvu.PrintArea" localSheetId="3" hidden="1">工装夹检具!$B$1:$O$64</definedName>
    <definedName name="Z_F967FA98_FFDE_4CC1_9034_3318AB17576F_.wvu.FilterData" localSheetId="1" hidden="1">'二级明细-生产'!$B$22:$P$22</definedName>
    <definedName name="Z_F967FA98_FFDE_4CC1_9034_3318AB17576F_.wvu.FilterData" localSheetId="3" hidden="1">工装夹检具!$F$1:$N$64</definedName>
    <definedName name="Z_F967FA98_FFDE_4CC1_9034_3318AB17576F_.wvu.PrintArea" localSheetId="1" hidden="1">'二级明细-生产'!$B$1:$P$73</definedName>
    <definedName name="Z_F967FA98_FFDE_4CC1_9034_3318AB17576F_.wvu.PrintArea" localSheetId="3" hidden="1">工装夹检具!$B$1:$O$64</definedName>
    <definedName name="Z_F967FA98_FFDE_4CC1_9034_3318AB17576F_.wvu.Rows" localSheetId="0" hidden="1">一级首页!$50:$54</definedName>
  </definedNames>
  <calcPr calcId="144525"/>
  <customWorkbookViews>
    <customWorkbookView name="Qiu zhengang - 个人视图" guid="{f967fa98-ffde-4cc1-9034-3318ab17576f}" personalView="1" maximized="1" xWindow="1" yWindow="1" windowWidth="1280" windowHeight="784" activeSheetId="0" showComments="commIndAndComment"/>
    <customWorkbookView name="wangminghe - 个人视图" guid="{c1a3e985-11f3-4fc1-9a70-68b1cf917c35}" personalView="1" maximized="1" xWindow="1" yWindow="1" windowWidth="1280" windowHeight="665" activeSheetId="2"/>
  </customWorkbookViews>
</workbook>
</file>

<file path=xl/comments1.xml><?xml version="1.0" encoding="utf-8"?>
<comments xmlns="http://schemas.openxmlformats.org/spreadsheetml/2006/main">
  <authors>
    <author>Qiu zhengang</author>
  </authors>
  <commentList>
    <comment ref="C4" authorId="0">
      <text>
        <r>
          <rPr>
            <b/>
            <sz val="9"/>
            <rFont val="Tahoma"/>
            <charset val="134"/>
          </rPr>
          <t>格式 2010/02/25</t>
        </r>
      </text>
    </comment>
    <comment ref="G4" authorId="0">
      <text>
        <r>
          <rPr>
            <b/>
            <sz val="9"/>
            <rFont val="Tahoma"/>
            <charset val="134"/>
          </rPr>
          <t>货币种类，格式例如CNY</t>
        </r>
      </text>
    </comment>
    <comment ref="I4" authorId="0">
      <text>
        <r>
          <rPr>
            <b/>
            <sz val="9"/>
            <rFont val="Tahoma"/>
            <charset val="134"/>
          </rPr>
          <t>报价阶段的供应商联系人</t>
        </r>
      </text>
    </comment>
    <comment ref="C5" authorId="0">
      <text>
        <r>
          <rPr>
            <b/>
            <sz val="9"/>
            <rFont val="Tahoma"/>
            <charset val="134"/>
          </rPr>
          <t>询价零件所属车型 （例如：BC702）</t>
        </r>
      </text>
    </comment>
    <comment ref="G5" authorId="0">
      <text>
        <r>
          <rPr>
            <b/>
            <sz val="9"/>
            <rFont val="Tahoma"/>
            <charset val="134"/>
          </rPr>
          <t>基于北汽控股汇率政策的汇率，批量投产前的首次报价所使用的汇率详见询价文件</t>
        </r>
      </text>
    </comment>
    <comment ref="C6" authorId="0">
      <text>
        <r>
          <rPr>
            <b/>
            <sz val="9"/>
            <rFont val="Tahoma"/>
            <charset val="134"/>
          </rPr>
          <t>零件号（注意首位数字为0的零件号）</t>
        </r>
      </text>
    </comment>
    <comment ref="E6" authorId="0">
      <text>
        <r>
          <rPr>
            <b/>
            <sz val="9"/>
            <rFont val="Tahoma"/>
            <charset val="134"/>
          </rPr>
          <t>该零件的日峰值产量</t>
        </r>
      </text>
    </comment>
    <comment ref="G6" authorId="0">
      <text>
        <r>
          <rPr>
            <b/>
            <sz val="9"/>
            <rFont val="Tahoma"/>
            <charset val="134"/>
          </rPr>
          <t>可咨询采购询价人员</t>
        </r>
      </text>
    </comment>
    <comment ref="C7" authorId="0">
      <text>
        <r>
          <rPr>
            <b/>
            <sz val="9"/>
            <rFont val="Tahoma"/>
            <charset val="134"/>
          </rPr>
          <t>主机厂提供的零件名称</t>
        </r>
      </text>
    </comment>
    <comment ref="E7" authorId="0">
      <text>
        <r>
          <rPr>
            <b/>
            <sz val="9"/>
            <rFont val="Tahoma"/>
            <charset val="134"/>
          </rPr>
          <t>供应商该零件的年产能</t>
        </r>
        <r>
          <rPr>
            <sz val="9"/>
            <rFont val="Tahoma"/>
            <charset val="134"/>
          </rPr>
          <t xml:space="preserve">
</t>
        </r>
      </text>
    </comment>
    <comment ref="G7" authorId="0">
      <text>
        <r>
          <rPr>
            <b/>
            <sz val="9"/>
            <rFont val="Tahoma"/>
            <charset val="134"/>
          </rPr>
          <t>供应商代码对应的供应商全称</t>
        </r>
      </text>
    </comment>
    <comment ref="C8" authorId="0">
      <text>
        <r>
          <rPr>
            <b/>
            <sz val="9"/>
            <rFont val="Tahoma"/>
            <charset val="134"/>
          </rPr>
          <t>详见询价文件</t>
        </r>
      </text>
    </comment>
    <comment ref="E8" authorId="0">
      <text>
        <r>
          <rPr>
            <b/>
            <sz val="9"/>
            <rFont val="Tahoma"/>
            <charset val="134"/>
          </rPr>
          <t>自批量投产起到项目计划截止时间，可参看询价文件。</t>
        </r>
      </text>
    </comment>
    <comment ref="G8" authorId="0">
      <text>
        <r>
          <rPr>
            <b/>
            <sz val="9"/>
            <rFont val="Tahoma"/>
            <charset val="134"/>
          </rPr>
          <t xml:space="preserve">生产该零件的厂址 </t>
        </r>
      </text>
    </comment>
    <comment ref="E52" authorId="0">
      <text>
        <r>
          <rPr>
            <sz val="9"/>
            <rFont val="Tahoma"/>
            <charset val="134"/>
          </rPr>
          <t xml:space="preserve">1 </t>
        </r>
        <r>
          <rPr>
            <sz val="9"/>
            <rFont val="宋体"/>
            <charset val="134"/>
          </rPr>
          <t xml:space="preserve">供应商不接受摊销的金额
</t>
        </r>
        <r>
          <rPr>
            <sz val="9"/>
            <rFont val="Tahoma"/>
            <charset val="134"/>
          </rPr>
          <t xml:space="preserve">2 </t>
        </r>
        <r>
          <rPr>
            <sz val="9"/>
            <rFont val="宋体"/>
            <charset val="134"/>
          </rPr>
          <t xml:space="preserve">含税金额
</t>
        </r>
        <r>
          <rPr>
            <sz val="9"/>
            <rFont val="Tahoma"/>
            <charset val="134"/>
          </rPr>
          <t xml:space="preserve">3 </t>
        </r>
        <r>
          <rPr>
            <sz val="9"/>
            <rFont val="宋体"/>
            <charset val="134"/>
          </rPr>
          <t>单位：万元</t>
        </r>
      </text>
    </comment>
    <comment ref="E54" authorId="0">
      <text>
        <r>
          <rPr>
            <sz val="9"/>
            <rFont val="Tahoma"/>
            <charset val="134"/>
          </rPr>
          <t xml:space="preserve">1 </t>
        </r>
        <r>
          <rPr>
            <sz val="9"/>
            <rFont val="宋体"/>
            <charset val="134"/>
          </rPr>
          <t xml:space="preserve">供应商不接受摊销的金额
</t>
        </r>
        <r>
          <rPr>
            <sz val="9"/>
            <rFont val="Tahoma"/>
            <charset val="134"/>
          </rPr>
          <t xml:space="preserve">2 </t>
        </r>
        <r>
          <rPr>
            <sz val="9"/>
            <rFont val="宋体"/>
            <charset val="134"/>
          </rPr>
          <t xml:space="preserve">含税金额
</t>
        </r>
        <r>
          <rPr>
            <sz val="9"/>
            <rFont val="Tahoma"/>
            <charset val="134"/>
          </rPr>
          <t xml:space="preserve">3 </t>
        </r>
        <r>
          <rPr>
            <sz val="9"/>
            <rFont val="宋体"/>
            <charset val="134"/>
          </rPr>
          <t>单位：万元</t>
        </r>
      </text>
    </comment>
  </commentList>
</comments>
</file>

<file path=xl/comments2.xml><?xml version="1.0" encoding="utf-8"?>
<comments xmlns="http://schemas.openxmlformats.org/spreadsheetml/2006/main">
  <authors>
    <author>Qiu zhengang</author>
    <author>chouzhengang</author>
    <author>DaimlerChrysler Corporation</author>
  </authors>
  <commentList>
    <comment ref="C4" authorId="0">
      <text>
        <r>
          <rPr>
            <b/>
            <sz val="9"/>
            <rFont val="Tahoma"/>
            <charset val="134"/>
          </rPr>
          <t>格式 2010/02/25</t>
        </r>
      </text>
    </comment>
    <comment ref="J4" authorId="0">
      <text>
        <r>
          <rPr>
            <b/>
            <sz val="9"/>
            <rFont val="Tahoma"/>
            <charset val="134"/>
          </rPr>
          <t>货币种类，格式例如CNY</t>
        </r>
      </text>
    </comment>
    <comment ref="C5" authorId="0">
      <text>
        <r>
          <rPr>
            <b/>
            <sz val="9"/>
            <rFont val="Tahoma"/>
            <charset val="134"/>
          </rPr>
          <t>询价零件所属车型 （例如：BC702）</t>
        </r>
      </text>
    </comment>
    <comment ref="J5" authorId="0">
      <text>
        <r>
          <rPr>
            <b/>
            <sz val="9"/>
            <rFont val="Tahoma"/>
            <charset val="134"/>
          </rPr>
          <t>基于北汽控股汇率政策的汇率，批量投产前的首次报价所使用的汇率详见询价文件</t>
        </r>
      </text>
    </comment>
    <comment ref="C6" authorId="0">
      <text>
        <r>
          <rPr>
            <b/>
            <sz val="9"/>
            <rFont val="Tahoma"/>
            <charset val="134"/>
          </rPr>
          <t>零件号（注意首位数字为0的零件号）</t>
        </r>
      </text>
    </comment>
    <comment ref="G6" authorId="0">
      <text>
        <r>
          <rPr>
            <b/>
            <sz val="9"/>
            <rFont val="Tahoma"/>
            <charset val="134"/>
          </rPr>
          <t>该零件的日峰值产量</t>
        </r>
      </text>
    </comment>
    <comment ref="J6" authorId="0">
      <text>
        <r>
          <rPr>
            <b/>
            <sz val="9"/>
            <rFont val="Tahoma"/>
            <charset val="134"/>
          </rPr>
          <t>可咨询采购询价人员</t>
        </r>
      </text>
    </comment>
    <comment ref="C7" authorId="0">
      <text>
        <r>
          <rPr>
            <b/>
            <sz val="9"/>
            <rFont val="Tahoma"/>
            <charset val="134"/>
          </rPr>
          <t>主机厂提供的零件名称</t>
        </r>
      </text>
    </comment>
    <comment ref="G7" authorId="0">
      <text>
        <r>
          <rPr>
            <b/>
            <sz val="9"/>
            <rFont val="Tahoma"/>
            <charset val="134"/>
          </rPr>
          <t>供应商该零件的年产能</t>
        </r>
        <r>
          <rPr>
            <sz val="9"/>
            <rFont val="Tahoma"/>
            <charset val="134"/>
          </rPr>
          <t xml:space="preserve">
</t>
        </r>
      </text>
    </comment>
    <comment ref="J7" authorId="0">
      <text>
        <r>
          <rPr>
            <b/>
            <sz val="9"/>
            <rFont val="Tahoma"/>
            <charset val="134"/>
          </rPr>
          <t>供应商代码对应的供应商全称</t>
        </r>
      </text>
    </comment>
    <comment ref="C8" authorId="0">
      <text>
        <r>
          <rPr>
            <b/>
            <sz val="9"/>
            <rFont val="Tahoma"/>
            <charset val="134"/>
          </rPr>
          <t>详见询价文件</t>
        </r>
      </text>
    </comment>
    <comment ref="G8" authorId="0">
      <text>
        <r>
          <rPr>
            <b/>
            <sz val="9"/>
            <rFont val="Tahoma"/>
            <charset val="134"/>
          </rPr>
          <t>自批量投产起到项目计划截止时间，可参看询价文件。</t>
        </r>
      </text>
    </comment>
    <comment ref="J8" authorId="0">
      <text>
        <r>
          <rPr>
            <b/>
            <sz val="9"/>
            <rFont val="Tahoma"/>
            <charset val="134"/>
          </rPr>
          <t xml:space="preserve">生产该零件的厂址 </t>
        </r>
      </text>
    </comment>
    <comment ref="B11" authorId="0">
      <text>
        <r>
          <rPr>
            <b/>
            <sz val="9"/>
            <rFont val="Tahoma"/>
            <charset val="134"/>
          </rPr>
          <t>按件号顺序输入每列涉及的件号。这些件号要能够与下面装配区域中的采购来的零件相链接。</t>
        </r>
      </text>
    </comment>
    <comment ref="C11" authorId="0">
      <text>
        <r>
          <rPr>
            <b/>
            <sz val="9"/>
            <rFont val="Tahoma"/>
            <charset val="134"/>
          </rPr>
          <t>列出与此零件相联系的件号（可以是供应商内部的件号，或任意序号）</t>
        </r>
      </text>
    </comment>
    <comment ref="D11" authorId="0">
      <text>
        <r>
          <rPr>
            <b/>
            <sz val="9"/>
            <rFont val="Tahoma"/>
            <charset val="134"/>
          </rPr>
          <t>列出提供该外购原材料的原生产厂商全称。</t>
        </r>
      </text>
    </comment>
    <comment ref="G11" authorId="0">
      <text>
        <r>
          <rPr>
            <b/>
            <sz val="9"/>
            <rFont val="Tahoma"/>
            <charset val="134"/>
          </rPr>
          <t>输入材料的名称。例子：PC/ABS,镀锌钢(材)，铝，等等。</t>
        </r>
      </text>
    </comment>
    <comment ref="H11" authorId="0">
      <text>
        <r>
          <rPr>
            <b/>
            <sz val="9"/>
            <rFont val="Tahoma"/>
            <charset val="134"/>
          </rPr>
          <t>输入材料的规格（如果在DCX中可用到的）
例子: 镀锌钢 ..6M44A,冷卷钢MS 67,热塑性塑料聚烯烃(TPO).. DC-256,聚丙烯(PP) DB-067</t>
        </r>
      </text>
    </comment>
    <comment ref="I11" authorId="0">
      <text>
        <r>
          <rPr>
            <b/>
            <sz val="9"/>
            <rFont val="Tahoma"/>
            <charset val="134"/>
          </rPr>
          <t>仅用于记录
例子: 空白处大小 (.085" x 6" x 25"). 体积尺寸, 等等。</t>
        </r>
      </text>
    </comment>
    <comment ref="J11" authorId="0">
      <text>
        <r>
          <rPr>
            <b/>
            <sz val="9"/>
            <rFont val="Tahoma"/>
            <charset val="134"/>
          </rPr>
          <t>在这一列的每个方框下拉栏中选择一个尺寸单位。</t>
        </r>
      </text>
    </comment>
    <comment ref="K11" authorId="1">
      <text>
        <r>
          <rPr>
            <b/>
            <sz val="9"/>
            <rFont val="Tahoma"/>
            <charset val="134"/>
          </rPr>
          <t>说明部件是采购的(P)还是自制的(M),还是由北汽指定货源的(D)</t>
        </r>
      </text>
    </comment>
    <comment ref="L11" authorId="0">
      <text>
        <r>
          <rPr>
            <b/>
            <sz val="9"/>
            <rFont val="Tahoma"/>
            <charset val="134"/>
          </rPr>
          <t>输入和外购零件相关联的货币种类。
清单详见工作表“世界主要货币”
例如： EUR 欧元</t>
        </r>
      </text>
    </comment>
    <comment ref="M11" authorId="0">
      <text>
        <r>
          <rPr>
            <b/>
            <sz val="9"/>
            <rFont val="Tahoma"/>
            <charset val="134"/>
          </rPr>
          <t>单个此下级外协件价格</t>
        </r>
      </text>
    </comment>
    <comment ref="N11" authorId="0">
      <text>
        <r>
          <rPr>
            <b/>
            <sz val="9"/>
            <rFont val="Tahoma"/>
            <charset val="134"/>
          </rPr>
          <t>单个询价的零件所需的此下级外协件的数量</t>
        </r>
      </text>
    </comment>
    <comment ref="Q11" authorId="0">
      <text>
        <r>
          <rPr>
            <b/>
            <sz val="9"/>
            <rFont val="Tahoma"/>
            <charset val="134"/>
          </rPr>
          <t>此外协件对于一级供应商来说是进口/国产</t>
        </r>
      </text>
    </comment>
    <comment ref="N18" authorId="2">
      <text>
        <r>
          <rPr>
            <sz val="9"/>
            <rFont val="Tahoma"/>
            <charset val="134"/>
          </rPr>
          <t>自动计算所有的原材料费用总和。</t>
        </r>
      </text>
    </comment>
    <comment ref="N20" authorId="2">
      <text>
        <r>
          <rPr>
            <sz val="9"/>
            <rFont val="Tahoma"/>
            <charset val="134"/>
          </rPr>
          <t>原材料费用小计和原材料管理费用的总和。</t>
        </r>
      </text>
    </comment>
    <comment ref="B22" authorId="0">
      <text>
        <r>
          <rPr>
            <b/>
            <sz val="9"/>
            <rFont val="Tahoma"/>
            <charset val="134"/>
          </rPr>
          <t>按件号顺序输入每列涉及的件号。这些件号要能够与下面装配区域中的采购来的零件相链接。</t>
        </r>
      </text>
    </comment>
    <comment ref="C22" authorId="0">
      <text>
        <r>
          <rPr>
            <b/>
            <sz val="9"/>
            <rFont val="Tahoma"/>
            <charset val="134"/>
          </rPr>
          <t>列出与此零件相联系的件号（可以是供应商内部的件号，或任意序号）</t>
        </r>
      </text>
    </comment>
    <comment ref="D22" authorId="0">
      <text>
        <r>
          <rPr>
            <b/>
            <sz val="9"/>
            <rFont val="Tahoma"/>
            <charset val="134"/>
          </rPr>
          <t>列出提供该外购零件的下一阶（子）供应商名称。</t>
        </r>
      </text>
    </comment>
    <comment ref="E22" authorId="0">
      <text>
        <r>
          <rPr>
            <b/>
            <sz val="9"/>
            <rFont val="Tahoma"/>
            <charset val="134"/>
          </rPr>
          <t>输入子供应商的生产那些采购零件的地点。如果运送点与生产点不同，请在批注部分强调。</t>
        </r>
      </text>
    </comment>
    <comment ref="H22" authorId="0">
      <text>
        <r>
          <rPr>
            <b/>
            <sz val="9"/>
            <rFont val="Tahoma"/>
            <charset val="134"/>
          </rPr>
          <t>单件毛重</t>
        </r>
      </text>
    </comment>
    <comment ref="I22" authorId="0">
      <text>
        <r>
          <rPr>
            <b/>
            <sz val="9"/>
            <rFont val="Tahoma"/>
            <charset val="134"/>
          </rPr>
          <t>选择计量单位</t>
        </r>
      </text>
    </comment>
    <comment ref="J22" authorId="1">
      <text>
        <r>
          <rPr>
            <b/>
            <sz val="9"/>
            <rFont val="Tahoma"/>
            <charset val="134"/>
          </rPr>
          <t>说明零件是沿用现有的，还是在现有零件基础上更改出来的，还是全新的</t>
        </r>
      </text>
    </comment>
    <comment ref="K22" authorId="1">
      <text>
        <r>
          <rPr>
            <b/>
            <sz val="9"/>
            <rFont val="Tahoma"/>
            <charset val="134"/>
          </rPr>
          <t>说明部件是采购的(P)还是自制的(M),还是由北汽指定货源的(D)</t>
        </r>
      </text>
    </comment>
    <comment ref="L22" authorId="0">
      <text>
        <r>
          <rPr>
            <b/>
            <sz val="9"/>
            <rFont val="Tahoma"/>
            <charset val="134"/>
          </rPr>
          <t>输入和外购零件相关联的货币种类。
清单详见工作表“世界主要货币”
例如： EUR 欧元</t>
        </r>
      </text>
    </comment>
    <comment ref="M22" authorId="0">
      <text>
        <r>
          <rPr>
            <b/>
            <sz val="9"/>
            <rFont val="Tahoma"/>
            <charset val="134"/>
          </rPr>
          <t>单个此下级外协件价格</t>
        </r>
      </text>
    </comment>
    <comment ref="N22" authorId="0">
      <text>
        <r>
          <rPr>
            <b/>
            <sz val="9"/>
            <rFont val="Tahoma"/>
            <charset val="134"/>
          </rPr>
          <t>单个询价的零件所需的此下级外协件的数量</t>
        </r>
      </text>
    </comment>
    <comment ref="P22" authorId="0">
      <text>
        <r>
          <rPr>
            <b/>
            <sz val="9"/>
            <rFont val="Tahoma"/>
            <charset val="134"/>
          </rPr>
          <t>小计由每件用量x单价/单位x汇率产生的。</t>
        </r>
      </text>
    </comment>
    <comment ref="Q22" authorId="0">
      <text>
        <r>
          <rPr>
            <b/>
            <sz val="9"/>
            <rFont val="Tahoma"/>
            <charset val="134"/>
          </rPr>
          <t>此外协件对于一级供应商来说是进口/国产</t>
        </r>
      </text>
    </comment>
    <comment ref="O33" authorId="2">
      <text>
        <r>
          <rPr>
            <sz val="9"/>
            <rFont val="Tahoma"/>
            <charset val="134"/>
          </rPr>
          <t>自动计算所有的外购零件费用总和。</t>
        </r>
      </text>
    </comment>
    <comment ref="M35" authorId="2">
      <text>
        <r>
          <rPr>
            <sz val="9"/>
            <rFont val="Tahoma"/>
            <charset val="134"/>
          </rPr>
          <t>外购零件价格小计和外购零件运费度的总和</t>
        </r>
      </text>
    </comment>
    <comment ref="P37" authorId="0">
      <text>
        <r>
          <rPr>
            <b/>
            <sz val="9"/>
            <rFont val="Tahoma"/>
            <charset val="134"/>
          </rPr>
          <t>自动地计算（机器每次运转的费用）+（直接员工每个操作的费用）总和</t>
        </r>
      </text>
    </comment>
    <comment ref="B38" authorId="0">
      <text>
        <r>
          <rPr>
            <b/>
            <sz val="9"/>
            <rFont val="Tahoma"/>
            <charset val="134"/>
          </rPr>
          <t>按件号顺序输入每列涉及的件号。这些件号要能够与下面装配区域中的采购来的零件相链接。</t>
        </r>
      </text>
    </comment>
    <comment ref="C38" authorId="0">
      <text>
        <r>
          <rPr>
            <b/>
            <sz val="9"/>
            <rFont val="Tahoma"/>
            <charset val="134"/>
          </rPr>
          <t>操作号码要按每个所输入的生产线项目分配好。这也要和模具细目上的操作号码想匹配。
例子：操作#10, #20…</t>
        </r>
      </text>
    </comment>
    <comment ref="D38" authorId="0">
      <text>
        <r>
          <rPr>
            <b/>
            <sz val="9"/>
            <rFont val="Tahoma"/>
            <charset val="134"/>
          </rPr>
          <t>输入装配程序步骤 (操作) 的说明
例子： 装配马达到(反射)镜护盖上，装配信息处理器到电路板上，等等。</t>
        </r>
      </text>
    </comment>
    <comment ref="E38" authorId="0">
      <text>
        <r>
          <rPr>
            <b/>
            <sz val="9"/>
            <rFont val="Tahoma"/>
            <charset val="134"/>
          </rPr>
          <t>例子: 描述机器和它的能力的类型和吨位或相应的尺寸。
例子: 1500 吨传送压力，1000 吨注(射)模(塑)机, 等等。</t>
        </r>
      </text>
    </comment>
    <comment ref="F38" authorId="0">
      <text>
        <r>
          <rPr>
            <b/>
            <sz val="9"/>
            <rFont val="Tahoma"/>
            <charset val="134"/>
          </rPr>
          <t>被用于这一个步骤的总机器投资费用(不包括模具、夹检具)</t>
        </r>
      </text>
    </comment>
    <comment ref="G38" authorId="0">
      <text>
        <r>
          <rPr>
            <b/>
            <sz val="9"/>
            <rFont val="Tahoma"/>
            <charset val="134"/>
          </rPr>
          <t>包含设备折旧费，不包含工厂管理费和直接人工每分钟费用。</t>
        </r>
      </text>
    </comment>
    <comment ref="H38" authorId="0">
      <text>
        <r>
          <rPr>
            <b/>
            <sz val="9"/>
            <rFont val="Tahoma"/>
            <charset val="134"/>
          </rPr>
          <t>包含能量损耗费，不包含工厂管理费和直接人工每分钟费用。</t>
        </r>
      </text>
    </comment>
    <comment ref="I38" authorId="0">
      <text>
        <r>
          <rPr>
            <b/>
            <sz val="9"/>
            <rFont val="Tahoma"/>
            <charset val="134"/>
          </rPr>
          <t>自动计算:
设备折旧费用*机械运转时间 (分钟) / 每周期生产件数*单件用量</t>
        </r>
      </text>
    </comment>
    <comment ref="J38" authorId="0">
      <text>
        <r>
          <rPr>
            <b/>
            <sz val="9"/>
            <rFont val="Tahoma"/>
            <charset val="134"/>
          </rPr>
          <t>生产一件所需时间。</t>
        </r>
      </text>
    </comment>
    <comment ref="K38" authorId="0">
      <text>
        <r>
          <rPr>
            <b/>
            <sz val="9"/>
            <rFont val="Tahoma"/>
            <charset val="134"/>
          </rPr>
          <t>在一个周期内生产的件数。</t>
        </r>
      </text>
    </comment>
    <comment ref="L38" authorId="0">
      <text>
        <r>
          <rPr>
            <b/>
            <sz val="9"/>
            <rFont val="Tahoma"/>
            <charset val="134"/>
          </rPr>
          <t>输入每个组立件所需元件数量。
例子：每个组立件需2个元件，等等。如果2个或更多个提及的号码被用在同一个生产线上，那么每个组立件上总的元件数量必须和以上原材料区域内的原材料数量相等。</t>
        </r>
      </text>
    </comment>
    <comment ref="M38" authorId="0">
      <text>
        <r>
          <rPr>
            <b/>
            <sz val="9"/>
            <rFont val="Tahoma"/>
            <charset val="134"/>
          </rPr>
          <t>包含附加福利的每分钟直接员工费用。</t>
        </r>
      </text>
    </comment>
    <comment ref="N38" authorId="0">
      <text>
        <r>
          <rPr>
            <b/>
            <sz val="9"/>
            <rFont val="Tahoma"/>
            <charset val="134"/>
          </rPr>
          <t>该操作所需的直接员工人数(应该在十进位的同等物中被陈述)。
例子:.5(1个人操作2部机器),2(2个人操作1部机器)</t>
        </r>
      </text>
    </comment>
    <comment ref="O38" authorId="0">
      <text>
        <r>
          <rPr>
            <b/>
            <sz val="9"/>
            <rFont val="Tahoma"/>
            <charset val="134"/>
          </rPr>
          <t>自动地计算：
（人工费用*作业人数*时间）/每周期生产件数*单件用量</t>
        </r>
      </text>
    </comment>
    <comment ref="N45" authorId="2">
      <text>
        <r>
          <rPr>
            <sz val="9"/>
            <rFont val="Tahoma"/>
            <charset val="134"/>
          </rPr>
          <t>自动地计算所有原料转变费用的总数</t>
        </r>
      </text>
    </comment>
    <comment ref="P47" authorId="0">
      <text>
        <r>
          <rPr>
            <b/>
            <sz val="9"/>
            <rFont val="Tahoma"/>
            <charset val="134"/>
          </rPr>
          <t>自动地计算装配总费用加上直接员工装配费用的总和。</t>
        </r>
      </text>
    </comment>
    <comment ref="B48" authorId="0">
      <text>
        <r>
          <rPr>
            <b/>
            <sz val="9"/>
            <rFont val="Tahoma"/>
            <charset val="134"/>
          </rPr>
          <t>按件号顺序输入每列涉及的件号。这些件号要能够与下面装配区域中的采购来的零件相链接。</t>
        </r>
      </text>
    </comment>
    <comment ref="C48" authorId="0">
      <text>
        <r>
          <rPr>
            <b/>
            <sz val="9"/>
            <rFont val="Tahoma"/>
            <charset val="134"/>
          </rPr>
          <t>操作号码要按每个所输入的生产线项目分配好。这也要和模具细目上的操作号码想匹配。
例子：操作#10, #20…</t>
        </r>
      </text>
    </comment>
    <comment ref="D48" authorId="0">
      <text>
        <r>
          <rPr>
            <b/>
            <sz val="9"/>
            <rFont val="Tahoma"/>
            <charset val="134"/>
          </rPr>
          <t>输入装配程序步骤 (操作) 的说明
例子： 装配马达到(反射)镜护盖上，装配信息处理器到电路板上，等等。</t>
        </r>
      </text>
    </comment>
    <comment ref="E48" authorId="0">
      <text>
        <r>
          <rPr>
            <b/>
            <sz val="9"/>
            <rFont val="Tahoma"/>
            <charset val="134"/>
          </rPr>
          <t>例子: 描述机器和它的能力的类型和吨位或相应的尺寸。
例子: 1500 吨传送压力，1000 吨注(射)模(塑)机, 等等。</t>
        </r>
      </text>
    </comment>
    <comment ref="F48" authorId="0">
      <text>
        <r>
          <rPr>
            <b/>
            <sz val="9"/>
            <rFont val="Tahoma"/>
            <charset val="134"/>
          </rPr>
          <t>被用于这一个步骤的总机器投资费用(不包括模具、夹检具)</t>
        </r>
      </text>
    </comment>
    <comment ref="G48" authorId="0">
      <text>
        <r>
          <rPr>
            <b/>
            <sz val="9"/>
            <rFont val="Tahoma"/>
            <charset val="134"/>
          </rPr>
          <t>包含设备折旧费，不包含工厂管理费和直接人工每分钟费用。</t>
        </r>
      </text>
    </comment>
    <comment ref="H48" authorId="0">
      <text>
        <r>
          <rPr>
            <b/>
            <sz val="9"/>
            <rFont val="Tahoma"/>
            <charset val="134"/>
          </rPr>
          <t>包含能量损耗费，不包含工厂管理费和直接人工每分钟费用。</t>
        </r>
      </text>
    </comment>
    <comment ref="I48" authorId="0">
      <text>
        <r>
          <rPr>
            <b/>
            <sz val="9"/>
            <rFont val="Tahoma"/>
            <charset val="134"/>
          </rPr>
          <t>自动计算:
设备折旧费用*机械运转时间 (分钟) / 每周期生产件数*单件用量</t>
        </r>
      </text>
    </comment>
    <comment ref="J48" authorId="0">
      <text>
        <r>
          <rPr>
            <b/>
            <sz val="9"/>
            <rFont val="Tahoma"/>
            <charset val="134"/>
          </rPr>
          <t>生产一件所需时间。</t>
        </r>
      </text>
    </comment>
    <comment ref="K48" authorId="0">
      <text>
        <r>
          <rPr>
            <b/>
            <sz val="9"/>
            <rFont val="Tahoma"/>
            <charset val="134"/>
          </rPr>
          <t>在一个周期内生产的件数。</t>
        </r>
      </text>
    </comment>
    <comment ref="L48" authorId="0">
      <text>
        <r>
          <rPr>
            <b/>
            <sz val="9"/>
            <rFont val="Tahoma"/>
            <charset val="134"/>
          </rPr>
          <t>输入每个组立件所需元件数量。
例子：每个组立件需2个元件，等等。如果2个或更多个提及的号码被用在同一个生产线上，那么每个组立件上总的元件数量必须和以上原材料区域内的原材料数量相等。</t>
        </r>
      </text>
    </comment>
    <comment ref="M48" authorId="0">
      <text>
        <r>
          <rPr>
            <b/>
            <sz val="9"/>
            <rFont val="Tahoma"/>
            <charset val="134"/>
          </rPr>
          <t>包含附加福利的每分钟直接员工费用。</t>
        </r>
      </text>
    </comment>
    <comment ref="N48" authorId="0">
      <text>
        <r>
          <rPr>
            <b/>
            <sz val="9"/>
            <rFont val="Tahoma"/>
            <charset val="134"/>
          </rPr>
          <t>该操作所需的直接员工人数(应该在十进位的同等物中被陈述)。
例子:.5(1个人操作2部机器),2(2个人操作1部机器)</t>
        </r>
      </text>
    </comment>
    <comment ref="O48" authorId="0">
      <text>
        <r>
          <rPr>
            <b/>
            <sz val="9"/>
            <rFont val="Tahoma"/>
            <charset val="134"/>
          </rPr>
          <t>自动地计算：
（人工费用*作业人数*时间）/每周期生产件数*单件用量</t>
        </r>
      </text>
    </comment>
    <comment ref="C59" authorId="0">
      <text>
        <r>
          <rPr>
            <b/>
            <sz val="9"/>
            <rFont val="Tahoma"/>
            <charset val="134"/>
          </rPr>
          <t>输入所有与该区域报价相关的备注和解释。也需注明消费包装的备注信息（不含在单价中）以及任何降低成本的承诺。</t>
        </r>
      </text>
    </comment>
    <comment ref="O60" authorId="0">
      <text>
        <r>
          <rPr>
            <b/>
            <sz val="9"/>
            <rFont val="Tahoma"/>
            <charset val="134"/>
          </rPr>
          <t>由原材料加工总费用加上装配总费用自动地计算出来。</t>
        </r>
      </text>
    </comment>
    <comment ref="O61" authorId="0">
      <text>
        <r>
          <rPr>
            <b/>
            <sz val="9"/>
            <rFont val="Tahoma"/>
            <charset val="134"/>
          </rPr>
          <t>生产总费用由结合了总制造费用，含额外费用的原材料费用及含额外费用的外购零件费用而自动地计算出来。</t>
        </r>
      </text>
    </comment>
    <comment ref="N62" authorId="0">
      <text>
        <r>
          <rPr>
            <b/>
            <sz val="9"/>
            <rFont val="Tahoma"/>
            <charset val="134"/>
          </rPr>
          <t>废料百分率和费用从制造，外购零件和原材料总废料费用详细计算区域处自动地嵌入。
平均的百分率是基于生产费用得出的。</t>
        </r>
      </text>
    </comment>
    <comment ref="N63" authorId="0">
      <text>
        <r>
          <rPr>
            <b/>
            <sz val="9"/>
            <rFont val="Tahoma"/>
            <charset val="134"/>
          </rPr>
          <t>利润百分率和费用从那详细计算区域处自动地嵌入。它是原材料和制造利润的总和。
平均的百分率是基于生产费用得出的。</t>
        </r>
      </text>
    </comment>
    <comment ref="O63" authorId="0">
      <text>
        <r>
          <rPr>
            <b/>
            <sz val="9"/>
            <rFont val="Tahoma"/>
            <charset val="134"/>
          </rPr>
          <t>相对于“生产总费用”的比例。
即认为原材料、外购件部分的资金先期投入，如同总制造费用一样，同样可以产生利润。
（极端情况： 无任何机械加工的贸易公司）</t>
        </r>
      </text>
    </comment>
    <comment ref="N64" authorId="0">
      <text>
        <r>
          <rPr>
            <b/>
            <sz val="9"/>
            <rFont val="Tahoma"/>
            <charset val="134"/>
          </rPr>
          <t>销售和行政费用、一般的费用从那详细计算区域处自动地嵌入。它是ER&amp;D (零件特殊性),销售和行政费用、一般的费用的总和。
平均的百分率是基于总的制造费用而得出的。</t>
        </r>
      </text>
    </comment>
    <comment ref="O64" authorId="0">
      <text>
        <r>
          <rPr>
            <b/>
            <sz val="9"/>
            <rFont val="Tahoma"/>
            <charset val="134"/>
          </rPr>
          <t>相对于总制造费用的百分比，
即认为此“销售及管理费用”不包括：
①原材料管理费
②外协外购件管理费
③“其他工厂管理费
（以上三点详见本表“总制造费用”内）</t>
        </r>
      </text>
    </comment>
    <comment ref="O65" authorId="0">
      <text>
        <r>
          <rPr>
            <b/>
            <sz val="9"/>
            <rFont val="Tahoma"/>
            <charset val="134"/>
          </rPr>
          <t>基本销售价格是基于生产总费用，废料费用，利润及销售和行政费用、一般的费用之和而自动计算得出的。</t>
        </r>
      </text>
    </comment>
    <comment ref="O67" authorId="0">
      <text>
        <r>
          <rPr>
            <b/>
            <sz val="9"/>
            <rFont val="Tahoma"/>
            <charset val="134"/>
          </rPr>
          <t>包装费用由那详细计算区域自动地嵌入。</t>
        </r>
      </text>
    </comment>
    <comment ref="O68" authorId="0">
      <text>
        <r>
          <rPr>
            <b/>
            <sz val="9"/>
            <rFont val="Tahoma"/>
            <charset val="134"/>
          </rPr>
          <t>每个零件的模具和夹具分摊费用由那详细计算区域自动地嵌入。</t>
        </r>
      </text>
    </comment>
    <comment ref="O70" authorId="0">
      <text>
        <r>
          <rPr>
            <b/>
            <sz val="9"/>
            <rFont val="Tahoma"/>
            <charset val="134"/>
          </rPr>
          <t>请输入与“ 即时 ”交货零件相关的运费，按序列顺序，交到主机厂。采购员有要求时才提供。</t>
        </r>
      </text>
    </comment>
    <comment ref="O71" authorId="0">
      <text>
        <r>
          <rPr>
            <b/>
            <sz val="9"/>
            <rFont val="Tahoma"/>
            <charset val="134"/>
          </rPr>
          <t>采购员有要求时才提供。
物流费用由那详细计算区域自动地嵌入。</t>
        </r>
      </text>
    </comment>
    <comment ref="O72" authorId="0">
      <text>
        <r>
          <rPr>
            <b/>
            <sz val="9"/>
            <rFont val="Tahoma"/>
            <charset val="134"/>
          </rPr>
          <t>总销售价格基于基本销售价格，加上包装费用，模具和夹具的分摊费用，零件排序和可适用的物流费用之和自动地计算出。</t>
        </r>
      </text>
    </comment>
  </commentList>
</comments>
</file>

<file path=xl/comments3.xml><?xml version="1.0" encoding="utf-8"?>
<comments xmlns="http://schemas.openxmlformats.org/spreadsheetml/2006/main">
  <authors>
    <author>Qiu zhengang</author>
    <author>DaimlerChrysler Corporation</author>
  </authors>
  <commentList>
    <comment ref="B4" authorId="0">
      <text>
        <r>
          <rPr>
            <b/>
            <sz val="9"/>
            <rFont val="Tahoma"/>
            <charset val="134"/>
          </rPr>
          <t>格式 2010/02/25</t>
        </r>
      </text>
    </comment>
    <comment ref="G4" authorId="0">
      <text>
        <r>
          <rPr>
            <b/>
            <sz val="9"/>
            <rFont val="Tahoma"/>
            <charset val="134"/>
          </rPr>
          <t>货币种类，格式例如CNY</t>
        </r>
      </text>
    </comment>
    <comment ref="J4" authorId="0">
      <text>
        <r>
          <rPr>
            <b/>
            <sz val="9"/>
            <rFont val="Tahoma"/>
            <charset val="134"/>
          </rPr>
          <t>报价阶段的供应商联系人</t>
        </r>
      </text>
    </comment>
    <comment ref="B5" authorId="0">
      <text>
        <r>
          <rPr>
            <b/>
            <sz val="9"/>
            <rFont val="Tahoma"/>
            <charset val="134"/>
          </rPr>
          <t>询价零件所属车型 （例如：BC702）</t>
        </r>
      </text>
    </comment>
    <comment ref="G5" authorId="0">
      <text>
        <r>
          <rPr>
            <b/>
            <sz val="9"/>
            <rFont val="Tahoma"/>
            <charset val="134"/>
          </rPr>
          <t>基于北汽控股汇率政策的汇率，批量投产前的首次报价所使用的汇率详见询价文件</t>
        </r>
      </text>
    </comment>
    <comment ref="B6" authorId="0">
      <text>
        <r>
          <rPr>
            <b/>
            <sz val="9"/>
            <rFont val="Tahoma"/>
            <charset val="134"/>
          </rPr>
          <t>零件号（注意首位数字为0的零件号）</t>
        </r>
      </text>
    </comment>
    <comment ref="E6" authorId="0">
      <text>
        <r>
          <rPr>
            <b/>
            <sz val="9"/>
            <rFont val="Tahoma"/>
            <charset val="134"/>
          </rPr>
          <t>该零件的日峰值产量</t>
        </r>
      </text>
    </comment>
    <comment ref="G6" authorId="0">
      <text>
        <r>
          <rPr>
            <b/>
            <sz val="9"/>
            <rFont val="Tahoma"/>
            <charset val="134"/>
          </rPr>
          <t>可咨询采购询价人员</t>
        </r>
      </text>
    </comment>
    <comment ref="B7" authorId="0">
      <text>
        <r>
          <rPr>
            <b/>
            <sz val="9"/>
            <rFont val="Tahoma"/>
            <charset val="134"/>
          </rPr>
          <t>主机厂提供的零件名称</t>
        </r>
      </text>
    </comment>
    <comment ref="E7" authorId="0">
      <text>
        <r>
          <rPr>
            <b/>
            <sz val="9"/>
            <rFont val="Tahoma"/>
            <charset val="134"/>
          </rPr>
          <t>供应商该零件的年产能</t>
        </r>
        <r>
          <rPr>
            <sz val="9"/>
            <rFont val="Tahoma"/>
            <charset val="134"/>
          </rPr>
          <t xml:space="preserve">
</t>
        </r>
      </text>
    </comment>
    <comment ref="G7" authorId="0">
      <text>
        <r>
          <rPr>
            <b/>
            <sz val="9"/>
            <rFont val="Tahoma"/>
            <charset val="134"/>
          </rPr>
          <t>供应商代码对应的供应商全称</t>
        </r>
      </text>
    </comment>
    <comment ref="B8" authorId="0">
      <text>
        <r>
          <rPr>
            <b/>
            <sz val="9"/>
            <rFont val="Tahoma"/>
            <charset val="134"/>
          </rPr>
          <t>详见询价文件</t>
        </r>
      </text>
    </comment>
    <comment ref="E8" authorId="0">
      <text>
        <r>
          <rPr>
            <b/>
            <sz val="9"/>
            <rFont val="Tahoma"/>
            <charset val="134"/>
          </rPr>
          <t>自批量投产起到项目计划截止时间，可参看询价文件。</t>
        </r>
      </text>
    </comment>
    <comment ref="G8" authorId="0">
      <text>
        <r>
          <rPr>
            <b/>
            <sz val="9"/>
            <rFont val="Tahoma"/>
            <charset val="134"/>
          </rPr>
          <t xml:space="preserve">生产该零件的厂址 </t>
        </r>
      </text>
    </comment>
    <comment ref="D13" authorId="0">
      <text>
        <r>
          <rPr>
            <b/>
            <sz val="9"/>
            <rFont val="Tahoma"/>
            <charset val="134"/>
          </rPr>
          <t>输入每个单件上的百分率。每个单件的值会自动地计算出来。</t>
        </r>
      </text>
    </comment>
    <comment ref="I13" authorId="0">
      <text>
        <r>
          <rPr>
            <b/>
            <sz val="9"/>
            <rFont val="Tahoma"/>
            <charset val="134"/>
          </rPr>
          <t>输入每个单件上的百分率。每个单件的值会自动地计算出来。</t>
        </r>
      </text>
    </comment>
    <comment ref="J13" authorId="0">
      <text>
        <r>
          <rPr>
            <b/>
            <sz val="9"/>
            <rFont val="Tahoma"/>
            <charset val="134"/>
          </rPr>
          <t>输入与每个单件相关的成本。</t>
        </r>
      </text>
    </comment>
    <comment ref="C14" authorId="0">
      <text>
        <r>
          <rPr>
            <b/>
            <sz val="9"/>
            <rFont val="Tahoma"/>
            <charset val="134"/>
          </rPr>
          <t>这是在原材料加工和最后装配时产生的。</t>
        </r>
      </text>
    </comment>
    <comment ref="H15" authorId="0">
      <text>
        <r>
          <rPr>
            <b/>
            <sz val="9"/>
            <rFont val="Tahoma"/>
            <charset val="134"/>
          </rPr>
          <t>基于对零件各种各样的工厂管理，机器费用和全部的直接员工费用总的成本贡献而付给供应商的利润。</t>
        </r>
      </text>
    </comment>
    <comment ref="E21" authorId="0">
      <text>
        <r>
          <rPr>
            <b/>
            <sz val="9"/>
            <rFont val="Tahoma"/>
            <charset val="134"/>
          </rPr>
          <t>输入与每个单件相关的成本。</t>
        </r>
      </text>
    </comment>
    <comment ref="H21" authorId="0">
      <text>
        <r>
          <rPr>
            <b/>
            <sz val="9"/>
            <rFont val="Tahoma"/>
            <charset val="134"/>
          </rPr>
          <t>输入与每个单件相关的成本。</t>
        </r>
      </text>
    </comment>
    <comment ref="K21" authorId="0">
      <text>
        <r>
          <rPr>
            <b/>
            <sz val="9"/>
            <rFont val="Tahoma"/>
            <charset val="134"/>
          </rPr>
          <t>输入与每个单件相关的成本。</t>
        </r>
      </text>
    </comment>
    <comment ref="C23" authorId="0">
      <text>
        <r>
          <rPr>
            <b/>
            <sz val="9"/>
            <rFont val="Tahoma"/>
            <charset val="134"/>
          </rPr>
          <t>输入其他任何的一般费用。</t>
        </r>
      </text>
    </comment>
    <comment ref="F23" authorId="0">
      <text>
        <r>
          <rPr>
            <b/>
            <sz val="9"/>
            <rFont val="Tahoma"/>
            <charset val="134"/>
          </rPr>
          <t>输入其他任何的一般费用。</t>
        </r>
      </text>
    </comment>
    <comment ref="I23" authorId="0">
      <text>
        <r>
          <rPr>
            <b/>
            <sz val="9"/>
            <rFont val="Tahoma"/>
            <charset val="134"/>
          </rPr>
          <t>输入其他任何的一般费用。</t>
        </r>
      </text>
    </comment>
    <comment ref="F32" authorId="1">
      <text>
        <r>
          <rPr>
            <sz val="9"/>
            <rFont val="Tahoma"/>
            <charset val="134"/>
          </rPr>
          <t>提供用在计算零件特殊ER&amp;D费用中的零件总件数－总的要用于项目整个生命周期。</t>
        </r>
      </text>
    </comment>
    <comment ref="I32" authorId="0">
      <text>
        <r>
          <rPr>
            <b/>
            <sz val="9"/>
            <rFont val="Tahoma"/>
            <charset val="134"/>
          </rPr>
          <t>输入与每个单件相关的成本。</t>
        </r>
      </text>
    </comment>
    <comment ref="J32" authorId="0">
      <text>
        <r>
          <rPr>
            <b/>
            <sz val="9"/>
            <rFont val="Tahoma"/>
            <charset val="134"/>
          </rPr>
          <t>输入与所报价项目生命周期相关的总的费用。</t>
        </r>
      </text>
    </comment>
    <comment ref="K32" authorId="0">
      <text>
        <r>
          <rPr>
            <b/>
            <sz val="9"/>
            <rFont val="Tahoma"/>
            <charset val="134"/>
          </rPr>
          <t>提供用在计算零件每单元分摊件数的零件总件数－总的要用于项目整个生命周期。</t>
        </r>
      </text>
    </comment>
    <comment ref="C33" authorId="0">
      <text>
        <r>
          <rPr>
            <b/>
            <sz val="9"/>
            <rFont val="Tahoma"/>
            <charset val="134"/>
          </rPr>
          <t>工程费用（ER&amp;D）尤其是被分摊在零件单价中的该零件的开发费用。</t>
        </r>
      </text>
    </comment>
    <comment ref="C34" authorId="0">
      <text>
        <r>
          <rPr>
            <b/>
            <sz val="9"/>
            <rFont val="Tahoma"/>
            <charset val="134"/>
          </rPr>
          <t>输入其他任何的一般费用。</t>
        </r>
      </text>
    </comment>
    <comment ref="D44" authorId="0">
      <text>
        <r>
          <rPr>
            <b/>
            <sz val="9"/>
            <rFont val="Tahoma"/>
            <charset val="134"/>
          </rPr>
          <t>输入与每个单件相关的成本。</t>
        </r>
      </text>
    </comment>
    <comment ref="I44" authorId="0">
      <text>
        <r>
          <rPr>
            <b/>
            <sz val="9"/>
            <rFont val="Tahoma"/>
            <charset val="134"/>
          </rPr>
          <t>输入与每个单件相关的成本。</t>
        </r>
      </text>
    </comment>
    <comment ref="H45" authorId="0">
      <text>
        <r>
          <rPr>
            <b/>
            <sz val="9"/>
            <rFont val="Tahoma"/>
            <charset val="134"/>
          </rPr>
          <t>计算这一数字应该考虑到方式，运输工具，日用率，每日运送频率，回内地的和出境率，回返比以及每运输最大的容器。</t>
        </r>
      </text>
    </comment>
    <comment ref="H46" authorId="0">
      <text>
        <r>
          <rPr>
            <b/>
            <sz val="9"/>
            <rFont val="Tahoma"/>
            <charset val="134"/>
          </rPr>
          <t>这个总费用应该和一级首页的物流费用相符合。</t>
        </r>
      </text>
    </comment>
  </commentList>
</comments>
</file>

<file path=xl/comments4.xml><?xml version="1.0" encoding="utf-8"?>
<comments xmlns="http://schemas.openxmlformats.org/spreadsheetml/2006/main">
  <authors>
    <author>Qiu zhengang</author>
    <author>DaimlerChrysler Corporation</author>
    <author>chouzhengang</author>
    <author>Troy Gee</author>
  </authors>
  <commentList>
    <comment ref="C4" authorId="0">
      <text>
        <r>
          <rPr>
            <b/>
            <sz val="9"/>
            <rFont val="Tahoma"/>
            <charset val="134"/>
          </rPr>
          <t>格式 2010/02/25</t>
        </r>
      </text>
    </comment>
    <comment ref="I4" authorId="0">
      <text>
        <r>
          <rPr>
            <b/>
            <sz val="9"/>
            <rFont val="Tahoma"/>
            <charset val="134"/>
          </rPr>
          <t>货币种类，格式例如CNY</t>
        </r>
      </text>
    </comment>
    <comment ref="C5" authorId="0">
      <text>
        <r>
          <rPr>
            <b/>
            <sz val="9"/>
            <rFont val="Tahoma"/>
            <charset val="134"/>
          </rPr>
          <t>询价零件所属车型 （例如：BC702）</t>
        </r>
      </text>
    </comment>
    <comment ref="I5" authorId="0">
      <text>
        <r>
          <rPr>
            <b/>
            <sz val="9"/>
            <rFont val="Tahoma"/>
            <charset val="134"/>
          </rPr>
          <t>基于北汽控股汇率政策的汇率，批量投产前的首次报价所使用的汇率详见询价文件</t>
        </r>
      </text>
    </comment>
    <comment ref="C6" authorId="0">
      <text>
        <r>
          <rPr>
            <b/>
            <sz val="9"/>
            <rFont val="Tahoma"/>
            <charset val="134"/>
          </rPr>
          <t>零件号（注意首位数字为0的零件号）</t>
        </r>
      </text>
    </comment>
    <comment ref="F6" authorId="0">
      <text>
        <r>
          <rPr>
            <b/>
            <sz val="9"/>
            <rFont val="Tahoma"/>
            <charset val="134"/>
          </rPr>
          <t>该零件的日峰值产量</t>
        </r>
      </text>
    </comment>
    <comment ref="I6" authorId="0">
      <text>
        <r>
          <rPr>
            <b/>
            <sz val="9"/>
            <rFont val="Tahoma"/>
            <charset val="134"/>
          </rPr>
          <t>可咨询采购询价人员</t>
        </r>
      </text>
    </comment>
    <comment ref="C7" authorId="0">
      <text>
        <r>
          <rPr>
            <b/>
            <sz val="9"/>
            <rFont val="Tahoma"/>
            <charset val="134"/>
          </rPr>
          <t>主机厂提供的零件名称</t>
        </r>
      </text>
    </comment>
    <comment ref="F7" authorId="0">
      <text>
        <r>
          <rPr>
            <b/>
            <sz val="9"/>
            <rFont val="Tahoma"/>
            <charset val="134"/>
          </rPr>
          <t>供应商该零件的年产能</t>
        </r>
        <r>
          <rPr>
            <sz val="9"/>
            <rFont val="Tahoma"/>
            <charset val="134"/>
          </rPr>
          <t xml:space="preserve">
</t>
        </r>
      </text>
    </comment>
    <comment ref="I7" authorId="0">
      <text>
        <r>
          <rPr>
            <b/>
            <sz val="9"/>
            <rFont val="Tahoma"/>
            <charset val="134"/>
          </rPr>
          <t>供应商代码对应的供应商全称</t>
        </r>
      </text>
    </comment>
    <comment ref="C8" authorId="0">
      <text>
        <r>
          <rPr>
            <b/>
            <sz val="9"/>
            <rFont val="Tahoma"/>
            <charset val="134"/>
          </rPr>
          <t>详见询价文件</t>
        </r>
      </text>
    </comment>
    <comment ref="F8" authorId="0">
      <text>
        <r>
          <rPr>
            <b/>
            <sz val="9"/>
            <rFont val="Tahoma"/>
            <charset val="134"/>
          </rPr>
          <t>自批量投产起到项目计划截止时间，可参看询价文件。</t>
        </r>
      </text>
    </comment>
    <comment ref="I8" authorId="0">
      <text>
        <r>
          <rPr>
            <b/>
            <sz val="9"/>
            <rFont val="Tahoma"/>
            <charset val="134"/>
          </rPr>
          <t xml:space="preserve">生产该零件的厂址 </t>
        </r>
      </text>
    </comment>
    <comment ref="B11" authorId="1">
      <text>
        <r>
          <rPr>
            <sz val="9"/>
            <rFont val="Tahoma"/>
            <charset val="134"/>
          </rPr>
          <t>这里的操作号要和原材料加工过程或装配部分可用到的价格细目相关的操作号相一致。</t>
        </r>
      </text>
    </comment>
    <comment ref="C11" authorId="1">
      <text>
        <r>
          <rPr>
            <sz val="9"/>
            <rFont val="Tahoma"/>
            <charset val="134"/>
          </rPr>
          <t xml:space="preserve">从下列下拉框中选择一个可描述此模具类型的最佳描述。
这些列出的模具类型是和供应商的模具记录表相一致的（STR）
</t>
        </r>
      </text>
    </comment>
    <comment ref="D11" authorId="1">
      <text>
        <r>
          <rPr>
            <sz val="9"/>
            <rFont val="Tahoma"/>
            <charset val="134"/>
          </rPr>
          <t>为各个独立的模具输入模具编号代码。
例子：模具－M010 01.
那里的M等于是模具类型，010指的是这种模具类型中的第一个（不是指操作号码），01指的是同一个或同一类的模具(s)中的编号1。</t>
        </r>
      </text>
    </comment>
    <comment ref="E11" authorId="1">
      <text>
        <r>
          <rPr>
            <sz val="9"/>
            <rFont val="Tahoma"/>
            <charset val="134"/>
          </rPr>
          <t>提供特定的模具描述 (类型和它的用途) 。例子：关于注模－一模四穴。关于冲模描述－一个支架五个冲模。</t>
        </r>
      </text>
    </comment>
    <comment ref="F11" authorId="1">
      <text>
        <r>
          <rPr>
            <sz val="9"/>
            <rFont val="Tahoma"/>
            <charset val="134"/>
          </rPr>
          <t>标明该模具将在哪个国家生产。</t>
        </r>
      </text>
    </comment>
    <comment ref="G11" authorId="1">
      <text>
        <r>
          <rPr>
            <sz val="9"/>
            <rFont val="Tahoma"/>
            <charset val="134"/>
          </rPr>
          <t>提供每一项目预期每周的工作式样。 
例子 2/8/5。 
2=# 每天班次 (s),
8= 每班次花的小时数,
5= 每星期工作天数。</t>
        </r>
      </text>
    </comment>
    <comment ref="H11" authorId="1">
      <text>
        <r>
          <rPr>
            <sz val="9"/>
            <rFont val="Tahoma"/>
            <charset val="134"/>
          </rPr>
          <t>列出报价时模具的预计制造厂商。</t>
        </r>
      </text>
    </comment>
    <comment ref="I11" authorId="1">
      <text>
        <r>
          <rPr>
            <sz val="9"/>
            <rFont val="Tahoma"/>
            <charset val="134"/>
          </rPr>
          <t>列出模具发估厂商家数,含预计模具制造厂商</t>
        </r>
      </text>
    </comment>
    <comment ref="J11" authorId="1">
      <text>
        <r>
          <rPr>
            <sz val="9"/>
            <rFont val="Tahoma"/>
            <charset val="134"/>
          </rPr>
          <t>模具存放地点 应为主机厂提供的供应商代码（关于生产地点）或列出实际模具存放地址。</t>
        </r>
      </text>
    </comment>
    <comment ref="K11" authorId="1">
      <text>
        <r>
          <rPr>
            <sz val="9"/>
            <rFont val="Tahoma"/>
            <charset val="134"/>
          </rPr>
          <t>模具完成前置时间,以周为单位</t>
        </r>
      </text>
    </comment>
    <comment ref="L11" authorId="2">
      <text>
        <r>
          <rPr>
            <b/>
            <sz val="9"/>
            <rFont val="Tahoma"/>
            <charset val="134"/>
          </rPr>
          <t>即描述有几付模具、夹检具等信息</t>
        </r>
      </text>
    </comment>
    <comment ref="O11" authorId="1">
      <text>
        <r>
          <rPr>
            <sz val="9"/>
            <rFont val="Tahoma"/>
            <charset val="134"/>
          </rPr>
          <t>总的模具费用应该是不含任何涨价的实际的费用。</t>
        </r>
      </text>
    </comment>
    <comment ref="G55" authorId="3">
      <text>
        <r>
          <rPr>
            <sz val="9"/>
            <rFont val="Tahoma"/>
            <charset val="134"/>
          </rPr>
          <t>这是要求了报价的零件的想要的模具费用的总数的自动计算。模具由下列一系列分类的条目构成：弯曲器，冲模，挤出冲模，专用器具，模子，木底鞋和面具。公式是总计扣除夹具小计而得出的。</t>
        </r>
      </text>
    </comment>
    <comment ref="J55" authorId="1">
      <text>
        <r>
          <rPr>
            <sz val="9"/>
            <rFont val="Tahoma"/>
            <charset val="134"/>
          </rPr>
          <t>这是要求了报价的零件的想要的夹具费用的总数的自动计算。夹具由下列一系列分类的条目构成：装置器，（焊接）装置器，和量规。</t>
        </r>
      </text>
    </comment>
    <comment ref="M55" authorId="1">
      <text>
        <r>
          <rPr>
            <sz val="9"/>
            <rFont val="Tahoma"/>
            <charset val="134"/>
          </rPr>
          <t>总计由模具和夹具小计相加自动地计算出来。</t>
        </r>
      </text>
    </comment>
  </commentList>
</comments>
</file>

<file path=xl/comments5.xml><?xml version="1.0" encoding="utf-8"?>
<comments xmlns="http://schemas.openxmlformats.org/spreadsheetml/2006/main">
  <authors>
    <author>Qiu zhengang</author>
  </authors>
  <commentList>
    <comment ref="B4" authorId="0">
      <text>
        <r>
          <rPr>
            <b/>
            <sz val="9"/>
            <rFont val="Tahoma"/>
            <charset val="134"/>
          </rPr>
          <t>格式 2010/02/25</t>
        </r>
      </text>
    </comment>
    <comment ref="I4" authorId="0">
      <text>
        <r>
          <rPr>
            <b/>
            <sz val="9"/>
            <rFont val="Tahoma"/>
            <charset val="134"/>
          </rPr>
          <t>货币种类，格式例如CNY</t>
        </r>
      </text>
    </comment>
    <comment ref="B5" authorId="0">
      <text>
        <r>
          <rPr>
            <b/>
            <sz val="9"/>
            <rFont val="Tahoma"/>
            <charset val="134"/>
          </rPr>
          <t>询价零件所属车型 （例如：BC702）</t>
        </r>
      </text>
    </comment>
    <comment ref="I5" authorId="0">
      <text>
        <r>
          <rPr>
            <b/>
            <sz val="9"/>
            <rFont val="Tahoma"/>
            <charset val="134"/>
          </rPr>
          <t>基于北汽控股汇率政策的汇率，批量投产前的首次报价所使用的汇率详见询价文件</t>
        </r>
      </text>
    </comment>
    <comment ref="B6" authorId="0">
      <text>
        <r>
          <rPr>
            <b/>
            <sz val="9"/>
            <rFont val="Tahoma"/>
            <charset val="134"/>
          </rPr>
          <t>零件号（注意首位数字为0的零件号）</t>
        </r>
      </text>
    </comment>
    <comment ref="F6" authorId="0">
      <text>
        <r>
          <rPr>
            <b/>
            <sz val="9"/>
            <rFont val="Tahoma"/>
            <charset val="134"/>
          </rPr>
          <t>该零件的日峰值产量</t>
        </r>
      </text>
    </comment>
    <comment ref="I6" authorId="0">
      <text>
        <r>
          <rPr>
            <b/>
            <sz val="9"/>
            <rFont val="Tahoma"/>
            <charset val="134"/>
          </rPr>
          <t>可咨询采购询价人员</t>
        </r>
      </text>
    </comment>
    <comment ref="B7" authorId="0">
      <text>
        <r>
          <rPr>
            <b/>
            <sz val="9"/>
            <rFont val="Tahoma"/>
            <charset val="134"/>
          </rPr>
          <t>主机厂提供的零件名称</t>
        </r>
      </text>
    </comment>
    <comment ref="F7" authorId="0">
      <text>
        <r>
          <rPr>
            <b/>
            <sz val="9"/>
            <rFont val="Tahoma"/>
            <charset val="134"/>
          </rPr>
          <t>供应商该零件的年产能</t>
        </r>
        <r>
          <rPr>
            <sz val="9"/>
            <rFont val="Tahoma"/>
            <charset val="134"/>
          </rPr>
          <t xml:space="preserve">
</t>
        </r>
      </text>
    </comment>
    <comment ref="I7" authorId="0">
      <text>
        <r>
          <rPr>
            <b/>
            <sz val="9"/>
            <rFont val="Tahoma"/>
            <charset val="134"/>
          </rPr>
          <t>供应商代码对应的供应商全称</t>
        </r>
      </text>
    </comment>
    <comment ref="B8" authorId="0">
      <text>
        <r>
          <rPr>
            <b/>
            <sz val="9"/>
            <rFont val="Tahoma"/>
            <charset val="134"/>
          </rPr>
          <t>详见询价文件</t>
        </r>
      </text>
    </comment>
    <comment ref="F8" authorId="0">
      <text>
        <r>
          <rPr>
            <b/>
            <sz val="9"/>
            <rFont val="Tahoma"/>
            <charset val="134"/>
          </rPr>
          <t>自批量投产起到项目计划截止时间，可参看询价文件。</t>
        </r>
      </text>
    </comment>
    <comment ref="I8" authorId="0">
      <text>
        <r>
          <rPr>
            <b/>
            <sz val="9"/>
            <rFont val="Tahoma"/>
            <charset val="134"/>
          </rPr>
          <t xml:space="preserve">生产该零件的厂址 </t>
        </r>
      </text>
    </comment>
  </commentList>
</comments>
</file>

<file path=xl/comments6.xml><?xml version="1.0" encoding="utf-8"?>
<comments xmlns="http://schemas.openxmlformats.org/spreadsheetml/2006/main">
  <authors>
    <author>朱宇</author>
  </authors>
  <commentList>
    <comment ref="C52" authorId="0">
      <text>
        <r>
          <rPr>
            <sz val="9"/>
            <rFont val="宋体"/>
            <charset val="134"/>
          </rPr>
          <t xml:space="preserve">冷却用
</t>
        </r>
      </text>
    </comment>
    <comment ref="C53" authorId="0">
      <text>
        <r>
          <rPr>
            <sz val="9"/>
            <rFont val="宋体"/>
            <charset val="134"/>
          </rPr>
          <t>吹塑模具、
或是注塑模具防尘设计</t>
        </r>
      </text>
    </comment>
    <comment ref="C54" authorId="0">
      <text>
        <r>
          <rPr>
            <sz val="9"/>
            <rFont val="宋体"/>
            <charset val="134"/>
          </rPr>
          <t>隔热、绝缘</t>
        </r>
      </text>
    </comment>
    <comment ref="C55" authorId="0">
      <text>
        <r>
          <rPr>
            <sz val="9"/>
            <rFont val="宋体"/>
            <charset val="134"/>
          </rPr>
          <t xml:space="preserve">做电极用
</t>
        </r>
      </text>
    </comment>
    <comment ref="C56" authorId="0">
      <text>
        <r>
          <rPr>
            <sz val="9"/>
            <rFont val="宋体"/>
            <charset val="134"/>
          </rPr>
          <t xml:space="preserve">做电极用
</t>
        </r>
      </text>
    </comment>
  </commentList>
</comments>
</file>

<file path=xl/sharedStrings.xml><?xml version="1.0" encoding="utf-8"?>
<sst xmlns="http://schemas.openxmlformats.org/spreadsheetml/2006/main" count="561" uniqueCount="342">
  <si>
    <t>北京汽车股份有限公司</t>
  </si>
  <si>
    <t>一级报价明细</t>
  </si>
  <si>
    <t>填写日期:</t>
  </si>
  <si>
    <t>货币种类:</t>
  </si>
  <si>
    <t>供应商联系人:</t>
  </si>
  <si>
    <t>所属车型系列:</t>
  </si>
  <si>
    <t>询价文件编号:</t>
  </si>
  <si>
    <t>询价汇率:</t>
  </si>
  <si>
    <t>联系人职位:</t>
  </si>
  <si>
    <t>零件号 :</t>
  </si>
  <si>
    <t>日峰值产量（个）:</t>
  </si>
  <si>
    <t>供应商代码:</t>
  </si>
  <si>
    <t>联系人手机:</t>
  </si>
  <si>
    <t>零件名称 :</t>
  </si>
  <si>
    <t>年产能（个）:</t>
  </si>
  <si>
    <t>供应商全称:</t>
  </si>
  <si>
    <t>联系人座机:</t>
  </si>
  <si>
    <t>年度型:</t>
  </si>
  <si>
    <t>项目生命周期（月）:</t>
  </si>
  <si>
    <t>厂址:</t>
  </si>
  <si>
    <t>电子邮箱:</t>
  </si>
  <si>
    <t>外协外购件:</t>
  </si>
  <si>
    <t>原材料:</t>
  </si>
  <si>
    <t>人工成本 (原材料加工&amp;装配):</t>
  </si>
  <si>
    <t>设备损耗 (原材料加工&amp;装配):</t>
  </si>
  <si>
    <t>废品:</t>
  </si>
  <si>
    <t>利润:</t>
  </si>
  <si>
    <t>销售费用:</t>
  </si>
  <si>
    <t>管理费用:</t>
  </si>
  <si>
    <t>财务费用:</t>
  </si>
  <si>
    <t>基本价格</t>
  </si>
  <si>
    <t>包装(单件)</t>
  </si>
  <si>
    <r>
      <rPr>
        <b/>
        <sz val="10"/>
        <rFont val="宋体"/>
        <charset val="134"/>
      </rPr>
      <t>零件排序</t>
    </r>
    <r>
      <rPr>
        <b/>
        <sz val="10"/>
        <rFont val="Arial"/>
        <charset val="134"/>
      </rPr>
      <t xml:space="preserve"> (</t>
    </r>
    <r>
      <rPr>
        <b/>
        <sz val="10"/>
        <rFont val="宋体"/>
        <charset val="134"/>
      </rPr>
      <t>如果需要</t>
    </r>
    <r>
      <rPr>
        <b/>
        <sz val="10"/>
        <rFont val="Arial"/>
        <charset val="134"/>
      </rPr>
      <t xml:space="preserve">):  </t>
    </r>
  </si>
  <si>
    <t>物流:</t>
  </si>
  <si>
    <t>摊销 (模具、夹检具):</t>
  </si>
  <si>
    <r>
      <rPr>
        <b/>
        <sz val="10"/>
        <rFont val="宋体"/>
        <charset val="134"/>
      </rPr>
      <t>摊销</t>
    </r>
    <r>
      <rPr>
        <b/>
        <sz val="10"/>
        <rFont val="Arial"/>
        <charset val="134"/>
      </rPr>
      <t xml:space="preserve"> (</t>
    </r>
    <r>
      <rPr>
        <b/>
        <sz val="10"/>
        <rFont val="宋体"/>
        <charset val="134"/>
      </rPr>
      <t>开发试验费用</t>
    </r>
    <r>
      <rPr>
        <b/>
        <sz val="10"/>
        <rFont val="Arial"/>
        <charset val="134"/>
      </rPr>
      <t>):</t>
    </r>
  </si>
  <si>
    <r>
      <rPr>
        <b/>
        <sz val="12"/>
        <rFont val="宋体"/>
        <charset val="134"/>
      </rPr>
      <t>销售价格</t>
    </r>
    <r>
      <rPr>
        <b/>
        <sz val="12"/>
        <rFont val="Arial"/>
        <charset val="134"/>
      </rPr>
      <t xml:space="preserve"> (</t>
    </r>
    <r>
      <rPr>
        <b/>
        <sz val="12"/>
        <rFont val="宋体"/>
        <charset val="134"/>
      </rPr>
      <t>无税，</t>
    </r>
    <r>
      <rPr>
        <b/>
        <sz val="12"/>
        <color indexed="10"/>
        <rFont val="宋体"/>
        <charset val="134"/>
      </rPr>
      <t>不</t>
    </r>
    <r>
      <rPr>
        <b/>
        <sz val="12"/>
        <rFont val="宋体"/>
        <charset val="134"/>
      </rPr>
      <t>含摊销</t>
    </r>
    <r>
      <rPr>
        <b/>
        <sz val="12"/>
        <rFont val="Arial"/>
        <charset val="134"/>
      </rPr>
      <t>)</t>
    </r>
  </si>
  <si>
    <r>
      <rPr>
        <sz val="10"/>
        <rFont val="宋体"/>
        <charset val="134"/>
      </rPr>
      <t xml:space="preserve">    </t>
    </r>
    <r>
      <rPr>
        <b/>
        <sz val="10"/>
        <rFont val="宋体"/>
        <charset val="134"/>
      </rPr>
      <t>元</t>
    </r>
  </si>
  <si>
    <r>
      <rPr>
        <b/>
        <sz val="12"/>
        <rFont val="宋体"/>
        <charset val="134"/>
      </rPr>
      <t>销售价格</t>
    </r>
    <r>
      <rPr>
        <b/>
        <sz val="12"/>
        <rFont val="Arial"/>
        <charset val="134"/>
      </rPr>
      <t xml:space="preserve"> (</t>
    </r>
    <r>
      <rPr>
        <b/>
        <sz val="12"/>
        <rFont val="宋体"/>
        <charset val="134"/>
      </rPr>
      <t>无税，</t>
    </r>
    <r>
      <rPr>
        <b/>
        <sz val="12"/>
        <rFont val="Arial"/>
        <charset val="134"/>
      </rPr>
      <t xml:space="preserve">    </t>
    </r>
    <r>
      <rPr>
        <b/>
        <sz val="12"/>
        <rFont val="宋体"/>
        <charset val="134"/>
      </rPr>
      <t>含摊销</t>
    </r>
    <r>
      <rPr>
        <b/>
        <sz val="12"/>
        <rFont val="Arial"/>
        <charset val="134"/>
      </rPr>
      <t>)</t>
    </r>
  </si>
  <si>
    <r>
      <rPr>
        <sz val="10"/>
        <rFont val="宋体"/>
        <charset val="134"/>
      </rPr>
      <t xml:space="preserve">   </t>
    </r>
    <r>
      <rPr>
        <sz val="10"/>
        <rFont val="宋体"/>
        <charset val="134"/>
      </rPr>
      <t xml:space="preserve"> </t>
    </r>
    <r>
      <rPr>
        <b/>
        <sz val="10"/>
        <rFont val="宋体"/>
        <charset val="134"/>
      </rPr>
      <t>元</t>
    </r>
  </si>
  <si>
    <r>
      <rPr>
        <b/>
        <sz val="10"/>
        <rFont val="宋体"/>
        <charset val="134"/>
      </rPr>
      <t>工装夹检具总投资</t>
    </r>
    <r>
      <rPr>
        <b/>
        <sz val="10"/>
        <rFont val="Arial"/>
        <charset val="134"/>
      </rPr>
      <t xml:space="preserve">  </t>
    </r>
    <r>
      <rPr>
        <b/>
        <sz val="10"/>
        <rFont val="宋体"/>
        <charset val="134"/>
      </rPr>
      <t>总额</t>
    </r>
    <r>
      <rPr>
        <b/>
        <sz val="10"/>
        <rFont val="Arial"/>
        <charset val="134"/>
      </rPr>
      <t>(</t>
    </r>
    <r>
      <rPr>
        <b/>
        <sz val="10"/>
        <rFont val="宋体"/>
        <charset val="134"/>
      </rPr>
      <t>含税</t>
    </r>
    <r>
      <rPr>
        <b/>
        <sz val="10"/>
        <rFont val="Arial"/>
        <charset val="134"/>
      </rPr>
      <t>)</t>
    </r>
  </si>
  <si>
    <r>
      <rPr>
        <b/>
        <sz val="10"/>
        <rFont val="宋体"/>
        <charset val="134"/>
      </rPr>
      <t xml:space="preserve">  </t>
    </r>
    <r>
      <rPr>
        <b/>
        <sz val="10"/>
        <rFont val="宋体"/>
        <charset val="134"/>
      </rPr>
      <t xml:space="preserve"> </t>
    </r>
    <r>
      <rPr>
        <b/>
        <sz val="10"/>
        <rFont val="宋体"/>
        <charset val="134"/>
      </rPr>
      <t>元</t>
    </r>
  </si>
  <si>
    <r>
      <rPr>
        <b/>
        <sz val="10"/>
        <rFont val="宋体"/>
        <charset val="134"/>
      </rPr>
      <t>开发试验总费用</t>
    </r>
    <r>
      <rPr>
        <b/>
        <sz val="10"/>
        <rFont val="Arial"/>
        <charset val="134"/>
      </rPr>
      <t xml:space="preserve">  </t>
    </r>
    <r>
      <rPr>
        <b/>
        <sz val="10"/>
        <rFont val="宋体"/>
        <charset val="134"/>
      </rPr>
      <t>总额</t>
    </r>
    <r>
      <rPr>
        <b/>
        <sz val="10"/>
        <rFont val="Arial"/>
        <charset val="134"/>
      </rPr>
      <t>(</t>
    </r>
    <r>
      <rPr>
        <b/>
        <sz val="10"/>
        <rFont val="宋体"/>
        <charset val="134"/>
      </rPr>
      <t>含税</t>
    </r>
    <r>
      <rPr>
        <b/>
        <sz val="10"/>
        <rFont val="Arial"/>
        <charset val="134"/>
      </rPr>
      <t>)</t>
    </r>
  </si>
  <si>
    <r>
      <rPr>
        <b/>
        <sz val="10"/>
        <rFont val="宋体"/>
        <charset val="134"/>
      </rPr>
      <t xml:space="preserve"> </t>
    </r>
    <r>
      <rPr>
        <b/>
        <sz val="10"/>
        <rFont val="宋体"/>
        <charset val="134"/>
      </rPr>
      <t xml:space="preserve">  </t>
    </r>
    <r>
      <rPr>
        <b/>
        <sz val="10"/>
        <rFont val="宋体"/>
        <charset val="134"/>
      </rPr>
      <t>元</t>
    </r>
  </si>
  <si>
    <r>
      <rPr>
        <b/>
        <sz val="10"/>
        <rFont val="宋体"/>
        <charset val="134"/>
      </rPr>
      <t>工装夹检具投资</t>
    </r>
    <r>
      <rPr>
        <b/>
        <sz val="10"/>
        <rFont val="Arial"/>
        <charset val="134"/>
      </rPr>
      <t xml:space="preserve"> (</t>
    </r>
    <r>
      <rPr>
        <b/>
        <sz val="10"/>
        <rFont val="宋体"/>
        <charset val="134"/>
      </rPr>
      <t>不摊销</t>
    </r>
    <r>
      <rPr>
        <b/>
        <sz val="10"/>
        <rFont val="Arial"/>
        <charset val="134"/>
      </rPr>
      <t>,</t>
    </r>
    <r>
      <rPr>
        <b/>
        <sz val="10"/>
        <rFont val="宋体"/>
        <charset val="134"/>
      </rPr>
      <t>含税</t>
    </r>
    <r>
      <rPr>
        <b/>
        <sz val="10"/>
        <rFont val="Arial"/>
        <charset val="134"/>
      </rPr>
      <t>)</t>
    </r>
  </si>
  <si>
    <t xml:space="preserve">   元</t>
  </si>
  <si>
    <r>
      <rPr>
        <b/>
        <sz val="10"/>
        <rFont val="宋体"/>
        <charset val="134"/>
      </rPr>
      <t>开发试验费用</t>
    </r>
    <r>
      <rPr>
        <b/>
        <sz val="10"/>
        <rFont val="Arial"/>
        <charset val="134"/>
      </rPr>
      <t xml:space="preserve">    (</t>
    </r>
    <r>
      <rPr>
        <b/>
        <sz val="10"/>
        <rFont val="宋体"/>
        <charset val="134"/>
      </rPr>
      <t>不摊销</t>
    </r>
    <r>
      <rPr>
        <b/>
        <sz val="10"/>
        <rFont val="Arial"/>
        <charset val="134"/>
      </rPr>
      <t>,</t>
    </r>
    <r>
      <rPr>
        <b/>
        <sz val="10"/>
        <rFont val="宋体"/>
        <charset val="134"/>
      </rPr>
      <t>含税</t>
    </r>
    <r>
      <rPr>
        <b/>
        <sz val="10"/>
        <rFont val="Arial"/>
        <charset val="134"/>
      </rPr>
      <t>)</t>
    </r>
  </si>
  <si>
    <r>
      <rPr>
        <sz val="10"/>
        <rFont val="宋体"/>
        <charset val="134"/>
      </rPr>
      <t>备注</t>
    </r>
    <r>
      <rPr>
        <sz val="10"/>
        <rFont val="Arial"/>
        <charset val="134"/>
      </rPr>
      <t xml:space="preserve">:  </t>
    </r>
    <r>
      <rPr>
        <sz val="10"/>
        <rFont val="宋体"/>
        <charset val="134"/>
      </rPr>
      <t>本页无可填写部分，全部为锁定链接，仅需粘贴照片即可</t>
    </r>
  </si>
  <si>
    <r>
      <rPr>
        <b/>
        <sz val="18"/>
        <rFont val="宋体"/>
        <charset val="134"/>
      </rPr>
      <t>北汽股份标准报价单</t>
    </r>
    <r>
      <rPr>
        <b/>
        <sz val="18"/>
        <rFont val="Arial"/>
        <charset val="134"/>
      </rPr>
      <t xml:space="preserve"> - </t>
    </r>
    <r>
      <rPr>
        <b/>
        <sz val="18"/>
        <rFont val="宋体"/>
        <charset val="134"/>
      </rPr>
      <t>生产</t>
    </r>
  </si>
  <si>
    <r>
      <rPr>
        <b/>
        <sz val="14"/>
        <rFont val="Arial"/>
        <charset val="134"/>
      </rPr>
      <t>B80J</t>
    </r>
    <r>
      <rPr>
        <b/>
        <sz val="14"/>
        <rFont val="宋体"/>
        <charset val="134"/>
      </rPr>
      <t>边防巡逻车</t>
    </r>
  </si>
  <si>
    <t>二级报价明细 - 材料&amp;加工</t>
  </si>
  <si>
    <t>人民币</t>
  </si>
  <si>
    <t>白桦</t>
  </si>
  <si>
    <t>边防巡逻车</t>
  </si>
  <si>
    <t>销售经理</t>
  </si>
  <si>
    <t>B80J</t>
  </si>
  <si>
    <t>A010X00277</t>
  </si>
  <si>
    <t>第三排座椅总成</t>
  </si>
  <si>
    <t>北京光华荣昌汽车部件有限公司</t>
  </si>
  <si>
    <t>北京市昌平区流村工业园区</t>
  </si>
  <si>
    <t>baihua@bjghrc.com</t>
  </si>
  <si>
    <t>1 原材料</t>
  </si>
  <si>
    <t>编号</t>
  </si>
  <si>
    <t>零件序号</t>
  </si>
  <si>
    <t>原材料生产厂商</t>
  </si>
  <si>
    <t>原材料生产厂厂址</t>
  </si>
  <si>
    <t>零件名称</t>
  </si>
  <si>
    <t>材料种类</t>
  </si>
  <si>
    <t>材料规格排号</t>
  </si>
  <si>
    <r>
      <rPr>
        <sz val="9"/>
        <rFont val="宋体"/>
        <charset val="134"/>
      </rPr>
      <t xml:space="preserve">尺寸规格
</t>
    </r>
    <r>
      <rPr>
        <sz val="9"/>
        <rFont val="Arial"/>
        <charset val="134"/>
      </rPr>
      <t>(</t>
    </r>
    <r>
      <rPr>
        <sz val="9"/>
        <rFont val="宋体"/>
        <charset val="134"/>
      </rPr>
      <t>如适用</t>
    </r>
    <r>
      <rPr>
        <sz val="9"/>
        <rFont val="Arial"/>
        <charset val="134"/>
      </rPr>
      <t>)</t>
    </r>
  </si>
  <si>
    <t>尺寸单位</t>
  </si>
  <si>
    <r>
      <rPr>
        <sz val="9"/>
        <rFont val="宋体"/>
        <charset val="134"/>
      </rPr>
      <t xml:space="preserve">P/D/M
</t>
    </r>
    <r>
      <rPr>
        <sz val="8"/>
        <rFont val="宋体"/>
        <charset val="134"/>
      </rPr>
      <t>采购/指定/自制</t>
    </r>
  </si>
  <si>
    <t>货币币种</t>
  </si>
  <si>
    <r>
      <rPr>
        <sz val="9"/>
        <rFont val="宋体"/>
        <charset val="134"/>
      </rPr>
      <t>单价</t>
    </r>
    <r>
      <rPr>
        <sz val="9"/>
        <rFont val="Arial"/>
        <charset val="134"/>
      </rPr>
      <t>/</t>
    </r>
    <r>
      <rPr>
        <sz val="9"/>
        <rFont val="宋体"/>
        <charset val="134"/>
      </rPr>
      <t xml:space="preserve">单位
</t>
    </r>
    <r>
      <rPr>
        <b/>
        <sz val="9"/>
        <color indexed="10"/>
        <rFont val="Arial"/>
        <charset val="134"/>
      </rPr>
      <t>A</t>
    </r>
  </si>
  <si>
    <r>
      <rPr>
        <sz val="9"/>
        <rFont val="宋体"/>
        <charset val="134"/>
      </rPr>
      <t xml:space="preserve">每件用量
</t>
    </r>
    <r>
      <rPr>
        <b/>
        <sz val="9"/>
        <color indexed="10"/>
        <rFont val="Arial"/>
        <charset val="134"/>
      </rPr>
      <t>B</t>
    </r>
  </si>
  <si>
    <r>
      <rPr>
        <sz val="9"/>
        <rFont val="宋体"/>
        <charset val="134"/>
      </rPr>
      <t xml:space="preserve">汇率
</t>
    </r>
    <r>
      <rPr>
        <b/>
        <sz val="9"/>
        <color indexed="10"/>
        <rFont val="Arial"/>
        <charset val="134"/>
      </rPr>
      <t>C</t>
    </r>
  </si>
  <si>
    <r>
      <rPr>
        <sz val="9"/>
        <rFont val="宋体"/>
        <charset val="134"/>
      </rPr>
      <t>总计</t>
    </r>
    <r>
      <rPr>
        <sz val="9"/>
        <rFont val="Arial"/>
        <charset val="134"/>
      </rPr>
      <t>(</t>
    </r>
    <r>
      <rPr>
        <sz val="9"/>
        <rFont val="宋体"/>
        <charset val="134"/>
      </rPr>
      <t>含运费</t>
    </r>
    <r>
      <rPr>
        <sz val="9"/>
        <rFont val="Arial"/>
        <charset val="134"/>
      </rPr>
      <t xml:space="preserve">)
</t>
    </r>
    <r>
      <rPr>
        <b/>
        <sz val="9"/>
        <color indexed="56"/>
        <rFont val="Arial"/>
        <charset val="134"/>
      </rPr>
      <t>A*B*C</t>
    </r>
  </si>
  <si>
    <t>靠背泡沫</t>
  </si>
  <si>
    <t>PUR</t>
  </si>
  <si>
    <t>KG</t>
  </si>
  <si>
    <t>M:自制的</t>
  </si>
  <si>
    <t>坐垫泡沫</t>
  </si>
  <si>
    <t>靠背骨架总成</t>
  </si>
  <si>
    <t>Q235</t>
  </si>
  <si>
    <r>
      <rPr>
        <sz val="10"/>
        <rFont val="Arial"/>
        <charset val="134"/>
      </rPr>
      <t>Φ22×2t</t>
    </r>
    <r>
      <rPr>
        <sz val="10"/>
        <rFont val="宋体"/>
        <charset val="134"/>
      </rPr>
      <t>、</t>
    </r>
    <r>
      <rPr>
        <sz val="10"/>
        <rFont val="Arial"/>
        <charset val="134"/>
      </rPr>
      <t>22*304*300</t>
    </r>
  </si>
  <si>
    <t>座骨架焊接总成</t>
  </si>
  <si>
    <t>标准件</t>
  </si>
  <si>
    <t>备注：</t>
  </si>
  <si>
    <r>
      <rPr>
        <sz val="10"/>
        <rFont val="標楷體"/>
        <charset val="134"/>
      </rPr>
      <t>原材料费用小计</t>
    </r>
    <r>
      <rPr>
        <sz val="10"/>
        <rFont val="Arial"/>
        <charset val="134"/>
      </rPr>
      <t>:</t>
    </r>
  </si>
  <si>
    <r>
      <rPr>
        <sz val="10"/>
        <rFont val="標楷體"/>
        <charset val="134"/>
      </rPr>
      <t>含运费的原材料费用小计</t>
    </r>
    <r>
      <rPr>
        <sz val="10"/>
        <rFont val="Arial"/>
        <charset val="134"/>
      </rPr>
      <t>:</t>
    </r>
  </si>
  <si>
    <t>2 外协外购件</t>
  </si>
  <si>
    <t>下级供应商</t>
  </si>
  <si>
    <t>下级供应商
生产地</t>
  </si>
  <si>
    <t>产品品牌</t>
  </si>
  <si>
    <t>单件重量</t>
  </si>
  <si>
    <t>重量
计量单位</t>
  </si>
  <si>
    <t>再使用</t>
  </si>
  <si>
    <r>
      <rPr>
        <sz val="9"/>
        <rFont val="宋体"/>
        <charset val="134"/>
      </rPr>
      <t xml:space="preserve">小计
</t>
    </r>
    <r>
      <rPr>
        <b/>
        <sz val="9"/>
        <color indexed="56"/>
        <rFont val="Arial"/>
        <charset val="134"/>
      </rPr>
      <t>A*B*C</t>
    </r>
  </si>
  <si>
    <t>头枕导管A</t>
  </si>
  <si>
    <t>P:采购的</t>
  </si>
  <si>
    <t>头枕导管B</t>
  </si>
  <si>
    <t>靠背下端横向支撑管</t>
  </si>
  <si>
    <t>80军车巡逻车拉线</t>
  </si>
  <si>
    <t>解锁拉带</t>
  </si>
  <si>
    <t>主动头枕导套</t>
  </si>
  <si>
    <t>自由头枕导套</t>
  </si>
  <si>
    <t>头枕总成</t>
  </si>
  <si>
    <t>调角器</t>
  </si>
  <si>
    <t>钢带轴衬</t>
  </si>
  <si>
    <t>外协件小计:</t>
  </si>
  <si>
    <t>外购件费用小计:</t>
  </si>
  <si>
    <t>3 原材料机加工</t>
  </si>
  <si>
    <r>
      <rPr>
        <b/>
        <sz val="9"/>
        <rFont val="宋体"/>
        <charset val="134"/>
      </rPr>
      <t>设备折旧</t>
    </r>
    <r>
      <rPr>
        <b/>
        <sz val="9"/>
        <rFont val="Arial"/>
        <charset val="134"/>
      </rPr>
      <t>&amp;</t>
    </r>
    <r>
      <rPr>
        <b/>
        <sz val="9"/>
        <rFont val="宋体"/>
        <charset val="134"/>
      </rPr>
      <t>损耗</t>
    </r>
  </si>
  <si>
    <t>直接人工费用</t>
  </si>
  <si>
    <t>加工总费用</t>
  </si>
  <si>
    <r>
      <rPr>
        <sz val="9"/>
        <rFont val="宋体"/>
        <charset val="134"/>
      </rPr>
      <t>操作号码</t>
    </r>
    <r>
      <rPr>
        <sz val="9"/>
        <rFont val="Arial"/>
        <charset val="134"/>
      </rPr>
      <t xml:space="preserve"> </t>
    </r>
  </si>
  <si>
    <r>
      <rPr>
        <sz val="9"/>
        <rFont val="宋体"/>
        <charset val="134"/>
      </rPr>
      <t>操作</t>
    </r>
    <r>
      <rPr>
        <sz val="9"/>
        <rFont val="Arial"/>
        <charset val="134"/>
      </rPr>
      <t>/</t>
    </r>
    <r>
      <rPr>
        <sz val="9"/>
        <rFont val="宋体"/>
        <charset val="134"/>
      </rPr>
      <t>程序说明</t>
    </r>
  </si>
  <si>
    <t>机器
大小和类型</t>
  </si>
  <si>
    <r>
      <rPr>
        <sz val="9"/>
        <rFont val="宋体"/>
        <charset val="134"/>
      </rPr>
      <t>机械投资费用</t>
    </r>
    <r>
      <rPr>
        <sz val="9"/>
        <rFont val="Arial"/>
        <charset val="134"/>
      </rPr>
      <t xml:space="preserve"> (</t>
    </r>
    <r>
      <rPr>
        <sz val="9"/>
        <rFont val="宋体"/>
        <charset val="134"/>
      </rPr>
      <t>备忘</t>
    </r>
    <r>
      <rPr>
        <sz val="9"/>
        <rFont val="Arial"/>
        <charset val="134"/>
      </rPr>
      <t>)</t>
    </r>
  </si>
  <si>
    <r>
      <rPr>
        <sz val="9"/>
        <rFont val="宋体"/>
        <charset val="134"/>
      </rPr>
      <t xml:space="preserve">机械设备折旧
</t>
    </r>
    <r>
      <rPr>
        <sz val="9"/>
        <rFont val="Arial"/>
        <charset val="134"/>
      </rPr>
      <t>(</t>
    </r>
    <r>
      <rPr>
        <sz val="9"/>
        <rFont val="宋体"/>
        <charset val="134"/>
      </rPr>
      <t>费用</t>
    </r>
    <r>
      <rPr>
        <sz val="9"/>
        <rFont val="Arial"/>
        <charset val="134"/>
      </rPr>
      <t>/</t>
    </r>
    <r>
      <rPr>
        <sz val="9"/>
        <rFont val="宋体"/>
        <charset val="134"/>
      </rPr>
      <t>分钟</t>
    </r>
    <r>
      <rPr>
        <sz val="9"/>
        <rFont val="Arial"/>
        <charset val="134"/>
      </rPr>
      <t xml:space="preserve">)
</t>
    </r>
    <r>
      <rPr>
        <b/>
        <sz val="9"/>
        <color indexed="10"/>
        <rFont val="Arial"/>
        <charset val="134"/>
      </rPr>
      <t>A</t>
    </r>
  </si>
  <si>
    <r>
      <rPr>
        <sz val="9"/>
        <rFont val="宋体"/>
        <charset val="134"/>
      </rPr>
      <t xml:space="preserve">能量损耗
</t>
    </r>
    <r>
      <rPr>
        <sz val="9"/>
        <rFont val="Arial"/>
        <charset val="134"/>
      </rPr>
      <t xml:space="preserve">
</t>
    </r>
    <r>
      <rPr>
        <b/>
        <sz val="9"/>
        <color indexed="10"/>
        <rFont val="Arial"/>
        <charset val="134"/>
      </rPr>
      <t>B</t>
    </r>
  </si>
  <si>
    <r>
      <rPr>
        <sz val="9"/>
        <rFont val="宋体"/>
        <charset val="134"/>
      </rPr>
      <t xml:space="preserve">机器每次运转的费用
</t>
    </r>
    <r>
      <rPr>
        <b/>
        <sz val="8"/>
        <rFont val="Arial"/>
        <charset val="134"/>
      </rPr>
      <t>(</t>
    </r>
    <r>
      <rPr>
        <b/>
        <sz val="8"/>
        <color indexed="56"/>
        <rFont val="Arial"/>
        <charset val="134"/>
      </rPr>
      <t>A+B)*C*(E/D)</t>
    </r>
  </si>
  <si>
    <r>
      <rPr>
        <sz val="9"/>
        <rFont val="宋体"/>
        <charset val="134"/>
      </rPr>
      <t xml:space="preserve">工时
</t>
    </r>
    <r>
      <rPr>
        <sz val="9"/>
        <rFont val="Arial"/>
        <charset val="134"/>
      </rPr>
      <t>(</t>
    </r>
    <r>
      <rPr>
        <sz val="9"/>
        <rFont val="宋体"/>
        <charset val="134"/>
      </rPr>
      <t>分钟</t>
    </r>
    <r>
      <rPr>
        <sz val="9"/>
        <rFont val="Arial"/>
        <charset val="134"/>
      </rPr>
      <t xml:space="preserve">)
</t>
    </r>
    <r>
      <rPr>
        <b/>
        <sz val="9"/>
        <color indexed="10"/>
        <rFont val="Arial"/>
        <charset val="134"/>
      </rPr>
      <t>C</t>
    </r>
  </si>
  <si>
    <r>
      <rPr>
        <sz val="9"/>
        <rFont val="宋体"/>
        <charset val="134"/>
      </rPr>
      <t xml:space="preserve">每周期
生产件数
</t>
    </r>
    <r>
      <rPr>
        <b/>
        <sz val="9"/>
        <color indexed="10"/>
        <rFont val="Arial"/>
        <charset val="134"/>
      </rPr>
      <t>D</t>
    </r>
  </si>
  <si>
    <r>
      <rPr>
        <sz val="9"/>
        <rFont val="宋体"/>
        <charset val="134"/>
      </rPr>
      <t xml:space="preserve">单件用量
</t>
    </r>
    <r>
      <rPr>
        <b/>
        <sz val="9"/>
        <color indexed="10"/>
        <rFont val="Arial"/>
        <charset val="134"/>
      </rPr>
      <t>E</t>
    </r>
  </si>
  <si>
    <r>
      <rPr>
        <sz val="9"/>
        <rFont val="宋体"/>
        <charset val="134"/>
      </rPr>
      <t xml:space="preserve">人工
</t>
    </r>
    <r>
      <rPr>
        <sz val="9"/>
        <rFont val="Arial"/>
        <charset val="134"/>
      </rPr>
      <t>(</t>
    </r>
    <r>
      <rPr>
        <sz val="9"/>
        <rFont val="宋体"/>
        <charset val="134"/>
      </rPr>
      <t>费用</t>
    </r>
    <r>
      <rPr>
        <sz val="9"/>
        <rFont val="Arial"/>
        <charset val="134"/>
      </rPr>
      <t>/</t>
    </r>
    <r>
      <rPr>
        <sz val="9"/>
        <rFont val="宋体"/>
        <charset val="134"/>
      </rPr>
      <t>分钟人</t>
    </r>
    <r>
      <rPr>
        <sz val="9"/>
        <rFont val="Arial"/>
        <charset val="134"/>
      </rPr>
      <t xml:space="preserve">)
</t>
    </r>
    <r>
      <rPr>
        <b/>
        <sz val="9"/>
        <color indexed="10"/>
        <rFont val="Arial"/>
        <charset val="134"/>
      </rPr>
      <t>F</t>
    </r>
  </si>
  <si>
    <r>
      <rPr>
        <sz val="9"/>
        <rFont val="宋体"/>
        <charset val="134"/>
      </rPr>
      <t xml:space="preserve">作业人数
</t>
    </r>
    <r>
      <rPr>
        <b/>
        <sz val="9"/>
        <color indexed="10"/>
        <rFont val="Arial"/>
        <charset val="134"/>
      </rPr>
      <t>G</t>
    </r>
  </si>
  <si>
    <r>
      <rPr>
        <sz val="9"/>
        <rFont val="宋体"/>
        <charset val="134"/>
      </rPr>
      <t xml:space="preserve">直接员工每个操作的费用
</t>
    </r>
    <r>
      <rPr>
        <b/>
        <sz val="9"/>
        <color indexed="56"/>
        <rFont val="Arial"/>
        <charset val="134"/>
      </rPr>
      <t>F*G*C*(E/D)</t>
    </r>
  </si>
  <si>
    <t>靠背发泡总成发泡</t>
  </si>
  <si>
    <t>座垫总成发泡</t>
  </si>
  <si>
    <t>骨架焊接</t>
  </si>
  <si>
    <r>
      <rPr>
        <b/>
        <sz val="10"/>
        <rFont val="宋体"/>
        <charset val="134"/>
      </rPr>
      <t>设备折旧</t>
    </r>
    <r>
      <rPr>
        <b/>
        <sz val="10"/>
        <rFont val="Arial"/>
        <charset val="134"/>
      </rPr>
      <t>&amp;</t>
    </r>
    <r>
      <rPr>
        <b/>
        <sz val="10"/>
        <rFont val="宋体"/>
        <charset val="134"/>
      </rPr>
      <t>损耗</t>
    </r>
    <r>
      <rPr>
        <b/>
        <sz val="10"/>
        <rFont val="Arial"/>
        <charset val="134"/>
      </rPr>
      <t xml:space="preserve">:  </t>
    </r>
  </si>
  <si>
    <t>直接人工:</t>
  </si>
  <si>
    <t>原材料机加工费用小计:</t>
  </si>
  <si>
    <t>4 加工装配</t>
  </si>
  <si>
    <t>装配总成本</t>
  </si>
  <si>
    <t>组装</t>
  </si>
  <si>
    <t>加工装配小计:</t>
  </si>
  <si>
    <t>备注</t>
  </si>
  <si>
    <r>
      <rPr>
        <sz val="10"/>
        <rFont val="宋体"/>
        <charset val="134"/>
      </rPr>
      <t>原材料</t>
    </r>
    <r>
      <rPr>
        <sz val="10"/>
        <rFont val="Arial"/>
        <charset val="134"/>
      </rPr>
      <t>+</t>
    </r>
    <r>
      <rPr>
        <sz val="10"/>
        <rFont val="宋体"/>
        <charset val="134"/>
      </rPr>
      <t>外协外购件</t>
    </r>
    <r>
      <rPr>
        <sz val="10"/>
        <rFont val="Arial"/>
        <charset val="134"/>
      </rPr>
      <t>:</t>
    </r>
  </si>
  <si>
    <r>
      <rPr>
        <sz val="9"/>
        <rFont val="宋体"/>
        <charset val="134"/>
      </rPr>
      <t>机加装配费用</t>
    </r>
    <r>
      <rPr>
        <sz val="9"/>
        <rFont val="Arial"/>
        <charset val="134"/>
      </rPr>
      <t>:</t>
    </r>
  </si>
  <si>
    <r>
      <rPr>
        <b/>
        <sz val="10"/>
        <rFont val="宋体"/>
        <charset val="134"/>
      </rPr>
      <t>（材料</t>
    </r>
    <r>
      <rPr>
        <b/>
        <sz val="10"/>
        <rFont val="Arial"/>
        <charset val="134"/>
      </rPr>
      <t>+</t>
    </r>
    <r>
      <rPr>
        <b/>
        <sz val="10"/>
        <rFont val="宋体"/>
        <charset val="134"/>
      </rPr>
      <t>制造）总生产费用</t>
    </r>
    <r>
      <rPr>
        <b/>
        <sz val="10"/>
        <rFont val="Arial"/>
        <charset val="134"/>
      </rPr>
      <t>:</t>
    </r>
  </si>
  <si>
    <r>
      <rPr>
        <sz val="10"/>
        <rFont val="標楷體"/>
        <charset val="134"/>
      </rPr>
      <t>废料</t>
    </r>
    <r>
      <rPr>
        <sz val="10"/>
        <rFont val="Arial"/>
        <charset val="134"/>
      </rPr>
      <t>:</t>
    </r>
  </si>
  <si>
    <r>
      <rPr>
        <sz val="10"/>
        <rFont val="宋体"/>
        <charset val="134"/>
      </rPr>
      <t>利润</t>
    </r>
    <r>
      <rPr>
        <sz val="10"/>
        <rFont val="Arial"/>
        <charset val="134"/>
      </rPr>
      <t>:</t>
    </r>
  </si>
  <si>
    <r>
      <rPr>
        <sz val="10"/>
        <rFont val="宋体"/>
        <charset val="134"/>
      </rPr>
      <t>销售、管理及财务费用</t>
    </r>
    <r>
      <rPr>
        <sz val="10"/>
        <rFont val="Arial"/>
        <charset val="134"/>
      </rPr>
      <t>:</t>
    </r>
  </si>
  <si>
    <r>
      <rPr>
        <sz val="10"/>
        <rFont val="標楷體"/>
        <charset val="134"/>
      </rPr>
      <t>基本销售价格</t>
    </r>
    <r>
      <rPr>
        <sz val="10"/>
        <rFont val="Arial"/>
        <charset val="134"/>
      </rPr>
      <t>:</t>
    </r>
  </si>
  <si>
    <r>
      <rPr>
        <sz val="10"/>
        <rFont val="標楷體"/>
        <charset val="134"/>
      </rPr>
      <t>包装费用</t>
    </r>
    <r>
      <rPr>
        <sz val="10"/>
        <rFont val="Arial"/>
        <charset val="134"/>
      </rPr>
      <t>:</t>
    </r>
  </si>
  <si>
    <r>
      <rPr>
        <sz val="10"/>
        <rFont val="標楷體"/>
        <charset val="134"/>
      </rPr>
      <t>模夹具分摊费用</t>
    </r>
    <r>
      <rPr>
        <sz val="10"/>
        <rFont val="Arial"/>
        <charset val="134"/>
      </rPr>
      <t>:</t>
    </r>
  </si>
  <si>
    <t>开发试验分摊费用:</t>
  </si>
  <si>
    <r>
      <rPr>
        <sz val="10"/>
        <rFont val="標楷體"/>
        <charset val="134"/>
      </rPr>
      <t>零件排序费用(如适用)</t>
    </r>
    <r>
      <rPr>
        <sz val="10"/>
        <rFont val="Arial"/>
        <charset val="134"/>
      </rPr>
      <t>:</t>
    </r>
  </si>
  <si>
    <r>
      <rPr>
        <sz val="10"/>
        <rFont val="宋体"/>
        <charset val="134"/>
      </rPr>
      <t>备注</t>
    </r>
    <r>
      <rPr>
        <sz val="10"/>
        <rFont val="Arial"/>
        <charset val="134"/>
      </rPr>
      <t xml:space="preserve">:  </t>
    </r>
    <r>
      <rPr>
        <sz val="10"/>
        <rFont val="宋体"/>
        <charset val="134"/>
      </rPr>
      <t>请在白色、绿色单元格内填写，灰色、棕色单元格为自动计算单元</t>
    </r>
  </si>
  <si>
    <r>
      <rPr>
        <sz val="10"/>
        <rFont val="標楷體"/>
        <charset val="134"/>
      </rPr>
      <t>物流费用</t>
    </r>
    <r>
      <rPr>
        <sz val="10"/>
        <rFont val="Arial"/>
        <charset val="134"/>
      </rPr>
      <t>(</t>
    </r>
    <r>
      <rPr>
        <sz val="10"/>
        <rFont val="標楷體"/>
        <charset val="134"/>
      </rPr>
      <t>如适用</t>
    </r>
    <r>
      <rPr>
        <sz val="10"/>
        <rFont val="Arial"/>
        <charset val="134"/>
      </rPr>
      <t>):</t>
    </r>
  </si>
  <si>
    <r>
      <rPr>
        <sz val="10"/>
        <rFont val="標楷體"/>
        <charset val="134"/>
      </rPr>
      <t>总销售价格</t>
    </r>
    <r>
      <rPr>
        <sz val="10"/>
        <rFont val="Arial"/>
        <charset val="134"/>
      </rPr>
      <t>:</t>
    </r>
  </si>
  <si>
    <r>
      <rPr>
        <b/>
        <sz val="18"/>
        <rFont val="宋体"/>
        <charset val="134"/>
      </rPr>
      <t>北汽股份标准报价单</t>
    </r>
    <r>
      <rPr>
        <b/>
        <sz val="18"/>
        <rFont val="Arial"/>
        <charset val="134"/>
      </rPr>
      <t xml:space="preserve"> - </t>
    </r>
    <r>
      <rPr>
        <b/>
        <sz val="18"/>
        <rFont val="宋体"/>
        <charset val="134"/>
      </rPr>
      <t>非生产</t>
    </r>
  </si>
  <si>
    <t>二级报价明细 - 其他费用</t>
  </si>
  <si>
    <t>废品</t>
  </si>
  <si>
    <t>利润</t>
  </si>
  <si>
    <t>%</t>
  </si>
  <si>
    <t>单件金额</t>
  </si>
  <si>
    <t>单件成本</t>
  </si>
  <si>
    <r>
      <rPr>
        <sz val="10"/>
        <color indexed="10"/>
        <rFont val="宋体"/>
        <charset val="134"/>
      </rPr>
      <t>废品损失</t>
    </r>
    <r>
      <rPr>
        <sz val="10"/>
        <color indexed="10"/>
        <rFont val="Arial"/>
        <charset val="134"/>
      </rPr>
      <t>:</t>
    </r>
  </si>
  <si>
    <r>
      <rPr>
        <sz val="10"/>
        <rFont val="宋体"/>
        <charset val="134"/>
      </rPr>
      <t>废品收益</t>
    </r>
    <r>
      <rPr>
        <sz val="10"/>
        <rFont val="Arial"/>
        <charset val="134"/>
      </rPr>
      <t>:</t>
    </r>
  </si>
  <si>
    <t>制造费用:</t>
  </si>
  <si>
    <t>废品消耗:</t>
  </si>
  <si>
    <t>总利润:</t>
  </si>
  <si>
    <t>销售、管理及财务</t>
  </si>
  <si>
    <r>
      <rPr>
        <sz val="11"/>
        <rFont val="宋体"/>
        <charset val="134"/>
      </rPr>
      <t>销售费用</t>
    </r>
    <r>
      <rPr>
        <sz val="11"/>
        <rFont val="Arial"/>
        <charset val="134"/>
      </rPr>
      <t>:</t>
    </r>
  </si>
  <si>
    <r>
      <rPr>
        <sz val="11"/>
        <rFont val="宋体"/>
        <charset val="134"/>
      </rPr>
      <t>管理费用</t>
    </r>
    <r>
      <rPr>
        <sz val="11"/>
        <rFont val="Arial"/>
        <charset val="134"/>
      </rPr>
      <t>:</t>
    </r>
  </si>
  <si>
    <r>
      <rPr>
        <sz val="11"/>
        <rFont val="宋体"/>
        <charset val="134"/>
      </rPr>
      <t>财务费用</t>
    </r>
    <r>
      <rPr>
        <sz val="11"/>
        <rFont val="Arial"/>
        <charset val="134"/>
      </rPr>
      <t>:</t>
    </r>
  </si>
  <si>
    <r>
      <rPr>
        <sz val="10"/>
        <rFont val="標楷體"/>
        <charset val="134"/>
      </rPr>
      <t>其他</t>
    </r>
    <r>
      <rPr>
        <sz val="10"/>
        <rFont val="Arial"/>
        <charset val="134"/>
      </rPr>
      <t>(</t>
    </r>
    <r>
      <rPr>
        <sz val="10"/>
        <rFont val="標楷體"/>
        <charset val="134"/>
      </rPr>
      <t>以下描述</t>
    </r>
    <r>
      <rPr>
        <sz val="10"/>
        <rFont val="Arial"/>
        <charset val="134"/>
      </rPr>
      <t>):</t>
    </r>
  </si>
  <si>
    <r>
      <rPr>
        <b/>
        <sz val="11"/>
        <rFont val="宋体"/>
        <charset val="134"/>
      </rPr>
      <t>销售费用</t>
    </r>
    <r>
      <rPr>
        <b/>
        <sz val="11"/>
        <rFont val="Arial"/>
        <charset val="134"/>
      </rPr>
      <t xml:space="preserve"> </t>
    </r>
    <r>
      <rPr>
        <b/>
        <sz val="11"/>
        <rFont val="宋体"/>
        <charset val="134"/>
      </rPr>
      <t>小计</t>
    </r>
    <r>
      <rPr>
        <b/>
        <sz val="11"/>
        <rFont val="Arial"/>
        <charset val="134"/>
      </rPr>
      <t>:</t>
    </r>
  </si>
  <si>
    <r>
      <rPr>
        <b/>
        <sz val="11"/>
        <rFont val="宋体"/>
        <charset val="134"/>
      </rPr>
      <t>管理费用</t>
    </r>
    <r>
      <rPr>
        <b/>
        <sz val="11"/>
        <rFont val="Arial"/>
        <charset val="134"/>
      </rPr>
      <t xml:space="preserve"> </t>
    </r>
    <r>
      <rPr>
        <b/>
        <sz val="11"/>
        <rFont val="宋体"/>
        <charset val="134"/>
      </rPr>
      <t>小计</t>
    </r>
    <r>
      <rPr>
        <b/>
        <sz val="11"/>
        <rFont val="Arial"/>
        <charset val="134"/>
      </rPr>
      <t>:</t>
    </r>
  </si>
  <si>
    <r>
      <rPr>
        <b/>
        <sz val="11"/>
        <rFont val="宋体"/>
        <charset val="134"/>
      </rPr>
      <t>财务费用</t>
    </r>
    <r>
      <rPr>
        <b/>
        <sz val="11"/>
        <rFont val="Arial"/>
        <charset val="134"/>
      </rPr>
      <t xml:space="preserve"> </t>
    </r>
    <r>
      <rPr>
        <b/>
        <sz val="11"/>
        <rFont val="宋体"/>
        <charset val="134"/>
      </rPr>
      <t>小计</t>
    </r>
    <r>
      <rPr>
        <b/>
        <sz val="11"/>
        <rFont val="Arial"/>
        <charset val="134"/>
      </rPr>
      <t>:</t>
    </r>
  </si>
  <si>
    <t>·</t>
  </si>
  <si>
    <t>其他描述:</t>
  </si>
  <si>
    <t>研发试验分摊</t>
  </si>
  <si>
    <t>模具、夹检具分摊</t>
  </si>
  <si>
    <r>
      <rPr>
        <sz val="10"/>
        <rFont val="宋体"/>
        <charset val="134"/>
      </rPr>
      <t>单件成本</t>
    </r>
    <r>
      <rPr>
        <sz val="10"/>
        <rFont val="Arial"/>
        <charset val="134"/>
      </rPr>
      <t xml:space="preserve">
</t>
    </r>
    <r>
      <rPr>
        <b/>
        <sz val="8"/>
        <color indexed="56"/>
        <rFont val="Arial"/>
        <charset val="134"/>
      </rPr>
      <t>A/B</t>
    </r>
  </si>
  <si>
    <r>
      <rPr>
        <sz val="10"/>
        <rFont val="宋体"/>
        <charset val="134"/>
      </rPr>
      <t xml:space="preserve">专用开发分摊费用
</t>
    </r>
    <r>
      <rPr>
        <sz val="10"/>
        <rFont val="Arial"/>
        <charset val="134"/>
      </rPr>
      <t>(</t>
    </r>
    <r>
      <rPr>
        <sz val="10"/>
        <rFont val="宋体"/>
        <charset val="134"/>
      </rPr>
      <t>不含税</t>
    </r>
    <r>
      <rPr>
        <sz val="10"/>
        <rFont val="Arial"/>
        <charset val="134"/>
      </rPr>
      <t xml:space="preserve">)
</t>
    </r>
    <r>
      <rPr>
        <b/>
        <sz val="10"/>
        <color indexed="10"/>
        <rFont val="Arial"/>
        <charset val="134"/>
      </rPr>
      <t>A</t>
    </r>
  </si>
  <si>
    <r>
      <rPr>
        <sz val="10"/>
        <rFont val="宋体"/>
        <charset val="134"/>
      </rPr>
      <t xml:space="preserve">分摊零件总数
</t>
    </r>
    <r>
      <rPr>
        <b/>
        <sz val="10"/>
        <color indexed="10"/>
        <rFont val="Arial"/>
        <charset val="134"/>
      </rPr>
      <t>B</t>
    </r>
  </si>
  <si>
    <r>
      <rPr>
        <sz val="10"/>
        <rFont val="宋体"/>
        <charset val="134"/>
      </rPr>
      <t xml:space="preserve">投资分摊
(不含税)
</t>
    </r>
    <r>
      <rPr>
        <b/>
        <sz val="10"/>
        <color indexed="10"/>
        <rFont val="Arial"/>
        <charset val="134"/>
      </rPr>
      <t>A</t>
    </r>
  </si>
  <si>
    <r>
      <rPr>
        <sz val="10"/>
        <rFont val="宋体"/>
        <charset val="134"/>
      </rPr>
      <t xml:space="preserve">分摊零件总数
</t>
    </r>
    <r>
      <rPr>
        <sz val="10"/>
        <rFont val="Arial"/>
        <charset val="134"/>
      </rPr>
      <t xml:space="preserve">
</t>
    </r>
    <r>
      <rPr>
        <b/>
        <sz val="10"/>
        <color indexed="10"/>
        <rFont val="Arial"/>
        <charset val="134"/>
      </rPr>
      <t>B</t>
    </r>
  </si>
  <si>
    <t>研发试验费用:</t>
  </si>
  <si>
    <t>模具:</t>
  </si>
  <si>
    <t>夹检具:</t>
  </si>
  <si>
    <t>研发试验 小计:</t>
  </si>
  <si>
    <t>小计:</t>
  </si>
  <si>
    <t>分三次支付</t>
  </si>
  <si>
    <t>一次性支付</t>
  </si>
  <si>
    <t>包装</t>
  </si>
  <si>
    <t>物流明细</t>
  </si>
  <si>
    <r>
      <rPr>
        <sz val="10"/>
        <rFont val="宋体"/>
        <charset val="134"/>
      </rPr>
      <t>单件包装消耗</t>
    </r>
    <r>
      <rPr>
        <sz val="10"/>
        <rFont val="Arial"/>
        <charset val="134"/>
      </rPr>
      <t>:</t>
    </r>
  </si>
  <si>
    <r>
      <rPr>
        <sz val="10"/>
        <rFont val="標楷體"/>
        <charset val="134"/>
      </rPr>
      <t>到</t>
    </r>
    <r>
      <rPr>
        <sz val="10"/>
        <rFont val="Arial"/>
        <charset val="134"/>
      </rPr>
      <t>主机厂</t>
    </r>
    <r>
      <rPr>
        <sz val="10"/>
        <rFont val="標楷體"/>
        <charset val="134"/>
      </rPr>
      <t>的物流费用:</t>
    </r>
  </si>
  <si>
    <t>总包装费用：</t>
  </si>
  <si>
    <t>物流费用 小计:</t>
  </si>
  <si>
    <r>
      <rPr>
        <sz val="10"/>
        <rFont val="宋体"/>
        <charset val="134"/>
      </rPr>
      <t>详细描述</t>
    </r>
    <r>
      <rPr>
        <sz val="10"/>
        <rFont val="Arial"/>
        <charset val="134"/>
      </rPr>
      <t>:</t>
    </r>
  </si>
  <si>
    <r>
      <rPr>
        <sz val="10"/>
        <rFont val="宋体"/>
        <charset val="134"/>
      </rPr>
      <t>其他描述</t>
    </r>
    <r>
      <rPr>
        <sz val="10"/>
        <rFont val="Arial"/>
        <charset val="134"/>
      </rPr>
      <t>:</t>
    </r>
  </si>
  <si>
    <r>
      <rPr>
        <sz val="10"/>
        <rFont val="宋体"/>
        <charset val="134"/>
      </rPr>
      <t>备注</t>
    </r>
    <r>
      <rPr>
        <sz val="10"/>
        <rFont val="Arial"/>
        <charset val="134"/>
      </rPr>
      <t xml:space="preserve">:  </t>
    </r>
    <r>
      <rPr>
        <sz val="10"/>
        <rFont val="宋体"/>
        <charset val="134"/>
      </rPr>
      <t>请在白色单元格内填写，灰色、棕色单元格为自动计算单元；其中棕色单元格为其他单元格的数据源</t>
    </r>
  </si>
  <si>
    <t>北汽股份标准报价单</t>
  </si>
  <si>
    <t>分类明细 - 供应商模具、夹检具明细</t>
  </si>
  <si>
    <t xml:space="preserve"> </t>
  </si>
  <si>
    <t>操作号</t>
  </si>
  <si>
    <t>资产类型</t>
  </si>
  <si>
    <t>说明</t>
  </si>
  <si>
    <t>制造地点</t>
  </si>
  <si>
    <r>
      <rPr>
        <sz val="10"/>
        <rFont val="宋体"/>
        <charset val="134"/>
      </rPr>
      <t xml:space="preserve">生产型态
</t>
    </r>
    <r>
      <rPr>
        <sz val="8"/>
        <rFont val="宋体"/>
        <charset val="134"/>
      </rPr>
      <t>班次</t>
    </r>
    <r>
      <rPr>
        <sz val="8"/>
        <rFont val="Arial"/>
        <charset val="134"/>
      </rPr>
      <t>/</t>
    </r>
    <r>
      <rPr>
        <sz val="8"/>
        <rFont val="宋体"/>
        <charset val="134"/>
      </rPr>
      <t>时段</t>
    </r>
    <r>
      <rPr>
        <sz val="8"/>
        <rFont val="Arial"/>
        <charset val="134"/>
      </rPr>
      <t>/</t>
    </r>
    <r>
      <rPr>
        <sz val="8"/>
        <rFont val="宋体"/>
        <charset val="134"/>
      </rPr>
      <t>日期</t>
    </r>
  </si>
  <si>
    <t>预计制造厂商</t>
  </si>
  <si>
    <t>询价
厂商家数</t>
  </si>
  <si>
    <r>
      <rPr>
        <sz val="10"/>
        <rFont val="宋体"/>
        <charset val="134"/>
      </rPr>
      <t>存放地点</t>
    </r>
    <r>
      <rPr>
        <sz val="10"/>
        <rFont val="Arial"/>
        <charset val="134"/>
      </rPr>
      <t xml:space="preserve"> </t>
    </r>
  </si>
  <si>
    <r>
      <rPr>
        <sz val="8"/>
        <color indexed="8"/>
        <rFont val="宋体"/>
        <charset val="134"/>
      </rPr>
      <t>开模</t>
    </r>
    <r>
      <rPr>
        <sz val="8"/>
        <color indexed="8"/>
        <rFont val="Arial"/>
        <charset val="134"/>
      </rPr>
      <t>/</t>
    </r>
    <r>
      <rPr>
        <sz val="8"/>
        <color indexed="8"/>
        <rFont val="宋体"/>
        <charset val="134"/>
      </rPr>
      <t>试模</t>
    </r>
    <r>
      <rPr>
        <sz val="8"/>
        <color indexed="8"/>
        <rFont val="Arial"/>
        <charset val="134"/>
      </rPr>
      <t>/</t>
    </r>
    <r>
      <rPr>
        <sz val="8"/>
        <color indexed="8"/>
        <rFont val="宋体"/>
        <charset val="134"/>
      </rPr>
      <t>调试</t>
    </r>
    <r>
      <rPr>
        <sz val="10"/>
        <color indexed="8"/>
        <rFont val="宋体"/>
        <charset val="134"/>
      </rPr>
      <t xml:space="preserve">
</t>
    </r>
    <r>
      <rPr>
        <sz val="10"/>
        <color indexed="8"/>
        <rFont val="Arial"/>
        <charset val="134"/>
      </rPr>
      <t xml:space="preserve"> (</t>
    </r>
    <r>
      <rPr>
        <sz val="10"/>
        <color indexed="8"/>
        <rFont val="宋体"/>
        <charset val="134"/>
      </rPr>
      <t>周</t>
    </r>
    <r>
      <rPr>
        <sz val="10"/>
        <color indexed="8"/>
        <rFont val="Arial"/>
        <charset val="134"/>
      </rPr>
      <t>)</t>
    </r>
  </si>
  <si>
    <t>套数</t>
  </si>
  <si>
    <t>模穴数</t>
  </si>
  <si>
    <t>模具生命周期产量</t>
  </si>
  <si>
    <r>
      <rPr>
        <sz val="10"/>
        <rFont val="宋体"/>
        <charset val="134"/>
      </rPr>
      <t>总费用
（</t>
    </r>
    <r>
      <rPr>
        <sz val="10"/>
        <color indexed="10"/>
        <rFont val="宋体"/>
        <charset val="134"/>
      </rPr>
      <t>不含税</t>
    </r>
    <r>
      <rPr>
        <sz val="10"/>
        <rFont val="宋体"/>
        <charset val="134"/>
      </rPr>
      <t>）</t>
    </r>
  </si>
  <si>
    <t>DO NOT DELETE ANYTHING IN THIS AREA!!!</t>
  </si>
  <si>
    <t>3 设备</t>
  </si>
  <si>
    <t>冲压、发泡模具</t>
  </si>
  <si>
    <r>
      <rPr>
        <b/>
        <sz val="10"/>
        <rFont val="宋体"/>
        <charset val="134"/>
      </rPr>
      <t>模具费</t>
    </r>
    <r>
      <rPr>
        <b/>
        <sz val="10"/>
        <rFont val="Arial"/>
        <charset val="134"/>
      </rPr>
      <t xml:space="preserve"> </t>
    </r>
    <r>
      <rPr>
        <b/>
        <sz val="10"/>
        <color indexed="10"/>
        <rFont val="宋体"/>
        <charset val="134"/>
      </rPr>
      <t>不</t>
    </r>
    <r>
      <rPr>
        <b/>
        <sz val="10"/>
        <rFont val="宋体"/>
        <charset val="134"/>
      </rPr>
      <t>含税</t>
    </r>
    <r>
      <rPr>
        <b/>
        <sz val="10"/>
        <rFont val="Arial"/>
        <charset val="134"/>
      </rPr>
      <t>:</t>
    </r>
    <r>
      <rPr>
        <b/>
        <vertAlign val="superscript"/>
        <sz val="10"/>
        <rFont val="Arial"/>
        <charset val="134"/>
      </rPr>
      <t xml:space="preserve">      </t>
    </r>
  </si>
  <si>
    <r>
      <rPr>
        <b/>
        <sz val="10"/>
        <rFont val="宋体"/>
        <charset val="134"/>
      </rPr>
      <t>夹检具费</t>
    </r>
    <r>
      <rPr>
        <b/>
        <sz val="10"/>
        <rFont val="Arial"/>
        <charset val="134"/>
      </rPr>
      <t xml:space="preserve"> </t>
    </r>
    <r>
      <rPr>
        <b/>
        <sz val="10"/>
        <color indexed="10"/>
        <rFont val="宋体"/>
        <charset val="134"/>
      </rPr>
      <t>不</t>
    </r>
    <r>
      <rPr>
        <b/>
        <sz val="10"/>
        <rFont val="宋体"/>
        <charset val="134"/>
      </rPr>
      <t>含税</t>
    </r>
    <r>
      <rPr>
        <b/>
        <sz val="10"/>
        <rFont val="Arial"/>
        <charset val="134"/>
      </rPr>
      <t>:</t>
    </r>
  </si>
  <si>
    <r>
      <rPr>
        <b/>
        <sz val="10"/>
        <rFont val="宋体"/>
        <charset val="134"/>
      </rPr>
      <t>总计</t>
    </r>
    <r>
      <rPr>
        <b/>
        <sz val="10"/>
        <rFont val="Arial"/>
        <charset val="134"/>
      </rPr>
      <t xml:space="preserve"> </t>
    </r>
    <r>
      <rPr>
        <b/>
        <sz val="10"/>
        <color indexed="10"/>
        <rFont val="宋体"/>
        <charset val="134"/>
      </rPr>
      <t>不</t>
    </r>
    <r>
      <rPr>
        <b/>
        <sz val="10"/>
        <rFont val="宋体"/>
        <charset val="134"/>
      </rPr>
      <t>含税</t>
    </r>
    <r>
      <rPr>
        <b/>
        <sz val="10"/>
        <rFont val="Arial"/>
        <charset val="134"/>
      </rPr>
      <t>:</t>
    </r>
  </si>
  <si>
    <r>
      <rPr>
        <sz val="10"/>
        <rFont val="宋体"/>
        <charset val="134"/>
      </rPr>
      <t>非摊销</t>
    </r>
    <r>
      <rPr>
        <sz val="10"/>
        <rFont val="Arial"/>
        <charset val="134"/>
      </rPr>
      <t xml:space="preserve"> </t>
    </r>
    <r>
      <rPr>
        <sz val="10"/>
        <color indexed="10"/>
        <rFont val="宋体"/>
        <charset val="134"/>
      </rPr>
      <t>不</t>
    </r>
    <r>
      <rPr>
        <sz val="10"/>
        <rFont val="宋体"/>
        <charset val="134"/>
      </rPr>
      <t>含税</t>
    </r>
    <r>
      <rPr>
        <sz val="10"/>
        <rFont val="Arial"/>
        <charset val="134"/>
      </rPr>
      <t>:</t>
    </r>
    <r>
      <rPr>
        <vertAlign val="superscript"/>
        <sz val="10"/>
        <rFont val="Arial"/>
        <charset val="134"/>
      </rPr>
      <t xml:space="preserve">      </t>
    </r>
  </si>
  <si>
    <r>
      <rPr>
        <sz val="10"/>
        <rFont val="宋体"/>
        <charset val="134"/>
      </rPr>
      <t>短期支付</t>
    </r>
    <r>
      <rPr>
        <sz val="10"/>
        <rFont val="Arial"/>
        <charset val="134"/>
      </rPr>
      <t xml:space="preserve"> </t>
    </r>
    <r>
      <rPr>
        <sz val="10"/>
        <color indexed="10"/>
        <rFont val="宋体"/>
        <charset val="134"/>
      </rPr>
      <t>不</t>
    </r>
    <r>
      <rPr>
        <sz val="10"/>
        <rFont val="宋体"/>
        <charset val="134"/>
      </rPr>
      <t>含税</t>
    </r>
    <r>
      <rPr>
        <sz val="10"/>
        <rFont val="Arial"/>
        <charset val="134"/>
      </rPr>
      <t>:</t>
    </r>
    <r>
      <rPr>
        <vertAlign val="superscript"/>
        <sz val="10"/>
        <rFont val="Arial"/>
        <charset val="134"/>
      </rPr>
      <t xml:space="preserve">      </t>
    </r>
  </si>
  <si>
    <r>
      <rPr>
        <sz val="10"/>
        <rFont val="宋体"/>
        <charset val="134"/>
      </rPr>
      <t>非摊销</t>
    </r>
    <r>
      <rPr>
        <sz val="10"/>
        <rFont val="Arial"/>
        <charset val="134"/>
      </rPr>
      <t xml:space="preserve"> </t>
    </r>
    <r>
      <rPr>
        <sz val="10"/>
        <rFont val="宋体"/>
        <charset val="134"/>
      </rPr>
      <t>含税</t>
    </r>
    <r>
      <rPr>
        <sz val="10"/>
        <rFont val="Arial"/>
        <charset val="134"/>
      </rPr>
      <t>:</t>
    </r>
    <r>
      <rPr>
        <vertAlign val="superscript"/>
        <sz val="10"/>
        <rFont val="Arial"/>
        <charset val="134"/>
      </rPr>
      <t xml:space="preserve">      </t>
    </r>
  </si>
  <si>
    <r>
      <rPr>
        <sz val="10"/>
        <rFont val="宋体"/>
        <charset val="134"/>
      </rPr>
      <t>短期支付</t>
    </r>
    <r>
      <rPr>
        <sz val="10"/>
        <rFont val="Arial"/>
        <charset val="134"/>
      </rPr>
      <t xml:space="preserve"> </t>
    </r>
    <r>
      <rPr>
        <sz val="10"/>
        <rFont val="宋体"/>
        <charset val="134"/>
      </rPr>
      <t>含税</t>
    </r>
    <r>
      <rPr>
        <sz val="10"/>
        <rFont val="Arial"/>
        <charset val="134"/>
      </rPr>
      <t>:</t>
    </r>
    <r>
      <rPr>
        <vertAlign val="superscript"/>
        <sz val="10"/>
        <rFont val="Arial"/>
        <charset val="134"/>
      </rPr>
      <t xml:space="preserve">      </t>
    </r>
  </si>
  <si>
    <r>
      <rPr>
        <sz val="10"/>
        <rFont val="宋体"/>
        <charset val="134"/>
      </rPr>
      <t>摊销</t>
    </r>
    <r>
      <rPr>
        <sz val="10"/>
        <color indexed="10"/>
        <rFont val="Arial"/>
        <charset val="134"/>
      </rPr>
      <t xml:space="preserve"> </t>
    </r>
    <r>
      <rPr>
        <sz val="10"/>
        <color indexed="10"/>
        <rFont val="宋体"/>
        <charset val="134"/>
      </rPr>
      <t>不</t>
    </r>
    <r>
      <rPr>
        <sz val="10"/>
        <rFont val="宋体"/>
        <charset val="134"/>
      </rPr>
      <t>含税</t>
    </r>
    <r>
      <rPr>
        <sz val="10"/>
        <rFont val="Arial"/>
        <charset val="134"/>
      </rPr>
      <t xml:space="preserve">:      </t>
    </r>
  </si>
  <si>
    <r>
      <rPr>
        <sz val="10"/>
        <rFont val="宋体"/>
        <charset val="134"/>
      </rPr>
      <t>分摊</t>
    </r>
    <r>
      <rPr>
        <sz val="10"/>
        <color indexed="10"/>
        <rFont val="Arial"/>
        <charset val="134"/>
      </rPr>
      <t xml:space="preserve"> </t>
    </r>
    <r>
      <rPr>
        <sz val="10"/>
        <color indexed="10"/>
        <rFont val="宋体"/>
        <charset val="134"/>
      </rPr>
      <t>不</t>
    </r>
    <r>
      <rPr>
        <sz val="10"/>
        <rFont val="宋体"/>
        <charset val="134"/>
      </rPr>
      <t>含税</t>
    </r>
    <r>
      <rPr>
        <sz val="10"/>
        <rFont val="Arial"/>
        <charset val="134"/>
      </rPr>
      <t xml:space="preserve">:      </t>
    </r>
  </si>
  <si>
    <t>分类明细 - 研发费用</t>
  </si>
  <si>
    <t>Item项目</t>
  </si>
  <si>
    <t>Machinery/Equipment     设备</t>
  </si>
  <si>
    <t xml:space="preserve"> Manufacturing Time (T)              加工时间 (T) （分钟）</t>
  </si>
  <si>
    <r>
      <rPr>
        <sz val="8"/>
        <color indexed="8"/>
        <rFont val="Arial"/>
        <charset val="134"/>
      </rPr>
      <t xml:space="preserve">MANUFACTURIE COST(a)     </t>
    </r>
    <r>
      <rPr>
        <sz val="8"/>
        <color indexed="8"/>
        <rFont val="宋体"/>
        <charset val="134"/>
      </rPr>
      <t>人工成本</t>
    </r>
    <r>
      <rPr>
        <sz val="8"/>
        <color indexed="8"/>
        <rFont val="Arial"/>
        <charset val="134"/>
      </rPr>
      <t>(a)</t>
    </r>
    <r>
      <rPr>
        <sz val="8"/>
        <color indexed="8"/>
        <rFont val="宋体"/>
        <charset val="134"/>
      </rPr>
      <t>（元</t>
    </r>
    <r>
      <rPr>
        <sz val="8"/>
        <color indexed="8"/>
        <rFont val="Arial"/>
        <charset val="134"/>
      </rPr>
      <t>/</t>
    </r>
    <r>
      <rPr>
        <sz val="8"/>
        <color indexed="8"/>
        <rFont val="宋体"/>
        <charset val="134"/>
      </rPr>
      <t>分钟）</t>
    </r>
  </si>
  <si>
    <t>EQUIPMENT COST(b)            设备成本(b)（元/分钟）</t>
  </si>
  <si>
    <t>INDUSTRIAL COST©         能源成本(c)（元/分钟）</t>
  </si>
  <si>
    <t>Total cost(a+b+c)×T                  总费用 (a+b+c)×T</t>
  </si>
  <si>
    <r>
      <rPr>
        <sz val="8"/>
        <color indexed="8"/>
        <rFont val="Arial"/>
        <charset val="134"/>
      </rPr>
      <t xml:space="preserve">Quoted. Spec.
</t>
    </r>
    <r>
      <rPr>
        <sz val="8"/>
        <color indexed="8"/>
        <rFont val="宋体"/>
        <charset val="134"/>
      </rPr>
      <t>报价规格</t>
    </r>
  </si>
  <si>
    <r>
      <rPr>
        <sz val="8"/>
        <color indexed="8"/>
        <rFont val="Arial"/>
        <charset val="134"/>
      </rPr>
      <t xml:space="preserve">Negotiated Spec.
</t>
    </r>
    <r>
      <rPr>
        <sz val="8"/>
        <color indexed="8"/>
        <rFont val="宋体"/>
        <charset val="134"/>
      </rPr>
      <t>议定规格</t>
    </r>
  </si>
  <si>
    <r>
      <rPr>
        <sz val="8"/>
        <color indexed="8"/>
        <rFont val="Arial"/>
        <charset val="134"/>
      </rPr>
      <t xml:space="preserve">Quotation
</t>
    </r>
    <r>
      <rPr>
        <sz val="8"/>
        <color indexed="8"/>
        <rFont val="宋体"/>
        <charset val="134"/>
      </rPr>
      <t>报价</t>
    </r>
  </si>
  <si>
    <r>
      <rPr>
        <sz val="8"/>
        <color indexed="8"/>
        <rFont val="Arial"/>
        <charset val="134"/>
      </rPr>
      <t xml:space="preserve">Remark
</t>
    </r>
    <r>
      <rPr>
        <sz val="8"/>
        <color indexed="8"/>
        <rFont val="宋体"/>
        <charset val="134"/>
      </rPr>
      <t>备注</t>
    </r>
  </si>
  <si>
    <t>认证及试验费用</t>
  </si>
  <si>
    <t>阶段项目开发费用</t>
  </si>
  <si>
    <t>Sample Parts             Expense样件费</t>
  </si>
  <si>
    <t>Labor Expense        人工费用</t>
  </si>
  <si>
    <t>OTS Testing Expense          工装样品试验费</t>
  </si>
  <si>
    <t>Others其他</t>
  </si>
  <si>
    <t>差旅费</t>
  </si>
  <si>
    <t>车辆费</t>
  </si>
  <si>
    <r>
      <rPr>
        <b/>
        <sz val="8"/>
        <rFont val="Arial"/>
        <charset val="134"/>
      </rPr>
      <t xml:space="preserve">Total Expense
</t>
    </r>
    <r>
      <rPr>
        <b/>
        <sz val="8"/>
        <rFont val="宋体"/>
        <charset val="134"/>
      </rPr>
      <t>总体投入
（</t>
    </r>
    <r>
      <rPr>
        <b/>
        <sz val="8"/>
        <color indexed="10"/>
        <rFont val="宋体"/>
        <charset val="134"/>
      </rPr>
      <t>不含税</t>
    </r>
    <r>
      <rPr>
        <b/>
        <sz val="8"/>
        <rFont val="Arial"/>
        <charset val="134"/>
      </rPr>
      <t>RMB</t>
    </r>
    <r>
      <rPr>
        <b/>
        <sz val="8"/>
        <rFont val="宋体"/>
        <charset val="134"/>
      </rPr>
      <t>）</t>
    </r>
  </si>
  <si>
    <r>
      <rPr>
        <b/>
        <sz val="8"/>
        <rFont val="Arial"/>
        <charset val="134"/>
      </rPr>
      <t xml:space="preserve">Total Expense
</t>
    </r>
    <r>
      <rPr>
        <b/>
        <sz val="8"/>
        <rFont val="宋体"/>
        <charset val="134"/>
      </rPr>
      <t>总体投入
（</t>
    </r>
    <r>
      <rPr>
        <b/>
        <sz val="8"/>
        <color indexed="10"/>
        <rFont val="宋体"/>
        <charset val="134"/>
      </rPr>
      <t>含税</t>
    </r>
    <r>
      <rPr>
        <b/>
        <sz val="8"/>
        <rFont val="Arial"/>
        <charset val="134"/>
      </rPr>
      <t>RMB</t>
    </r>
    <r>
      <rPr>
        <b/>
        <sz val="8"/>
        <rFont val="宋体"/>
        <charset val="134"/>
      </rPr>
      <t>）</t>
    </r>
  </si>
  <si>
    <t>Currency
货币</t>
  </si>
  <si>
    <t>RMB</t>
  </si>
  <si>
    <r>
      <rPr>
        <b/>
        <sz val="8"/>
        <rFont val="Arial"/>
        <charset val="134"/>
      </rPr>
      <t xml:space="preserve">Amortize Expense
</t>
    </r>
    <r>
      <rPr>
        <b/>
        <sz val="8"/>
        <rFont val="宋体"/>
        <charset val="134"/>
      </rPr>
      <t>需</t>
    </r>
    <r>
      <rPr>
        <b/>
        <sz val="8"/>
        <rFont val="宋体"/>
        <charset val="134"/>
      </rPr>
      <t>摊销的投入（</t>
    </r>
    <r>
      <rPr>
        <b/>
        <sz val="8"/>
        <color indexed="10"/>
        <rFont val="宋体"/>
        <charset val="134"/>
      </rPr>
      <t>不含税</t>
    </r>
    <r>
      <rPr>
        <b/>
        <sz val="8"/>
        <rFont val="Arial"/>
        <charset val="134"/>
      </rPr>
      <t>RMB</t>
    </r>
    <r>
      <rPr>
        <b/>
        <sz val="8"/>
        <rFont val="宋体"/>
        <charset val="134"/>
      </rPr>
      <t>）</t>
    </r>
  </si>
  <si>
    <r>
      <rPr>
        <b/>
        <sz val="8"/>
        <rFont val="Arial"/>
        <charset val="134"/>
      </rPr>
      <t xml:space="preserve">Total Expense
</t>
    </r>
    <r>
      <rPr>
        <b/>
        <sz val="8"/>
        <rFont val="宋体"/>
        <charset val="134"/>
      </rPr>
      <t>总体投入（</t>
    </r>
    <r>
      <rPr>
        <b/>
        <sz val="8"/>
        <color indexed="10"/>
        <rFont val="宋体"/>
        <charset val="134"/>
      </rPr>
      <t>含税</t>
    </r>
    <r>
      <rPr>
        <b/>
        <sz val="8"/>
        <rFont val="Arial"/>
        <charset val="134"/>
      </rPr>
      <t>RMB</t>
    </r>
    <r>
      <rPr>
        <b/>
        <sz val="8"/>
        <rFont val="宋体"/>
        <charset val="134"/>
      </rPr>
      <t>）</t>
    </r>
  </si>
  <si>
    <r>
      <rPr>
        <b/>
        <sz val="8"/>
        <rFont val="Arial"/>
        <charset val="134"/>
      </rPr>
      <t xml:space="preserve">Non-Amrotize Expense
</t>
    </r>
    <r>
      <rPr>
        <b/>
        <sz val="8"/>
        <rFont val="宋体"/>
        <charset val="134"/>
      </rPr>
      <t>不摊销投入</t>
    </r>
    <r>
      <rPr>
        <b/>
        <sz val="8"/>
        <rFont val="Arial"/>
        <charset val="134"/>
      </rPr>
      <t>(</t>
    </r>
    <r>
      <rPr>
        <b/>
        <sz val="8"/>
        <color indexed="10"/>
        <rFont val="宋体"/>
        <charset val="134"/>
      </rPr>
      <t>不含税</t>
    </r>
    <r>
      <rPr>
        <b/>
        <sz val="8"/>
        <rFont val="Arial"/>
        <charset val="134"/>
      </rPr>
      <t>RMB)</t>
    </r>
  </si>
  <si>
    <r>
      <rPr>
        <b/>
        <sz val="8"/>
        <rFont val="Arial"/>
        <charset val="134"/>
      </rPr>
      <t xml:space="preserve">Non-Amrotize Expense
</t>
    </r>
    <r>
      <rPr>
        <b/>
        <sz val="8"/>
        <rFont val="宋体"/>
        <charset val="134"/>
      </rPr>
      <t>不摊销投入</t>
    </r>
    <r>
      <rPr>
        <b/>
        <sz val="8"/>
        <rFont val="Arial"/>
        <charset val="134"/>
      </rPr>
      <t>(</t>
    </r>
    <r>
      <rPr>
        <b/>
        <sz val="8"/>
        <color indexed="10"/>
        <rFont val="宋体"/>
        <charset val="134"/>
      </rPr>
      <t>含税</t>
    </r>
    <r>
      <rPr>
        <b/>
        <sz val="8"/>
        <rFont val="Arial"/>
        <charset val="134"/>
      </rPr>
      <t>RMB)</t>
    </r>
  </si>
  <si>
    <t>工装模具报价单</t>
  </si>
  <si>
    <t>项目名称：</t>
  </si>
  <si>
    <t>基本信息</t>
  </si>
  <si>
    <t>加工单位</t>
  </si>
  <si>
    <t>联系人</t>
  </si>
  <si>
    <t>电    话</t>
  </si>
  <si>
    <t>模具实物照片</t>
  </si>
  <si>
    <t>传    真</t>
  </si>
  <si>
    <t>总    成</t>
  </si>
  <si>
    <t>零件名称/编号</t>
  </si>
  <si>
    <t>模具类型</t>
  </si>
  <si>
    <t>模具尺寸（mm）</t>
  </si>
  <si>
    <t>长</t>
  </si>
  <si>
    <t>宽</t>
  </si>
  <si>
    <t>高</t>
  </si>
  <si>
    <t>模具重量（吨）</t>
  </si>
  <si>
    <t>模具型腔数</t>
  </si>
  <si>
    <t>模具寿命（万次）</t>
  </si>
  <si>
    <t>产品外形尺寸</t>
  </si>
  <si>
    <t>交货期L/T(天）</t>
  </si>
  <si>
    <t>一次试模</t>
  </si>
  <si>
    <t>二次度模</t>
  </si>
  <si>
    <t>正式交付</t>
  </si>
  <si>
    <t>交货地点</t>
  </si>
  <si>
    <t>交货保险担当</t>
  </si>
  <si>
    <t>设计成本</t>
  </si>
  <si>
    <t>工    序</t>
  </si>
  <si>
    <t>工时</t>
  </si>
  <si>
    <t>审核</t>
  </si>
  <si>
    <t>单价</t>
  </si>
  <si>
    <t>金额</t>
  </si>
  <si>
    <t>审核金额</t>
  </si>
  <si>
    <t>比例%</t>
  </si>
  <si>
    <t>测    绘</t>
  </si>
  <si>
    <t>模具设计</t>
  </si>
  <si>
    <t>合计</t>
  </si>
  <si>
    <t>材料成本</t>
  </si>
  <si>
    <t>类别</t>
  </si>
  <si>
    <t>明细</t>
  </si>
  <si>
    <t>厂家/品牌</t>
  </si>
  <si>
    <t>型号/规格</t>
  </si>
  <si>
    <t>数量/重量(kg)</t>
  </si>
  <si>
    <t>总价</t>
  </si>
  <si>
    <t>价格审核</t>
  </si>
  <si>
    <t>模具钢</t>
  </si>
  <si>
    <t>模    架</t>
  </si>
  <si>
    <t>型    腔</t>
  </si>
  <si>
    <t>型    芯</t>
  </si>
  <si>
    <t>镶    件</t>
  </si>
  <si>
    <t>滑    块</t>
  </si>
  <si>
    <t>斜顶杆</t>
  </si>
  <si>
    <t>其    它</t>
  </si>
  <si>
    <t>定位/导向</t>
  </si>
  <si>
    <t>脱模/顶出</t>
  </si>
  <si>
    <t>冷    却</t>
  </si>
  <si>
    <t>紧    固</t>
  </si>
  <si>
    <t>弹    簧</t>
  </si>
  <si>
    <t>油    缸</t>
  </si>
  <si>
    <t>气    缸</t>
  </si>
  <si>
    <t>浇道/热流道</t>
  </si>
  <si>
    <t>铍    铜</t>
  </si>
  <si>
    <t>铝 合 金</t>
  </si>
  <si>
    <t>隔热材料</t>
  </si>
  <si>
    <t>紫    铜</t>
  </si>
  <si>
    <t>石    墨</t>
  </si>
  <si>
    <t>机加工成本</t>
  </si>
  <si>
    <t>工序</t>
  </si>
  <si>
    <t>工费</t>
  </si>
  <si>
    <t>金额审核</t>
  </si>
  <si>
    <t>数控加工</t>
  </si>
  <si>
    <t>表面处理</t>
  </si>
  <si>
    <t>电火花</t>
  </si>
  <si>
    <t>合模机</t>
  </si>
  <si>
    <t>线切割</t>
  </si>
  <si>
    <t>钳工</t>
  </si>
  <si>
    <t>普通机加工</t>
  </si>
  <si>
    <t>首件检测</t>
  </si>
  <si>
    <t>深孔钻</t>
  </si>
  <si>
    <t>皮纹</t>
  </si>
  <si>
    <t>特种热处理</t>
  </si>
  <si>
    <t>人工成本</t>
  </si>
  <si>
    <t>销售、管理、行政费用</t>
  </si>
  <si>
    <t>净利润</t>
  </si>
  <si>
    <t>总造价Grand Total</t>
  </si>
  <si>
    <t>审核总价</t>
  </si>
  <si>
    <t>1)各项目如发生请据实添写；如不发生则保留空白。（灰色区域不用填写）</t>
  </si>
  <si>
    <t>2)工作表格可以复制，工作表名称按照M1,M2,M3……来编写。</t>
  </si>
  <si>
    <t>2)比例%是指此项费用占总造价的百分比。</t>
  </si>
</sst>
</file>

<file path=xl/styles.xml><?xml version="1.0" encoding="utf-8"?>
<styleSheet xmlns="http://schemas.openxmlformats.org/spreadsheetml/2006/main">
  <numFmts count="30">
    <numFmt numFmtId="42" formatCode="_ &quot;￥&quot;* #,##0_ ;_ &quot;￥&quot;* \-#,##0_ ;_ &quot;￥&quot;* &quot;-&quot;_ ;_ @_ "/>
    <numFmt numFmtId="176" formatCode="_(&quot;$&quot;* #,##0.0000_);_(&quot;$&quot;* \(#,##0.0000\);_(&quot;$&quot;* &quot;-&quot;??_);_(@_)"/>
    <numFmt numFmtId="177" formatCode="_(&quot;$&quot;* #,##0_);_(&quot;$&quot;* \(#,##0\);_(&quot;$&quot;* &quot;-&quot;??_);_(@_)"/>
    <numFmt numFmtId="178" formatCode="#0\ ;\-#0\ ;\-\ "/>
    <numFmt numFmtId="179" formatCode="#,##0.00_ "/>
    <numFmt numFmtId="180" formatCode="#,##0.00_ ;\-#,##0.00_ ;\-\ "/>
    <numFmt numFmtId="181" formatCode="#,##0_ "/>
    <numFmt numFmtId="182" formatCode="#,##0_ ;;\-\ "/>
    <numFmt numFmtId="183" formatCode="#,##0.00_ ;[Red]\-#,##0.00_ ;\-\ "/>
    <numFmt numFmtId="184" formatCode="#,##0_ ;#,##\-0_ ;\-\ "/>
    <numFmt numFmtId="185" formatCode="_(&quot;$&quot;* #,##0.00_);_(&quot;$&quot;* \(#,##0.00\);_(&quot;$&quot;* &quot;-&quot;??_);_(@_)"/>
    <numFmt numFmtId="186" formatCode="0.0000"/>
    <numFmt numFmtId="187" formatCode="&quot;$&quot;#,##0"/>
    <numFmt numFmtId="188" formatCode="0.0"/>
    <numFmt numFmtId="189" formatCode="_(* #,##0.00_);_(* \(#,##0.00\);_(* &quot;-&quot;??_);_(@_)"/>
    <numFmt numFmtId="41" formatCode="_ * #,##0_ ;_ * \-#,##0_ ;_ * &quot;-&quot;_ ;_ @_ "/>
    <numFmt numFmtId="190" formatCode="#,##0_ ;\-#,##0_ ;\-\ "/>
    <numFmt numFmtId="191" formatCode="#,##0.0000"/>
    <numFmt numFmtId="192" formatCode="&quot;$&quot;#,##0.0000"/>
    <numFmt numFmtId="193" formatCode="\¥#,##0.00_);[Red]\(\¥#,##0.00\)"/>
    <numFmt numFmtId="194" formatCode="\¥#,##0.00;\¥\-#,##0.00"/>
    <numFmt numFmtId="195" formatCode="0.00_);[Red]\(0.00\)"/>
    <numFmt numFmtId="196" formatCode="##,##0.0000"/>
    <numFmt numFmtId="197" formatCode="yyyy/mm/dd;@"/>
    <numFmt numFmtId="198" formatCode="&quot;€&quot;\ #,##0.0000"/>
    <numFmt numFmtId="199" formatCode="0.0%"/>
    <numFmt numFmtId="200" formatCode="[$-409]mmmm\ d\,\ yyyy;@"/>
    <numFmt numFmtId="43" formatCode="_ * #,##0.00_ ;_ * \-#,##0.00_ ;_ * &quot;-&quot;??_ ;_ @_ "/>
    <numFmt numFmtId="201" formatCode="&quot;$&quot;#,##0.00"/>
    <numFmt numFmtId="202" formatCode="#,##0.0000_ ;\-#,##0.0000_ ;\-\ "/>
  </numFmts>
  <fonts count="96">
    <font>
      <sz val="10"/>
      <name val="Arial"/>
      <charset val="134"/>
    </font>
    <font>
      <b/>
      <sz val="18"/>
      <name val="宋体"/>
      <charset val="134"/>
    </font>
    <font>
      <b/>
      <sz val="18"/>
      <name val="Arial"/>
      <charset val="134"/>
    </font>
    <font>
      <b/>
      <sz val="12"/>
      <name val="华文仿宋"/>
      <charset val="134"/>
    </font>
    <font>
      <b/>
      <sz val="14"/>
      <name val="Arial"/>
      <charset val="134"/>
    </font>
    <font>
      <b/>
      <sz val="9"/>
      <name val="仿宋_GB2312"/>
      <charset val="134"/>
    </font>
    <font>
      <b/>
      <sz val="10"/>
      <name val="仿宋_GB2312"/>
      <charset val="134"/>
    </font>
    <font>
      <sz val="9"/>
      <name val="仿宋_GB2312"/>
      <charset val="134"/>
    </font>
    <font>
      <sz val="10"/>
      <name val="仿宋_GB2312"/>
      <charset val="134"/>
    </font>
    <font>
      <sz val="9"/>
      <color rgb="FFFF0000"/>
      <name val="仿宋_GB2312"/>
      <charset val="134"/>
    </font>
    <font>
      <sz val="10"/>
      <color indexed="8"/>
      <name val="仿宋_GB2312"/>
      <charset val="134"/>
    </font>
    <font>
      <sz val="9"/>
      <color indexed="8"/>
      <name val="仿宋_GB2312"/>
      <charset val="134"/>
    </font>
    <font>
      <sz val="16"/>
      <name val="仿宋_GB2312"/>
      <charset val="134"/>
    </font>
    <font>
      <sz val="10"/>
      <name val="宋体"/>
      <charset val="134"/>
    </font>
    <font>
      <b/>
      <sz val="9"/>
      <color rgb="FFFF0000"/>
      <name val="仿宋_GB2312"/>
      <charset val="134"/>
    </font>
    <font>
      <b/>
      <sz val="10"/>
      <color rgb="FFFF0000"/>
      <name val="Arial"/>
      <charset val="134"/>
    </font>
    <font>
      <sz val="18"/>
      <name val="Arial"/>
      <charset val="134"/>
    </font>
    <font>
      <sz val="8"/>
      <name val="Arial"/>
      <charset val="134"/>
    </font>
    <font>
      <b/>
      <sz val="10"/>
      <name val="Arial"/>
      <charset val="134"/>
    </font>
    <font>
      <sz val="8"/>
      <color indexed="8"/>
      <name val="Arial"/>
      <charset val="134"/>
    </font>
    <font>
      <sz val="8"/>
      <name val="宋体"/>
      <charset val="134"/>
    </font>
    <font>
      <sz val="10"/>
      <color indexed="8"/>
      <name val="微软雅黑"/>
      <charset val="134"/>
    </font>
    <font>
      <b/>
      <sz val="8"/>
      <name val="Arial"/>
      <charset val="134"/>
    </font>
    <font>
      <u/>
      <sz val="8"/>
      <name val="Arial"/>
      <charset val="134"/>
    </font>
    <font>
      <b/>
      <sz val="8"/>
      <name val="宋体"/>
      <charset val="134"/>
    </font>
    <font>
      <b/>
      <sz val="12"/>
      <name val="Arial"/>
      <charset val="134"/>
    </font>
    <font>
      <sz val="10"/>
      <color indexed="8"/>
      <name val="Arial"/>
      <charset val="134"/>
    </font>
    <font>
      <sz val="10"/>
      <color indexed="8"/>
      <name val="宋体"/>
      <charset val="134"/>
    </font>
    <font>
      <sz val="10"/>
      <color indexed="9"/>
      <name val="Arial"/>
      <charset val="134"/>
    </font>
    <font>
      <sz val="10"/>
      <color theme="1"/>
      <name val="Arial"/>
      <charset val="134"/>
    </font>
    <font>
      <sz val="10"/>
      <color theme="1"/>
      <name val="宋体"/>
      <charset val="134"/>
    </font>
    <font>
      <b/>
      <sz val="12"/>
      <color theme="0"/>
      <name val="Arial"/>
      <charset val="134"/>
    </font>
    <font>
      <sz val="10"/>
      <color theme="0"/>
      <name val="Arial"/>
      <charset val="134"/>
    </font>
    <font>
      <sz val="11"/>
      <name val="Arial"/>
      <charset val="134"/>
    </font>
    <font>
      <sz val="10"/>
      <color indexed="10"/>
      <name val="宋体"/>
      <charset val="134"/>
    </font>
    <font>
      <sz val="10"/>
      <color indexed="10"/>
      <name val="Arial"/>
      <charset val="134"/>
    </font>
    <font>
      <sz val="10"/>
      <color rgb="FFFF0000"/>
      <name val="Arial"/>
      <charset val="134"/>
    </font>
    <font>
      <b/>
      <sz val="12"/>
      <color theme="0"/>
      <name val="宋体"/>
      <charset val="134"/>
    </font>
    <font>
      <b/>
      <sz val="11"/>
      <name val="Arial"/>
      <charset val="134"/>
    </font>
    <font>
      <b/>
      <sz val="6"/>
      <name val="Arial"/>
      <charset val="134"/>
    </font>
    <font>
      <b/>
      <sz val="7"/>
      <name val="Arial"/>
      <charset val="134"/>
    </font>
    <font>
      <b/>
      <sz val="10"/>
      <color theme="0"/>
      <name val="Arial"/>
      <charset val="134"/>
    </font>
    <font>
      <sz val="9"/>
      <name val="宋体"/>
      <charset val="134"/>
    </font>
    <font>
      <sz val="12"/>
      <color theme="1"/>
      <name val="宋体"/>
      <charset val="134"/>
      <scheme val="minor"/>
    </font>
    <font>
      <sz val="9"/>
      <name val="Arial"/>
      <charset val="134"/>
    </font>
    <font>
      <b/>
      <sz val="9"/>
      <name val="Arial"/>
      <charset val="134"/>
    </font>
    <font>
      <b/>
      <sz val="14"/>
      <name val="宋体"/>
      <charset val="134"/>
    </font>
    <font>
      <sz val="10"/>
      <color indexed="12"/>
      <name val="Arial"/>
      <charset val="134"/>
    </font>
    <font>
      <b/>
      <sz val="9"/>
      <name val="宋体"/>
      <charset val="134"/>
    </font>
    <font>
      <b/>
      <sz val="10"/>
      <color theme="1"/>
      <name val="Arial"/>
      <charset val="134"/>
    </font>
    <font>
      <sz val="7"/>
      <name val="Arial"/>
      <charset val="134"/>
    </font>
    <font>
      <sz val="8"/>
      <color indexed="22"/>
      <name val="Arial"/>
      <charset val="134"/>
    </font>
    <font>
      <sz val="10"/>
      <color indexed="22"/>
      <name val="Arial"/>
      <charset val="134"/>
    </font>
    <font>
      <b/>
      <sz val="10"/>
      <color indexed="22"/>
      <name val="Arial"/>
      <charset val="134"/>
    </font>
    <font>
      <b/>
      <sz val="7"/>
      <color indexed="22"/>
      <name val="Arial"/>
      <charset val="134"/>
    </font>
    <font>
      <b/>
      <u/>
      <sz val="10"/>
      <name val="Arial"/>
      <charset val="134"/>
    </font>
    <font>
      <b/>
      <sz val="10"/>
      <name val="宋体"/>
      <charset val="134"/>
    </font>
    <font>
      <sz val="11"/>
      <color theme="1"/>
      <name val="宋体"/>
      <charset val="0"/>
      <scheme val="minor"/>
    </font>
    <font>
      <sz val="11"/>
      <color theme="1"/>
      <name val="宋体"/>
      <charset val="134"/>
      <scheme val="minor"/>
    </font>
    <font>
      <sz val="10"/>
      <name val="Arial"/>
      <charset val="134"/>
    </font>
    <font>
      <sz val="11"/>
      <color theme="0"/>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sz val="11"/>
      <color rgb="FF9C0006"/>
      <name val="宋体"/>
      <charset val="0"/>
      <scheme val="minor"/>
    </font>
    <font>
      <sz val="12"/>
      <name val="宋体"/>
      <charset val="134"/>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1"/>
      <color rgb="FF3F3F3F"/>
      <name val="宋体"/>
      <charset val="0"/>
      <scheme val="minor"/>
    </font>
    <font>
      <b/>
      <sz val="13"/>
      <color theme="3"/>
      <name val="宋体"/>
      <charset val="134"/>
      <scheme val="minor"/>
    </font>
    <font>
      <sz val="11"/>
      <color rgb="FF9C6500"/>
      <name val="宋体"/>
      <charset val="0"/>
      <scheme val="minor"/>
    </font>
    <font>
      <sz val="11"/>
      <color rgb="FF006100"/>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8"/>
      <color indexed="8"/>
      <name val="宋体"/>
      <charset val="134"/>
    </font>
    <font>
      <b/>
      <sz val="8"/>
      <color indexed="10"/>
      <name val="宋体"/>
      <charset val="134"/>
    </font>
    <font>
      <b/>
      <sz val="10"/>
      <color indexed="10"/>
      <name val="宋体"/>
      <charset val="134"/>
    </font>
    <font>
      <b/>
      <vertAlign val="superscript"/>
      <sz val="10"/>
      <name val="Arial"/>
      <charset val="134"/>
    </font>
    <font>
      <vertAlign val="superscript"/>
      <sz val="10"/>
      <name val="Arial"/>
      <charset val="134"/>
    </font>
    <font>
      <sz val="11"/>
      <name val="宋体"/>
      <charset val="134"/>
    </font>
    <font>
      <sz val="10"/>
      <name val="標楷體"/>
      <charset val="134"/>
    </font>
    <font>
      <b/>
      <sz val="11"/>
      <name val="宋体"/>
      <charset val="134"/>
    </font>
    <font>
      <b/>
      <sz val="8"/>
      <color indexed="56"/>
      <name val="Arial"/>
      <charset val="134"/>
    </font>
    <font>
      <b/>
      <sz val="10"/>
      <color indexed="10"/>
      <name val="Arial"/>
      <charset val="134"/>
    </font>
    <font>
      <b/>
      <sz val="9"/>
      <color indexed="10"/>
      <name val="Arial"/>
      <charset val="134"/>
    </font>
    <font>
      <b/>
      <sz val="9"/>
      <color indexed="56"/>
      <name val="Arial"/>
      <charset val="134"/>
    </font>
    <font>
      <b/>
      <sz val="12"/>
      <name val="宋体"/>
      <charset val="134"/>
    </font>
    <font>
      <b/>
      <sz val="12"/>
      <color indexed="10"/>
      <name val="宋体"/>
      <charset val="134"/>
    </font>
    <font>
      <b/>
      <sz val="9"/>
      <name val="Tahoma"/>
      <charset val="134"/>
    </font>
    <font>
      <sz val="9"/>
      <name val="Tahoma"/>
      <charset val="134"/>
    </font>
    <font>
      <sz val="9"/>
      <name val="宋体"/>
      <charset val="134"/>
    </font>
  </fonts>
  <fills count="48">
    <fill>
      <patternFill patternType="none"/>
    </fill>
    <fill>
      <patternFill patternType="gray125"/>
    </fill>
    <fill>
      <patternFill patternType="solid">
        <fgColor theme="8" tint="0.599993896298105"/>
        <bgColor indexed="64"/>
      </patternFill>
    </fill>
    <fill>
      <patternFill patternType="solid">
        <fgColor rgb="FFFFFF00"/>
        <bgColor indexed="64"/>
      </patternFill>
    </fill>
    <fill>
      <patternFill patternType="solid">
        <fgColor indexed="13"/>
        <bgColor indexed="64"/>
      </patternFill>
    </fill>
    <fill>
      <patternFill patternType="solid">
        <fgColor theme="0" tint="-0.149937437055574"/>
        <bgColor indexed="64"/>
      </patternFill>
    </fill>
    <fill>
      <patternFill patternType="solid">
        <fgColor theme="0" tint="-0.249977111117893"/>
        <bgColor indexed="64"/>
      </patternFill>
    </fill>
    <fill>
      <patternFill patternType="solid">
        <fgColor indexed="9"/>
        <bgColor indexed="64"/>
      </patternFill>
    </fill>
    <fill>
      <patternFill patternType="darkGray"/>
    </fill>
    <fill>
      <patternFill patternType="solid">
        <fgColor theme="0"/>
        <bgColor indexed="64"/>
      </patternFill>
    </fill>
    <fill>
      <patternFill patternType="solid">
        <fgColor indexed="22"/>
        <bgColor indexed="64"/>
      </patternFill>
    </fill>
    <fill>
      <patternFill patternType="solid">
        <fgColor theme="0" tint="-0.0499893185216834"/>
        <bgColor indexed="64"/>
      </patternFill>
    </fill>
    <fill>
      <patternFill patternType="solid">
        <fgColor theme="2" tint="-0.499984740745262"/>
        <bgColor indexed="64"/>
      </patternFill>
    </fill>
    <fill>
      <patternFill patternType="solid">
        <fgColor theme="8" tint="-0.499984740745262"/>
        <bgColor indexed="64"/>
      </patternFill>
    </fill>
    <fill>
      <patternFill patternType="solid">
        <fgColor theme="6" tint="0.399945066682943"/>
        <bgColor indexed="64"/>
      </patternFill>
    </fill>
    <fill>
      <patternFill patternType="solid">
        <fgColor theme="6" tint="0.599993896298105"/>
        <bgColor indexed="64"/>
      </patternFill>
    </fill>
    <fill>
      <patternFill patternType="solid">
        <fgColor theme="2" tint="-0.249977111117893"/>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rgb="FFFFFFCC"/>
        <bgColor indexed="64"/>
      </patternFill>
    </fill>
    <fill>
      <patternFill patternType="solid">
        <fgColor rgb="FFF2F2F2"/>
        <bgColor indexed="64"/>
      </patternFill>
    </fill>
    <fill>
      <patternFill patternType="solid">
        <fgColor rgb="FFFFEB9C"/>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799981688894314"/>
        <bgColor indexed="64"/>
      </patternFill>
    </fill>
    <fill>
      <patternFill patternType="solid">
        <fgColor theme="4"/>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7"/>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83">
    <border>
      <left/>
      <right/>
      <top/>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medium">
        <color auto="1"/>
      </right>
      <top style="thin">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bottom/>
      <diagonal/>
    </border>
    <border>
      <left style="medium">
        <color auto="1"/>
      </left>
      <right/>
      <top style="thin">
        <color auto="1"/>
      </top>
      <bottom/>
      <diagonal/>
    </border>
    <border>
      <left/>
      <right/>
      <top style="thin">
        <color auto="1"/>
      </top>
      <bottom/>
      <diagonal/>
    </border>
    <border>
      <left/>
      <right style="medium">
        <color auto="1"/>
      </right>
      <top/>
      <bottom/>
      <diagonal/>
    </border>
    <border>
      <left/>
      <right style="medium">
        <color auto="1"/>
      </right>
      <top style="thin">
        <color auto="1"/>
      </top>
      <bottom/>
      <diagonal/>
    </border>
    <border>
      <left/>
      <right/>
      <top/>
      <bottom style="thin">
        <color auto="1"/>
      </bottom>
      <diagonal/>
    </border>
    <border>
      <left style="medium">
        <color auto="1"/>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diagonal/>
    </border>
    <border>
      <left/>
      <right style="medium">
        <color auto="1"/>
      </right>
      <top/>
      <bottom style="thin">
        <color auto="1"/>
      </bottom>
      <diagonal/>
    </border>
    <border>
      <left/>
      <right/>
      <top style="thin">
        <color auto="1"/>
      </top>
      <bottom style="medium">
        <color auto="1"/>
      </bottom>
      <diagonal/>
    </border>
    <border>
      <left style="medium">
        <color auto="1"/>
      </left>
      <right/>
      <top style="thin">
        <color auto="1"/>
      </top>
      <bottom style="double">
        <color auto="1"/>
      </bottom>
      <diagonal/>
    </border>
    <border>
      <left style="thin">
        <color auto="1"/>
      </left>
      <right/>
      <top style="thin">
        <color auto="1"/>
      </top>
      <bottom style="double">
        <color auto="1"/>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bottom style="double">
        <color auto="1"/>
      </bottom>
      <diagonal/>
    </border>
    <border>
      <left style="medium">
        <color auto="1"/>
      </left>
      <right style="thin">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right style="medium">
        <color auto="1"/>
      </right>
      <top/>
      <bottom style="double">
        <color auto="1"/>
      </bottom>
      <diagonal/>
    </border>
    <border>
      <left style="thin">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right style="thin">
        <color auto="1"/>
      </right>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right/>
      <top/>
      <bottom style="double">
        <color auto="1"/>
      </bottom>
      <diagonal/>
    </border>
    <border>
      <left/>
      <right/>
      <top style="medium">
        <color auto="1"/>
      </top>
      <bottom style="double">
        <color auto="1"/>
      </bottom>
      <diagonal/>
    </border>
    <border>
      <left/>
      <right/>
      <top style="double">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6">
    <xf numFmtId="0" fontId="0" fillId="0" borderId="0"/>
    <xf numFmtId="42" fontId="58" fillId="0" borderId="0" applyFont="0" applyFill="0" applyBorder="0" applyAlignment="0" applyProtection="0">
      <alignment vertical="center"/>
    </xf>
    <xf numFmtId="0" fontId="57" fillId="22" borderId="0" applyNumberFormat="0" applyBorder="0" applyAlignment="0" applyProtection="0">
      <alignment vertical="center"/>
    </xf>
    <xf numFmtId="0" fontId="62" fillId="24" borderId="76" applyNumberFormat="0" applyAlignment="0" applyProtection="0">
      <alignment vertical="center"/>
    </xf>
    <xf numFmtId="185" fontId="59" fillId="0" borderId="0" applyFont="0" applyFill="0" applyBorder="0" applyAlignment="0" applyProtection="0"/>
    <xf numFmtId="41" fontId="58" fillId="0" borderId="0" applyFont="0" applyFill="0" applyBorder="0" applyAlignment="0" applyProtection="0">
      <alignment vertical="center"/>
    </xf>
    <xf numFmtId="0" fontId="57" fillId="20" borderId="0" applyNumberFormat="0" applyBorder="0" applyAlignment="0" applyProtection="0">
      <alignment vertical="center"/>
    </xf>
    <xf numFmtId="0" fontId="64" fillId="26" borderId="0" applyNumberFormat="0" applyBorder="0" applyAlignment="0" applyProtection="0">
      <alignment vertical="center"/>
    </xf>
    <xf numFmtId="189" fontId="59" fillId="0" borderId="0" applyFont="0" applyFill="0" applyBorder="0" applyAlignment="0" applyProtection="0"/>
    <xf numFmtId="0" fontId="44" fillId="0" borderId="10" applyNumberFormat="0" applyFill="0" applyBorder="0" applyAlignment="0" applyProtection="0">
      <alignment vertical="center"/>
    </xf>
    <xf numFmtId="0" fontId="60" fillId="28" borderId="0" applyNumberFormat="0" applyBorder="0" applyAlignment="0" applyProtection="0">
      <alignment vertical="center"/>
    </xf>
    <xf numFmtId="0" fontId="67" fillId="0" borderId="0" applyNumberFormat="0" applyFill="0" applyBorder="0" applyAlignment="0" applyProtection="0">
      <alignment vertical="center"/>
    </xf>
    <xf numFmtId="0" fontId="65" fillId="0" borderId="0"/>
    <xf numFmtId="9" fontId="59" fillId="0" borderId="0" applyFont="0" applyFill="0" applyBorder="0" applyAlignment="0" applyProtection="0"/>
    <xf numFmtId="0" fontId="69" fillId="0" borderId="0" applyNumberFormat="0" applyFill="0" applyBorder="0" applyAlignment="0" applyProtection="0">
      <alignment vertical="center"/>
    </xf>
    <xf numFmtId="0" fontId="58" fillId="30" borderId="78" applyNumberFormat="0" applyFont="0" applyAlignment="0" applyProtection="0">
      <alignment vertical="center"/>
    </xf>
    <xf numFmtId="0" fontId="60" fillId="23" borderId="0" applyNumberFormat="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1" fillId="0" borderId="75" applyNumberFormat="0" applyFill="0" applyAlignment="0" applyProtection="0">
      <alignment vertical="center"/>
    </xf>
    <xf numFmtId="0" fontId="73" fillId="0" borderId="75" applyNumberFormat="0" applyFill="0" applyAlignment="0" applyProtection="0">
      <alignment vertical="center"/>
    </xf>
    <xf numFmtId="0" fontId="60" fillId="33" borderId="0" applyNumberFormat="0" applyBorder="0" applyAlignment="0" applyProtection="0">
      <alignment vertical="center"/>
    </xf>
    <xf numFmtId="0" fontId="70" fillId="0" borderId="80" applyNumberFormat="0" applyFill="0" applyAlignment="0" applyProtection="0">
      <alignment vertical="center"/>
    </xf>
    <xf numFmtId="0" fontId="60" fillId="27" borderId="0" applyNumberFormat="0" applyBorder="0" applyAlignment="0" applyProtection="0">
      <alignment vertical="center"/>
    </xf>
    <xf numFmtId="0" fontId="72" fillId="31" borderId="79" applyNumberFormat="0" applyAlignment="0" applyProtection="0">
      <alignment vertical="center"/>
    </xf>
    <xf numFmtId="0" fontId="76" fillId="31" borderId="76" applyNumberFormat="0" applyAlignment="0" applyProtection="0">
      <alignment vertical="center"/>
    </xf>
    <xf numFmtId="0" fontId="59" fillId="0" borderId="0"/>
    <xf numFmtId="0" fontId="63" fillId="25" borderId="77" applyNumberFormat="0" applyAlignment="0" applyProtection="0">
      <alignment vertical="center"/>
    </xf>
    <xf numFmtId="0" fontId="57" fillId="18" borderId="0" applyNumberFormat="0" applyBorder="0" applyAlignment="0" applyProtection="0">
      <alignment vertical="center"/>
    </xf>
    <xf numFmtId="0" fontId="60" fillId="37" borderId="0" applyNumberFormat="0" applyBorder="0" applyAlignment="0" applyProtection="0">
      <alignment vertical="center"/>
    </xf>
    <xf numFmtId="0" fontId="77" fillId="0" borderId="81" applyNumberFormat="0" applyFill="0" applyAlignment="0" applyProtection="0">
      <alignment vertical="center"/>
    </xf>
    <xf numFmtId="0" fontId="78" fillId="0" borderId="82" applyNumberFormat="0" applyFill="0" applyAlignment="0" applyProtection="0">
      <alignment vertical="center"/>
    </xf>
    <xf numFmtId="0" fontId="75" fillId="34" borderId="0" applyNumberFormat="0" applyBorder="0" applyAlignment="0" applyProtection="0">
      <alignment vertical="center"/>
    </xf>
    <xf numFmtId="0" fontId="74" fillId="32" borderId="0" applyNumberFormat="0" applyBorder="0" applyAlignment="0" applyProtection="0">
      <alignment vertical="center"/>
    </xf>
    <xf numFmtId="0" fontId="57" fillId="17" borderId="0" applyNumberFormat="0" applyBorder="0" applyAlignment="0" applyProtection="0">
      <alignment vertical="center"/>
    </xf>
    <xf numFmtId="0" fontId="60" fillId="36" borderId="0" applyNumberFormat="0" applyBorder="0" applyAlignment="0" applyProtection="0">
      <alignment vertical="center"/>
    </xf>
    <xf numFmtId="0" fontId="57" fillId="38" borderId="0" applyNumberFormat="0" applyBorder="0" applyAlignment="0" applyProtection="0">
      <alignment vertical="center"/>
    </xf>
    <xf numFmtId="0" fontId="57" fillId="39" borderId="0" applyNumberFormat="0" applyBorder="0" applyAlignment="0" applyProtection="0">
      <alignment vertical="center"/>
    </xf>
    <xf numFmtId="0" fontId="59" fillId="0" borderId="0"/>
    <xf numFmtId="0" fontId="57" fillId="21" borderId="0" applyNumberFormat="0" applyBorder="0" applyAlignment="0" applyProtection="0">
      <alignment vertical="center"/>
    </xf>
    <xf numFmtId="0" fontId="57" fillId="19" borderId="0" applyNumberFormat="0" applyBorder="0" applyAlignment="0" applyProtection="0">
      <alignment vertical="center"/>
    </xf>
    <xf numFmtId="0" fontId="60" fillId="29" borderId="0" applyNumberFormat="0" applyBorder="0" applyAlignment="0" applyProtection="0">
      <alignment vertical="center"/>
    </xf>
    <xf numFmtId="0" fontId="60" fillId="42" borderId="0" applyNumberFormat="0" applyBorder="0" applyAlignment="0" applyProtection="0">
      <alignment vertical="center"/>
    </xf>
    <xf numFmtId="0" fontId="57" fillId="35" borderId="0" applyNumberFormat="0" applyBorder="0" applyAlignment="0" applyProtection="0">
      <alignment vertical="center"/>
    </xf>
    <xf numFmtId="0" fontId="57" fillId="40" borderId="0" applyNumberFormat="0" applyBorder="0" applyAlignment="0" applyProtection="0">
      <alignment vertical="center"/>
    </xf>
    <xf numFmtId="0" fontId="60" fillId="41" borderId="0" applyNumberFormat="0" applyBorder="0" applyAlignment="0" applyProtection="0">
      <alignment vertical="center"/>
    </xf>
    <xf numFmtId="0" fontId="57" fillId="44" borderId="0" applyNumberFormat="0" applyBorder="0" applyAlignment="0" applyProtection="0">
      <alignment vertical="center"/>
    </xf>
    <xf numFmtId="0" fontId="60" fillId="45" borderId="0" applyNumberFormat="0" applyBorder="0" applyAlignment="0" applyProtection="0">
      <alignment vertical="center"/>
    </xf>
    <xf numFmtId="0" fontId="60" fillId="46" borderId="0" applyNumberFormat="0" applyBorder="0" applyAlignment="0" applyProtection="0">
      <alignment vertical="center"/>
    </xf>
    <xf numFmtId="0" fontId="57" fillId="43" borderId="0" applyNumberFormat="0" applyBorder="0" applyAlignment="0" applyProtection="0">
      <alignment vertical="center"/>
    </xf>
    <xf numFmtId="0" fontId="60" fillId="47" borderId="0" applyNumberFormat="0" applyBorder="0" applyAlignment="0" applyProtection="0">
      <alignment vertical="center"/>
    </xf>
    <xf numFmtId="0" fontId="65" fillId="0" borderId="0"/>
    <xf numFmtId="0" fontId="65" fillId="0" borderId="0"/>
    <xf numFmtId="0" fontId="65" fillId="0" borderId="0"/>
  </cellStyleXfs>
  <cellXfs count="783">
    <xf numFmtId="0" fontId="0" fillId="0" borderId="0" xfId="0"/>
    <xf numFmtId="0" fontId="1" fillId="2" borderId="1" xfId="28" applyFont="1" applyFill="1" applyBorder="1" applyAlignment="1" applyProtection="1">
      <alignment horizontal="center"/>
    </xf>
    <xf numFmtId="0" fontId="2" fillId="2" borderId="2" xfId="28" applyFont="1" applyFill="1" applyBorder="1" applyAlignment="1" applyProtection="1">
      <alignment horizontal="center"/>
    </xf>
    <xf numFmtId="0" fontId="3" fillId="2" borderId="3" xfId="28" applyFont="1" applyFill="1" applyBorder="1" applyAlignment="1" applyProtection="1">
      <protection locked="0"/>
    </xf>
    <xf numFmtId="0" fontId="4" fillId="2" borderId="4" xfId="28" applyFont="1" applyFill="1" applyBorder="1" applyAlignment="1" applyProtection="1">
      <alignment horizontal="left" vertical="center"/>
    </xf>
    <xf numFmtId="0" fontId="3" fillId="2" borderId="4" xfId="28" applyFont="1" applyFill="1" applyBorder="1" applyAlignment="1" applyProtection="1">
      <protection locked="0"/>
    </xf>
    <xf numFmtId="0" fontId="5" fillId="0" borderId="5" xfId="0" applyFont="1" applyFill="1" applyBorder="1" applyAlignment="1" applyProtection="1">
      <alignment horizontal="left" vertical="center"/>
    </xf>
    <xf numFmtId="0" fontId="5" fillId="0" borderId="6" xfId="0" applyFont="1" applyFill="1" applyBorder="1" applyAlignment="1" applyProtection="1">
      <alignment horizontal="left" vertical="center"/>
    </xf>
    <xf numFmtId="0" fontId="5" fillId="3" borderId="7" xfId="0" applyFont="1" applyFill="1" applyBorder="1" applyAlignment="1" applyProtection="1">
      <alignment horizontal="center" vertical="center"/>
    </xf>
    <xf numFmtId="0" fontId="0" fillId="3" borderId="8" xfId="0" applyFill="1" applyBorder="1" applyAlignment="1" applyProtection="1">
      <alignment horizontal="center"/>
    </xf>
    <xf numFmtId="0" fontId="6" fillId="0" borderId="9" xfId="0" applyFont="1" applyFill="1" applyBorder="1" applyAlignment="1" applyProtection="1">
      <alignment horizontal="center" vertical="center" textRotation="255"/>
    </xf>
    <xf numFmtId="0" fontId="7" fillId="0" borderId="10" xfId="0" applyFont="1" applyFill="1" applyBorder="1" applyAlignment="1" applyProtection="1">
      <alignment horizontal="center" vertical="center"/>
    </xf>
    <xf numFmtId="0" fontId="7" fillId="0" borderId="10" xfId="0" applyFont="1" applyBorder="1" applyAlignment="1" applyProtection="1">
      <alignment horizontal="center" vertical="center"/>
    </xf>
    <xf numFmtId="0" fontId="7" fillId="3" borderId="11" xfId="0" applyFont="1" applyFill="1" applyBorder="1" applyAlignment="1" applyProtection="1">
      <alignment horizontal="center" vertical="center"/>
      <protection locked="0"/>
    </xf>
    <xf numFmtId="0" fontId="0" fillId="3" borderId="12" xfId="0" applyFill="1" applyBorder="1" applyAlignment="1">
      <alignment horizontal="center" vertical="center"/>
    </xf>
    <xf numFmtId="0" fontId="7" fillId="0" borderId="11" xfId="0" applyFont="1" applyFill="1" applyBorder="1" applyAlignment="1" applyProtection="1">
      <alignment horizontal="center" vertical="center"/>
      <protection locked="0"/>
    </xf>
    <xf numFmtId="0" fontId="0" fillId="0" borderId="12" xfId="0" applyBorder="1" applyAlignment="1">
      <alignment horizontal="center" vertical="center"/>
    </xf>
    <xf numFmtId="0" fontId="7" fillId="3" borderId="12" xfId="0" applyFont="1" applyFill="1" applyBorder="1" applyAlignment="1" applyProtection="1">
      <alignment horizontal="center" vertical="center"/>
      <protection locked="0"/>
    </xf>
    <xf numFmtId="0" fontId="7" fillId="0" borderId="13"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0" borderId="11" xfId="0" applyFont="1" applyFill="1" applyBorder="1" applyAlignment="1" applyProtection="1">
      <alignment horizontal="center" vertical="center"/>
    </xf>
    <xf numFmtId="0" fontId="7" fillId="0" borderId="13" xfId="0" applyFont="1" applyFill="1" applyBorder="1" applyAlignment="1" applyProtection="1">
      <alignment horizontal="center" vertical="center"/>
    </xf>
    <xf numFmtId="0" fontId="8" fillId="4" borderId="9" xfId="0" applyFont="1" applyFill="1" applyBorder="1" applyAlignment="1" applyProtection="1">
      <alignment horizontal="center" vertical="center" textRotation="255"/>
      <protection locked="0"/>
    </xf>
    <xf numFmtId="0" fontId="8" fillId="4" borderId="10" xfId="0" applyFont="1" applyFill="1" applyBorder="1" applyAlignment="1" applyProtection="1">
      <alignment horizontal="center" vertical="center" textRotation="255"/>
      <protection locked="0"/>
    </xf>
    <xf numFmtId="0" fontId="6" fillId="0" borderId="9" xfId="0" applyFont="1" applyFill="1" applyBorder="1" applyAlignment="1" applyProtection="1">
      <alignment horizontal="center" vertical="center" textRotation="255" wrapText="1"/>
    </xf>
    <xf numFmtId="0" fontId="7" fillId="0" borderId="14"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7" fillId="3" borderId="14" xfId="0" applyFont="1" applyFill="1" applyBorder="1" applyAlignment="1" applyProtection="1">
      <alignment horizontal="center" vertical="center"/>
      <protection locked="0"/>
    </xf>
    <xf numFmtId="0" fontId="7" fillId="3" borderId="15" xfId="0" applyFont="1" applyFill="1" applyBorder="1" applyAlignment="1" applyProtection="1">
      <alignment horizontal="center" vertical="center"/>
      <protection locked="0"/>
    </xf>
    <xf numFmtId="0" fontId="9" fillId="5" borderId="11" xfId="0" applyFont="1" applyFill="1" applyBorder="1" applyAlignment="1" applyProtection="1">
      <alignment horizontal="center" vertical="center"/>
      <protection locked="0"/>
    </xf>
    <xf numFmtId="0" fontId="9" fillId="5" borderId="13" xfId="0" applyFont="1" applyFill="1" applyBorder="1" applyAlignment="1" applyProtection="1">
      <alignment horizontal="center" vertical="center"/>
      <protection locked="0"/>
    </xf>
    <xf numFmtId="0" fontId="0" fillId="0" borderId="12" xfId="0" applyFill="1" applyBorder="1" applyAlignment="1"/>
    <xf numFmtId="0" fontId="7" fillId="0" borderId="10" xfId="0" applyFont="1" applyFill="1" applyBorder="1" applyAlignment="1" applyProtection="1">
      <alignment horizont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xf>
    <xf numFmtId="0" fontId="7" fillId="3" borderId="11" xfId="0" applyFont="1" applyFill="1" applyBorder="1" applyAlignment="1" applyProtection="1">
      <alignment horizontal="center"/>
      <protection locked="0"/>
    </xf>
    <xf numFmtId="0" fontId="7" fillId="3" borderId="13" xfId="0" applyFont="1" applyFill="1" applyBorder="1" applyAlignment="1" applyProtection="1">
      <alignment horizontal="center"/>
      <protection locked="0"/>
    </xf>
    <xf numFmtId="0" fontId="7" fillId="3" borderId="10" xfId="0" applyFont="1" applyFill="1" applyBorder="1" applyAlignment="1" applyProtection="1">
      <alignment horizontal="center"/>
      <protection locked="0"/>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10" fillId="0" borderId="9" xfId="0" applyFont="1" applyFill="1" applyBorder="1" applyAlignment="1" applyProtection="1">
      <alignment horizontal="center" vertical="center" textRotation="255"/>
    </xf>
    <xf numFmtId="0" fontId="11" fillId="0" borderId="10" xfId="0" applyFont="1" applyFill="1" applyBorder="1" applyAlignment="1" applyProtection="1">
      <alignment horizontal="center"/>
    </xf>
    <xf numFmtId="0" fontId="11" fillId="0" borderId="10" xfId="0" applyFont="1" applyFill="1" applyBorder="1" applyAlignment="1" applyProtection="1">
      <alignment horizontal="center" shrinkToFit="1"/>
    </xf>
    <xf numFmtId="0" fontId="11" fillId="0" borderId="10" xfId="0" applyFont="1" applyFill="1" applyBorder="1" applyProtection="1"/>
    <xf numFmtId="181" fontId="11" fillId="3" borderId="10" xfId="0" applyNumberFormat="1" applyFont="1" applyFill="1" applyBorder="1" applyProtection="1">
      <protection locked="0"/>
    </xf>
    <xf numFmtId="181" fontId="9" fillId="5" borderId="10" xfId="0" applyNumberFormat="1" applyFont="1" applyFill="1" applyBorder="1" applyProtection="1">
      <protection locked="0"/>
    </xf>
    <xf numFmtId="179" fontId="11" fillId="3" borderId="10" xfId="0" applyNumberFormat="1" applyFont="1" applyFill="1" applyBorder="1" applyProtection="1">
      <protection locked="0"/>
    </xf>
    <xf numFmtId="179" fontId="9" fillId="5" borderId="10" xfId="0" applyNumberFormat="1" applyFont="1" applyFill="1" applyBorder="1" applyProtection="1">
      <protection locked="0"/>
    </xf>
    <xf numFmtId="179" fontId="11" fillId="3" borderId="10" xfId="0" applyNumberFormat="1" applyFont="1" applyFill="1" applyBorder="1" applyProtection="1"/>
    <xf numFmtId="0" fontId="3" fillId="2" borderId="4" xfId="28" applyFont="1" applyFill="1" applyBorder="1" applyAlignment="1" applyProtection="1"/>
    <xf numFmtId="0" fontId="4" fillId="2" borderId="4" xfId="28" applyFont="1" applyFill="1" applyBorder="1" applyAlignment="1" applyProtection="1">
      <alignment horizontal="right" vertical="center"/>
    </xf>
    <xf numFmtId="0" fontId="0" fillId="3" borderId="13" xfId="0" applyFill="1" applyBorder="1" applyAlignment="1">
      <alignment horizontal="center" vertical="center"/>
    </xf>
    <xf numFmtId="0" fontId="7" fillId="0" borderId="10" xfId="0" applyFont="1" applyFill="1" applyBorder="1" applyAlignment="1" applyProtection="1">
      <alignment horizontal="center"/>
      <protection locked="0"/>
    </xf>
    <xf numFmtId="0" fontId="7" fillId="0" borderId="10" xfId="0" applyFont="1" applyFill="1" applyBorder="1" applyAlignment="1" applyProtection="1">
      <alignment horizontal="center" vertical="center"/>
      <protection locked="0"/>
    </xf>
    <xf numFmtId="0" fontId="12" fillId="0" borderId="10" xfId="0" applyFont="1" applyFill="1" applyBorder="1" applyAlignment="1" applyProtection="1">
      <alignment horizontal="center" vertical="center" textRotation="255"/>
      <protection locked="0"/>
    </xf>
    <xf numFmtId="0" fontId="7" fillId="0" borderId="10" xfId="0" applyFont="1" applyBorder="1" applyAlignment="1" applyProtection="1">
      <alignment horizontal="center" vertical="center" textRotation="255"/>
      <protection locked="0"/>
    </xf>
    <xf numFmtId="0" fontId="0" fillId="0" borderId="13" xfId="0" applyBorder="1" applyAlignment="1">
      <alignment horizontal="center" vertical="center"/>
    </xf>
    <xf numFmtId="0" fontId="7" fillId="0" borderId="10" xfId="0" applyFont="1" applyFill="1" applyBorder="1" applyAlignment="1" applyProtection="1">
      <alignment horizontal="center" vertical="center" textRotation="255"/>
      <protection locked="0"/>
    </xf>
    <xf numFmtId="0" fontId="13" fillId="0" borderId="11" xfId="0" applyFont="1" applyBorder="1" applyAlignment="1">
      <alignment horizontal="center"/>
    </xf>
    <xf numFmtId="0" fontId="0" fillId="0" borderId="13" xfId="0" applyBorder="1" applyAlignment="1">
      <alignment horizontal="center"/>
    </xf>
    <xf numFmtId="0" fontId="7" fillId="3" borderId="10" xfId="0" applyFont="1" applyFill="1" applyBorder="1" applyAlignment="1" applyProtection="1">
      <alignment horizontal="center" vertical="center"/>
      <protection locked="0"/>
    </xf>
    <xf numFmtId="0" fontId="0" fillId="5" borderId="10" xfId="0" applyFill="1" applyBorder="1" applyAlignment="1"/>
    <xf numFmtId="0" fontId="7" fillId="3" borderId="11"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7" fillId="5" borderId="13" xfId="0" applyFont="1" applyFill="1" applyBorder="1" applyAlignment="1" applyProtection="1">
      <alignment horizontal="center" vertical="center"/>
    </xf>
    <xf numFmtId="10" fontId="7" fillId="5" borderId="10" xfId="0" applyNumberFormat="1" applyFont="1" applyFill="1" applyBorder="1" applyAlignment="1" applyProtection="1">
      <alignment horizontal="center" vertical="center"/>
    </xf>
    <xf numFmtId="0" fontId="0" fillId="0" borderId="12" xfId="0" applyBorder="1" applyAlignment="1"/>
    <xf numFmtId="0" fontId="0" fillId="0" borderId="13" xfId="0" applyBorder="1" applyAlignment="1"/>
    <xf numFmtId="0" fontId="5" fillId="3" borderId="11" xfId="0" applyFont="1" applyFill="1" applyBorder="1" applyAlignment="1" applyProtection="1">
      <alignment horizontal="center" vertical="center"/>
    </xf>
    <xf numFmtId="0" fontId="14" fillId="5" borderId="11" xfId="0" applyFont="1" applyFill="1" applyBorder="1" applyAlignment="1" applyProtection="1">
      <alignment horizontal="center" vertical="center"/>
    </xf>
    <xf numFmtId="0" fontId="14" fillId="5" borderId="13" xfId="0" applyFont="1" applyFill="1" applyBorder="1" applyAlignment="1" applyProtection="1">
      <alignment horizontal="center" vertical="center"/>
    </xf>
    <xf numFmtId="10" fontId="5" fillId="5" borderId="10" xfId="0" applyNumberFormat="1" applyFont="1" applyFill="1" applyBorder="1" applyAlignment="1" applyProtection="1">
      <alignment horizontal="center" vertical="center"/>
    </xf>
    <xf numFmtId="0" fontId="0" fillId="0" borderId="13" xfId="0" applyBorder="1" applyAlignment="1" applyProtection="1">
      <alignment horizontal="center"/>
    </xf>
    <xf numFmtId="0" fontId="0" fillId="3" borderId="13" xfId="0" applyFill="1" applyBorder="1" applyAlignment="1">
      <alignment horizontal="center"/>
    </xf>
    <xf numFmtId="195" fontId="7" fillId="3" borderId="10" xfId="0" applyNumberFormat="1" applyFont="1" applyFill="1" applyBorder="1" applyProtection="1">
      <protection locked="0"/>
    </xf>
    <xf numFmtId="179" fontId="7" fillId="3" borderId="11" xfId="0" applyNumberFormat="1" applyFont="1" applyFill="1" applyBorder="1" applyAlignment="1" applyProtection="1">
      <alignment horizontal="center"/>
    </xf>
    <xf numFmtId="179" fontId="7" fillId="3" borderId="13" xfId="0" applyNumberFormat="1" applyFont="1" applyFill="1" applyBorder="1" applyAlignment="1" applyProtection="1">
      <alignment horizontal="center"/>
    </xf>
    <xf numFmtId="179" fontId="9" fillId="5" borderId="11" xfId="0" applyNumberFormat="1" applyFont="1" applyFill="1" applyBorder="1" applyAlignment="1" applyProtection="1">
      <alignment horizontal="center"/>
    </xf>
    <xf numFmtId="179" fontId="7" fillId="3" borderId="10" xfId="0" applyNumberFormat="1" applyFont="1" applyFill="1" applyBorder="1" applyProtection="1">
      <protection locked="0"/>
    </xf>
    <xf numFmtId="0" fontId="5" fillId="0" borderId="13" xfId="0" applyFont="1" applyFill="1" applyBorder="1" applyAlignment="1" applyProtection="1">
      <alignment horizontal="center" vertical="center"/>
    </xf>
    <xf numFmtId="0" fontId="5" fillId="0" borderId="10" xfId="0" applyFont="1" applyFill="1" applyBorder="1" applyAlignment="1" applyProtection="1">
      <alignment horizontal="center" vertical="center"/>
      <protection locked="0"/>
    </xf>
    <xf numFmtId="179" fontId="5" fillId="3" borderId="11" xfId="0" applyNumberFormat="1" applyFont="1" applyFill="1" applyBorder="1" applyAlignment="1" applyProtection="1">
      <alignment horizontal="center"/>
    </xf>
    <xf numFmtId="179" fontId="5" fillId="3" borderId="13" xfId="0" applyNumberFormat="1" applyFont="1" applyFill="1" applyBorder="1" applyAlignment="1" applyProtection="1">
      <alignment horizontal="center"/>
    </xf>
    <xf numFmtId="179" fontId="14" fillId="5" borderId="11" xfId="0" applyNumberFormat="1" applyFont="1" applyFill="1" applyBorder="1" applyAlignment="1" applyProtection="1">
      <alignment horizontal="center"/>
    </xf>
    <xf numFmtId="179" fontId="9" fillId="5" borderId="11" xfId="0" applyNumberFormat="1" applyFont="1" applyFill="1" applyBorder="1" applyProtection="1"/>
    <xf numFmtId="10" fontId="7" fillId="5" borderId="16" xfId="0" applyNumberFormat="1" applyFont="1" applyFill="1" applyBorder="1" applyProtection="1"/>
    <xf numFmtId="0" fontId="11" fillId="0" borderId="10" xfId="0" applyFont="1" applyFill="1" applyBorder="1" applyProtection="1">
      <protection locked="0"/>
    </xf>
    <xf numFmtId="0" fontId="2" fillId="2" borderId="17" xfId="28" applyFont="1" applyFill="1" applyBorder="1" applyAlignment="1" applyProtection="1">
      <alignment horizontal="center"/>
    </xf>
    <xf numFmtId="0" fontId="4" fillId="2" borderId="4" xfId="28" applyFont="1" applyFill="1" applyBorder="1" applyAlignment="1" applyProtection="1">
      <alignment horizontal="right" vertical="center"/>
      <protection locked="0"/>
    </xf>
    <xf numFmtId="0" fontId="3" fillId="2" borderId="18" xfId="28" applyFont="1" applyFill="1" applyBorder="1" applyAlignment="1" applyProtection="1">
      <protection locked="0"/>
    </xf>
    <xf numFmtId="0" fontId="0" fillId="3" borderId="19" xfId="0" applyFill="1" applyBorder="1" applyAlignment="1" applyProtection="1">
      <alignment horizontal="center"/>
    </xf>
    <xf numFmtId="0" fontId="7" fillId="0" borderId="16" xfId="0" applyFont="1" applyFill="1" applyBorder="1" applyAlignment="1" applyProtection="1">
      <alignment horizontal="center" vertical="center"/>
      <protection locked="0"/>
    </xf>
    <xf numFmtId="0" fontId="7" fillId="0" borderId="11" xfId="0" applyFont="1" applyBorder="1" applyAlignment="1" applyProtection="1">
      <alignment horizontal="center" vertical="center" textRotation="255"/>
      <protection locked="0"/>
    </xf>
    <xf numFmtId="0" fontId="7" fillId="0" borderId="16" xfId="0" applyFont="1" applyBorder="1" applyAlignment="1" applyProtection="1">
      <alignment horizontal="center" vertical="center" textRotation="255"/>
      <protection locked="0"/>
    </xf>
    <xf numFmtId="0" fontId="8" fillId="4" borderId="11" xfId="0" applyFont="1" applyFill="1" applyBorder="1" applyAlignment="1" applyProtection="1">
      <alignment horizontal="center" vertical="center" textRotation="255"/>
      <protection locked="0"/>
    </xf>
    <xf numFmtId="0" fontId="8" fillId="4" borderId="16" xfId="0" applyFont="1" applyFill="1" applyBorder="1" applyAlignment="1" applyProtection="1">
      <alignment horizontal="center" vertical="center" textRotation="255"/>
      <protection locked="0"/>
    </xf>
    <xf numFmtId="0" fontId="7" fillId="0" borderId="16" xfId="0" applyFont="1" applyFill="1" applyBorder="1" applyAlignment="1" applyProtection="1">
      <alignment horizontal="center" vertical="center"/>
    </xf>
    <xf numFmtId="10" fontId="7" fillId="5" borderId="11" xfId="0" applyNumberFormat="1" applyFont="1" applyFill="1" applyBorder="1" applyAlignment="1" applyProtection="1">
      <alignment horizontal="center" vertical="center"/>
    </xf>
    <xf numFmtId="10" fontId="7" fillId="5" borderId="16" xfId="0" applyNumberFormat="1" applyFont="1" applyFill="1" applyBorder="1" applyAlignment="1" applyProtection="1">
      <alignment horizontal="center" vertical="center"/>
    </xf>
    <xf numFmtId="10" fontId="5" fillId="5" borderId="11" xfId="0" applyNumberFormat="1" applyFont="1" applyFill="1" applyBorder="1" applyAlignment="1" applyProtection="1">
      <alignment horizontal="center" vertical="center"/>
    </xf>
    <xf numFmtId="10" fontId="5" fillId="5" borderId="16" xfId="0" applyNumberFormat="1" applyFont="1" applyFill="1" applyBorder="1" applyAlignment="1" applyProtection="1">
      <alignment horizontal="center" vertical="center"/>
    </xf>
    <xf numFmtId="0" fontId="7" fillId="0" borderId="16" xfId="0" applyFont="1" applyFill="1" applyBorder="1" applyAlignment="1" applyProtection="1">
      <alignment horizontal="center"/>
    </xf>
    <xf numFmtId="179" fontId="9" fillId="5" borderId="13" xfId="0" applyNumberFormat="1" applyFont="1" applyFill="1" applyBorder="1" applyAlignment="1" applyProtection="1">
      <alignment horizontal="center"/>
    </xf>
    <xf numFmtId="179" fontId="14" fillId="5" borderId="13" xfId="0" applyNumberFormat="1" applyFont="1" applyFill="1" applyBorder="1" applyAlignment="1" applyProtection="1">
      <alignment horizontal="center"/>
    </xf>
    <xf numFmtId="10" fontId="5" fillId="5" borderId="16" xfId="0" applyNumberFormat="1" applyFont="1" applyFill="1" applyBorder="1" applyProtection="1"/>
    <xf numFmtId="0" fontId="11" fillId="0" borderId="11" xfId="0" applyFont="1" applyFill="1" applyBorder="1" applyAlignment="1" applyProtection="1">
      <alignment horizontal="center"/>
    </xf>
    <xf numFmtId="0" fontId="11" fillId="0" borderId="16" xfId="0" applyFont="1" applyFill="1" applyBorder="1" applyAlignment="1" applyProtection="1">
      <alignment horizontal="center"/>
    </xf>
    <xf numFmtId="0" fontId="5" fillId="0" borderId="11" xfId="0" applyFont="1" applyFill="1" applyBorder="1" applyAlignment="1" applyProtection="1">
      <alignment horizontal="center"/>
    </xf>
    <xf numFmtId="0" fontId="5" fillId="0" borderId="12" xfId="0" applyFont="1" applyFill="1" applyBorder="1" applyAlignment="1" applyProtection="1">
      <alignment horizontal="center"/>
    </xf>
    <xf numFmtId="0" fontId="8" fillId="0" borderId="9" xfId="0" applyFont="1" applyFill="1" applyBorder="1" applyAlignment="1" applyProtection="1">
      <alignment horizontal="center" vertical="center" textRotation="255"/>
    </xf>
    <xf numFmtId="181" fontId="7" fillId="3" borderId="10" xfId="0" applyNumberFormat="1" applyFont="1" applyFill="1" applyBorder="1" applyProtection="1">
      <protection locked="0"/>
    </xf>
    <xf numFmtId="0" fontId="5" fillId="0" borderId="10" xfId="0" applyFont="1" applyFill="1" applyBorder="1" applyAlignment="1" applyProtection="1">
      <alignment horizontal="center"/>
      <protection locked="0"/>
    </xf>
    <xf numFmtId="0" fontId="7" fillId="0" borderId="20" xfId="0" applyFont="1" applyFill="1" applyBorder="1" applyProtection="1">
      <protection locked="0"/>
    </xf>
    <xf numFmtId="0" fontId="7" fillId="0" borderId="12" xfId="0" applyFont="1" applyFill="1" applyBorder="1" applyAlignment="1" applyProtection="1">
      <alignment horizontal="center" vertical="center"/>
    </xf>
    <xf numFmtId="0" fontId="0" fillId="0" borderId="13" xfId="0" applyBorder="1" applyAlignment="1" applyProtection="1">
      <alignment horizontal="center" vertical="center"/>
    </xf>
    <xf numFmtId="194" fontId="5" fillId="3" borderId="6" xfId="0" applyNumberFormat="1" applyFont="1" applyFill="1" applyBorder="1" applyAlignment="1" applyProtection="1">
      <protection locked="0"/>
    </xf>
    <xf numFmtId="0" fontId="5" fillId="3" borderId="6" xfId="0" applyFont="1" applyFill="1" applyBorder="1" applyAlignment="1" applyProtection="1">
      <protection locked="0"/>
    </xf>
    <xf numFmtId="0" fontId="11" fillId="0" borderId="11" xfId="0" applyFont="1" applyFill="1" applyBorder="1" applyAlignment="1" applyProtection="1">
      <alignment horizontal="center" vertical="center"/>
    </xf>
    <xf numFmtId="0" fontId="7" fillId="0" borderId="12" xfId="0" applyFont="1" applyBorder="1" applyAlignment="1" applyProtection="1">
      <alignment horizontal="center" vertical="center"/>
    </xf>
    <xf numFmtId="0" fontId="7" fillId="0" borderId="20" xfId="0" applyFont="1" applyFill="1" applyBorder="1" applyAlignment="1" applyProtection="1">
      <alignment horizontal="center"/>
      <protection locked="0"/>
    </xf>
    <xf numFmtId="0" fontId="7" fillId="0" borderId="0" xfId="0" applyFont="1" applyFill="1" applyBorder="1" applyProtection="1">
      <protection locked="0"/>
    </xf>
    <xf numFmtId="0" fontId="7" fillId="0" borderId="21" xfId="0" applyFont="1" applyFill="1" applyBorder="1" applyAlignment="1" applyProtection="1">
      <alignment horizontal="center" vertical="center"/>
      <protection locked="0"/>
    </xf>
    <xf numFmtId="0" fontId="7" fillId="0" borderId="22" xfId="0" applyFont="1" applyFill="1" applyBorder="1" applyAlignment="1" applyProtection="1">
      <alignment horizontal="center" vertical="center"/>
      <protection locked="0"/>
    </xf>
    <xf numFmtId="0" fontId="7" fillId="0" borderId="22" xfId="0" applyFont="1" applyFill="1" applyBorder="1" applyAlignment="1" applyProtection="1">
      <alignment vertical="center"/>
    </xf>
    <xf numFmtId="0" fontId="7" fillId="0" borderId="22" xfId="0" applyFont="1" applyFill="1" applyBorder="1" applyAlignment="1" applyProtection="1">
      <alignment vertical="center"/>
      <protection locked="0"/>
    </xf>
    <xf numFmtId="0" fontId="7" fillId="0" borderId="22" xfId="0" applyFont="1" applyBorder="1" applyAlignment="1" applyProtection="1">
      <alignment vertical="center"/>
      <protection locked="0"/>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4" xfId="0" applyFont="1" applyFill="1" applyBorder="1" applyAlignment="1" applyProtection="1">
      <alignment vertical="center"/>
    </xf>
    <xf numFmtId="0" fontId="7" fillId="0" borderId="4" xfId="0" applyFont="1" applyFill="1" applyBorder="1" applyAlignment="1" applyProtection="1">
      <alignment vertical="center"/>
      <protection locked="0"/>
    </xf>
    <xf numFmtId="0" fontId="7" fillId="0" borderId="4" xfId="0" applyFont="1" applyBorder="1" applyAlignment="1" applyProtection="1">
      <alignment vertical="center"/>
      <protection locked="0"/>
    </xf>
    <xf numFmtId="179" fontId="5" fillId="3" borderId="10" xfId="0" applyNumberFormat="1" applyFont="1" applyFill="1" applyBorder="1" applyProtection="1"/>
    <xf numFmtId="0" fontId="7" fillId="0" borderId="10" xfId="0" applyFont="1" applyFill="1" applyBorder="1" applyProtection="1">
      <protection locked="0"/>
    </xf>
    <xf numFmtId="181" fontId="7" fillId="0" borderId="10" xfId="0" applyNumberFormat="1" applyFont="1" applyFill="1" applyBorder="1" applyProtection="1">
      <protection locked="0"/>
    </xf>
    <xf numFmtId="179" fontId="7" fillId="5" borderId="10" xfId="0" applyNumberFormat="1" applyFont="1" applyFill="1" applyBorder="1" applyProtection="1">
      <protection locked="0"/>
    </xf>
    <xf numFmtId="0" fontId="7" fillId="0" borderId="0" xfId="0" applyFont="1" applyBorder="1" applyAlignment="1" applyProtection="1">
      <protection locked="0"/>
    </xf>
    <xf numFmtId="194" fontId="14" fillId="5" borderId="6" xfId="0" applyNumberFormat="1" applyFont="1" applyFill="1" applyBorder="1" applyAlignment="1" applyProtection="1">
      <protection locked="0"/>
    </xf>
    <xf numFmtId="0" fontId="14" fillId="5" borderId="6" xfId="0" applyFont="1" applyFill="1" applyBorder="1" applyAlignment="1" applyProtection="1">
      <protection locked="0"/>
    </xf>
    <xf numFmtId="0" fontId="0" fillId="0" borderId="12" xfId="0" applyBorder="1" applyAlignment="1" applyProtection="1"/>
    <xf numFmtId="0" fontId="0" fillId="0" borderId="13" xfId="0" applyBorder="1" applyAlignment="1" applyProtection="1"/>
    <xf numFmtId="194" fontId="5" fillId="3" borderId="10" xfId="0" applyNumberFormat="1" applyFont="1" applyFill="1" applyBorder="1" applyAlignment="1" applyProtection="1">
      <alignment horizontal="right"/>
    </xf>
    <xf numFmtId="194" fontId="7" fillId="0" borderId="10" xfId="0" applyNumberFormat="1" applyFont="1" applyFill="1" applyBorder="1" applyAlignment="1" applyProtection="1">
      <alignment horizontal="center"/>
    </xf>
    <xf numFmtId="193" fontId="14" fillId="5" borderId="10" xfId="0" applyNumberFormat="1" applyFont="1" applyFill="1" applyBorder="1" applyAlignment="1" applyProtection="1">
      <alignment horizontal="center"/>
    </xf>
    <xf numFmtId="0" fontId="7" fillId="0" borderId="0" xfId="0" applyFont="1" applyFill="1" applyBorder="1" applyProtection="1"/>
    <xf numFmtId="0" fontId="7" fillId="0" borderId="22" xfId="0" applyFont="1" applyBorder="1" applyAlignment="1" applyProtection="1">
      <alignment vertical="center"/>
    </xf>
    <xf numFmtId="0" fontId="7" fillId="0" borderId="22" xfId="0" applyFont="1" applyFill="1" applyBorder="1" applyProtection="1">
      <protection locked="0"/>
    </xf>
    <xf numFmtId="0" fontId="7" fillId="0" borderId="4" xfId="0" applyFont="1" applyFill="1" applyBorder="1" applyProtection="1">
      <protection locked="0"/>
    </xf>
    <xf numFmtId="179" fontId="14" fillId="5" borderId="11" xfId="0" applyNumberFormat="1" applyFont="1" applyFill="1" applyBorder="1" applyProtection="1"/>
    <xf numFmtId="179" fontId="11" fillId="5" borderId="11" xfId="0" applyNumberFormat="1" applyFont="1" applyFill="1" applyBorder="1" applyProtection="1"/>
    <xf numFmtId="10" fontId="7" fillId="5" borderId="23" xfId="0" applyNumberFormat="1" applyFont="1" applyFill="1" applyBorder="1" applyProtection="1"/>
    <xf numFmtId="0" fontId="7" fillId="0" borderId="23" xfId="0" applyFont="1" applyFill="1" applyBorder="1" applyProtection="1">
      <protection locked="0"/>
    </xf>
    <xf numFmtId="193" fontId="15" fillId="5" borderId="10" xfId="0" applyNumberFormat="1" applyFont="1" applyFill="1" applyBorder="1" applyAlignment="1" applyProtection="1">
      <alignment horizontal="center"/>
    </xf>
    <xf numFmtId="0" fontId="7" fillId="0" borderId="24" xfId="0" applyFont="1" applyFill="1" applyBorder="1" applyProtection="1">
      <protection locked="0"/>
    </xf>
    <xf numFmtId="0" fontId="7" fillId="0" borderId="18" xfId="0" applyFont="1" applyFill="1" applyBorder="1" applyProtection="1">
      <protection locked="0"/>
    </xf>
    <xf numFmtId="0" fontId="16" fillId="0" borderId="0" xfId="0" applyFont="1" applyFill="1" applyAlignment="1" applyProtection="1">
      <alignment vertical="center"/>
      <protection locked="0"/>
    </xf>
    <xf numFmtId="0" fontId="0" fillId="0" borderId="0" xfId="0" applyFont="1" applyAlignment="1" applyProtection="1">
      <alignment vertical="center"/>
      <protection locked="0"/>
    </xf>
    <xf numFmtId="0" fontId="17" fillId="0" borderId="0" xfId="0" applyFont="1" applyBorder="1" applyAlignment="1" applyProtection="1">
      <alignment vertical="center" wrapText="1"/>
      <protection locked="0"/>
    </xf>
    <xf numFmtId="0" fontId="1" fillId="2" borderId="1" xfId="28" applyFont="1" applyFill="1" applyBorder="1" applyAlignment="1" applyProtection="1">
      <alignment horizontal="center" vertical="center"/>
      <protection locked="0"/>
    </xf>
    <xf numFmtId="0" fontId="2" fillId="2" borderId="2" xfId="28" applyFont="1" applyFill="1" applyBorder="1" applyAlignment="1" applyProtection="1">
      <alignment horizontal="center" vertical="center"/>
      <protection locked="0"/>
    </xf>
    <xf numFmtId="0" fontId="4" fillId="2" borderId="3" xfId="28" applyFont="1" applyFill="1" applyBorder="1" applyAlignment="1" applyProtection="1">
      <alignment vertical="center"/>
      <protection locked="0"/>
    </xf>
    <xf numFmtId="0" fontId="4" fillId="2" borderId="4" xfId="28" applyFont="1" applyFill="1" applyBorder="1" applyAlignment="1" applyProtection="1">
      <alignment vertical="center"/>
      <protection locked="0"/>
    </xf>
    <xf numFmtId="0" fontId="4" fillId="2" borderId="4" xfId="28" applyFont="1" applyFill="1" applyBorder="1" applyAlignment="1" applyProtection="1">
      <alignment vertical="center"/>
    </xf>
    <xf numFmtId="0" fontId="0" fillId="0" borderId="0" xfId="0" applyFont="1" applyBorder="1" applyAlignment="1" applyProtection="1">
      <alignment vertical="center"/>
      <protection locked="0"/>
    </xf>
    <xf numFmtId="0" fontId="0" fillId="0" borderId="1" xfId="40" applyFont="1" applyBorder="1" applyAlignment="1" applyProtection="1">
      <alignment vertical="center"/>
      <protection locked="0"/>
    </xf>
    <xf numFmtId="0" fontId="0" fillId="0" borderId="2" xfId="40" applyFont="1" applyBorder="1" applyAlignment="1" applyProtection="1">
      <alignment vertical="center"/>
      <protection locked="0"/>
    </xf>
    <xf numFmtId="0" fontId="18" fillId="0" borderId="20" xfId="40" applyFont="1" applyFill="1" applyBorder="1" applyAlignment="1" applyProtection="1">
      <alignment horizontal="right" vertical="center"/>
      <protection locked="0"/>
    </xf>
    <xf numFmtId="197" fontId="0" fillId="6" borderId="25" xfId="40" applyNumberFormat="1" applyFont="1" applyFill="1" applyBorder="1" applyAlignment="1" applyProtection="1">
      <alignment horizontal="center" vertical="center"/>
    </xf>
    <xf numFmtId="200" fontId="0" fillId="0" borderId="0" xfId="40" applyNumberFormat="1" applyFont="1" applyFill="1" applyBorder="1" applyAlignment="1" applyProtection="1">
      <alignment horizontal="left" vertical="center"/>
      <protection locked="0"/>
    </xf>
    <xf numFmtId="0" fontId="0" fillId="0" borderId="0" xfId="0" applyFont="1" applyFill="1" applyBorder="1" applyAlignment="1" applyProtection="1">
      <alignment vertical="center"/>
      <protection locked="0"/>
    </xf>
    <xf numFmtId="0" fontId="18" fillId="0" borderId="0" xfId="0" applyFont="1" applyFill="1" applyBorder="1" applyAlignment="1" applyProtection="1">
      <alignment horizontal="right" vertical="center"/>
      <protection locked="0"/>
    </xf>
    <xf numFmtId="0" fontId="0" fillId="6" borderId="12" xfId="40" applyNumberFormat="1" applyFont="1" applyFill="1" applyBorder="1" applyAlignment="1" applyProtection="1">
      <alignment horizontal="center" vertical="center"/>
    </xf>
    <xf numFmtId="0" fontId="18" fillId="0" borderId="0" xfId="40" applyFont="1" applyFill="1" applyBorder="1" applyAlignment="1" applyProtection="1">
      <alignment horizontal="right" vertical="center"/>
      <protection locked="0"/>
    </xf>
    <xf numFmtId="0" fontId="0" fillId="6" borderId="12" xfId="40" applyNumberFormat="1" applyFont="1" applyFill="1" applyBorder="1" applyAlignment="1" applyProtection="1">
      <alignment horizontal="left" vertical="center"/>
    </xf>
    <xf numFmtId="0" fontId="18" fillId="0" borderId="3" xfId="40" applyFont="1" applyFill="1" applyBorder="1" applyAlignment="1" applyProtection="1">
      <alignment horizontal="right" vertical="center"/>
      <protection locked="0"/>
    </xf>
    <xf numFmtId="0" fontId="0" fillId="0" borderId="4" xfId="40" applyFont="1" applyFill="1" applyBorder="1" applyAlignment="1" applyProtection="1">
      <alignment horizontal="center" vertical="center"/>
      <protection locked="0"/>
    </xf>
    <xf numFmtId="0" fontId="0" fillId="0" borderId="4" xfId="40" applyFont="1" applyFill="1" applyBorder="1" applyAlignment="1" applyProtection="1">
      <alignment vertical="center"/>
      <protection locked="0"/>
    </xf>
    <xf numFmtId="0" fontId="18" fillId="0" borderId="4" xfId="40" applyFont="1" applyFill="1" applyBorder="1" applyAlignment="1" applyProtection="1">
      <alignment horizontal="right" vertical="center"/>
      <protection locked="0"/>
    </xf>
    <xf numFmtId="0" fontId="0" fillId="0" borderId="4" xfId="0" applyFont="1" applyFill="1" applyBorder="1" applyAlignment="1" applyProtection="1">
      <alignment horizontal="center" vertical="center"/>
      <protection locked="0"/>
    </xf>
    <xf numFmtId="0" fontId="0" fillId="0" borderId="4" xfId="0" applyFont="1" applyBorder="1" applyAlignment="1" applyProtection="1">
      <alignment vertical="center"/>
      <protection locked="0"/>
    </xf>
    <xf numFmtId="0" fontId="17" fillId="0" borderId="21" xfId="0"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9" fillId="0" borderId="10" xfId="55" applyFont="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0" fillId="7" borderId="9" xfId="0" applyFont="1" applyFill="1" applyBorder="1" applyAlignment="1" applyProtection="1">
      <alignment horizontal="center" vertical="center" wrapText="1"/>
      <protection locked="0"/>
    </xf>
    <xf numFmtId="0" fontId="17" fillId="7" borderId="10" xfId="0" applyFont="1" applyFill="1" applyBorder="1" applyAlignment="1" applyProtection="1">
      <alignment horizontal="center" vertical="center" wrapText="1"/>
      <protection locked="0"/>
    </xf>
    <xf numFmtId="189" fontId="17" fillId="0" borderId="10" xfId="8" applyFont="1" applyBorder="1" applyAlignment="1" applyProtection="1">
      <alignment vertical="center" wrapText="1"/>
      <protection locked="0"/>
    </xf>
    <xf numFmtId="0" fontId="17" fillId="0" borderId="9" xfId="0" applyFont="1" applyBorder="1" applyAlignment="1" applyProtection="1">
      <alignment horizontal="center" vertical="center" wrapText="1"/>
      <protection locked="0"/>
    </xf>
    <xf numFmtId="0" fontId="17" fillId="0" borderId="10" xfId="0" applyFont="1" applyBorder="1" applyAlignment="1" applyProtection="1">
      <alignment horizontal="center" vertical="center" wrapText="1"/>
      <protection locked="0"/>
    </xf>
    <xf numFmtId="0" fontId="17" fillId="7" borderId="9" xfId="0" applyFont="1" applyFill="1" applyBorder="1" applyAlignment="1" applyProtection="1">
      <alignment horizontal="center" vertical="center" wrapText="1"/>
      <protection locked="0"/>
    </xf>
    <xf numFmtId="0" fontId="17" fillId="8" borderId="10" xfId="0" applyFont="1" applyFill="1" applyBorder="1" applyAlignment="1" applyProtection="1">
      <alignment vertical="center" wrapText="1"/>
      <protection locked="0"/>
    </xf>
    <xf numFmtId="189" fontId="17" fillId="8" borderId="10" xfId="8" applyFont="1" applyFill="1" applyBorder="1" applyAlignment="1" applyProtection="1">
      <alignment vertical="center" wrapText="1"/>
      <protection locked="0"/>
    </xf>
    <xf numFmtId="189" fontId="17" fillId="7" borderId="10" xfId="8" applyFont="1" applyFill="1" applyBorder="1" applyAlignment="1" applyProtection="1">
      <alignment vertical="center" wrapText="1"/>
      <protection locked="0"/>
    </xf>
    <xf numFmtId="0" fontId="17" fillId="7" borderId="10" xfId="0" applyFont="1" applyFill="1" applyBorder="1" applyAlignment="1" applyProtection="1">
      <alignment vertical="center" wrapText="1"/>
      <protection locked="0"/>
    </xf>
    <xf numFmtId="0" fontId="17" fillId="0" borderId="10" xfId="0" applyFont="1" applyBorder="1" applyAlignment="1" applyProtection="1">
      <alignment vertical="center" wrapText="1"/>
      <protection locked="0"/>
    </xf>
    <xf numFmtId="0" fontId="21" fillId="9" borderId="10" xfId="0" applyFont="1" applyFill="1" applyBorder="1" applyAlignment="1">
      <alignment horizontal="center" vertical="center" wrapText="1"/>
    </xf>
    <xf numFmtId="0" fontId="17" fillId="0" borderId="22" xfId="0" applyFont="1" applyBorder="1" applyAlignment="1" applyProtection="1">
      <alignment horizontal="center" vertical="center" wrapText="1"/>
      <protection locked="0"/>
    </xf>
    <xf numFmtId="0" fontId="22" fillId="0" borderId="28" xfId="0" applyFont="1" applyBorder="1" applyAlignment="1" applyProtection="1">
      <alignment vertical="center" wrapText="1"/>
      <protection locked="0"/>
    </xf>
    <xf numFmtId="0" fontId="22" fillId="0" borderId="29" xfId="0" applyFont="1" applyBorder="1" applyAlignment="1" applyProtection="1">
      <alignment vertical="center" wrapText="1"/>
      <protection locked="0"/>
    </xf>
    <xf numFmtId="184" fontId="18" fillId="0" borderId="29" xfId="8" applyNumberFormat="1" applyFont="1" applyFill="1" applyBorder="1" applyAlignment="1" applyProtection="1">
      <alignment horizontal="right" vertical="center" wrapText="1"/>
      <protection locked="0"/>
    </xf>
    <xf numFmtId="0" fontId="22" fillId="0" borderId="30" xfId="0" applyFont="1" applyBorder="1" applyAlignment="1" applyProtection="1">
      <alignment vertical="center" wrapText="1"/>
      <protection locked="0"/>
    </xf>
    <xf numFmtId="0" fontId="22" fillId="0" borderId="31" xfId="0" applyFont="1" applyBorder="1" applyAlignment="1" applyProtection="1">
      <alignment vertical="center" wrapText="1"/>
      <protection locked="0"/>
    </xf>
    <xf numFmtId="178" fontId="18" fillId="6" borderId="31" xfId="8" applyNumberFormat="1" applyFont="1" applyFill="1" applyBorder="1" applyAlignment="1" applyProtection="1">
      <alignment horizontal="right" vertical="center" wrapText="1"/>
    </xf>
    <xf numFmtId="0" fontId="22" fillId="0" borderId="28" xfId="0" applyFont="1" applyBorder="1" applyAlignment="1" applyProtection="1">
      <alignment horizontal="left" vertical="center" wrapText="1"/>
      <protection locked="0"/>
    </xf>
    <xf numFmtId="0" fontId="22" fillId="0" borderId="29" xfId="0" applyFont="1" applyBorder="1" applyAlignment="1" applyProtection="1">
      <alignment horizontal="left" vertical="center" wrapText="1"/>
      <protection locked="0"/>
    </xf>
    <xf numFmtId="178" fontId="18" fillId="0" borderId="29" xfId="8" applyNumberFormat="1" applyFont="1" applyFill="1" applyBorder="1" applyAlignment="1" applyProtection="1">
      <alignment horizontal="right" vertical="center" wrapText="1"/>
      <protection locked="0"/>
    </xf>
    <xf numFmtId="0" fontId="22" fillId="7" borderId="29" xfId="0" applyFont="1" applyFill="1" applyBorder="1" applyAlignment="1" applyProtection="1">
      <alignment vertical="center" wrapText="1"/>
      <protection locked="0"/>
    </xf>
    <xf numFmtId="0" fontId="17" fillId="0" borderId="0" xfId="0" applyFont="1" applyBorder="1" applyAlignment="1" applyProtection="1">
      <alignment horizontal="center" vertical="center" wrapText="1"/>
      <protection locked="0"/>
    </xf>
    <xf numFmtId="0" fontId="2" fillId="2" borderId="17" xfId="28" applyFont="1" applyFill="1" applyBorder="1" applyAlignment="1" applyProtection="1">
      <alignment horizontal="center" vertical="center"/>
      <protection locked="0"/>
    </xf>
    <xf numFmtId="0" fontId="4" fillId="2" borderId="3" xfId="28" applyFont="1" applyFill="1" applyBorder="1" applyAlignment="1" applyProtection="1">
      <alignment horizontal="right" vertical="center"/>
      <protection locked="0"/>
    </xf>
    <xf numFmtId="0" fontId="4" fillId="2" borderId="18" xfId="28" applyFont="1" applyFill="1" applyBorder="1" applyAlignment="1" applyProtection="1">
      <alignment vertical="center"/>
      <protection locked="0"/>
    </xf>
    <xf numFmtId="200" fontId="0" fillId="0" borderId="2" xfId="40" applyNumberFormat="1" applyFont="1" applyFill="1" applyBorder="1" applyAlignment="1" applyProtection="1">
      <alignment horizontal="left" vertical="center"/>
      <protection locked="0"/>
    </xf>
    <xf numFmtId="0" fontId="0" fillId="0" borderId="2" xfId="0" applyFont="1" applyBorder="1" applyAlignment="1" applyProtection="1">
      <alignment vertical="center"/>
      <protection locked="0"/>
    </xf>
    <xf numFmtId="0" fontId="0" fillId="0" borderId="17" xfId="0" applyFont="1" applyBorder="1" applyAlignment="1" applyProtection="1">
      <alignment vertical="center"/>
      <protection locked="0"/>
    </xf>
    <xf numFmtId="4" fontId="0" fillId="6" borderId="12" xfId="40" applyNumberFormat="1" applyFont="1" applyFill="1" applyBorder="1" applyAlignment="1" applyProtection="1">
      <alignment horizontal="center" vertical="center"/>
    </xf>
    <xf numFmtId="0" fontId="18" fillId="0" borderId="0" xfId="40" applyFont="1" applyFill="1" applyBorder="1" applyAlignment="1" applyProtection="1">
      <alignment horizontal="right" vertical="center" wrapText="1"/>
      <protection locked="0"/>
    </xf>
    <xf numFmtId="4" fontId="0" fillId="6" borderId="32" xfId="40" applyNumberFormat="1" applyFont="1" applyFill="1" applyBorder="1" applyAlignment="1" applyProtection="1">
      <alignment horizontal="center" vertical="center"/>
    </xf>
    <xf numFmtId="0" fontId="0" fillId="0" borderId="0" xfId="40" applyFont="1" applyFill="1" applyBorder="1" applyAlignment="1" applyProtection="1">
      <alignment vertical="center"/>
      <protection locked="0"/>
    </xf>
    <xf numFmtId="0" fontId="0" fillId="6" borderId="32" xfId="40" applyNumberFormat="1" applyFont="1" applyFill="1" applyBorder="1" applyAlignment="1" applyProtection="1">
      <alignment horizontal="center" vertical="center"/>
    </xf>
    <xf numFmtId="0" fontId="0" fillId="0" borderId="4" xfId="40" applyFont="1" applyFill="1" applyBorder="1" applyAlignment="1" applyProtection="1">
      <alignment horizontal="left" vertical="center"/>
      <protection locked="0"/>
    </xf>
    <xf numFmtId="0" fontId="0" fillId="0" borderId="18" xfId="0" applyFont="1" applyBorder="1" applyAlignment="1" applyProtection="1">
      <alignment vertical="center"/>
      <protection locked="0"/>
    </xf>
    <xf numFmtId="0" fontId="19" fillId="0" borderId="16" xfId="55" applyFont="1" applyBorder="1" applyAlignment="1" applyProtection="1">
      <alignment horizontal="center" vertical="center" wrapText="1"/>
      <protection locked="0"/>
    </xf>
    <xf numFmtId="43" fontId="17" fillId="0" borderId="10" xfId="8" applyNumberFormat="1" applyFont="1" applyBorder="1" applyAlignment="1" applyProtection="1">
      <alignment vertical="center" wrapText="1"/>
      <protection locked="0"/>
    </xf>
    <xf numFmtId="183" fontId="17" fillId="0" borderId="16" xfId="8" applyNumberFormat="1" applyFont="1" applyBorder="1" applyAlignment="1" applyProtection="1">
      <alignment vertical="center" wrapText="1"/>
      <protection locked="0"/>
    </xf>
    <xf numFmtId="183" fontId="17" fillId="0" borderId="10" xfId="8" applyNumberFormat="1" applyFont="1" applyBorder="1" applyAlignment="1" applyProtection="1">
      <alignment vertical="center" wrapText="1"/>
      <protection locked="0"/>
    </xf>
    <xf numFmtId="183" fontId="17" fillId="0" borderId="10" xfId="8" applyNumberFormat="1" applyFont="1" applyBorder="1" applyAlignment="1" applyProtection="1">
      <alignment vertical="center" wrapText="1"/>
    </xf>
    <xf numFmtId="189" fontId="23" fillId="0" borderId="10" xfId="8" applyFont="1" applyBorder="1" applyAlignment="1" applyProtection="1">
      <alignment vertical="center" wrapText="1"/>
      <protection locked="0"/>
    </xf>
    <xf numFmtId="0" fontId="17" fillId="0" borderId="24" xfId="0" applyFont="1" applyBorder="1" applyAlignment="1" applyProtection="1">
      <alignment horizontal="center" vertical="center" wrapText="1"/>
      <protection locked="0"/>
    </xf>
    <xf numFmtId="0" fontId="17" fillId="0" borderId="33" xfId="0" applyFont="1" applyBorder="1" applyAlignment="1" applyProtection="1">
      <alignment vertical="center" wrapText="1"/>
      <protection locked="0"/>
    </xf>
    <xf numFmtId="0" fontId="17" fillId="0" borderId="34" xfId="0" applyFont="1" applyBorder="1" applyAlignment="1" applyProtection="1">
      <alignment vertical="center" wrapText="1"/>
      <protection locked="0"/>
    </xf>
    <xf numFmtId="0" fontId="24" fillId="7" borderId="29" xfId="0" applyFont="1" applyFill="1" applyBorder="1" applyAlignment="1" applyProtection="1">
      <alignment vertical="center" wrapText="1"/>
      <protection locked="0"/>
    </xf>
    <xf numFmtId="189" fontId="25" fillId="0" borderId="29" xfId="8" applyFont="1" applyFill="1" applyBorder="1" applyAlignment="1" applyProtection="1">
      <alignment horizontal="center" vertical="center" wrapText="1"/>
      <protection locked="0"/>
    </xf>
    <xf numFmtId="189" fontId="25" fillId="0" borderId="35" xfId="8" applyFont="1" applyFill="1" applyBorder="1" applyAlignment="1" applyProtection="1">
      <alignment horizontal="center" vertical="center" wrapText="1"/>
      <protection locked="0"/>
    </xf>
    <xf numFmtId="178" fontId="18" fillId="0" borderId="31" xfId="8" applyNumberFormat="1" applyFont="1" applyFill="1" applyBorder="1" applyAlignment="1" applyProtection="1">
      <alignment horizontal="right" vertical="center" wrapText="1"/>
      <protection locked="0"/>
    </xf>
    <xf numFmtId="178" fontId="18" fillId="0" borderId="36" xfId="8" applyNumberFormat="1" applyFont="1" applyFill="1" applyBorder="1" applyAlignment="1" applyProtection="1">
      <alignment horizontal="right" vertical="center" wrapText="1"/>
      <protection locked="0"/>
    </xf>
    <xf numFmtId="178" fontId="18" fillId="0" borderId="35" xfId="8" applyNumberFormat="1" applyFont="1" applyFill="1" applyBorder="1" applyAlignment="1" applyProtection="1">
      <alignment horizontal="right" vertical="center" wrapText="1"/>
      <protection locked="0"/>
    </xf>
    <xf numFmtId="0" fontId="0" fillId="0" borderId="0" xfId="0" applyFont="1" applyFill="1" applyAlignment="1" applyProtection="1">
      <alignment vertical="center"/>
      <protection locked="0"/>
    </xf>
    <xf numFmtId="49" fontId="0" fillId="0" borderId="0" xfId="0" applyNumberFormat="1" applyFont="1" applyFill="1" applyAlignment="1" applyProtection="1">
      <alignment horizontal="center" vertical="center"/>
      <protection locked="0"/>
    </xf>
    <xf numFmtId="0" fontId="16" fillId="2" borderId="2" xfId="0" applyFont="1" applyFill="1" applyBorder="1" applyAlignment="1" applyProtection="1">
      <alignment vertical="center"/>
      <protection locked="0"/>
    </xf>
    <xf numFmtId="0" fontId="0" fillId="2" borderId="4" xfId="0" applyFill="1" applyBorder="1" applyAlignment="1"/>
    <xf numFmtId="0" fontId="0" fillId="0" borderId="20" xfId="0" applyFont="1" applyFill="1" applyBorder="1" applyAlignment="1" applyProtection="1">
      <alignment vertical="center"/>
      <protection locked="0"/>
    </xf>
    <xf numFmtId="0" fontId="0" fillId="10" borderId="26" xfId="28" applyFont="1" applyFill="1" applyBorder="1" applyAlignment="1" applyProtection="1">
      <alignment vertical="center"/>
      <protection locked="0"/>
    </xf>
    <xf numFmtId="0" fontId="0" fillId="10" borderId="25" xfId="28" applyFont="1" applyFill="1" applyBorder="1" applyAlignment="1" applyProtection="1">
      <alignment vertical="center"/>
      <protection locked="0"/>
    </xf>
    <xf numFmtId="0" fontId="0" fillId="10" borderId="25" xfId="28" applyFont="1" applyFill="1" applyBorder="1" applyAlignment="1" applyProtection="1">
      <alignment horizontal="centerContinuous" vertical="center"/>
      <protection locked="0"/>
    </xf>
    <xf numFmtId="0" fontId="0" fillId="10" borderId="25" xfId="28" applyFont="1" applyFill="1" applyBorder="1" applyAlignment="1" applyProtection="1">
      <alignment horizontal="center" vertical="center"/>
      <protection locked="0"/>
    </xf>
    <xf numFmtId="188" fontId="0" fillId="10" borderId="25" xfId="28" applyNumberFormat="1" applyFont="1" applyFill="1" applyBorder="1" applyAlignment="1" applyProtection="1">
      <alignment horizontal="center" vertical="center"/>
      <protection locked="0"/>
    </xf>
    <xf numFmtId="0" fontId="0" fillId="0" borderId="5" xfId="28" applyFont="1" applyFill="1" applyBorder="1" applyAlignment="1" applyProtection="1">
      <alignment horizontal="center" vertical="center" wrapText="1"/>
      <protection locked="0"/>
    </xf>
    <xf numFmtId="0" fontId="13" fillId="0" borderId="10" xfId="28" applyFont="1" applyFill="1" applyBorder="1" applyAlignment="1" applyProtection="1">
      <alignment horizontal="center" vertical="center" wrapText="1"/>
      <protection locked="0"/>
    </xf>
    <xf numFmtId="0" fontId="13" fillId="0" borderId="25" xfId="28" applyFont="1" applyFill="1" applyBorder="1" applyAlignment="1" applyProtection="1">
      <alignment horizontal="center" vertical="center" wrapText="1"/>
      <protection locked="0"/>
    </xf>
    <xf numFmtId="49" fontId="0" fillId="0" borderId="37" xfId="28" applyNumberFormat="1" applyFont="1" applyFill="1" applyBorder="1" applyAlignment="1" applyProtection="1">
      <alignment horizontal="center" vertical="center" wrapText="1"/>
      <protection locked="0"/>
    </xf>
    <xf numFmtId="0" fontId="13" fillId="0" borderId="37" xfId="28" applyFont="1" applyFill="1" applyBorder="1" applyAlignment="1" applyProtection="1">
      <alignment horizontal="center" vertical="center" wrapText="1"/>
      <protection locked="0"/>
    </xf>
    <xf numFmtId="0" fontId="0" fillId="0" borderId="9" xfId="28" applyFont="1" applyFill="1" applyBorder="1" applyAlignment="1" applyProtection="1">
      <alignment vertical="center"/>
      <protection locked="0"/>
    </xf>
    <xf numFmtId="0" fontId="0" fillId="0" borderId="10" xfId="28" applyFont="1" applyFill="1" applyBorder="1" applyAlignment="1" applyProtection="1">
      <alignment vertical="center"/>
      <protection locked="0"/>
    </xf>
    <xf numFmtId="0" fontId="13" fillId="0" borderId="10" xfId="28" applyFont="1" applyFill="1" applyBorder="1" applyAlignment="1" applyProtection="1">
      <alignment vertical="center"/>
      <protection locked="0"/>
    </xf>
    <xf numFmtId="49" fontId="0" fillId="0" borderId="10" xfId="28" applyNumberFormat="1" applyFont="1" applyFill="1" applyBorder="1" applyAlignment="1" applyProtection="1">
      <alignment horizontal="center" vertical="center"/>
      <protection locked="0"/>
    </xf>
    <xf numFmtId="0" fontId="0" fillId="11" borderId="9" xfId="28" applyFont="1" applyFill="1" applyBorder="1" applyAlignment="1" applyProtection="1">
      <alignment vertical="center"/>
      <protection locked="0"/>
    </xf>
    <xf numFmtId="0" fontId="0" fillId="11" borderId="10" xfId="28" applyFont="1" applyFill="1" applyBorder="1" applyAlignment="1" applyProtection="1">
      <alignment vertical="center"/>
      <protection locked="0"/>
    </xf>
    <xf numFmtId="49" fontId="0" fillId="11" borderId="10" xfId="28" applyNumberFormat="1" applyFont="1" applyFill="1" applyBorder="1" applyAlignment="1" applyProtection="1">
      <alignment horizontal="center" vertical="center"/>
      <protection locked="0"/>
    </xf>
    <xf numFmtId="0" fontId="0" fillId="0" borderId="21" xfId="0" applyFont="1" applyFill="1" applyBorder="1" applyAlignment="1" applyProtection="1">
      <alignment vertical="center"/>
      <protection locked="0"/>
    </xf>
    <xf numFmtId="0" fontId="18" fillId="0" borderId="22" xfId="0" applyFont="1" applyFill="1" applyBorder="1" applyAlignment="1" applyProtection="1">
      <alignment vertical="center"/>
      <protection locked="0"/>
    </xf>
    <xf numFmtId="3" fontId="0" fillId="0" borderId="0" xfId="28" applyNumberFormat="1" applyFont="1" applyFill="1" applyBorder="1" applyAlignment="1" applyProtection="1">
      <alignment vertical="center"/>
      <protection locked="0"/>
    </xf>
    <xf numFmtId="0" fontId="0" fillId="0" borderId="0" xfId="28"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28" applyFont="1" applyFill="1" applyBorder="1" applyAlignment="1" applyProtection="1">
      <alignment horizontal="right" vertical="top"/>
      <protection locked="0"/>
    </xf>
    <xf numFmtId="182" fontId="18" fillId="10" borderId="4" xfId="4" applyNumberFormat="1" applyFont="1" applyFill="1" applyBorder="1" applyAlignment="1" applyProtection="1">
      <alignment horizontal="right" vertical="center"/>
    </xf>
    <xf numFmtId="0" fontId="0" fillId="0" borderId="0" xfId="28" applyFont="1" applyFill="1" applyBorder="1" applyAlignment="1" applyProtection="1">
      <alignment horizontal="right" vertical="top"/>
      <protection locked="0"/>
    </xf>
    <xf numFmtId="182" fontId="0" fillId="0" borderId="4" xfId="4" applyNumberFormat="1" applyFont="1" applyFill="1" applyBorder="1" applyAlignment="1" applyProtection="1">
      <alignment horizontal="right" vertical="center"/>
      <protection locked="0"/>
    </xf>
    <xf numFmtId="182" fontId="0" fillId="6" borderId="4" xfId="4" applyNumberFormat="1" applyFont="1" applyFill="1" applyBorder="1" applyAlignment="1" applyProtection="1">
      <alignment horizontal="right" vertical="center"/>
    </xf>
    <xf numFmtId="0" fontId="0" fillId="0" borderId="20" xfId="0" applyFill="1" applyBorder="1" applyAlignment="1" applyProtection="1">
      <alignment vertical="center"/>
      <protection locked="0"/>
    </xf>
    <xf numFmtId="0" fontId="0" fillId="0" borderId="0" xfId="0" applyFill="1" applyBorder="1" applyAlignment="1" applyProtection="1">
      <alignment vertical="center"/>
      <protection locked="0"/>
    </xf>
    <xf numFmtId="0" fontId="0" fillId="0" borderId="0" xfId="28" applyFont="1" applyFill="1" applyBorder="1" applyAlignment="1" applyProtection="1">
      <alignment horizontal="centerContinuous" vertical="center"/>
      <protection locked="0"/>
    </xf>
    <xf numFmtId="0" fontId="0" fillId="0" borderId="3" xfId="0" applyFont="1" applyFill="1" applyBorder="1" applyAlignment="1" applyProtection="1">
      <alignment vertical="center"/>
      <protection locked="0"/>
    </xf>
    <xf numFmtId="0" fontId="0" fillId="0" borderId="4" xfId="28" applyFont="1" applyFill="1" applyBorder="1" applyAlignment="1" applyProtection="1">
      <alignment vertical="center"/>
      <protection locked="0"/>
    </xf>
    <xf numFmtId="49" fontId="0" fillId="0" borderId="4" xfId="28" applyNumberFormat="1" applyFont="1" applyFill="1" applyBorder="1" applyAlignment="1" applyProtection="1">
      <alignment horizontal="center" vertical="center"/>
      <protection locked="0"/>
    </xf>
    <xf numFmtId="0" fontId="16" fillId="2" borderId="17" xfId="0" applyFont="1" applyFill="1" applyBorder="1" applyAlignment="1" applyProtection="1">
      <alignment vertical="center"/>
      <protection locked="0"/>
    </xf>
    <xf numFmtId="0" fontId="0" fillId="2" borderId="18" xfId="0" applyFill="1" applyBorder="1" applyAlignment="1"/>
    <xf numFmtId="0" fontId="0" fillId="0" borderId="23" xfId="0" applyFont="1" applyFill="1" applyBorder="1" applyAlignment="1" applyProtection="1">
      <alignment vertical="center"/>
      <protection locked="0"/>
    </xf>
    <xf numFmtId="0" fontId="0" fillId="10" borderId="8" xfId="28" applyFont="1" applyFill="1" applyBorder="1" applyAlignment="1" applyProtection="1">
      <alignment horizontal="right" vertical="center"/>
      <protection locked="0"/>
    </xf>
    <xf numFmtId="0" fontId="0" fillId="10" borderId="19" xfId="0" applyFont="1" applyFill="1" applyBorder="1" applyAlignment="1" applyProtection="1">
      <alignment vertical="center"/>
      <protection locked="0"/>
    </xf>
    <xf numFmtId="0" fontId="0" fillId="0" borderId="38" xfId="28" applyFont="1" applyFill="1" applyBorder="1" applyAlignment="1" applyProtection="1">
      <alignment horizontal="center" vertical="center" wrapText="1"/>
      <protection locked="0"/>
    </xf>
    <xf numFmtId="0" fontId="26" fillId="0" borderId="37" xfId="28" applyFont="1" applyFill="1" applyBorder="1" applyAlignment="1" applyProtection="1">
      <alignment horizontal="center" vertical="center" wrapText="1"/>
      <protection locked="0"/>
    </xf>
    <xf numFmtId="0" fontId="27" fillId="0" borderId="37" xfId="28"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13" fillId="0" borderId="16" xfId="28" applyFont="1" applyFill="1" applyBorder="1" applyAlignment="1" applyProtection="1">
      <alignment horizontal="center" vertical="center" wrapText="1"/>
      <protection locked="0"/>
    </xf>
    <xf numFmtId="1" fontId="0" fillId="0" borderId="10" xfId="28" applyNumberFormat="1" applyFont="1" applyFill="1" applyBorder="1" applyAlignment="1" applyProtection="1">
      <alignment vertical="center" wrapText="1"/>
      <protection locked="0"/>
    </xf>
    <xf numFmtId="0" fontId="0" fillId="0" borderId="10" xfId="0" applyFont="1" applyBorder="1" applyAlignment="1" applyProtection="1">
      <alignment vertical="center" wrapText="1"/>
      <protection locked="0"/>
    </xf>
    <xf numFmtId="43" fontId="0" fillId="0" borderId="16" xfId="4" applyNumberFormat="1" applyFont="1" applyFill="1" applyBorder="1" applyAlignment="1" applyProtection="1">
      <alignment vertical="center"/>
      <protection locked="0"/>
    </xf>
    <xf numFmtId="1" fontId="0" fillId="11" borderId="10" xfId="28" applyNumberFormat="1" applyFont="1" applyFill="1" applyBorder="1" applyAlignment="1" applyProtection="1">
      <alignment vertical="center" wrapText="1"/>
      <protection locked="0"/>
    </xf>
    <xf numFmtId="0" fontId="0" fillId="11" borderId="10" xfId="0" applyFont="1" applyFill="1" applyBorder="1" applyAlignment="1" applyProtection="1">
      <alignment vertical="center" wrapText="1"/>
      <protection locked="0"/>
    </xf>
    <xf numFmtId="43" fontId="0" fillId="11" borderId="16" xfId="4" applyNumberFormat="1" applyFont="1" applyFill="1" applyBorder="1" applyAlignment="1" applyProtection="1">
      <alignment vertical="center"/>
      <protection locked="0"/>
    </xf>
    <xf numFmtId="182" fontId="0" fillId="11" borderId="16" xfId="4" applyNumberFormat="1" applyFont="1" applyFill="1" applyBorder="1" applyAlignment="1" applyProtection="1">
      <alignment vertical="center"/>
      <protection locked="0"/>
    </xf>
    <xf numFmtId="182" fontId="0" fillId="0" borderId="16" xfId="4" applyNumberFormat="1" applyFont="1" applyFill="1" applyBorder="1" applyAlignment="1" applyProtection="1">
      <alignment vertical="center"/>
      <protection locked="0"/>
    </xf>
    <xf numFmtId="49" fontId="0" fillId="0" borderId="0" xfId="28" applyNumberFormat="1" applyFont="1" applyFill="1" applyBorder="1" applyAlignment="1" applyProtection="1">
      <alignment horizontal="center" vertical="center"/>
      <protection locked="0"/>
    </xf>
    <xf numFmtId="0" fontId="0" fillId="0" borderId="0" xfId="28" applyFont="1" applyFill="1" applyBorder="1" applyAlignment="1" applyProtection="1">
      <alignment horizontal="right" vertical="center"/>
      <protection locked="0"/>
    </xf>
    <xf numFmtId="0" fontId="18" fillId="0" borderId="0" xfId="28" applyFont="1" applyFill="1" applyBorder="1" applyAlignment="1" applyProtection="1">
      <alignment horizontal="right" vertical="center"/>
      <protection locked="0"/>
    </xf>
    <xf numFmtId="0" fontId="18" fillId="0" borderId="24" xfId="0" applyFont="1" applyFill="1" applyBorder="1" applyAlignment="1" applyProtection="1">
      <protection locked="0"/>
    </xf>
    <xf numFmtId="0" fontId="18" fillId="0" borderId="0" xfId="28" applyFont="1" applyFill="1" applyBorder="1" applyAlignment="1" applyProtection="1">
      <alignment horizontal="right"/>
      <protection locked="0"/>
    </xf>
    <xf numFmtId="0" fontId="18" fillId="0" borderId="23" xfId="0" applyFont="1" applyFill="1" applyBorder="1" applyAlignment="1" applyProtection="1">
      <protection locked="0"/>
    </xf>
    <xf numFmtId="182" fontId="0" fillId="12" borderId="4" xfId="4" applyNumberFormat="1" applyFont="1" applyFill="1" applyBorder="1" applyAlignment="1" applyProtection="1">
      <alignment horizontal="right" vertical="center"/>
    </xf>
    <xf numFmtId="0" fontId="0" fillId="0" borderId="23" xfId="28" applyFont="1" applyFill="1" applyBorder="1" applyAlignment="1" applyProtection="1">
      <alignment horizontal="centerContinuous" vertical="center"/>
      <protection locked="0"/>
    </xf>
    <xf numFmtId="0" fontId="0" fillId="0" borderId="18" xfId="28" applyFont="1" applyFill="1" applyBorder="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29" fillId="0" borderId="0" xfId="0" applyFont="1" applyFill="1" applyBorder="1" applyAlignment="1" applyProtection="1">
      <alignment vertical="center"/>
      <protection locked="0"/>
    </xf>
    <xf numFmtId="0" fontId="16" fillId="0" borderId="0" xfId="0" applyFont="1" applyAlignment="1" applyProtection="1">
      <alignment vertical="center"/>
      <protection locked="0"/>
    </xf>
    <xf numFmtId="0" fontId="2" fillId="0" borderId="0" xfId="0" applyFont="1" applyFill="1" applyBorder="1" applyAlignment="1" applyProtection="1">
      <alignment vertical="center"/>
      <protection locked="0"/>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16" fillId="0" borderId="0" xfId="0" applyFont="1" applyFill="1" applyBorder="1" applyAlignment="1" applyProtection="1">
      <alignment vertical="center"/>
      <protection locked="0"/>
    </xf>
    <xf numFmtId="0" fontId="4" fillId="2" borderId="3" xfId="0" applyFont="1" applyFill="1" applyBorder="1" applyAlignment="1" applyProtection="1">
      <alignment vertical="center"/>
      <protection locked="0"/>
    </xf>
    <xf numFmtId="0" fontId="4" fillId="2" borderId="4" xfId="0" applyFont="1" applyFill="1" applyBorder="1" applyAlignment="1" applyProtection="1">
      <alignment vertical="center"/>
    </xf>
    <xf numFmtId="0" fontId="4" fillId="2" borderId="4" xfId="0" applyFont="1" applyFill="1" applyBorder="1" applyAlignment="1" applyProtection="1">
      <alignment vertical="center"/>
      <protection locked="0"/>
    </xf>
    <xf numFmtId="0" fontId="0" fillId="0" borderId="20" xfId="40" applyFont="1" applyBorder="1" applyAlignment="1" applyProtection="1">
      <alignment vertical="center"/>
      <protection locked="0"/>
    </xf>
    <xf numFmtId="0" fontId="0" fillId="0" borderId="0" xfId="40" applyFont="1" applyBorder="1" applyAlignment="1" applyProtection="1">
      <alignment vertical="center"/>
      <protection locked="0"/>
    </xf>
    <xf numFmtId="0" fontId="0" fillId="0" borderId="3" xfId="40" applyFont="1" applyFill="1" applyBorder="1" applyAlignment="1" applyProtection="1">
      <alignment horizontal="center" vertical="center"/>
      <protection locked="0"/>
    </xf>
    <xf numFmtId="0" fontId="0" fillId="0" borderId="1" xfId="0" applyFont="1" applyBorder="1" applyAlignment="1" applyProtection="1">
      <alignment vertical="center"/>
      <protection locked="0"/>
    </xf>
    <xf numFmtId="0" fontId="0" fillId="0" borderId="20" xfId="0" applyFont="1" applyBorder="1" applyAlignment="1" applyProtection="1">
      <alignment vertical="center"/>
      <protection locked="0"/>
    </xf>
    <xf numFmtId="0" fontId="31" fillId="13" borderId="39" xfId="0" applyFont="1" applyFill="1" applyBorder="1" applyAlignment="1" applyProtection="1">
      <alignment horizontal="left" vertical="center"/>
      <protection locked="0"/>
    </xf>
    <xf numFmtId="0" fontId="31" fillId="13" borderId="40" xfId="0" applyFont="1" applyFill="1" applyBorder="1" applyAlignment="1" applyProtection="1">
      <alignment horizontal="left" vertical="center"/>
      <protection locked="0"/>
    </xf>
    <xf numFmtId="0" fontId="32" fillId="13" borderId="40" xfId="0" applyFont="1" applyFill="1" applyBorder="1" applyAlignment="1" applyProtection="1">
      <alignment horizontal="left" vertical="center"/>
      <protection locked="0"/>
    </xf>
    <xf numFmtId="0" fontId="32" fillId="13" borderId="41" xfId="0" applyFont="1" applyFill="1" applyBorder="1" applyAlignment="1" applyProtection="1">
      <alignment horizontal="left" vertical="center"/>
      <protection locked="0"/>
    </xf>
    <xf numFmtId="0" fontId="33" fillId="0" borderId="1" xfId="0" applyFont="1" applyFill="1" applyBorder="1" applyAlignment="1" applyProtection="1">
      <alignment horizontal="right"/>
      <protection locked="0"/>
    </xf>
    <xf numFmtId="0" fontId="0" fillId="0" borderId="23" xfId="0" applyFont="1" applyBorder="1" applyAlignment="1" applyProtection="1">
      <alignment vertical="center"/>
      <protection locked="0"/>
    </xf>
    <xf numFmtId="0" fontId="34" fillId="0" borderId="42" xfId="0" applyFont="1" applyFill="1" applyBorder="1" applyAlignment="1" applyProtection="1">
      <alignment horizontal="right"/>
      <protection locked="0"/>
    </xf>
    <xf numFmtId="0" fontId="0" fillId="0" borderId="43" xfId="0" applyFont="1" applyFill="1" applyBorder="1" applyAlignment="1" applyProtection="1">
      <alignment horizontal="center" vertical="center" wrapText="1"/>
      <protection locked="0"/>
    </xf>
    <xf numFmtId="0" fontId="35" fillId="0" borderId="42" xfId="0" applyFont="1" applyFill="1" applyBorder="1" applyAlignment="1" applyProtection="1">
      <alignment horizontal="right"/>
      <protection locked="0"/>
    </xf>
    <xf numFmtId="199" fontId="0" fillId="6" borderId="10" xfId="13" applyNumberFormat="1" applyFont="1" applyFill="1" applyBorder="1" applyAlignment="1" applyProtection="1">
      <alignment horizontal="center" vertical="center"/>
    </xf>
    <xf numFmtId="4" fontId="0" fillId="0" borderId="10" xfId="4" applyNumberFormat="1" applyFont="1" applyFill="1" applyBorder="1" applyAlignment="1" applyProtection="1">
      <alignment vertical="center"/>
      <protection locked="0"/>
    </xf>
    <xf numFmtId="0" fontId="36" fillId="0" borderId="42" xfId="0" applyFont="1" applyFill="1" applyBorder="1" applyAlignment="1" applyProtection="1">
      <alignment horizontal="right"/>
      <protection locked="0"/>
    </xf>
    <xf numFmtId="0" fontId="0" fillId="0" borderId="42" xfId="0" applyFont="1" applyFill="1" applyBorder="1" applyAlignment="1" applyProtection="1">
      <alignment horizontal="right"/>
      <protection locked="0"/>
    </xf>
    <xf numFmtId="0" fontId="18" fillId="0" borderId="42" xfId="0" applyFont="1" applyBorder="1" applyAlignment="1" applyProtection="1">
      <alignment horizontal="right" vertical="center"/>
      <protection locked="0"/>
    </xf>
    <xf numFmtId="39" fontId="18" fillId="12" borderId="44" xfId="4" applyNumberFormat="1" applyFont="1" applyFill="1" applyBorder="1" applyAlignment="1" applyProtection="1">
      <alignment vertical="center"/>
    </xf>
    <xf numFmtId="0" fontId="18" fillId="0" borderId="42" xfId="0" applyFont="1" applyFill="1" applyBorder="1" applyAlignment="1" applyProtection="1">
      <alignment horizontal="right" vertical="center"/>
      <protection locked="0"/>
    </xf>
    <xf numFmtId="0" fontId="0" fillId="0" borderId="3" xfId="0" applyFont="1" applyBorder="1" applyAlignment="1" applyProtection="1">
      <alignment vertical="center"/>
      <protection locked="0"/>
    </xf>
    <xf numFmtId="0" fontId="0" fillId="0" borderId="4" xfId="0" applyFont="1" applyFill="1" applyBorder="1" applyAlignment="1" applyProtection="1">
      <alignment horizontal="center" vertical="center" wrapText="1"/>
      <protection locked="0"/>
    </xf>
    <xf numFmtId="0" fontId="37" fillId="13" borderId="40" xfId="0" applyFont="1" applyFill="1" applyBorder="1" applyAlignment="1" applyProtection="1">
      <alignment horizontal="left" vertical="center"/>
      <protection locked="0"/>
    </xf>
    <xf numFmtId="0" fontId="0" fillId="0" borderId="43" xfId="0" applyFont="1" applyBorder="1" applyAlignment="1" applyProtection="1">
      <alignment horizontal="center" vertical="center" wrapText="1"/>
      <protection locked="0"/>
    </xf>
    <xf numFmtId="0" fontId="0" fillId="0" borderId="38" xfId="0" applyFont="1" applyBorder="1" applyAlignment="1" applyProtection="1">
      <alignment vertical="center"/>
      <protection locked="0"/>
    </xf>
    <xf numFmtId="0" fontId="33" fillId="0" borderId="20" xfId="0" applyFont="1" applyFill="1" applyBorder="1" applyAlignment="1" applyProtection="1">
      <alignment horizontal="right" vertical="center"/>
      <protection locked="0"/>
    </xf>
    <xf numFmtId="10" fontId="0" fillId="6" borderId="10" xfId="13" applyNumberFormat="1" applyFont="1" applyFill="1" applyBorder="1" applyAlignment="1" applyProtection="1">
      <alignment horizontal="center" vertical="center"/>
    </xf>
    <xf numFmtId="43" fontId="0" fillId="0" borderId="10" xfId="4" applyNumberFormat="1" applyFont="1" applyFill="1" applyBorder="1" applyAlignment="1" applyProtection="1">
      <alignment vertical="center"/>
      <protection locked="0"/>
    </xf>
    <xf numFmtId="0" fontId="33" fillId="0" borderId="38" xfId="0" applyFont="1" applyFill="1" applyBorder="1" applyAlignment="1" applyProtection="1">
      <alignment horizontal="right" vertical="center"/>
      <protection locked="0"/>
    </xf>
    <xf numFmtId="0" fontId="0" fillId="0" borderId="20" xfId="0" applyFont="1" applyFill="1" applyBorder="1" applyAlignment="1" applyProtection="1">
      <alignment horizontal="right" vertical="center" wrapText="1"/>
      <protection locked="0"/>
    </xf>
    <xf numFmtId="199" fontId="0" fillId="0" borderId="15" xfId="13"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right" vertical="center" wrapText="1"/>
      <protection locked="0"/>
    </xf>
    <xf numFmtId="0" fontId="38" fillId="0" borderId="0" xfId="0" applyFont="1" applyFill="1" applyBorder="1" applyAlignment="1" applyProtection="1">
      <alignment horizontal="right" vertical="center"/>
      <protection locked="0"/>
    </xf>
    <xf numFmtId="4" fontId="18" fillId="12" borderId="10" xfId="4" applyNumberFormat="1" applyFont="1" applyFill="1" applyBorder="1" applyAlignment="1" applyProtection="1">
      <alignment vertical="center"/>
    </xf>
    <xf numFmtId="0" fontId="18" fillId="0" borderId="20" xfId="0" applyFont="1" applyFill="1" applyBorder="1" applyAlignment="1" applyProtection="1">
      <alignment horizontal="right" vertical="center"/>
      <protection locked="0"/>
    </xf>
    <xf numFmtId="0" fontId="0" fillId="0" borderId="0" xfId="0" applyFont="1" applyFill="1" applyBorder="1" applyAlignment="1" applyProtection="1">
      <alignment horizontal="right" vertical="center"/>
      <protection locked="0"/>
    </xf>
    <xf numFmtId="199" fontId="0" fillId="0" borderId="0" xfId="0" applyNumberFormat="1" applyFont="1" applyFill="1" applyBorder="1" applyAlignment="1" applyProtection="1">
      <alignment horizontal="center" vertical="center"/>
      <protection locked="0"/>
    </xf>
    <xf numFmtId="185" fontId="18" fillId="0" borderId="0" xfId="4" applyFont="1" applyFill="1" applyBorder="1" applyAlignment="1" applyProtection="1">
      <alignment vertical="center"/>
      <protection locked="0"/>
    </xf>
    <xf numFmtId="0" fontId="0" fillId="0" borderId="20" xfId="0" applyBorder="1" applyAlignment="1" applyProtection="1">
      <alignment vertical="center"/>
      <protection locked="0"/>
    </xf>
    <xf numFmtId="0" fontId="0" fillId="0" borderId="20" xfId="0" applyFont="1" applyFill="1" applyBorder="1" applyAlignment="1" applyProtection="1">
      <alignment horizontal="right" vertical="center"/>
      <protection locked="0"/>
    </xf>
    <xf numFmtId="0" fontId="0" fillId="0" borderId="11" xfId="0" applyFont="1" applyFill="1" applyBorder="1" applyAlignment="1" applyProtection="1">
      <alignment horizontal="left" vertical="center"/>
      <protection locked="0"/>
    </xf>
    <xf numFmtId="0" fontId="0" fillId="0" borderId="12" xfId="0" applyFont="1" applyFill="1" applyBorder="1" applyAlignment="1" applyProtection="1">
      <alignment horizontal="left" vertical="center"/>
      <protection locked="0"/>
    </xf>
    <xf numFmtId="0" fontId="0" fillId="0" borderId="4"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37" fillId="13" borderId="39" xfId="0" applyFont="1" applyFill="1" applyBorder="1" applyAlignment="1" applyProtection="1">
      <alignment horizontal="left" vertical="center"/>
      <protection locked="0"/>
    </xf>
    <xf numFmtId="0" fontId="31" fillId="13" borderId="41" xfId="0" applyFont="1" applyFill="1" applyBorder="1" applyAlignment="1" applyProtection="1">
      <alignment horizontal="left" vertical="center"/>
      <protection locked="0"/>
    </xf>
    <xf numFmtId="0" fontId="25" fillId="0" borderId="20" xfId="0" applyFont="1" applyBorder="1" applyAlignment="1" applyProtection="1">
      <alignment horizontal="left" vertical="center"/>
      <protection locked="0"/>
    </xf>
    <xf numFmtId="0" fontId="0" fillId="0" borderId="43" xfId="0" applyFill="1" applyBorder="1" applyAlignment="1" applyProtection="1">
      <alignment horizontal="center" vertical="center" wrapText="1"/>
      <protection locked="0"/>
    </xf>
    <xf numFmtId="0" fontId="0" fillId="0" borderId="45" xfId="0" applyFill="1" applyBorder="1" applyAlignment="1" applyProtection="1">
      <alignment horizontal="center" vertical="center" wrapText="1"/>
      <protection locked="0"/>
    </xf>
    <xf numFmtId="0" fontId="0" fillId="0" borderId="42" xfId="0" applyFont="1" applyBorder="1" applyAlignment="1" applyProtection="1">
      <alignment vertical="center"/>
      <protection locked="0"/>
    </xf>
    <xf numFmtId="4" fontId="0" fillId="10" borderId="11" xfId="4" applyNumberFormat="1" applyFont="1" applyFill="1" applyBorder="1" applyAlignment="1" applyProtection="1">
      <alignment vertical="center"/>
    </xf>
    <xf numFmtId="3" fontId="0" fillId="10" borderId="11" xfId="4" applyNumberFormat="1" applyFont="1" applyFill="1" applyBorder="1" applyAlignment="1" applyProtection="1">
      <alignment vertical="center"/>
      <protection locked="0"/>
    </xf>
    <xf numFmtId="3" fontId="0" fillId="0" borderId="16" xfId="0" applyNumberFormat="1" applyFont="1" applyFill="1" applyBorder="1" applyAlignment="1" applyProtection="1">
      <alignment vertical="center" wrapText="1"/>
      <protection locked="0"/>
    </xf>
    <xf numFmtId="0" fontId="0" fillId="0" borderId="42" xfId="0" applyFont="1" applyBorder="1" applyAlignment="1" applyProtection="1">
      <alignment horizontal="right" vertical="center"/>
      <protection locked="0"/>
    </xf>
    <xf numFmtId="4" fontId="0" fillId="0" borderId="11" xfId="4" applyNumberFormat="1" applyFont="1" applyFill="1" applyBorder="1" applyAlignment="1" applyProtection="1">
      <alignment vertical="center"/>
      <protection locked="0"/>
    </xf>
    <xf numFmtId="3" fontId="17" fillId="0" borderId="10" xfId="0" applyNumberFormat="1" applyFont="1" applyFill="1" applyBorder="1" applyAlignment="1" applyProtection="1">
      <alignment vertical="center" wrapText="1" shrinkToFit="1"/>
      <protection locked="0"/>
    </xf>
    <xf numFmtId="4" fontId="18" fillId="12" borderId="11" xfId="4" applyNumberFormat="1" applyFont="1" applyFill="1" applyBorder="1" applyAlignment="1" applyProtection="1">
      <alignment vertical="center"/>
    </xf>
    <xf numFmtId="185" fontId="18" fillId="0" borderId="23" xfId="4" applyFont="1" applyFill="1" applyBorder="1" applyAlignment="1" applyProtection="1">
      <alignment vertical="center"/>
      <protection locked="0"/>
    </xf>
    <xf numFmtId="0" fontId="0" fillId="0" borderId="20" xfId="0" applyFont="1" applyBorder="1" applyAlignment="1" applyProtection="1">
      <alignment horizontal="left" vertical="center"/>
      <protection locked="0"/>
    </xf>
    <xf numFmtId="0" fontId="13" fillId="0" borderId="11" xfId="0" applyFont="1" applyFill="1" applyBorder="1" applyAlignment="1" applyProtection="1">
      <alignment vertical="center"/>
      <protection locked="0"/>
    </xf>
    <xf numFmtId="0" fontId="0" fillId="0" borderId="12" xfId="0" applyFont="1" applyFill="1" applyBorder="1" applyAlignment="1" applyProtection="1">
      <alignment vertical="center"/>
      <protection locked="0"/>
    </xf>
    <xf numFmtId="0" fontId="0" fillId="0" borderId="32" xfId="0" applyFont="1" applyFill="1" applyBorder="1" applyAlignment="1" applyProtection="1">
      <alignment vertical="center"/>
      <protection locked="0"/>
    </xf>
    <xf numFmtId="0" fontId="0" fillId="0" borderId="11" xfId="0" applyFont="1" applyBorder="1" applyAlignment="1" applyProtection="1">
      <alignment vertical="center"/>
      <protection locked="0"/>
    </xf>
    <xf numFmtId="0" fontId="0" fillId="0" borderId="12" xfId="0" applyFont="1" applyBorder="1" applyAlignment="1" applyProtection="1">
      <alignment vertical="center"/>
      <protection locked="0"/>
    </xf>
    <xf numFmtId="0" fontId="0" fillId="0" borderId="32" xfId="0" applyFont="1" applyBorder="1" applyAlignment="1" applyProtection="1">
      <alignment vertical="center"/>
      <protection locked="0"/>
    </xf>
    <xf numFmtId="0" fontId="0" fillId="0" borderId="18" xfId="0" applyFont="1" applyBorder="1" applyAlignment="1" applyProtection="1">
      <alignment horizontal="center" vertical="center"/>
      <protection locked="0"/>
    </xf>
    <xf numFmtId="0" fontId="13" fillId="0" borderId="43" xfId="0" applyFont="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0" xfId="0" applyFill="1" applyBorder="1" applyAlignment="1" applyProtection="1">
      <alignment horizontal="right" vertical="center"/>
      <protection locked="0"/>
    </xf>
    <xf numFmtId="177" fontId="0" fillId="0" borderId="0" xfId="4" applyNumberFormat="1" applyFont="1" applyFill="1" applyBorder="1" applyAlignment="1" applyProtection="1">
      <alignment vertical="center"/>
      <protection locked="0"/>
    </xf>
    <xf numFmtId="177" fontId="0" fillId="0" borderId="23" xfId="4" applyNumberFormat="1" applyFont="1" applyFill="1" applyBorder="1" applyAlignment="1" applyProtection="1">
      <alignment vertical="center"/>
      <protection locked="0"/>
    </xf>
    <xf numFmtId="0" fontId="0" fillId="0" borderId="42" xfId="0" applyFont="1" applyBorder="1" applyAlignment="1" applyProtection="1">
      <alignment horizontal="right"/>
      <protection locked="0"/>
    </xf>
    <xf numFmtId="0" fontId="18" fillId="0" borderId="42" xfId="0" applyFont="1" applyBorder="1" applyAlignment="1" applyProtection="1">
      <alignment horizontal="right"/>
      <protection locked="0"/>
    </xf>
    <xf numFmtId="0" fontId="0" fillId="0" borderId="0" xfId="0" applyFont="1" applyBorder="1" applyAlignment="1" applyProtection="1">
      <alignment horizontal="left" vertical="center"/>
      <protection locked="0"/>
    </xf>
    <xf numFmtId="176" fontId="0" fillId="0" borderId="23" xfId="4" applyNumberFormat="1" applyFont="1" applyFill="1" applyBorder="1" applyAlignment="1" applyProtection="1">
      <alignment vertical="center"/>
      <protection locked="0"/>
    </xf>
    <xf numFmtId="0" fontId="18" fillId="0" borderId="20" xfId="0" applyFont="1" applyBorder="1" applyAlignment="1" applyProtection="1">
      <alignment horizontal="left" vertical="center"/>
      <protection locked="0"/>
    </xf>
    <xf numFmtId="0" fontId="0" fillId="0" borderId="10"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0" fillId="0" borderId="10"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3" xfId="0" applyFont="1" applyBorder="1" applyAlignment="1" applyProtection="1">
      <alignment horizontal="center" vertical="center"/>
      <protection locked="0"/>
    </xf>
    <xf numFmtId="0" fontId="2" fillId="2" borderId="17" xfId="0" applyFont="1" applyFill="1" applyBorder="1" applyAlignment="1" applyProtection="1">
      <alignment horizontal="center" vertical="center"/>
      <protection locked="0"/>
    </xf>
    <xf numFmtId="0" fontId="4" fillId="2" borderId="4" xfId="0" applyFont="1" applyFill="1" applyBorder="1" applyAlignment="1" applyProtection="1">
      <alignment horizontal="right" vertical="center"/>
      <protection locked="0"/>
    </xf>
    <xf numFmtId="0" fontId="4" fillId="2" borderId="18" xfId="0" applyFont="1" applyFill="1" applyBorder="1" applyAlignment="1" applyProtection="1">
      <alignment vertical="center"/>
      <protection locked="0"/>
    </xf>
    <xf numFmtId="200" fontId="0" fillId="0" borderId="23" xfId="40" applyNumberFormat="1" applyFont="1" applyFill="1" applyBorder="1" applyAlignment="1" applyProtection="1">
      <alignment horizontal="left" vertical="center"/>
      <protection locked="0"/>
    </xf>
    <xf numFmtId="4" fontId="0" fillId="0" borderId="23" xfId="40" applyNumberFormat="1" applyFont="1" applyFill="1" applyBorder="1" applyAlignment="1" applyProtection="1">
      <alignment horizontal="center" vertical="center"/>
    </xf>
    <xf numFmtId="0" fontId="0" fillId="0" borderId="23" xfId="40" applyNumberFormat="1" applyFont="1" applyFill="1" applyBorder="1" applyAlignment="1" applyProtection="1">
      <alignment horizontal="center" vertical="center"/>
    </xf>
    <xf numFmtId="0" fontId="0" fillId="0" borderId="23" xfId="40" applyNumberFormat="1" applyFont="1" applyFill="1" applyBorder="1" applyAlignment="1" applyProtection="1">
      <alignment horizontal="left" vertical="center"/>
    </xf>
    <xf numFmtId="0" fontId="0" fillId="0" borderId="46" xfId="0" applyFont="1" applyFill="1" applyBorder="1" applyAlignment="1" applyProtection="1">
      <alignment vertical="center"/>
      <protection locked="0"/>
    </xf>
    <xf numFmtId="0" fontId="32" fillId="0" borderId="23" xfId="0" applyFont="1" applyFill="1" applyBorder="1" applyAlignment="1" applyProtection="1">
      <alignment horizontal="left" vertical="center"/>
      <protection locked="0"/>
    </xf>
    <xf numFmtId="0" fontId="0" fillId="0" borderId="0" xfId="0" applyFont="1" applyFill="1" applyBorder="1" applyAlignment="1" applyProtection="1">
      <alignment horizontal="center" vertical="center"/>
      <protection locked="0"/>
    </xf>
    <xf numFmtId="0" fontId="31" fillId="0" borderId="23" xfId="0" applyFont="1" applyFill="1" applyBorder="1" applyAlignment="1" applyProtection="1">
      <alignment horizontal="left" vertical="center"/>
      <protection locked="0"/>
    </xf>
    <xf numFmtId="0" fontId="0" fillId="0" borderId="16"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4" fontId="0" fillId="0" borderId="23" xfId="4" applyNumberFormat="1" applyFont="1" applyFill="1" applyBorder="1" applyAlignment="1" applyProtection="1">
      <alignment vertical="center"/>
      <protection locked="0"/>
    </xf>
    <xf numFmtId="4" fontId="0" fillId="0" borderId="16" xfId="4" applyNumberFormat="1" applyFont="1" applyFill="1" applyBorder="1" applyAlignment="1" applyProtection="1">
      <alignment vertical="center"/>
      <protection locked="0"/>
    </xf>
    <xf numFmtId="4" fontId="18" fillId="12" borderId="16" xfId="4" applyNumberFormat="1" applyFont="1" applyFill="1" applyBorder="1" applyAlignment="1" applyProtection="1">
      <alignment vertical="center"/>
    </xf>
    <xf numFmtId="4" fontId="18" fillId="0" borderId="23" xfId="4" applyNumberFormat="1" applyFont="1" applyFill="1" applyBorder="1" applyAlignment="1" applyProtection="1">
      <alignment vertical="center"/>
    </xf>
    <xf numFmtId="0" fontId="0" fillId="0" borderId="25" xfId="0" applyFont="1" applyBorder="1" applyAlignment="1" applyProtection="1">
      <alignment vertical="center"/>
      <protection locked="0"/>
    </xf>
    <xf numFmtId="0" fontId="0" fillId="0" borderId="46" xfId="0" applyFont="1" applyBorder="1" applyAlignment="1" applyProtection="1">
      <alignment vertical="center"/>
      <protection locked="0"/>
    </xf>
    <xf numFmtId="0" fontId="0" fillId="0" borderId="32" xfId="0" applyFont="1" applyFill="1" applyBorder="1" applyAlignment="1" applyProtection="1">
      <alignment horizontal="left" vertical="center"/>
      <protection locked="0"/>
    </xf>
    <xf numFmtId="0" fontId="0" fillId="0" borderId="23" xfId="0" applyFont="1" applyFill="1" applyBorder="1" applyAlignment="1" applyProtection="1">
      <alignment horizontal="center" vertical="center"/>
      <protection locked="0"/>
    </xf>
    <xf numFmtId="0" fontId="0" fillId="0" borderId="47" xfId="0" applyFont="1" applyBorder="1" applyAlignment="1" applyProtection="1">
      <alignment horizontal="center" vertical="center"/>
      <protection locked="0"/>
    </xf>
    <xf numFmtId="0" fontId="25" fillId="0" borderId="0" xfId="0" applyFont="1" applyBorder="1" applyAlignment="1" applyProtection="1">
      <alignment horizontal="left" vertical="center"/>
      <protection locked="0"/>
    </xf>
    <xf numFmtId="0" fontId="25" fillId="0" borderId="23" xfId="0" applyFont="1" applyBorder="1" applyAlignment="1" applyProtection="1">
      <alignment horizontal="left" vertical="center"/>
      <protection locked="0"/>
    </xf>
    <xf numFmtId="4" fontId="0" fillId="10" borderId="10" xfId="4" applyNumberFormat="1" applyFont="1" applyFill="1" applyBorder="1" applyAlignment="1" applyProtection="1">
      <alignment vertical="center"/>
    </xf>
    <xf numFmtId="3" fontId="0" fillId="10" borderId="10" xfId="0" applyNumberFormat="1" applyFont="1" applyFill="1" applyBorder="1" applyAlignment="1" applyProtection="1">
      <alignment vertical="center"/>
      <protection locked="0"/>
    </xf>
    <xf numFmtId="3" fontId="0" fillId="0" borderId="16" xfId="0" applyNumberFormat="1" applyFont="1" applyBorder="1" applyAlignment="1" applyProtection="1">
      <alignment vertical="center"/>
      <protection locked="0"/>
    </xf>
    <xf numFmtId="0" fontId="0" fillId="0" borderId="0" xfId="0" applyFont="1" applyBorder="1" applyAlignment="1" applyProtection="1">
      <alignment vertical="center"/>
    </xf>
    <xf numFmtId="0" fontId="18" fillId="0" borderId="23" xfId="0" applyFont="1" applyFill="1" applyBorder="1" applyAlignment="1" applyProtection="1">
      <alignment horizontal="center" vertical="center" wrapText="1"/>
      <protection locked="0"/>
    </xf>
    <xf numFmtId="0" fontId="0" fillId="0" borderId="23" xfId="0" applyFont="1" applyBorder="1" applyAlignment="1" applyProtection="1">
      <alignment horizontal="right" vertical="center"/>
      <protection locked="0"/>
    </xf>
    <xf numFmtId="0" fontId="18" fillId="0" borderId="23" xfId="0" applyFont="1" applyFill="1" applyBorder="1" applyAlignment="1" applyProtection="1">
      <alignment horizontal="center" vertical="center"/>
      <protection locked="0"/>
    </xf>
    <xf numFmtId="0" fontId="13" fillId="0" borderId="10"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187" fontId="0" fillId="0" borderId="0" xfId="13" applyNumberFormat="1" applyFont="1" applyFill="1" applyBorder="1" applyAlignment="1" applyProtection="1">
      <alignment vertical="center"/>
      <protection locked="0"/>
    </xf>
    <xf numFmtId="187" fontId="0" fillId="0" borderId="23" xfId="13" applyNumberFormat="1" applyFont="1" applyFill="1" applyBorder="1" applyAlignment="1" applyProtection="1">
      <alignment vertical="center"/>
      <protection locked="0"/>
    </xf>
    <xf numFmtId="0" fontId="18" fillId="0" borderId="0" xfId="0" applyFont="1" applyBorder="1" applyAlignment="1" applyProtection="1">
      <alignment horizontal="left" vertical="center"/>
      <protection locked="0"/>
    </xf>
    <xf numFmtId="0" fontId="18" fillId="0" borderId="0" xfId="0" applyFont="1" applyBorder="1" applyAlignment="1" applyProtection="1">
      <alignment horizontal="right" vertical="center"/>
      <protection locked="0"/>
    </xf>
    <xf numFmtId="0" fontId="0" fillId="0" borderId="18" xfId="0" applyFont="1" applyFill="1" applyBorder="1" applyAlignment="1" applyProtection="1">
      <alignment vertical="center"/>
      <protection locked="0"/>
    </xf>
    <xf numFmtId="0" fontId="0" fillId="0" borderId="0" xfId="0" applyFont="1" applyAlignment="1" applyProtection="1">
      <alignment horizontal="center" vertical="center"/>
      <protection locked="0"/>
    </xf>
    <xf numFmtId="189" fontId="0" fillId="0" borderId="0" xfId="8" applyFont="1" applyAlignment="1" applyProtection="1">
      <alignment vertical="center"/>
      <protection locked="0"/>
    </xf>
    <xf numFmtId="0" fontId="16" fillId="2" borderId="2" xfId="0" applyFont="1" applyFill="1" applyBorder="1" applyAlignment="1" applyProtection="1">
      <alignment horizontal="center" vertical="center"/>
      <protection locked="0"/>
    </xf>
    <xf numFmtId="0" fontId="39" fillId="0" borderId="20" xfId="40" applyFont="1" applyBorder="1" applyAlignment="1" applyProtection="1">
      <alignment vertical="center"/>
      <protection locked="0"/>
    </xf>
    <xf numFmtId="0" fontId="18" fillId="0" borderId="20" xfId="40" applyFont="1" applyFill="1" applyBorder="1" applyAlignment="1" applyProtection="1">
      <alignment vertical="center"/>
      <protection locked="0"/>
    </xf>
    <xf numFmtId="197" fontId="0" fillId="0" borderId="25" xfId="40" applyNumberFormat="1" applyFont="1" applyFill="1" applyBorder="1" applyAlignment="1" applyProtection="1">
      <alignment horizontal="center" vertical="center"/>
      <protection locked="0"/>
    </xf>
    <xf numFmtId="0" fontId="0" fillId="0" borderId="0" xfId="0" applyFont="1" applyFill="1" applyBorder="1" applyAlignment="1" applyProtection="1">
      <alignment vertical="center" shrinkToFit="1"/>
      <protection locked="0"/>
    </xf>
    <xf numFmtId="0" fontId="13" fillId="0" borderId="12" xfId="40" applyFont="1" applyFill="1" applyBorder="1" applyAlignment="1" applyProtection="1">
      <alignment horizontal="center" vertical="center"/>
      <protection locked="0"/>
    </xf>
    <xf numFmtId="0" fontId="0" fillId="0" borderId="12" xfId="40" applyFont="1" applyFill="1" applyBorder="1" applyAlignment="1" applyProtection="1">
      <alignment horizontal="center" vertical="center"/>
      <protection locked="0"/>
    </xf>
    <xf numFmtId="0" fontId="0" fillId="0" borderId="25" xfId="40" applyFont="1" applyFill="1" applyBorder="1" applyAlignment="1" applyProtection="1">
      <alignment horizontal="center" vertical="center"/>
      <protection locked="0"/>
    </xf>
    <xf numFmtId="3" fontId="0" fillId="0" borderId="25" xfId="40" applyNumberFormat="1" applyFont="1" applyFill="1" applyBorder="1" applyAlignment="1" applyProtection="1">
      <alignment horizontal="center" vertical="center"/>
      <protection locked="0"/>
    </xf>
    <xf numFmtId="3" fontId="0" fillId="0" borderId="12"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3" xfId="40" applyFont="1" applyBorder="1" applyAlignment="1" applyProtection="1">
      <alignment vertical="center"/>
      <protection locked="0"/>
    </xf>
    <xf numFmtId="0" fontId="0" fillId="0" borderId="4" xfId="40" applyFont="1" applyBorder="1" applyAlignment="1" applyProtection="1">
      <alignment vertical="center"/>
      <protection locked="0"/>
    </xf>
    <xf numFmtId="0" fontId="40" fillId="13" borderId="1" xfId="40" applyFont="1" applyFill="1" applyBorder="1" applyAlignment="1" applyProtection="1">
      <alignment horizontal="left" vertical="center"/>
      <protection locked="0"/>
    </xf>
    <xf numFmtId="49" fontId="41" fillId="13" borderId="2" xfId="40" applyNumberFormat="1" applyFont="1" applyFill="1" applyBorder="1" applyAlignment="1" applyProtection="1">
      <alignment horizontal="left" vertical="center"/>
      <protection locked="0"/>
    </xf>
    <xf numFmtId="1" fontId="17" fillId="13" borderId="2" xfId="40" applyNumberFormat="1" applyFont="1" applyFill="1" applyBorder="1" applyAlignment="1" applyProtection="1">
      <alignment horizontal="center" vertical="center"/>
      <protection locked="0"/>
    </xf>
    <xf numFmtId="49" fontId="42" fillId="0" borderId="48" xfId="40" applyNumberFormat="1" applyFont="1" applyFill="1" applyBorder="1" applyAlignment="1" applyProtection="1">
      <alignment horizontal="center" vertical="center"/>
      <protection locked="0"/>
    </xf>
    <xf numFmtId="0" fontId="42" fillId="0" borderId="44" xfId="40"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0" fontId="0" fillId="0" borderId="26" xfId="40" applyNumberFormat="1" applyFont="1" applyBorder="1" applyAlignment="1" applyProtection="1">
      <alignment horizontal="center" vertical="center"/>
      <protection locked="0"/>
    </xf>
    <xf numFmtId="49" fontId="0" fillId="0" borderId="10" xfId="40" applyNumberFormat="1" applyFont="1" applyFill="1" applyBorder="1" applyAlignment="1" applyProtection="1">
      <alignment horizontal="left" vertical="center"/>
      <protection locked="0"/>
    </xf>
    <xf numFmtId="0" fontId="0" fillId="0" borderId="10" xfId="0" applyFont="1" applyFill="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0" fillId="7" borderId="10" xfId="40" applyNumberFormat="1" applyFont="1" applyFill="1" applyBorder="1" applyAlignment="1" applyProtection="1">
      <alignment horizontal="center" vertical="center"/>
      <protection locked="0"/>
    </xf>
    <xf numFmtId="49" fontId="0" fillId="11" borderId="10" xfId="40" applyNumberFormat="1" applyFont="1" applyFill="1" applyBorder="1" applyAlignment="1" applyProtection="1">
      <alignment horizontal="left" vertical="center"/>
      <protection locked="0"/>
    </xf>
    <xf numFmtId="0" fontId="0" fillId="11" borderId="10" xfId="0" applyFont="1" applyFill="1" applyBorder="1" applyAlignment="1" applyProtection="1">
      <alignment horizontal="left" vertical="center"/>
      <protection locked="0"/>
    </xf>
    <xf numFmtId="0" fontId="13" fillId="9" borderId="11" xfId="0" applyFont="1" applyFill="1" applyBorder="1" applyAlignment="1" applyProtection="1">
      <alignment horizontal="left" vertical="center"/>
      <protection locked="0"/>
    </xf>
    <xf numFmtId="0" fontId="0" fillId="11" borderId="10" xfId="0" applyFill="1" applyBorder="1" applyAlignment="1" applyProtection="1">
      <alignment vertical="center"/>
      <protection locked="0"/>
    </xf>
    <xf numFmtId="49" fontId="0" fillId="11" borderId="10" xfId="40" applyNumberFormat="1" applyFont="1" applyFill="1" applyBorder="1" applyAlignment="1" applyProtection="1">
      <alignment horizontal="center" vertical="center"/>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13" fillId="11" borderId="11" xfId="0" applyFont="1" applyFill="1" applyBorder="1" applyAlignment="1" applyProtection="1">
      <alignment horizontal="left" vertical="center"/>
      <protection locked="0"/>
    </xf>
    <xf numFmtId="0" fontId="0" fillId="11" borderId="10" xfId="0" applyFont="1" applyFill="1" applyBorder="1" applyAlignment="1" applyProtection="1">
      <alignment vertical="center"/>
      <protection locked="0"/>
    </xf>
    <xf numFmtId="1" fontId="17" fillId="0" borderId="21" xfId="40" applyNumberFormat="1" applyFont="1" applyBorder="1" applyAlignment="1" applyProtection="1">
      <alignment horizontal="centerContinuous" vertical="center"/>
      <protection locked="0"/>
    </xf>
    <xf numFmtId="49" fontId="0" fillId="0" borderId="0" xfId="40" applyNumberFormat="1" applyFont="1" applyFill="1" applyBorder="1" applyAlignment="1" applyProtection="1">
      <alignment horizontal="left" vertical="center"/>
      <protection locked="0"/>
    </xf>
    <xf numFmtId="0" fontId="0" fillId="0" borderId="0" xfId="0" applyFont="1" applyFill="1" applyBorder="1" applyAlignment="1" applyProtection="1">
      <alignment horizontal="left" vertical="center"/>
      <protection locked="0"/>
    </xf>
    <xf numFmtId="1" fontId="17" fillId="0" borderId="20" xfId="40" applyNumberFormat="1" applyFont="1" applyBorder="1" applyAlignment="1" applyProtection="1">
      <alignment horizontal="centerContinuous" vertical="center"/>
      <protection locked="0"/>
    </xf>
    <xf numFmtId="49" fontId="0" fillId="0" borderId="0" xfId="40" applyNumberFormat="1" applyFont="1" applyFill="1" applyBorder="1" applyAlignment="1" applyProtection="1">
      <alignment horizontal="center" vertical="center"/>
      <protection locked="0"/>
    </xf>
    <xf numFmtId="1" fontId="17" fillId="0" borderId="3" xfId="40" applyNumberFormat="1" applyFont="1" applyBorder="1" applyAlignment="1" applyProtection="1">
      <alignment horizontal="centerContinuous" vertical="center"/>
      <protection locked="0"/>
    </xf>
    <xf numFmtId="49" fontId="0" fillId="0" borderId="4" xfId="40" applyNumberFormat="1" applyFont="1" applyFill="1" applyBorder="1" applyAlignment="1" applyProtection="1">
      <alignment horizontal="left" vertical="center"/>
      <protection locked="0"/>
    </xf>
    <xf numFmtId="0" fontId="0" fillId="0" borderId="4" xfId="0" applyFont="1" applyFill="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42" fillId="0" borderId="44" xfId="0" applyFont="1" applyFill="1" applyBorder="1" applyAlignment="1" applyProtection="1">
      <alignment horizontal="center" vertical="center" wrapText="1"/>
      <protection locked="0"/>
    </xf>
    <xf numFmtId="0" fontId="0" fillId="0" borderId="6" xfId="40" applyFont="1" applyBorder="1" applyAlignment="1" applyProtection="1">
      <alignment vertical="center" wrapText="1"/>
      <protection locked="0"/>
    </xf>
    <xf numFmtId="0" fontId="0" fillId="0" borderId="6" xfId="0" applyFont="1" applyBorder="1" applyAlignment="1" applyProtection="1">
      <alignment horizontal="left" vertical="center"/>
      <protection locked="0"/>
    </xf>
    <xf numFmtId="0" fontId="0" fillId="0" borderId="6" xfId="0" applyFont="1" applyBorder="1" applyAlignment="1" applyProtection="1">
      <alignment horizontal="center" vertical="center"/>
      <protection locked="0"/>
    </xf>
    <xf numFmtId="0" fontId="13" fillId="0" borderId="10" xfId="12" applyFont="1" applyFill="1" applyBorder="1" applyAlignment="1" applyProtection="1">
      <alignment horizontal="center" vertical="center" wrapText="1"/>
      <protection locked="0"/>
    </xf>
    <xf numFmtId="0" fontId="0" fillId="0" borderId="37" xfId="0" applyFont="1" applyBorder="1" applyAlignment="1" applyProtection="1">
      <alignment horizontal="center" vertical="center"/>
      <protection locked="0"/>
    </xf>
    <xf numFmtId="4" fontId="0" fillId="0" borderId="6" xfId="0" applyNumberFormat="1" applyFont="1" applyBorder="1" applyAlignment="1" applyProtection="1">
      <alignment horizontal="right" vertical="center"/>
      <protection locked="0"/>
    </xf>
    <xf numFmtId="0" fontId="0" fillId="11" borderId="11" xfId="0" applyFont="1" applyFill="1" applyBorder="1" applyAlignment="1" applyProtection="1">
      <alignment horizontal="center" vertical="center"/>
      <protection locked="0"/>
    </xf>
    <xf numFmtId="0" fontId="0" fillId="11" borderId="10" xfId="0" applyFont="1" applyFill="1" applyBorder="1" applyAlignment="1" applyProtection="1">
      <alignment horizontal="right" vertical="center"/>
      <protection locked="0"/>
    </xf>
    <xf numFmtId="0" fontId="13" fillId="11" borderId="11" xfId="0" applyFont="1" applyFill="1" applyBorder="1" applyAlignment="1" applyProtection="1">
      <alignment horizontal="center" vertical="center"/>
      <protection locked="0"/>
    </xf>
    <xf numFmtId="0" fontId="0" fillId="11" borderId="10"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49" fontId="0" fillId="0" borderId="10" xfId="40" applyNumberFormat="1" applyFont="1" applyFill="1" applyBorder="1" applyAlignment="1" applyProtection="1">
      <alignment horizontal="center" vertical="center"/>
      <protection locked="0"/>
    </xf>
    <xf numFmtId="0" fontId="13" fillId="9" borderId="10" xfId="12" applyFont="1" applyFill="1" applyBorder="1" applyAlignment="1" applyProtection="1">
      <alignment horizontal="center" vertical="center" wrapText="1"/>
      <protection locked="0"/>
    </xf>
    <xf numFmtId="0" fontId="43" fillId="0" borderId="10" xfId="0" applyFont="1" applyFill="1" applyBorder="1" applyAlignment="1">
      <alignment horizontal="center" vertical="center"/>
    </xf>
    <xf numFmtId="0" fontId="0" fillId="0" borderId="10" xfId="0" applyFont="1" applyBorder="1" applyAlignment="1" applyProtection="1">
      <alignment horizontal="left" vertical="center"/>
      <protection locked="0"/>
    </xf>
    <xf numFmtId="0" fontId="13" fillId="0" borderId="11" xfId="0" applyFont="1" applyBorder="1" applyAlignment="1" applyProtection="1">
      <alignment horizontal="center" vertical="center"/>
      <protection locked="0"/>
    </xf>
    <xf numFmtId="0" fontId="0" fillId="0" borderId="11" xfId="0" applyFont="1" applyBorder="1" applyAlignment="1" applyProtection="1">
      <alignment horizontal="left" vertical="center"/>
      <protection locked="0"/>
    </xf>
    <xf numFmtId="0" fontId="0" fillId="0" borderId="10" xfId="0" applyFont="1" applyBorder="1" applyAlignment="1" applyProtection="1">
      <alignment horizontal="right" vertical="center"/>
      <protection locked="0"/>
    </xf>
    <xf numFmtId="1" fontId="0" fillId="0" borderId="20" xfId="40" applyNumberFormat="1" applyFont="1" applyBorder="1" applyAlignment="1" applyProtection="1">
      <alignment horizontal="centerContinuous" vertical="center"/>
      <protection locked="0"/>
    </xf>
    <xf numFmtId="1" fontId="0" fillId="0" borderId="3" xfId="40" applyNumberFormat="1" applyFont="1" applyBorder="1" applyAlignment="1" applyProtection="1">
      <alignment horizontal="centerContinuous" vertical="center"/>
      <protection locked="0"/>
    </xf>
    <xf numFmtId="0" fontId="44" fillId="0" borderId="50" xfId="0" applyFont="1" applyBorder="1" applyAlignment="1" applyProtection="1">
      <alignment vertical="center"/>
      <protection locked="0"/>
    </xf>
    <xf numFmtId="0" fontId="44" fillId="0" borderId="12" xfId="0" applyFont="1" applyBorder="1" applyAlignment="1" applyProtection="1">
      <alignment vertical="center"/>
      <protection locked="0"/>
    </xf>
    <xf numFmtId="0" fontId="45" fillId="10" borderId="51" xfId="0" applyFont="1" applyFill="1" applyBorder="1" applyAlignment="1" applyProtection="1">
      <alignment horizontal="center" vertical="center"/>
      <protection locked="0"/>
    </xf>
    <xf numFmtId="0" fontId="45" fillId="10" borderId="8" xfId="0" applyFont="1" applyFill="1" applyBorder="1" applyAlignment="1" applyProtection="1">
      <alignment horizontal="center" vertical="center"/>
      <protection locked="0"/>
    </xf>
    <xf numFmtId="0" fontId="44" fillId="0" borderId="52" xfId="0" applyFont="1" applyFill="1" applyBorder="1" applyAlignment="1" applyProtection="1">
      <alignment horizontal="center" vertical="center" wrapText="1"/>
      <protection locked="0"/>
    </xf>
    <xf numFmtId="198" fontId="44" fillId="0" borderId="49" xfId="40" applyNumberFormat="1" applyFont="1" applyFill="1" applyBorder="1" applyAlignment="1" applyProtection="1">
      <alignment vertical="center" wrapText="1"/>
      <protection locked="0"/>
    </xf>
    <xf numFmtId="0" fontId="42" fillId="0" borderId="53" xfId="0" applyFont="1" applyFill="1" applyBorder="1" applyAlignment="1" applyProtection="1">
      <alignment horizontal="center" vertical="center" wrapText="1"/>
      <protection locked="0"/>
    </xf>
    <xf numFmtId="0" fontId="44" fillId="0" borderId="44" xfId="0" applyFont="1" applyFill="1" applyBorder="1" applyAlignment="1" applyProtection="1">
      <alignment horizontal="center" vertical="center" wrapText="1"/>
      <protection locked="0"/>
    </xf>
    <xf numFmtId="0" fontId="0" fillId="11" borderId="9" xfId="40" applyNumberFormat="1" applyFont="1" applyFill="1" applyBorder="1" applyAlignment="1" applyProtection="1">
      <alignment horizontal="center" vertical="center"/>
      <protection locked="0"/>
    </xf>
    <xf numFmtId="0" fontId="0" fillId="11" borderId="10" xfId="40" applyNumberFormat="1" applyFont="1" applyFill="1" applyBorder="1" applyAlignment="1" applyProtection="1">
      <alignment horizontal="center" vertical="center"/>
      <protection locked="0"/>
    </xf>
    <xf numFmtId="49" fontId="13" fillId="11" borderId="11" xfId="40" applyNumberFormat="1" applyFont="1" applyFill="1" applyBorder="1" applyAlignment="1" applyProtection="1">
      <alignment vertical="center"/>
      <protection locked="0"/>
    </xf>
    <xf numFmtId="0" fontId="0" fillId="11" borderId="9" xfId="0" applyFont="1" applyFill="1" applyBorder="1" applyAlignment="1" applyProtection="1">
      <alignment vertical="center"/>
      <protection locked="0"/>
    </xf>
    <xf numFmtId="189" fontId="0" fillId="11" borderId="10" xfId="8" applyFont="1" applyFill="1" applyBorder="1" applyAlignment="1" applyProtection="1">
      <alignment vertical="center"/>
      <protection locked="0"/>
    </xf>
    <xf numFmtId="180" fontId="0" fillId="14" borderId="6" xfId="40" applyNumberFormat="1" applyFont="1" applyFill="1" applyBorder="1" applyAlignment="1" applyProtection="1">
      <alignment horizontal="right" vertical="center"/>
      <protection locked="0"/>
    </xf>
    <xf numFmtId="0" fontId="0" fillId="0" borderId="9" xfId="40" applyNumberFormat="1" applyFont="1" applyFill="1" applyBorder="1" applyAlignment="1" applyProtection="1">
      <alignment horizontal="center" vertical="center"/>
      <protection locked="0"/>
    </xf>
    <xf numFmtId="0" fontId="0" fillId="0" borderId="10" xfId="40" applyNumberFormat="1" applyFont="1" applyFill="1" applyBorder="1" applyAlignment="1" applyProtection="1">
      <alignment horizontal="center" vertical="center"/>
      <protection locked="0"/>
    </xf>
    <xf numFmtId="49" fontId="13" fillId="0" borderId="11" xfId="40" applyNumberFormat="1" applyFont="1" applyFill="1" applyBorder="1" applyAlignment="1" applyProtection="1">
      <alignment vertical="center"/>
      <protection locked="0"/>
    </xf>
    <xf numFmtId="0" fontId="0" fillId="0" borderId="9" xfId="0" applyFont="1" applyBorder="1" applyAlignment="1" applyProtection="1">
      <alignment vertical="center"/>
      <protection locked="0"/>
    </xf>
    <xf numFmtId="189" fontId="0" fillId="0" borderId="10" xfId="8" applyFont="1" applyFill="1" applyBorder="1" applyAlignment="1" applyProtection="1">
      <alignment vertical="center"/>
      <protection locked="0"/>
    </xf>
    <xf numFmtId="180" fontId="0" fillId="14" borderId="10" xfId="40" applyNumberFormat="1" applyFont="1" applyFill="1" applyBorder="1" applyAlignment="1" applyProtection="1">
      <alignment horizontal="right" vertical="center"/>
      <protection locked="0"/>
    </xf>
    <xf numFmtId="49" fontId="0" fillId="11" borderId="11" xfId="40" applyNumberFormat="1" applyFont="1" applyFill="1" applyBorder="1" applyAlignment="1" applyProtection="1">
      <alignment vertical="center"/>
      <protection locked="0"/>
    </xf>
    <xf numFmtId="0" fontId="0" fillId="0" borderId="28" xfId="40" applyNumberFormat="1" applyFont="1" applyFill="1" applyBorder="1" applyAlignment="1" applyProtection="1">
      <alignment horizontal="center" vertical="center"/>
      <protection locked="0"/>
    </xf>
    <xf numFmtId="0" fontId="0" fillId="0" borderId="29" xfId="40" applyNumberFormat="1" applyFont="1" applyFill="1" applyBorder="1" applyAlignment="1" applyProtection="1">
      <alignment horizontal="center" vertical="center"/>
      <protection locked="0"/>
    </xf>
    <xf numFmtId="49" fontId="0" fillId="0" borderId="33" xfId="40" applyNumberFormat="1" applyFont="1" applyFill="1" applyBorder="1" applyAlignment="1" applyProtection="1">
      <alignment vertical="center"/>
      <protection locked="0"/>
    </xf>
    <xf numFmtId="0" fontId="0" fillId="0" borderId="10" xfId="0" applyFont="1" applyFill="1" applyBorder="1" applyAlignment="1" applyProtection="1">
      <alignment vertical="center"/>
      <protection locked="0"/>
    </xf>
    <xf numFmtId="49" fontId="0" fillId="0" borderId="2" xfId="40" applyNumberFormat="1" applyFont="1" applyFill="1" applyBorder="1" applyAlignment="1" applyProtection="1">
      <alignment vertical="center"/>
      <protection locked="0"/>
    </xf>
    <xf numFmtId="0" fontId="0" fillId="0" borderId="3" xfId="40" applyNumberFormat="1" applyFont="1" applyFill="1" applyBorder="1" applyAlignment="1" applyProtection="1">
      <alignment vertical="center"/>
      <protection locked="0"/>
    </xf>
    <xf numFmtId="49" fontId="0" fillId="0" borderId="4" xfId="40" applyNumberFormat="1" applyFont="1" applyFill="1" applyBorder="1" applyAlignment="1" applyProtection="1">
      <alignment vertical="center"/>
      <protection locked="0"/>
    </xf>
    <xf numFmtId="49" fontId="18" fillId="0" borderId="4" xfId="40" applyNumberFormat="1" applyFont="1" applyFill="1" applyBorder="1" applyAlignment="1" applyProtection="1">
      <alignment horizontal="right" vertical="center"/>
      <protection locked="0"/>
    </xf>
    <xf numFmtId="1" fontId="17" fillId="0" borderId="3" xfId="40" applyNumberFormat="1" applyFont="1" applyBorder="1" applyAlignment="1" applyProtection="1">
      <alignment vertical="center"/>
      <protection locked="0"/>
    </xf>
    <xf numFmtId="1" fontId="17" fillId="0" borderId="4" xfId="40" applyNumberFormat="1" applyFont="1" applyBorder="1" applyAlignment="1" applyProtection="1">
      <alignment vertical="center"/>
      <protection locked="0"/>
    </xf>
    <xf numFmtId="49" fontId="0" fillId="0" borderId="4" xfId="40" applyNumberFormat="1" applyFont="1" applyFill="1" applyBorder="1" applyAlignment="1" applyProtection="1">
      <alignment horizontal="center" vertical="center"/>
      <protection locked="0"/>
    </xf>
    <xf numFmtId="0" fontId="45" fillId="0" borderId="20" xfId="40" applyFont="1" applyFill="1" applyBorder="1" applyAlignment="1" applyProtection="1">
      <alignment vertical="center"/>
      <protection locked="0"/>
    </xf>
    <xf numFmtId="0" fontId="44" fillId="0" borderId="0" xfId="0" applyFont="1" applyBorder="1" applyAlignment="1" applyProtection="1">
      <alignment vertical="center"/>
      <protection locked="0"/>
    </xf>
    <xf numFmtId="0" fontId="0" fillId="0" borderId="23" xfId="0" applyFont="1" applyBorder="1" applyAlignment="1" applyProtection="1">
      <alignment horizontal="center" vertical="center"/>
      <protection locked="0"/>
    </xf>
    <xf numFmtId="49" fontId="42" fillId="0" borderId="21" xfId="40" applyNumberFormat="1"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wrapText="1"/>
      <protection locked="0"/>
    </xf>
    <xf numFmtId="198" fontId="44" fillId="0" borderId="14" xfId="40" applyNumberFormat="1" applyFont="1" applyFill="1" applyBorder="1" applyAlignment="1" applyProtection="1">
      <alignment vertical="center" wrapText="1"/>
      <protection locked="0"/>
    </xf>
    <xf numFmtId="0" fontId="42" fillId="0" borderId="54" xfId="0" applyFont="1" applyFill="1" applyBorder="1" applyAlignment="1" applyProtection="1">
      <alignment horizontal="center" vertical="center" wrapText="1"/>
      <protection locked="0"/>
    </xf>
    <xf numFmtId="0" fontId="0" fillId="0" borderId="10" xfId="40" applyNumberFormat="1" applyFont="1" applyBorder="1" applyAlignment="1" applyProtection="1">
      <alignment horizontal="center" vertical="center"/>
      <protection locked="0"/>
    </xf>
    <xf numFmtId="49" fontId="0" fillId="0" borderId="11" xfId="40" applyNumberFormat="1" applyFont="1" applyFill="1" applyBorder="1" applyAlignment="1" applyProtection="1">
      <alignment vertical="center"/>
      <protection locked="0"/>
    </xf>
    <xf numFmtId="0" fontId="0" fillId="0" borderId="28" xfId="40" applyNumberFormat="1"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49" fontId="0" fillId="0" borderId="35" xfId="40" applyNumberFormat="1" applyFont="1" applyFill="1" applyBorder="1" applyAlignment="1" applyProtection="1">
      <alignment vertical="center"/>
      <protection locked="0"/>
    </xf>
    <xf numFmtId="49" fontId="0" fillId="0" borderId="0" xfId="40" applyNumberFormat="1" applyFont="1" applyFill="1" applyBorder="1" applyAlignment="1" applyProtection="1">
      <alignment vertical="center"/>
      <protection locked="0"/>
    </xf>
    <xf numFmtId="49" fontId="17" fillId="0" borderId="3" xfId="40" applyNumberFormat="1" applyFont="1" applyBorder="1" applyAlignment="1" applyProtection="1">
      <alignment vertical="center"/>
      <protection locked="0"/>
    </xf>
    <xf numFmtId="0" fontId="41" fillId="13" borderId="1" xfId="40" applyFont="1" applyFill="1" applyBorder="1" applyAlignment="1" applyProtection="1">
      <alignment vertical="center"/>
      <protection locked="0"/>
    </xf>
    <xf numFmtId="0" fontId="41" fillId="13" borderId="2" xfId="40" applyFont="1" applyFill="1" applyBorder="1" applyAlignment="1" applyProtection="1">
      <alignment vertical="center"/>
      <protection locked="0"/>
    </xf>
    <xf numFmtId="0" fontId="17" fillId="13" borderId="2" xfId="40" applyFont="1" applyFill="1" applyBorder="1" applyAlignment="1" applyProtection="1">
      <alignment vertical="center"/>
      <protection locked="0"/>
    </xf>
    <xf numFmtId="0" fontId="0" fillId="0" borderId="26"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0" fontId="0" fillId="0" borderId="50"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49" fontId="0" fillId="0" borderId="50" xfId="40" applyNumberFormat="1" applyFont="1" applyFill="1" applyBorder="1" applyAlignment="1" applyProtection="1">
      <alignment horizontal="left" vertical="center"/>
      <protection locked="0"/>
    </xf>
    <xf numFmtId="49" fontId="0" fillId="0" borderId="12" xfId="40" applyNumberFormat="1" applyFont="1" applyFill="1" applyBorder="1" applyAlignment="1" applyProtection="1">
      <alignment horizontal="left" vertical="center"/>
      <protection locked="0"/>
    </xf>
    <xf numFmtId="0" fontId="16" fillId="2" borderId="17" xfId="0" applyFont="1" applyFill="1" applyBorder="1" applyAlignment="1" applyProtection="1">
      <alignment horizontal="center" vertical="center"/>
      <protection locked="0"/>
    </xf>
    <xf numFmtId="0" fontId="46" fillId="2" borderId="4" xfId="0" applyFont="1" applyFill="1" applyBorder="1" applyAlignment="1" applyProtection="1">
      <alignment vertical="center"/>
      <protection locked="0"/>
    </xf>
    <xf numFmtId="0" fontId="13" fillId="0" borderId="25" xfId="0" applyFont="1" applyFill="1" applyBorder="1" applyAlignment="1" applyProtection="1">
      <alignment horizontal="center" vertical="center"/>
      <protection locked="0"/>
    </xf>
    <xf numFmtId="0" fontId="13" fillId="0" borderId="25" xfId="40" applyFont="1" applyBorder="1" applyAlignment="1" applyProtection="1">
      <alignment horizontal="center" vertical="center"/>
      <protection locked="0"/>
    </xf>
    <xf numFmtId="0" fontId="0" fillId="0" borderId="23" xfId="40" applyFont="1" applyBorder="1" applyAlignment="1" applyProtection="1">
      <alignment horizontal="center" vertical="center"/>
      <protection locked="0"/>
    </xf>
    <xf numFmtId="4" fontId="0" fillId="0" borderId="12" xfId="40" applyNumberFormat="1" applyFont="1" applyFill="1" applyBorder="1" applyAlignment="1" applyProtection="1">
      <alignment horizontal="center" vertical="center"/>
      <protection locked="0"/>
    </xf>
    <xf numFmtId="0" fontId="13" fillId="0" borderId="12" xfId="40" applyFont="1" applyBorder="1" applyAlignment="1" applyProtection="1">
      <alignment horizontal="center" vertical="center"/>
      <protection locked="0"/>
    </xf>
    <xf numFmtId="0" fontId="0" fillId="0" borderId="12" xfId="40" applyFont="1" applyBorder="1" applyAlignment="1" applyProtection="1">
      <alignment horizontal="center" vertical="center"/>
      <protection locked="0"/>
    </xf>
    <xf numFmtId="0" fontId="47" fillId="0" borderId="0" xfId="40" applyFont="1" applyFill="1" applyBorder="1" applyAlignment="1" applyProtection="1">
      <alignment vertical="center"/>
      <protection locked="0"/>
    </xf>
    <xf numFmtId="0" fontId="13" fillId="0" borderId="12" xfId="40" applyFont="1" applyFill="1" applyBorder="1" applyAlignment="1" applyProtection="1">
      <alignment horizontal="left" vertical="center"/>
      <protection locked="0"/>
    </xf>
    <xf numFmtId="0" fontId="0" fillId="0" borderId="12" xfId="0" applyBorder="1" applyAlignment="1" applyProtection="1">
      <alignment vertical="center"/>
      <protection locked="0"/>
    </xf>
    <xf numFmtId="0" fontId="0" fillId="0" borderId="18" xfId="40" applyFont="1" applyBorder="1" applyAlignment="1" applyProtection="1">
      <alignment vertical="center"/>
      <protection locked="0"/>
    </xf>
    <xf numFmtId="192" fontId="18" fillId="13" borderId="17" xfId="40" applyNumberFormat="1" applyFont="1" applyFill="1" applyBorder="1" applyAlignment="1" applyProtection="1">
      <alignment vertical="center"/>
      <protection locked="0"/>
    </xf>
    <xf numFmtId="0" fontId="44" fillId="0" borderId="44" xfId="40" applyFont="1" applyFill="1" applyBorder="1" applyAlignment="1" applyProtection="1">
      <alignment horizontal="center" vertical="center" wrapText="1"/>
      <protection locked="0"/>
    </xf>
    <xf numFmtId="0" fontId="42" fillId="0" borderId="55" xfId="0" applyFont="1" applyFill="1" applyBorder="1" applyAlignment="1" applyProtection="1">
      <alignment horizontal="center" vertical="center" wrapText="1"/>
      <protection locked="0"/>
    </xf>
    <xf numFmtId="0" fontId="44" fillId="0" borderId="56" xfId="0" applyFont="1" applyFill="1" applyBorder="1" applyAlignment="1" applyProtection="1">
      <alignment horizontal="center" vertical="center" wrapText="1"/>
      <protection locked="0"/>
    </xf>
    <xf numFmtId="0" fontId="44" fillId="0" borderId="57" xfId="40" applyFont="1" applyFill="1" applyBorder="1" applyAlignment="1" applyProtection="1">
      <alignment horizontal="center" vertical="center" wrapText="1"/>
      <protection locked="0"/>
    </xf>
    <xf numFmtId="49" fontId="0" fillId="7" borderId="10" xfId="40" applyNumberFormat="1" applyFont="1" applyFill="1" applyBorder="1" applyAlignment="1" applyProtection="1">
      <alignment horizontal="left" vertical="center"/>
      <protection locked="0"/>
    </xf>
    <xf numFmtId="49" fontId="0" fillId="0" borderId="6" xfId="40" applyNumberFormat="1" applyFont="1" applyFill="1" applyBorder="1" applyAlignment="1" applyProtection="1">
      <alignment horizontal="center" vertical="center"/>
      <protection locked="0"/>
    </xf>
    <xf numFmtId="0" fontId="0" fillId="11" borderId="12" xfId="0" applyFont="1" applyFill="1" applyBorder="1" applyAlignment="1" applyProtection="1">
      <alignment horizontal="left" vertical="center"/>
      <protection locked="0"/>
    </xf>
    <xf numFmtId="43" fontId="0" fillId="14" borderId="6" xfId="40" applyNumberFormat="1" applyFont="1" applyFill="1" applyBorder="1" applyAlignment="1" applyProtection="1">
      <alignment horizontal="right" vertical="center"/>
      <protection locked="0"/>
    </xf>
    <xf numFmtId="202" fontId="0" fillId="14" borderId="6" xfId="40" applyNumberFormat="1" applyFont="1" applyFill="1" applyBorder="1" applyAlignment="1" applyProtection="1">
      <alignment horizontal="right" vertical="center"/>
      <protection locked="0"/>
    </xf>
    <xf numFmtId="180" fontId="0" fillId="10" borderId="16" xfId="0" applyNumberFormat="1" applyFont="1" applyFill="1" applyBorder="1" applyAlignment="1" applyProtection="1">
      <alignment vertical="center"/>
    </xf>
    <xf numFmtId="0" fontId="0" fillId="0" borderId="12" xfId="0" applyFont="1" applyBorder="1" applyAlignment="1" applyProtection="1">
      <alignment horizontal="left" vertical="center"/>
      <protection locked="0"/>
    </xf>
    <xf numFmtId="49" fontId="0" fillId="11" borderId="50" xfId="40" applyNumberFormat="1" applyFont="1" applyFill="1" applyBorder="1" applyAlignment="1" applyProtection="1">
      <alignment horizontal="left" vertical="center"/>
      <protection locked="0"/>
    </xf>
    <xf numFmtId="43" fontId="0" fillId="14" borderId="10" xfId="40" applyNumberFormat="1" applyFont="1" applyFill="1" applyBorder="1" applyAlignment="1" applyProtection="1">
      <alignment horizontal="right" vertical="center"/>
      <protection locked="0"/>
    </xf>
    <xf numFmtId="202" fontId="0" fillId="14" borderId="10" xfId="40" applyNumberFormat="1" applyFont="1" applyFill="1" applyBorder="1" applyAlignment="1" applyProtection="1">
      <alignment horizontal="right" vertical="center"/>
      <protection locked="0"/>
    </xf>
    <xf numFmtId="49" fontId="17" fillId="0" borderId="0" xfId="40" applyNumberFormat="1" applyFont="1" applyFill="1" applyBorder="1" applyAlignment="1" applyProtection="1">
      <alignment horizontal="center" vertical="center"/>
      <protection locked="0"/>
    </xf>
    <xf numFmtId="49" fontId="0" fillId="0" borderId="3" xfId="40" applyNumberFormat="1" applyFont="1" applyFill="1" applyBorder="1" applyAlignment="1" applyProtection="1">
      <alignment horizontal="left" vertical="center"/>
      <protection locked="0"/>
    </xf>
    <xf numFmtId="0" fontId="18" fillId="0" borderId="4" xfId="0" applyFont="1" applyFill="1" applyBorder="1" applyAlignment="1" applyProtection="1">
      <alignment horizontal="right" vertical="center"/>
      <protection locked="0"/>
    </xf>
    <xf numFmtId="0" fontId="18" fillId="0" borderId="58" xfId="0" applyFont="1" applyBorder="1" applyAlignment="1" applyProtection="1">
      <alignment horizontal="right" vertical="center"/>
      <protection locked="0"/>
    </xf>
    <xf numFmtId="4" fontId="18" fillId="10" borderId="59" xfId="0" applyNumberFormat="1" applyFont="1" applyFill="1" applyBorder="1" applyAlignment="1" applyProtection="1">
      <alignment horizontal="right" vertical="center"/>
    </xf>
    <xf numFmtId="191" fontId="18" fillId="0" borderId="2" xfId="40" applyNumberFormat="1" applyFont="1" applyFill="1" applyBorder="1" applyAlignment="1" applyProtection="1">
      <alignment horizontal="right" vertical="center"/>
      <protection locked="0"/>
    </xf>
    <xf numFmtId="199" fontId="0" fillId="0" borderId="2" xfId="13" applyNumberFormat="1" applyFont="1" applyFill="1" applyBorder="1" applyAlignment="1" applyProtection="1">
      <alignment horizontal="center" vertical="center"/>
      <protection locked="0"/>
    </xf>
    <xf numFmtId="4" fontId="0" fillId="0" borderId="19" xfId="0" applyNumberFormat="1" applyFont="1" applyFill="1" applyBorder="1" applyAlignment="1" applyProtection="1">
      <alignment vertical="center"/>
      <protection locked="0"/>
    </xf>
    <xf numFmtId="49" fontId="17" fillId="0" borderId="4" xfId="40" applyNumberFormat="1" applyFont="1" applyFill="1" applyBorder="1" applyAlignment="1" applyProtection="1">
      <alignment horizontal="center" vertical="center"/>
      <protection locked="0"/>
    </xf>
    <xf numFmtId="191" fontId="18" fillId="0" borderId="4" xfId="40" applyNumberFormat="1" applyFont="1" applyFill="1" applyBorder="1" applyAlignment="1" applyProtection="1">
      <alignment horizontal="right" vertical="center"/>
      <protection locked="0"/>
    </xf>
    <xf numFmtId="4" fontId="18" fillId="12" borderId="59"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protection locked="0"/>
    </xf>
    <xf numFmtId="49" fontId="0" fillId="0" borderId="26" xfId="40" applyNumberFormat="1" applyFont="1" applyFill="1" applyBorder="1" applyAlignment="1" applyProtection="1">
      <alignment horizontal="left" vertical="center"/>
      <protection locked="0"/>
    </xf>
    <xf numFmtId="180" fontId="0" fillId="10" borderId="61" xfId="0" applyNumberFormat="1" applyFont="1" applyFill="1" applyBorder="1" applyAlignment="1" applyProtection="1">
      <alignment vertical="center"/>
    </xf>
    <xf numFmtId="0" fontId="0" fillId="0" borderId="10" xfId="0" applyFont="1" applyFill="1" applyBorder="1" applyAlignment="1" applyProtection="1">
      <alignment horizontal="right" vertical="center"/>
      <protection locked="0"/>
    </xf>
    <xf numFmtId="2" fontId="0" fillId="0" borderId="3" xfId="40" applyNumberFormat="1" applyFont="1" applyFill="1" applyBorder="1" applyAlignment="1" applyProtection="1">
      <alignment horizontal="right" vertical="center"/>
      <protection locked="0"/>
    </xf>
    <xf numFmtId="2" fontId="18" fillId="0" borderId="4" xfId="40" applyNumberFormat="1" applyFont="1" applyFill="1" applyBorder="1" applyAlignment="1" applyProtection="1">
      <alignment horizontal="right" vertical="center"/>
      <protection locked="0"/>
    </xf>
    <xf numFmtId="2" fontId="0" fillId="0" borderId="0" xfId="40" applyNumberFormat="1" applyFont="1" applyFill="1" applyBorder="1" applyAlignment="1" applyProtection="1">
      <alignment horizontal="right" vertical="center"/>
      <protection locked="0"/>
    </xf>
    <xf numFmtId="2" fontId="18" fillId="0" borderId="2" xfId="40" applyNumberFormat="1" applyFont="1" applyFill="1" applyBorder="1" applyAlignment="1" applyProtection="1">
      <alignment horizontal="right" vertical="center"/>
      <protection locked="0"/>
    </xf>
    <xf numFmtId="2" fontId="0" fillId="0" borderId="4" xfId="40" applyNumberFormat="1" applyFont="1" applyFill="1" applyBorder="1" applyAlignment="1" applyProtection="1">
      <alignment horizontal="right" vertical="center"/>
      <protection locked="0"/>
    </xf>
    <xf numFmtId="0" fontId="45" fillId="10" borderId="19" xfId="0" applyFont="1" applyFill="1" applyBorder="1" applyAlignment="1" applyProtection="1">
      <alignment horizontal="center" vertical="center"/>
      <protection locked="0"/>
    </xf>
    <xf numFmtId="0" fontId="48" fillId="10" borderId="30" xfId="0" applyFont="1" applyFill="1" applyBorder="1" applyAlignment="1" applyProtection="1">
      <alignment horizontal="center" vertical="center"/>
      <protection locked="0"/>
    </xf>
    <xf numFmtId="0" fontId="45" fillId="10" borderId="31" xfId="0" applyFont="1" applyFill="1" applyBorder="1" applyAlignment="1" applyProtection="1">
      <alignment horizontal="center" vertical="center"/>
      <protection locked="0"/>
    </xf>
    <xf numFmtId="0" fontId="45" fillId="10" borderId="36" xfId="0" applyFont="1" applyFill="1" applyBorder="1" applyAlignment="1" applyProtection="1">
      <alignment horizontal="center" vertical="center"/>
      <protection locked="0"/>
    </xf>
    <xf numFmtId="0" fontId="42" fillId="0" borderId="24" xfId="40" applyFont="1" applyFill="1" applyBorder="1" applyAlignment="1" applyProtection="1">
      <alignment horizontal="center" vertical="center" wrapText="1"/>
      <protection locked="0"/>
    </xf>
    <xf numFmtId="0" fontId="44" fillId="0" borderId="62" xfId="0" applyFont="1" applyFill="1" applyBorder="1" applyAlignment="1" applyProtection="1">
      <alignment horizontal="center" vertical="center" wrapText="1"/>
      <protection locked="0"/>
    </xf>
    <xf numFmtId="0" fontId="44" fillId="0" borderId="63" xfId="0" applyFont="1" applyFill="1" applyBorder="1" applyAlignment="1" applyProtection="1">
      <alignment horizontal="center" vertical="center" wrapText="1"/>
      <protection locked="0"/>
    </xf>
    <xf numFmtId="0" fontId="44" fillId="0" borderId="53" xfId="0" applyFont="1" applyFill="1" applyBorder="1" applyAlignment="1" applyProtection="1">
      <alignment horizontal="center" vertical="center" wrapText="1"/>
      <protection locked="0"/>
    </xf>
    <xf numFmtId="0" fontId="44" fillId="0" borderId="64" xfId="40" applyFont="1" applyFill="1" applyBorder="1" applyAlignment="1" applyProtection="1">
      <alignment horizontal="center" vertical="center" wrapText="1"/>
      <protection locked="0"/>
    </xf>
    <xf numFmtId="180" fontId="0" fillId="10" borderId="65" xfId="0" applyNumberFormat="1" applyFont="1" applyFill="1" applyBorder="1" applyAlignment="1" applyProtection="1">
      <alignment horizontal="right" vertical="center"/>
    </xf>
    <xf numFmtId="190" fontId="0" fillId="14" borderId="6" xfId="40" applyNumberFormat="1" applyFont="1" applyFill="1" applyBorder="1" applyAlignment="1" applyProtection="1">
      <alignment horizontal="right" vertical="center"/>
      <protection locked="0"/>
    </xf>
    <xf numFmtId="180" fontId="0" fillId="14" borderId="5" xfId="4" applyNumberFormat="1" applyFont="1" applyFill="1" applyBorder="1" applyAlignment="1" applyProtection="1">
      <alignment horizontal="right" vertical="center"/>
      <protection locked="0"/>
    </xf>
    <xf numFmtId="180" fontId="0" fillId="10" borderId="65" xfId="40" applyNumberFormat="1" applyFont="1" applyFill="1" applyBorder="1" applyAlignment="1" applyProtection="1">
      <alignment horizontal="right" vertical="center"/>
    </xf>
    <xf numFmtId="180" fontId="0" fillId="10" borderId="66" xfId="0" applyNumberFormat="1" applyFont="1" applyFill="1" applyBorder="1" applyAlignment="1" applyProtection="1">
      <alignment horizontal="right" vertical="center"/>
    </xf>
    <xf numFmtId="180" fontId="0" fillId="14" borderId="9" xfId="4" applyNumberFormat="1" applyFont="1" applyFill="1" applyBorder="1" applyAlignment="1" applyProtection="1">
      <alignment horizontal="right" vertical="center"/>
      <protection locked="0"/>
    </xf>
    <xf numFmtId="180" fontId="0" fillId="14" borderId="28" xfId="40" applyNumberFormat="1" applyFont="1" applyFill="1" applyBorder="1" applyAlignment="1" applyProtection="1">
      <alignment horizontal="right" vertical="center"/>
      <protection locked="0"/>
    </xf>
    <xf numFmtId="190" fontId="0" fillId="14" borderId="29" xfId="40" applyNumberFormat="1" applyFont="1" applyFill="1" applyBorder="1" applyAlignment="1" applyProtection="1">
      <alignment horizontal="right" vertical="center"/>
      <protection locked="0"/>
    </xf>
    <xf numFmtId="190" fontId="0" fillId="14" borderId="35" xfId="40" applyNumberFormat="1" applyFont="1" applyFill="1" applyBorder="1" applyAlignment="1" applyProtection="1">
      <alignment horizontal="right" vertical="center"/>
      <protection locked="0"/>
    </xf>
    <xf numFmtId="49" fontId="18" fillId="0" borderId="0" xfId="40" applyNumberFormat="1" applyFont="1" applyFill="1" applyBorder="1" applyAlignment="1" applyProtection="1">
      <alignment horizontal="right" vertical="center"/>
      <protection locked="0"/>
    </xf>
    <xf numFmtId="192" fontId="0" fillId="0" borderId="23" xfId="40" applyNumberFormat="1" applyFont="1" applyFill="1" applyBorder="1" applyAlignment="1" applyProtection="1">
      <alignment horizontal="right" vertical="center"/>
      <protection locked="0"/>
    </xf>
    <xf numFmtId="201" fontId="18" fillId="0" borderId="4" xfId="40" applyNumberFormat="1" applyFont="1" applyFill="1" applyBorder="1" applyAlignment="1" applyProtection="1">
      <alignment horizontal="right" vertical="center"/>
      <protection locked="0"/>
    </xf>
    <xf numFmtId="0" fontId="18" fillId="0" borderId="4" xfId="0" applyFont="1" applyBorder="1" applyAlignment="1" applyProtection="1">
      <alignment horizontal="right" vertical="center"/>
      <protection locked="0"/>
    </xf>
    <xf numFmtId="4" fontId="18" fillId="12" borderId="35" xfId="0" applyNumberFormat="1" applyFont="1" applyFill="1" applyBorder="1" applyAlignment="1" applyProtection="1">
      <alignment horizontal="right" vertical="center"/>
    </xf>
    <xf numFmtId="0" fontId="45" fillId="10" borderId="2" xfId="0" applyFont="1" applyFill="1" applyBorder="1" applyAlignment="1" applyProtection="1">
      <alignment vertical="center"/>
      <protection locked="0"/>
    </xf>
    <xf numFmtId="0" fontId="48" fillId="10" borderId="51" xfId="0" applyFont="1" applyFill="1" applyBorder="1" applyAlignment="1" applyProtection="1">
      <alignment horizontal="center" vertical="center"/>
      <protection locked="0"/>
    </xf>
    <xf numFmtId="0" fontId="48" fillId="10" borderId="8" xfId="0" applyFont="1" applyFill="1" applyBorder="1" applyAlignment="1" applyProtection="1">
      <alignment horizontal="center" vertical="center"/>
      <protection locked="0"/>
    </xf>
    <xf numFmtId="0" fontId="48" fillId="10" borderId="19" xfId="0" applyFont="1" applyFill="1" applyBorder="1" applyAlignment="1" applyProtection="1">
      <alignment horizontal="center" vertical="center"/>
      <protection locked="0"/>
    </xf>
    <xf numFmtId="196" fontId="42" fillId="0" borderId="67" xfId="40" applyNumberFormat="1" applyFont="1" applyFill="1" applyBorder="1" applyAlignment="1" applyProtection="1">
      <alignment horizontal="center" vertical="center" wrapText="1"/>
      <protection locked="0"/>
    </xf>
    <xf numFmtId="0" fontId="44" fillId="0" borderId="45" xfId="0" applyFont="1" applyFill="1" applyBorder="1" applyAlignment="1" applyProtection="1">
      <alignment horizontal="center" vertical="center" wrapText="1"/>
      <protection locked="0"/>
    </xf>
    <xf numFmtId="0" fontId="44" fillId="0" borderId="15" xfId="0" applyFont="1" applyFill="1" applyBorder="1" applyAlignment="1" applyProtection="1">
      <alignment horizontal="center" vertical="center" wrapText="1"/>
      <protection locked="0"/>
    </xf>
    <xf numFmtId="0" fontId="42" fillId="0" borderId="43" xfId="0" applyFont="1" applyFill="1" applyBorder="1" applyAlignment="1" applyProtection="1">
      <alignment horizontal="center" vertical="center" wrapText="1"/>
      <protection locked="0"/>
    </xf>
    <xf numFmtId="0" fontId="42" fillId="0" borderId="14" xfId="0" applyFont="1" applyFill="1" applyBorder="1" applyAlignment="1" applyProtection="1">
      <alignment horizontal="center" vertical="center" wrapText="1"/>
      <protection locked="0"/>
    </xf>
    <xf numFmtId="0" fontId="44" fillId="0" borderId="54" xfId="0" applyFont="1" applyFill="1" applyBorder="1" applyAlignment="1" applyProtection="1">
      <alignment horizontal="center" vertical="center" wrapText="1"/>
      <protection locked="0"/>
    </xf>
    <xf numFmtId="196" fontId="44" fillId="0" borderId="68" xfId="40" applyNumberFormat="1" applyFont="1" applyFill="1" applyBorder="1" applyAlignment="1" applyProtection="1">
      <alignment horizontal="center" vertical="center" wrapText="1"/>
      <protection locked="0"/>
    </xf>
    <xf numFmtId="180" fontId="0" fillId="10" borderId="10" xfId="0" applyNumberFormat="1" applyFont="1" applyFill="1" applyBorder="1" applyAlignment="1" applyProtection="1">
      <alignment horizontal="right" vertical="center"/>
    </xf>
    <xf numFmtId="190" fontId="0" fillId="14" borderId="10" xfId="40" applyNumberFormat="1" applyFont="1" applyFill="1" applyBorder="1" applyAlignment="1" applyProtection="1">
      <alignment horizontal="right" vertical="center"/>
      <protection locked="0"/>
    </xf>
    <xf numFmtId="180" fontId="0" fillId="14" borderId="10" xfId="4" applyNumberFormat="1" applyFont="1" applyFill="1" applyBorder="1" applyAlignment="1" applyProtection="1">
      <alignment horizontal="right" vertical="center"/>
      <protection locked="0"/>
    </xf>
    <xf numFmtId="180" fontId="0" fillId="10" borderId="10" xfId="40" applyNumberFormat="1" applyFont="1" applyFill="1" applyBorder="1" applyAlignment="1" applyProtection="1">
      <alignment horizontal="right" vertical="center"/>
    </xf>
    <xf numFmtId="192" fontId="0" fillId="0" borderId="46" xfId="40" applyNumberFormat="1" applyFont="1" applyFill="1" applyBorder="1" applyAlignment="1" applyProtection="1">
      <alignment horizontal="right" vertical="center"/>
      <protection locked="0"/>
    </xf>
    <xf numFmtId="0" fontId="0" fillId="0" borderId="4" xfId="0" applyFont="1" applyFill="1" applyBorder="1" applyAlignment="1" applyProtection="1">
      <alignment vertical="center"/>
      <protection locked="0"/>
    </xf>
    <xf numFmtId="4" fontId="18" fillId="0" borderId="4" xfId="40" applyNumberFormat="1" applyFont="1" applyFill="1" applyBorder="1" applyAlignment="1" applyProtection="1">
      <alignment vertical="center"/>
      <protection locked="0"/>
    </xf>
    <xf numFmtId="0" fontId="17" fillId="13" borderId="17" xfId="40" applyFont="1" applyFill="1" applyBorder="1" applyAlignment="1" applyProtection="1">
      <alignment vertical="center"/>
      <protection locked="0"/>
    </xf>
    <xf numFmtId="0" fontId="0" fillId="0" borderId="2" xfId="0" applyBorder="1" applyAlignment="1" applyProtection="1">
      <alignment horizontal="right" vertical="center"/>
      <protection locked="0"/>
    </xf>
    <xf numFmtId="4" fontId="0" fillId="12" borderId="65" xfId="0" applyNumberFormat="1" applyFont="1" applyFill="1" applyBorder="1" applyAlignment="1" applyProtection="1">
      <alignment horizontal="right" vertical="center"/>
    </xf>
    <xf numFmtId="0" fontId="0" fillId="0" borderId="46" xfId="0" applyFont="1" applyBorder="1" applyAlignment="1" applyProtection="1">
      <alignment horizontal="left" vertical="center"/>
      <protection locked="0"/>
    </xf>
    <xf numFmtId="201" fontId="0" fillId="0" borderId="0" xfId="40" applyNumberFormat="1" applyFont="1" applyBorder="1" applyAlignment="1" applyProtection="1">
      <alignment vertical="center"/>
      <protection locked="0"/>
    </xf>
    <xf numFmtId="0" fontId="17" fillId="0" borderId="20" xfId="40" applyFont="1" applyBorder="1" applyAlignment="1" applyProtection="1">
      <alignment horizontal="center" vertical="center"/>
      <protection locked="0"/>
    </xf>
    <xf numFmtId="0" fontId="40" fillId="0" borderId="0" xfId="40" applyFont="1" applyFill="1" applyBorder="1" applyAlignment="1" applyProtection="1">
      <alignment vertical="center"/>
      <protection locked="0"/>
    </xf>
    <xf numFmtId="0" fontId="44" fillId="0" borderId="0" xfId="40" applyFont="1" applyFill="1" applyBorder="1" applyAlignment="1" applyProtection="1">
      <alignment horizontal="right" vertical="center"/>
      <protection locked="0"/>
    </xf>
    <xf numFmtId="0" fontId="0" fillId="0" borderId="32" xfId="0" applyFont="1" applyBorder="1" applyAlignment="1" applyProtection="1">
      <alignment horizontal="left" vertical="center" wrapText="1"/>
      <protection locked="0"/>
    </xf>
    <xf numFmtId="186" fontId="0" fillId="0" borderId="20" xfId="40" applyNumberFormat="1" applyFont="1" applyBorder="1" applyAlignment="1" applyProtection="1">
      <alignment horizontal="left" vertical="center"/>
      <protection locked="0"/>
    </xf>
    <xf numFmtId="0" fontId="0" fillId="0" borderId="0" xfId="40" applyFont="1" applyFill="1" applyBorder="1" applyAlignment="1" applyProtection="1">
      <alignment horizontal="right" vertical="center"/>
      <protection locked="0"/>
    </xf>
    <xf numFmtId="49" fontId="18" fillId="0" borderId="69" xfId="40" applyNumberFormat="1" applyFont="1" applyFill="1" applyBorder="1" applyAlignment="1" applyProtection="1">
      <alignment horizontal="right" vertical="center"/>
      <protection locked="0"/>
    </xf>
    <xf numFmtId="4" fontId="49" fillId="12" borderId="16" xfId="0" applyNumberFormat="1" applyFont="1" applyFill="1" applyBorder="1" applyAlignment="1" applyProtection="1">
      <alignment horizontal="right" vertical="center"/>
    </xf>
    <xf numFmtId="49" fontId="0" fillId="0" borderId="32" xfId="40" applyNumberFormat="1" applyFont="1" applyFill="1" applyBorder="1" applyAlignment="1" applyProtection="1">
      <alignment horizontal="left" vertical="center"/>
      <protection locked="0"/>
    </xf>
    <xf numFmtId="0" fontId="0" fillId="0" borderId="20" xfId="40" applyFont="1" applyBorder="1" applyAlignment="1" applyProtection="1">
      <alignment horizontal="left" vertical="center"/>
      <protection locked="0"/>
    </xf>
    <xf numFmtId="49" fontId="0" fillId="0" borderId="0" xfId="40" applyNumberFormat="1" applyFont="1" applyFill="1" applyBorder="1" applyAlignment="1" applyProtection="1">
      <alignment horizontal="right" vertical="center"/>
      <protection locked="0"/>
    </xf>
    <xf numFmtId="199" fontId="29" fillId="10" borderId="10" xfId="13" applyNumberFormat="1" applyFont="1" applyFill="1" applyBorder="1" applyAlignment="1" applyProtection="1">
      <alignment horizontal="center" vertical="center"/>
    </xf>
    <xf numFmtId="4" fontId="0" fillId="12" borderId="16" xfId="0" applyNumberFormat="1" applyFont="1" applyFill="1" applyBorder="1" applyAlignment="1" applyProtection="1">
      <alignment horizontal="right" vertical="center"/>
    </xf>
    <xf numFmtId="189" fontId="16" fillId="0" borderId="0" xfId="8" applyFont="1" applyAlignment="1" applyProtection="1">
      <alignment vertical="center"/>
      <protection locked="0"/>
    </xf>
    <xf numFmtId="189" fontId="16" fillId="0" borderId="0" xfId="8" applyFont="1" applyBorder="1" applyAlignment="1" applyProtection="1">
      <alignment vertical="center"/>
      <protection locked="0"/>
    </xf>
    <xf numFmtId="0" fontId="0" fillId="0" borderId="0" xfId="0" applyFont="1" applyBorder="1" applyAlignment="1" applyProtection="1">
      <alignment horizontal="center" vertical="center" wrapText="1"/>
      <protection locked="0"/>
    </xf>
    <xf numFmtId="0" fontId="0" fillId="0" borderId="0" xfId="40" applyFont="1" applyBorder="1" applyAlignment="1" applyProtection="1">
      <alignment horizontal="center" vertical="center"/>
      <protection locked="0"/>
    </xf>
    <xf numFmtId="189" fontId="0" fillId="0" borderId="0" xfId="8" applyFont="1" applyBorder="1" applyAlignment="1" applyProtection="1">
      <alignment vertical="center"/>
      <protection locked="0"/>
    </xf>
    <xf numFmtId="189" fontId="0" fillId="0" borderId="0" xfId="8" applyFont="1" applyAlignment="1" applyProtection="1">
      <alignment horizontal="center" vertical="center"/>
      <protection locked="0"/>
    </xf>
    <xf numFmtId="189" fontId="50" fillId="0" borderId="0" xfId="8" applyFont="1" applyFill="1" applyBorder="1" applyAlignment="1" applyProtection="1">
      <alignment horizontal="center" vertical="center" wrapText="1"/>
      <protection locked="0"/>
    </xf>
    <xf numFmtId="1" fontId="0" fillId="0" borderId="0" xfId="0" applyNumberFormat="1" applyFont="1" applyAlignment="1" applyProtection="1">
      <alignment vertical="center"/>
      <protection locked="0"/>
    </xf>
    <xf numFmtId="189" fontId="17" fillId="0" borderId="0" xfId="8" applyFont="1" applyFill="1" applyBorder="1" applyAlignment="1" applyProtection="1">
      <alignment horizontal="center" vertical="center" wrapText="1"/>
      <protection locked="0"/>
    </xf>
    <xf numFmtId="0" fontId="51" fillId="0" borderId="0" xfId="40" applyFont="1" applyFill="1" applyBorder="1" applyAlignment="1" applyProtection="1">
      <alignment horizontal="center" vertical="center" wrapText="1"/>
      <protection locked="0"/>
    </xf>
    <xf numFmtId="191" fontId="52" fillId="0" borderId="0" xfId="0" applyNumberFormat="1" applyFont="1" applyFill="1" applyBorder="1" applyAlignment="1" applyProtection="1">
      <alignment horizontal="right" vertical="center"/>
      <protection locked="0"/>
    </xf>
    <xf numFmtId="189" fontId="0" fillId="0" borderId="0" xfId="8" applyFont="1" applyFill="1" applyBorder="1" applyAlignment="1" applyProtection="1">
      <alignment horizontal="right" vertical="center"/>
      <protection locked="0"/>
    </xf>
    <xf numFmtId="189" fontId="0" fillId="0" borderId="0" xfId="8" applyFont="1" applyFill="1" applyBorder="1" applyAlignment="1" applyProtection="1">
      <alignment vertical="center"/>
      <protection locked="0"/>
    </xf>
    <xf numFmtId="192" fontId="52" fillId="0" borderId="0" xfId="40" applyNumberFormat="1" applyFont="1" applyFill="1" applyBorder="1" applyAlignment="1" applyProtection="1">
      <alignment horizontal="right" vertical="center"/>
      <protection locked="0"/>
    </xf>
    <xf numFmtId="191" fontId="53" fillId="0" borderId="0" xfId="0" applyNumberFormat="1" applyFont="1" applyFill="1" applyBorder="1" applyAlignment="1" applyProtection="1">
      <alignment horizontal="center" vertical="center"/>
      <protection locked="0"/>
    </xf>
    <xf numFmtId="0" fontId="54" fillId="0" borderId="0" xfId="40" applyFont="1" applyFill="1" applyBorder="1" applyAlignment="1" applyProtection="1">
      <alignment horizontal="center" vertical="center" wrapText="1"/>
      <protection locked="0"/>
    </xf>
    <xf numFmtId="189" fontId="39" fillId="0" borderId="0" xfId="8" applyFont="1" applyFill="1" applyBorder="1" applyAlignment="1" applyProtection="1">
      <alignment vertical="center"/>
      <protection locked="0"/>
    </xf>
    <xf numFmtId="0" fontId="22" fillId="0" borderId="0" xfId="40" applyFont="1" applyFill="1" applyBorder="1" applyAlignment="1" applyProtection="1">
      <alignment horizontal="center" vertical="center"/>
      <protection locked="0"/>
    </xf>
    <xf numFmtId="189" fontId="50" fillId="0" borderId="0" xfId="8" applyFont="1" applyFill="1" applyBorder="1" applyAlignment="1" applyProtection="1">
      <alignment horizontal="center" vertical="center"/>
      <protection locked="0"/>
    </xf>
    <xf numFmtId="0" fontId="50" fillId="0" borderId="0" xfId="40" applyFont="1" applyFill="1" applyBorder="1" applyAlignment="1" applyProtection="1">
      <alignment horizontal="center" vertical="center" wrapText="1"/>
      <protection locked="0"/>
    </xf>
    <xf numFmtId="0" fontId="50" fillId="0" borderId="0" xfId="40" applyFont="1" applyFill="1" applyBorder="1" applyAlignment="1" applyProtection="1">
      <alignment horizontal="center" vertical="center"/>
      <protection locked="0"/>
    </xf>
    <xf numFmtId="189" fontId="17" fillId="0" borderId="0" xfId="8" applyFont="1" applyBorder="1" applyAlignment="1" applyProtection="1">
      <alignment vertical="center"/>
      <protection locked="0"/>
    </xf>
    <xf numFmtId="0" fontId="17" fillId="0" borderId="0" xfId="40" applyFont="1" applyFill="1" applyBorder="1" applyAlignment="1" applyProtection="1">
      <alignment vertical="center"/>
      <protection locked="0"/>
    </xf>
    <xf numFmtId="1" fontId="0" fillId="0" borderId="0" xfId="40" applyNumberFormat="1" applyFont="1" applyFill="1" applyBorder="1" applyAlignment="1" applyProtection="1">
      <alignment horizontal="right" vertical="center"/>
      <protection locked="0"/>
    </xf>
    <xf numFmtId="191" fontId="53" fillId="0" borderId="0" xfId="0" applyNumberFormat="1" applyFont="1" applyFill="1" applyBorder="1" applyAlignment="1" applyProtection="1">
      <alignment horizontal="right" vertical="center"/>
      <protection locked="0"/>
    </xf>
    <xf numFmtId="191" fontId="15" fillId="0" borderId="0" xfId="0" applyNumberFormat="1" applyFont="1" applyFill="1" applyBorder="1" applyAlignment="1" applyProtection="1">
      <alignment horizontal="left" vertical="center"/>
      <protection locked="0"/>
    </xf>
    <xf numFmtId="192" fontId="53" fillId="0" borderId="0" xfId="40" applyNumberFormat="1" applyFont="1" applyFill="1" applyBorder="1" applyAlignment="1" applyProtection="1">
      <alignment horizontal="right" vertical="center"/>
      <protection locked="0"/>
    </xf>
    <xf numFmtId="188" fontId="0" fillId="0" borderId="0" xfId="40" applyNumberFormat="1" applyFont="1" applyFill="1" applyBorder="1" applyAlignment="1" applyProtection="1">
      <alignment horizontal="right" vertical="center"/>
      <protection locked="0"/>
    </xf>
    <xf numFmtId="201" fontId="0" fillId="0" borderId="0" xfId="40" applyNumberFormat="1" applyFont="1" applyFill="1" applyBorder="1" applyAlignment="1" applyProtection="1">
      <alignment horizontal="right" vertical="center"/>
      <protection locked="0"/>
    </xf>
    <xf numFmtId="192" fontId="0" fillId="0" borderId="0" xfId="40" applyNumberFormat="1" applyFont="1" applyFill="1" applyBorder="1" applyAlignment="1" applyProtection="1">
      <alignment horizontal="right" vertical="center"/>
      <protection locked="0"/>
    </xf>
    <xf numFmtId="49" fontId="0" fillId="0" borderId="25" xfId="40" applyNumberFormat="1" applyFont="1" applyFill="1" applyBorder="1" applyAlignment="1" applyProtection="1">
      <alignment horizontal="left" vertical="center"/>
      <protection locked="0"/>
    </xf>
    <xf numFmtId="49" fontId="0" fillId="0" borderId="70" xfId="40" applyNumberFormat="1" applyFont="1" applyFill="1" applyBorder="1" applyAlignment="1" applyProtection="1">
      <alignment horizontal="left" vertical="center"/>
      <protection locked="0"/>
    </xf>
    <xf numFmtId="49" fontId="0" fillId="0" borderId="47" xfId="40" applyNumberFormat="1" applyFont="1" applyFill="1" applyBorder="1" applyAlignment="1" applyProtection="1">
      <alignment horizontal="left" vertical="center"/>
      <protection locked="0"/>
    </xf>
    <xf numFmtId="49" fontId="0" fillId="0" borderId="20" xfId="40" applyNumberFormat="1" applyFont="1" applyFill="1" applyBorder="1" applyAlignment="1" applyProtection="1">
      <alignment horizontal="left" vertical="center"/>
      <protection locked="0"/>
    </xf>
    <xf numFmtId="49" fontId="0" fillId="0" borderId="20" xfId="40" applyNumberFormat="1" applyFont="1" applyFill="1" applyBorder="1" applyAlignment="1" applyProtection="1">
      <alignment vertical="center"/>
      <protection locked="0"/>
    </xf>
    <xf numFmtId="0" fontId="0" fillId="0" borderId="3" xfId="40" applyFont="1" applyBorder="1" applyAlignment="1" applyProtection="1">
      <alignment horizontal="left" vertical="center"/>
      <protection locked="0"/>
    </xf>
    <xf numFmtId="0" fontId="0" fillId="0" borderId="4" xfId="40" applyFont="1" applyFill="1" applyBorder="1" applyAlignment="1" applyProtection="1">
      <alignment horizontal="right" vertical="center"/>
      <protection locked="0"/>
    </xf>
    <xf numFmtId="4" fontId="25" fillId="10" borderId="35" xfId="0" applyNumberFormat="1" applyFont="1" applyFill="1" applyBorder="1" applyAlignment="1" applyProtection="1">
      <alignment horizontal="right" vertical="center"/>
    </xf>
    <xf numFmtId="49" fontId="0" fillId="0" borderId="46" xfId="40" applyNumberFormat="1" applyFont="1" applyFill="1" applyBorder="1" applyAlignment="1" applyProtection="1">
      <alignment horizontal="left" vertical="center"/>
      <protection locked="0"/>
    </xf>
    <xf numFmtId="0" fontId="0" fillId="0" borderId="1" xfId="40" applyFont="1" applyBorder="1" applyAlignment="1" applyProtection="1">
      <alignment horizontal="left" vertical="center"/>
      <protection locked="0"/>
    </xf>
    <xf numFmtId="49" fontId="0" fillId="0" borderId="2" xfId="40" applyNumberFormat="1" applyFont="1" applyFill="1" applyBorder="1" applyAlignment="1" applyProtection="1">
      <alignment horizontal="right" vertical="center"/>
      <protection locked="0"/>
    </xf>
    <xf numFmtId="4" fontId="0" fillId="10" borderId="36" xfId="0" applyNumberFormat="1" applyFont="1" applyFill="1" applyBorder="1" applyAlignment="1" applyProtection="1">
      <alignment horizontal="right" vertical="center"/>
    </xf>
    <xf numFmtId="4" fontId="29" fillId="10" borderId="16" xfId="0" applyNumberFormat="1" applyFont="1" applyFill="1" applyBorder="1" applyAlignment="1" applyProtection="1">
      <alignment horizontal="right" vertical="center"/>
    </xf>
    <xf numFmtId="49" fontId="0" fillId="0" borderId="71" xfId="40" applyNumberFormat="1" applyFont="1" applyFill="1" applyBorder="1" applyAlignment="1" applyProtection="1">
      <alignment horizontal="left" vertical="center"/>
      <protection locked="0"/>
    </xf>
    <xf numFmtId="4" fontId="0" fillId="10" borderId="16" xfId="0" applyNumberFormat="1" applyFont="1" applyFill="1" applyBorder="1" applyAlignment="1" applyProtection="1">
      <alignment horizontal="right" vertical="center"/>
    </xf>
    <xf numFmtId="4" fontId="0" fillId="0" borderId="16" xfId="0" applyNumberFormat="1" applyFont="1" applyFill="1" applyBorder="1" applyAlignment="1" applyProtection="1">
      <alignment horizontal="right" vertical="center"/>
      <protection locked="0"/>
    </xf>
    <xf numFmtId="4" fontId="0" fillId="10" borderId="65" xfId="0" applyNumberFormat="1" applyFont="1" applyFill="1" applyBorder="1" applyAlignment="1" applyProtection="1">
      <alignment horizontal="right" vertical="center"/>
    </xf>
    <xf numFmtId="0" fontId="55" fillId="0" borderId="4" xfId="40" applyFont="1" applyBorder="1" applyAlignment="1" applyProtection="1">
      <alignment horizontal="center" vertical="center"/>
      <protection locked="0"/>
    </xf>
    <xf numFmtId="192" fontId="18" fillId="0" borderId="18" xfId="40" applyNumberFormat="1" applyFont="1" applyFill="1" applyBorder="1" applyAlignment="1" applyProtection="1">
      <alignment horizontal="right" vertical="center"/>
      <protection locked="0"/>
    </xf>
    <xf numFmtId="0" fontId="52" fillId="0" borderId="0" xfId="0" applyFont="1" applyFill="1" applyBorder="1" applyAlignment="1" applyProtection="1">
      <alignment vertical="center"/>
      <protection locked="0"/>
    </xf>
    <xf numFmtId="191" fontId="18" fillId="0" borderId="0" xfId="0" applyNumberFormat="1" applyFont="1" applyFill="1" applyBorder="1" applyAlignment="1" applyProtection="1">
      <alignment horizontal="right" vertical="center"/>
      <protection locked="0"/>
    </xf>
    <xf numFmtId="0" fontId="16" fillId="0" borderId="0" xfId="0" applyFont="1" applyBorder="1" applyAlignment="1" applyProtection="1">
      <alignment vertical="center"/>
      <protection locked="0"/>
    </xf>
    <xf numFmtId="0" fontId="1" fillId="2" borderId="1" xfId="0" applyFont="1" applyFill="1" applyBorder="1" applyAlignment="1" applyProtection="1">
      <alignment horizontal="center" vertical="center"/>
      <protection locked="0"/>
    </xf>
    <xf numFmtId="0" fontId="39" fillId="0" borderId="1" xfId="40" applyFont="1" applyFill="1" applyBorder="1" applyAlignment="1" applyProtection="1">
      <alignment vertical="center"/>
      <protection locked="0"/>
    </xf>
    <xf numFmtId="0" fontId="39" fillId="0" borderId="2" xfId="40" applyFont="1" applyFill="1" applyBorder="1" applyAlignment="1" applyProtection="1">
      <alignment vertical="center"/>
      <protection locked="0"/>
    </xf>
    <xf numFmtId="0" fontId="0" fillId="0" borderId="2" xfId="0" applyFont="1" applyFill="1" applyBorder="1" applyAlignment="1" applyProtection="1">
      <alignment vertical="center"/>
      <protection locked="0"/>
    </xf>
    <xf numFmtId="0" fontId="18" fillId="0" borderId="2" xfId="0" applyFont="1" applyFill="1" applyBorder="1" applyAlignment="1" applyProtection="1">
      <alignment vertical="center"/>
      <protection locked="0"/>
    </xf>
    <xf numFmtId="0" fontId="18" fillId="0" borderId="4" xfId="40" applyFont="1" applyFill="1" applyBorder="1" applyAlignment="1" applyProtection="1">
      <alignment vertical="center"/>
      <protection locked="0"/>
    </xf>
    <xf numFmtId="0" fontId="0" fillId="15" borderId="1" xfId="0" applyFont="1" applyFill="1" applyBorder="1" applyAlignment="1" applyProtection="1">
      <alignment vertical="center"/>
      <protection locked="0"/>
    </xf>
    <xf numFmtId="0" fontId="0" fillId="15" borderId="2" xfId="0" applyFont="1" applyFill="1" applyBorder="1" applyAlignment="1" applyProtection="1">
      <alignment vertical="center"/>
      <protection locked="0"/>
    </xf>
    <xf numFmtId="0" fontId="0" fillId="15" borderId="17" xfId="0" applyFont="1" applyFill="1" applyBorder="1" applyAlignment="1" applyProtection="1">
      <alignment vertical="center"/>
      <protection locked="0"/>
    </xf>
    <xf numFmtId="0" fontId="18" fillId="15" borderId="20" xfId="0" applyFont="1" applyFill="1" applyBorder="1" applyAlignment="1" applyProtection="1">
      <alignment vertical="center"/>
      <protection locked="0"/>
    </xf>
    <xf numFmtId="0" fontId="0" fillId="15" borderId="0" xfId="0" applyFont="1" applyFill="1" applyBorder="1" applyAlignment="1" applyProtection="1">
      <alignment vertical="center"/>
      <protection locked="0"/>
    </xf>
    <xf numFmtId="0" fontId="18" fillId="15" borderId="0" xfId="0" applyFont="1" applyFill="1" applyBorder="1" applyAlignment="1" applyProtection="1">
      <alignment horizontal="right" vertical="center" indent="1"/>
      <protection locked="0"/>
    </xf>
    <xf numFmtId="4" fontId="0" fillId="0" borderId="10" xfId="0" applyNumberFormat="1" applyFont="1" applyFill="1" applyBorder="1" applyAlignment="1" applyProtection="1">
      <alignment vertical="center"/>
    </xf>
    <xf numFmtId="0" fontId="0" fillId="15" borderId="23" xfId="0" applyFont="1" applyFill="1" applyBorder="1" applyAlignment="1" applyProtection="1">
      <alignment vertical="center"/>
      <protection locked="0"/>
    </xf>
    <xf numFmtId="0" fontId="0" fillId="15" borderId="20" xfId="0" applyFont="1" applyFill="1" applyBorder="1" applyAlignment="1" applyProtection="1">
      <alignment vertical="center"/>
      <protection locked="0"/>
    </xf>
    <xf numFmtId="0" fontId="0" fillId="15" borderId="0" xfId="0" applyFont="1" applyFill="1" applyBorder="1" applyAlignment="1" applyProtection="1">
      <alignment horizontal="right" vertical="center" indent="1"/>
      <protection locked="0"/>
    </xf>
    <xf numFmtId="0" fontId="0" fillId="15" borderId="26" xfId="0" applyFont="1" applyFill="1" applyBorder="1" applyAlignment="1" applyProtection="1">
      <alignment vertical="center"/>
      <protection locked="0"/>
    </xf>
    <xf numFmtId="0" fontId="0" fillId="15" borderId="25" xfId="0" applyFont="1" applyFill="1" applyBorder="1" applyAlignment="1" applyProtection="1">
      <alignment vertical="center"/>
      <protection locked="0"/>
    </xf>
    <xf numFmtId="0" fontId="0" fillId="15" borderId="46" xfId="0" applyFont="1" applyFill="1" applyBorder="1" applyAlignment="1" applyProtection="1">
      <alignment vertical="center"/>
      <protection locked="0"/>
    </xf>
    <xf numFmtId="0" fontId="0" fillId="16" borderId="20" xfId="0" applyFont="1" applyFill="1" applyBorder="1" applyAlignment="1" applyProtection="1">
      <alignment vertical="center"/>
      <protection locked="0"/>
    </xf>
    <xf numFmtId="0" fontId="0" fillId="16" borderId="0" xfId="0" applyFont="1" applyFill="1" applyBorder="1" applyAlignment="1" applyProtection="1">
      <alignment vertical="center"/>
      <protection locked="0"/>
    </xf>
    <xf numFmtId="0" fontId="0" fillId="16" borderId="23" xfId="0" applyFont="1" applyFill="1" applyBorder="1" applyAlignment="1" applyProtection="1">
      <alignment vertical="center"/>
      <protection locked="0"/>
    </xf>
    <xf numFmtId="0" fontId="18" fillId="16" borderId="20" xfId="0" applyFont="1" applyFill="1" applyBorder="1" applyAlignment="1" applyProtection="1">
      <alignment vertical="center"/>
      <protection locked="0"/>
    </xf>
    <xf numFmtId="0" fontId="18" fillId="16" borderId="0" xfId="0" applyFont="1" applyFill="1" applyBorder="1" applyAlignment="1" applyProtection="1">
      <alignment horizontal="right" vertical="center" indent="1"/>
      <protection locked="0"/>
    </xf>
    <xf numFmtId="0" fontId="0" fillId="16" borderId="3" xfId="0" applyFont="1" applyFill="1" applyBorder="1" applyAlignment="1" applyProtection="1">
      <alignment vertical="center"/>
      <protection locked="0"/>
    </xf>
    <xf numFmtId="0" fontId="0" fillId="16" borderId="4" xfId="0" applyFont="1" applyFill="1" applyBorder="1" applyAlignment="1" applyProtection="1">
      <alignment vertical="center"/>
      <protection locked="0"/>
    </xf>
    <xf numFmtId="0" fontId="0" fillId="16" borderId="18" xfId="0" applyFont="1" applyFill="1" applyBorder="1" applyAlignment="1" applyProtection="1">
      <alignment vertical="center"/>
      <protection locked="0"/>
    </xf>
    <xf numFmtId="0" fontId="25" fillId="0" borderId="0" xfId="0" applyFont="1" applyFill="1" applyBorder="1" applyAlignment="1" applyProtection="1">
      <alignment horizontal="right" vertical="center" indent="1"/>
      <protection locked="0"/>
    </xf>
    <xf numFmtId="4" fontId="25" fillId="0" borderId="72" xfId="0" applyNumberFormat="1" applyFont="1" applyFill="1" applyBorder="1" applyAlignment="1" applyProtection="1">
      <alignment vertical="center"/>
    </xf>
    <xf numFmtId="0" fontId="25" fillId="0" borderId="4" xfId="0" applyFont="1" applyFill="1" applyBorder="1" applyAlignment="1" applyProtection="1">
      <alignment vertical="center"/>
      <protection locked="0"/>
    </xf>
    <xf numFmtId="191" fontId="25" fillId="0" borderId="4" xfId="0" applyNumberFormat="1" applyFont="1" applyFill="1" applyBorder="1" applyAlignment="1" applyProtection="1">
      <alignment vertical="center"/>
      <protection locked="0"/>
    </xf>
    <xf numFmtId="0" fontId="0" fillId="16" borderId="1" xfId="0" applyFont="1" applyFill="1" applyBorder="1" applyAlignment="1" applyProtection="1">
      <alignment vertical="center"/>
      <protection locked="0"/>
    </xf>
    <xf numFmtId="0" fontId="0" fillId="16" borderId="2" xfId="0" applyFont="1" applyFill="1" applyBorder="1" applyAlignment="1" applyProtection="1">
      <alignment vertical="center"/>
      <protection locked="0"/>
    </xf>
    <xf numFmtId="0" fontId="0" fillId="16" borderId="17" xfId="0" applyFont="1" applyFill="1" applyBorder="1" applyAlignment="1" applyProtection="1">
      <alignment vertical="center"/>
      <protection locked="0"/>
    </xf>
    <xf numFmtId="0" fontId="18" fillId="16" borderId="20" xfId="0" applyFont="1" applyFill="1" applyBorder="1" applyAlignment="1" applyProtection="1">
      <alignment horizontal="left" vertical="center"/>
      <protection locked="0"/>
    </xf>
    <xf numFmtId="0" fontId="18" fillId="16" borderId="0" xfId="0" applyFont="1" applyFill="1" applyBorder="1" applyAlignment="1" applyProtection="1">
      <alignment horizontal="left" vertical="center"/>
      <protection locked="0"/>
    </xf>
    <xf numFmtId="0" fontId="0" fillId="16" borderId="0" xfId="0" applyFont="1" applyFill="1" applyBorder="1" applyAlignment="1" applyProtection="1">
      <alignment horizontal="right" vertical="center" indent="1"/>
      <protection locked="0"/>
    </xf>
    <xf numFmtId="192" fontId="0" fillId="16" borderId="0" xfId="0" applyNumberFormat="1" applyFont="1" applyFill="1" applyBorder="1" applyAlignment="1" applyProtection="1">
      <alignment vertical="center"/>
      <protection locked="0"/>
    </xf>
    <xf numFmtId="0" fontId="18" fillId="16" borderId="20" xfId="0" applyFont="1" applyFill="1" applyBorder="1" applyAlignment="1" applyProtection="1">
      <alignment vertical="center" wrapText="1"/>
      <protection locked="0"/>
    </xf>
    <xf numFmtId="0" fontId="0" fillId="16" borderId="0" xfId="0" applyFont="1" applyFill="1" applyBorder="1" applyAlignment="1" applyProtection="1">
      <alignment vertical="center" wrapText="1"/>
      <protection locked="0"/>
    </xf>
    <xf numFmtId="0" fontId="56" fillId="16" borderId="0" xfId="0" applyFont="1" applyFill="1" applyBorder="1" applyAlignment="1" applyProtection="1">
      <alignment horizontal="right" vertical="center" wrapText="1" indent="1"/>
      <protection locked="0"/>
    </xf>
    <xf numFmtId="0" fontId="18" fillId="16" borderId="3" xfId="0" applyFont="1" applyFill="1" applyBorder="1" applyAlignment="1" applyProtection="1">
      <alignment vertical="center" wrapText="1"/>
      <protection locked="0"/>
    </xf>
    <xf numFmtId="0" fontId="0" fillId="16" borderId="4" xfId="0" applyFont="1" applyFill="1" applyBorder="1" applyAlignment="1" applyProtection="1">
      <alignment vertical="center" wrapText="1"/>
      <protection locked="0"/>
    </xf>
    <xf numFmtId="0" fontId="18" fillId="0" borderId="1" xfId="0" applyFont="1" applyFill="1" applyBorder="1" applyAlignment="1" applyProtection="1">
      <alignment vertical="center"/>
      <protection locked="0"/>
    </xf>
    <xf numFmtId="0" fontId="18" fillId="0" borderId="2" xfId="0" applyFont="1" applyFill="1" applyBorder="1" applyAlignment="1" applyProtection="1">
      <alignment horizontal="center" vertical="center"/>
      <protection locked="0"/>
    </xf>
    <xf numFmtId="0" fontId="25" fillId="0" borderId="2" xfId="0" applyFont="1" applyFill="1" applyBorder="1" applyAlignment="1" applyProtection="1">
      <alignment horizontal="right" vertical="center" indent="1"/>
      <protection locked="0"/>
    </xf>
    <xf numFmtId="4" fontId="25" fillId="0" borderId="73" xfId="0" applyNumberFormat="1" applyFont="1" applyFill="1" applyBorder="1" applyAlignment="1" applyProtection="1">
      <alignment vertical="center"/>
    </xf>
    <xf numFmtId="0" fontId="13" fillId="0" borderId="17" xfId="0" applyFont="1" applyFill="1" applyBorder="1" applyAlignment="1" applyProtection="1">
      <alignment vertical="center"/>
      <protection locked="0"/>
    </xf>
    <xf numFmtId="0" fontId="18" fillId="0" borderId="20" xfId="0" applyFont="1" applyFill="1" applyBorder="1" applyAlignment="1" applyProtection="1">
      <alignment vertical="center"/>
      <protection locked="0"/>
    </xf>
    <xf numFmtId="0" fontId="18" fillId="0" borderId="0" xfId="0" applyFont="1" applyFill="1" applyBorder="1" applyAlignment="1" applyProtection="1">
      <alignment horizontal="center" vertical="center"/>
      <protection locked="0"/>
    </xf>
    <xf numFmtId="0" fontId="13" fillId="0" borderId="23" xfId="0" applyFont="1" applyFill="1" applyBorder="1" applyAlignment="1" applyProtection="1">
      <alignment vertical="center"/>
      <protection locked="0"/>
    </xf>
    <xf numFmtId="0" fontId="25" fillId="0" borderId="20" xfId="0" applyFont="1" applyFill="1" applyBorder="1" applyAlignment="1" applyProtection="1">
      <alignment vertical="center"/>
      <protection locked="0"/>
    </xf>
    <xf numFmtId="0" fontId="25"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right" vertical="center" indent="1"/>
      <protection locked="0"/>
    </xf>
    <xf numFmtId="3" fontId="25" fillId="6" borderId="72" xfId="0" applyNumberFormat="1" applyFont="1" applyFill="1" applyBorder="1" applyAlignment="1" applyProtection="1">
      <alignment vertical="center"/>
    </xf>
    <xf numFmtId="0" fontId="56" fillId="0" borderId="23" xfId="0" applyFont="1" applyFill="1" applyBorder="1" applyAlignment="1" applyProtection="1">
      <alignment vertical="center"/>
      <protection locked="0"/>
    </xf>
    <xf numFmtId="3" fontId="25" fillId="0" borderId="0" xfId="0" applyNumberFormat="1" applyFont="1" applyFill="1" applyBorder="1" applyAlignment="1" applyProtection="1">
      <alignment vertical="center"/>
    </xf>
    <xf numFmtId="0" fontId="18" fillId="0" borderId="26" xfId="0" applyFont="1" applyFill="1" applyBorder="1" applyAlignment="1" applyProtection="1">
      <alignment vertical="center"/>
      <protection locked="0"/>
    </xf>
    <xf numFmtId="0" fontId="18" fillId="0" borderId="25" xfId="0" applyFont="1" applyFill="1" applyBorder="1" applyAlignment="1" applyProtection="1">
      <alignment horizontal="center" vertical="center"/>
      <protection locked="0"/>
    </xf>
    <xf numFmtId="0" fontId="18" fillId="0" borderId="25" xfId="0" applyFont="1" applyFill="1" applyBorder="1" applyAlignment="1" applyProtection="1">
      <alignment horizontal="right" vertical="center" indent="1"/>
      <protection locked="0"/>
    </xf>
    <xf numFmtId="4" fontId="18" fillId="0" borderId="74" xfId="0" applyNumberFormat="1" applyFont="1" applyFill="1" applyBorder="1" applyAlignment="1" applyProtection="1">
      <alignment vertical="center"/>
    </xf>
    <xf numFmtId="4" fontId="18" fillId="0" borderId="0" xfId="0" applyNumberFormat="1" applyFont="1" applyFill="1" applyBorder="1" applyAlignment="1" applyProtection="1">
      <alignment vertical="center"/>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0" fillId="0" borderId="17" xfId="0" applyFont="1" applyFill="1" applyBorder="1" applyAlignment="1" applyProtection="1">
      <alignment vertical="center"/>
      <protection locked="0"/>
    </xf>
    <xf numFmtId="0" fontId="0" fillId="0" borderId="23" xfId="40" applyFont="1" applyFill="1" applyBorder="1" applyAlignment="1" applyProtection="1">
      <alignment vertical="center"/>
      <protection locked="0"/>
    </xf>
    <xf numFmtId="0" fontId="0" fillId="0" borderId="23" xfId="40" applyFont="1" applyFill="1" applyBorder="1" applyAlignment="1" applyProtection="1">
      <alignment horizontal="left" vertical="center"/>
      <protection locked="0"/>
    </xf>
    <xf numFmtId="0" fontId="18" fillId="0" borderId="23" xfId="40" applyFont="1" applyFill="1" applyBorder="1" applyAlignment="1" applyProtection="1">
      <alignment horizontal="right" vertical="center"/>
      <protection locked="0"/>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BOM_Level_Below3" xfId="9"/>
    <cellStyle name="60% - 强调文字颜色 3" xfId="10" builtinId="40"/>
    <cellStyle name="超链接" xfId="11" builtinId="8"/>
    <cellStyle name="样式 1 5" xfId="12"/>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Normal_STR" xfId="28"/>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Normal_Schedule-A" xfId="40"/>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 3" xfId="54"/>
    <cellStyle name="常规_议价记录表" xfId="5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7</xdr:col>
      <xdr:colOff>276225</xdr:colOff>
      <xdr:row>10</xdr:row>
      <xdr:rowOff>9525</xdr:rowOff>
    </xdr:from>
    <xdr:to>
      <xdr:col>10</xdr:col>
      <xdr:colOff>781050</xdr:colOff>
      <xdr:row>55</xdr:row>
      <xdr:rowOff>47625</xdr:rowOff>
    </xdr:to>
    <xdr:grpSp>
      <xdr:nvGrpSpPr>
        <xdr:cNvPr id="32784" name="组合 26"/>
        <xdr:cNvGrpSpPr/>
      </xdr:nvGrpSpPr>
      <xdr:grpSpPr>
        <a:xfrm>
          <a:off x="6124575" y="1663065"/>
          <a:ext cx="4048125" cy="4812030"/>
          <a:chOff x="6066598" y="1627946"/>
          <a:chExt cx="4048539" cy="4162323"/>
        </a:xfrm>
      </xdr:grpSpPr>
      <xdr:sp>
        <xdr:nvSpPr>
          <xdr:cNvPr id="50" name="矩形 49"/>
          <xdr:cNvSpPr>
            <a:spLocks noChangeAspect="1"/>
          </xdr:cNvSpPr>
        </xdr:nvSpPr>
        <xdr:spPr>
          <a:xfrm>
            <a:off x="6638156" y="1953395"/>
            <a:ext cx="2943526" cy="3776923"/>
          </a:xfrm>
          <a:prstGeom prst="rect">
            <a:avLst/>
          </a:prstGeom>
          <a:noFill/>
          <a:ln w="19050">
            <a:solidFill>
              <a:schemeClr val="bg2">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zh-CN" altLang="en-US" sz="1100"/>
          </a:p>
        </xdr:txBody>
      </xdr:sp>
      <xdr:grpSp>
        <xdr:nvGrpSpPr>
          <xdr:cNvPr id="32786" name="组合 25"/>
          <xdr:cNvGrpSpPr/>
        </xdr:nvGrpSpPr>
        <xdr:grpSpPr>
          <a:xfrm>
            <a:off x="6066598" y="1627946"/>
            <a:ext cx="4048539" cy="4162323"/>
            <a:chOff x="6066598" y="1627946"/>
            <a:chExt cx="4048539" cy="4162323"/>
          </a:xfrm>
        </xdr:grpSpPr>
        <xdr:sp>
          <xdr:nvSpPr>
            <xdr:cNvPr id="2" name="矩形 1"/>
            <xdr:cNvSpPr/>
          </xdr:nvSpPr>
          <xdr:spPr>
            <a:xfrm>
              <a:off x="6066598" y="1627946"/>
              <a:ext cx="4048539" cy="416232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nchorCtr="0"/>
            <a:lstStyle/>
            <a:p>
              <a:pPr algn="ctr"/>
              <a:r>
                <a:rPr lang="zh-CN" altLang="en-US" sz="1800" b="1">
                  <a:solidFill>
                    <a:sysClr val="windowText" lastClr="000000"/>
                  </a:solidFill>
                </a:rPr>
                <a:t>零部件图片或照片</a:t>
              </a:r>
              <a:endParaRPr lang="en-US" sz="1400" b="0">
                <a:solidFill>
                  <a:sysClr val="windowText" lastClr="000000"/>
                </a:solidFill>
              </a:endParaRPr>
            </a:p>
          </xdr:txBody>
        </xdr:sp>
        <xdr:grpSp>
          <xdr:nvGrpSpPr>
            <xdr:cNvPr id="32788" name="组合 48"/>
            <xdr:cNvGrpSpPr/>
          </xdr:nvGrpSpPr>
          <xdr:grpSpPr>
            <a:xfrm>
              <a:off x="6895272" y="2232163"/>
              <a:ext cx="2415623" cy="3441424"/>
              <a:chOff x="6867525" y="2599244"/>
              <a:chExt cx="2409825" cy="3353941"/>
            </a:xfrm>
          </xdr:grpSpPr>
          <xdr:grpSp>
            <xdr:nvGrpSpPr>
              <xdr:cNvPr id="32790" name="组合 14"/>
              <xdr:cNvGrpSpPr/>
            </xdr:nvGrpSpPr>
            <xdr:grpSpPr>
              <a:xfrm>
                <a:off x="6867525" y="2599244"/>
                <a:ext cx="2409825" cy="2361803"/>
                <a:chOff x="6867525" y="3132644"/>
                <a:chExt cx="2409825" cy="2361803"/>
              </a:xfrm>
            </xdr:grpSpPr>
            <xdr:grpSp>
              <xdr:nvGrpSpPr>
                <xdr:cNvPr id="32802" name="组合 7"/>
                <xdr:cNvGrpSpPr/>
              </xdr:nvGrpSpPr>
              <xdr:grpSpPr>
                <a:xfrm>
                  <a:off x="6867525" y="3132644"/>
                  <a:ext cx="2409825" cy="2192601"/>
                  <a:chOff x="6867525" y="2932619"/>
                  <a:chExt cx="2409825" cy="2192601"/>
                </a:xfrm>
              </xdr:grpSpPr>
              <xdr:sp>
                <xdr:nvSpPr>
                  <xdr:cNvPr id="3" name="矩形 2"/>
                  <xdr:cNvSpPr/>
                </xdr:nvSpPr>
                <xdr:spPr>
                  <a:xfrm>
                    <a:off x="6867611" y="2936380"/>
                    <a:ext cx="2413790" cy="333870"/>
                  </a:xfrm>
                  <a:prstGeom prst="rect">
                    <a:avLst/>
                  </a:prstGeom>
                  <a:solidFill>
                    <a:schemeClr val="tx1">
                      <a:lumMod val="50000"/>
                      <a:lumOff val="5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solidFill>
                          <a:sysClr val="windowText" lastClr="000000"/>
                        </a:solidFill>
                      </a:rPr>
                      <a:t>报价首页（一级报价明细）</a:t>
                    </a:r>
                    <a:endParaRPr lang="zh-CN" altLang="en-US" sz="1100">
                      <a:solidFill>
                        <a:sysClr val="windowText" lastClr="000000"/>
                      </a:solidFill>
                    </a:endParaRPr>
                  </a:p>
                </xdr:txBody>
              </xdr:sp>
              <xdr:sp>
                <xdr:nvSpPr>
                  <xdr:cNvPr id="4" name="矩形 3"/>
                  <xdr:cNvSpPr/>
                </xdr:nvSpPr>
                <xdr:spPr>
                  <a:xfrm>
                    <a:off x="6867611" y="3278596"/>
                    <a:ext cx="2413790" cy="1844629"/>
                  </a:xfrm>
                  <a:prstGeom prst="rect">
                    <a:avLst/>
                  </a:prstGeom>
                  <a:solidFill>
                    <a:schemeClr val="accent3">
                      <a:lumMod val="60000"/>
                      <a:lumOff val="4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altLang="zh-CN" sz="1100" b="0">
                      <a:solidFill>
                        <a:sysClr val="windowText" lastClr="000000"/>
                      </a:solidFill>
                    </a:endParaRPr>
                  </a:p>
                  <a:p>
                    <a:pPr algn="ctr"/>
                    <a:r>
                      <a:rPr lang="zh-CN" altLang="en-US" sz="1100" b="0">
                        <a:solidFill>
                          <a:sysClr val="windowText" lastClr="000000"/>
                        </a:solidFill>
                      </a:rPr>
                      <a:t>二级报价明细</a:t>
                    </a:r>
                    <a:endParaRPr lang="en-US" altLang="zh-CN" sz="1100" b="0">
                      <a:solidFill>
                        <a:sysClr val="windowText" lastClr="000000"/>
                      </a:solidFill>
                    </a:endParaRPr>
                  </a:p>
                  <a:p>
                    <a:pPr algn="ctr"/>
                    <a:r>
                      <a:rPr lang="zh-CN" altLang="en-US" sz="1100" b="0">
                        <a:solidFill>
                          <a:sysClr val="windowText" lastClr="000000"/>
                        </a:solidFill>
                      </a:rPr>
                      <a:t>（包含生产及非生产两部分）</a:t>
                    </a:r>
                    <a:endParaRPr lang="en-US" altLang="zh-CN" sz="1100" b="0">
                      <a:solidFill>
                        <a:sysClr val="windowText" lastClr="000000"/>
                      </a:solidFill>
                    </a:endParaRPr>
                  </a:p>
                  <a:p>
                    <a:pPr algn="ctr"/>
                    <a:endParaRPr lang="en-US" altLang="zh-CN" sz="1100"/>
                  </a:p>
                  <a:p>
                    <a:pPr algn="ctr"/>
                    <a:endParaRPr lang="en-US" altLang="zh-CN" sz="1100"/>
                  </a:p>
                  <a:p>
                    <a:pPr algn="ctr"/>
                    <a:endParaRPr lang="en-US" altLang="zh-CN" sz="1100"/>
                  </a:p>
                  <a:p>
                    <a:pPr algn="ctr"/>
                    <a:endParaRPr lang="en-US" altLang="zh-CN" sz="1100"/>
                  </a:p>
                  <a:p>
                    <a:pPr algn="ctr"/>
                    <a:endParaRPr lang="en-US" altLang="zh-CN" sz="1100"/>
                  </a:p>
                  <a:p>
                    <a:pPr algn="ctr"/>
                    <a:endParaRPr lang="en-US" altLang="zh-CN" sz="1100"/>
                  </a:p>
                  <a:p>
                    <a:pPr algn="ctr"/>
                    <a:endParaRPr lang="en-US" altLang="zh-CN" sz="1100"/>
                  </a:p>
                  <a:p>
                    <a:pPr algn="ctr"/>
                    <a:endParaRPr lang="zh-CN" altLang="en-US" sz="1100"/>
                  </a:p>
                </xdr:txBody>
              </xdr:sp>
              <xdr:sp>
                <xdr:nvSpPr>
                  <xdr:cNvPr id="6" name="矩形 5"/>
                  <xdr:cNvSpPr/>
                </xdr:nvSpPr>
                <xdr:spPr>
                  <a:xfrm>
                    <a:off x="7950965" y="3937989"/>
                    <a:ext cx="1216398" cy="1176890"/>
                  </a:xfrm>
                  <a:prstGeom prst="rect">
                    <a:avLst/>
                  </a:prstGeom>
                  <a:solidFill>
                    <a:schemeClr val="bg2">
                      <a:lumMod val="7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zh-CN" altLang="en-US" sz="1100">
                        <a:solidFill>
                          <a:sysClr val="windowText" lastClr="000000"/>
                        </a:solidFill>
                      </a:rPr>
                      <a:t>二级明细</a:t>
                    </a:r>
                    <a:r>
                      <a:rPr lang="en-US" altLang="zh-CN" sz="1100">
                        <a:solidFill>
                          <a:sysClr val="windowText" lastClr="000000"/>
                        </a:solidFill>
                      </a:rPr>
                      <a:t>-</a:t>
                    </a:r>
                    <a:r>
                      <a:rPr lang="zh-CN" altLang="en-US" sz="1100">
                        <a:solidFill>
                          <a:sysClr val="windowText" lastClr="000000"/>
                        </a:solidFill>
                      </a:rPr>
                      <a:t>非生产</a:t>
                    </a:r>
                    <a:endParaRPr lang="en-US" altLang="zh-CN" sz="1100">
                      <a:solidFill>
                        <a:sysClr val="windowText" lastClr="000000"/>
                      </a:solidFill>
                    </a:endParaRPr>
                  </a:p>
                  <a:p>
                    <a:pPr algn="ctr"/>
                    <a:r>
                      <a:rPr lang="en-US" altLang="zh-CN" sz="1100">
                        <a:solidFill>
                          <a:sysClr val="windowText" lastClr="000000"/>
                        </a:solidFill>
                      </a:rPr>
                      <a:t>(</a:t>
                    </a:r>
                    <a:r>
                      <a:rPr lang="zh-CN" altLang="en-US" sz="1100">
                        <a:solidFill>
                          <a:sysClr val="windowText" lastClr="000000"/>
                        </a:solidFill>
                      </a:rPr>
                      <a:t>含详细描述</a:t>
                    </a:r>
                    <a:r>
                      <a:rPr lang="en-US" altLang="zh-CN" sz="1100">
                        <a:solidFill>
                          <a:sysClr val="windowText" lastClr="000000"/>
                        </a:solidFill>
                      </a:rPr>
                      <a:t>)</a:t>
                    </a:r>
                    <a:endParaRPr lang="zh-CN" altLang="en-US" sz="1100">
                      <a:solidFill>
                        <a:sysClr val="windowText" lastClr="000000"/>
                      </a:solidFill>
                    </a:endParaRPr>
                  </a:p>
                </xdr:txBody>
              </xdr:sp>
            </xdr:grpSp>
            <xdr:cxnSp>
              <xdr:nvCxnSpPr>
                <xdr:cNvPr id="11" name="直接箭头连接符 10"/>
                <xdr:cNvCxnSpPr>
                  <a:stCxn id="9" idx="4"/>
                  <a:endCxn id="18" idx="0"/>
                </xdr:cNvCxnSpPr>
              </xdr:nvCxnSpPr>
              <xdr:spPr>
                <a:xfrm rot="5400000">
                  <a:off x="7907698" y="4785168"/>
                  <a:ext cx="267096" cy="1092858"/>
                </a:xfrm>
                <a:prstGeom prst="straightConnector1">
                  <a:avLst/>
                </a:prstGeom>
                <a:ln w="1270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xdr:nvCxnSpPr>
                <xdr:cNvPr id="12" name="直接箭头连接符 11"/>
                <xdr:cNvCxnSpPr>
                  <a:stCxn id="9" idx="4"/>
                  <a:endCxn id="19" idx="0"/>
                </xdr:cNvCxnSpPr>
              </xdr:nvCxnSpPr>
              <xdr:spPr>
                <a:xfrm rot="16200000" flipH="1">
                  <a:off x="8568163" y="5217560"/>
                  <a:ext cx="267096" cy="228075"/>
                </a:xfrm>
                <a:prstGeom prst="straightConnector1">
                  <a:avLst/>
                </a:prstGeom>
                <a:ln w="1270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xdr:nvSpPr>
                <xdr:cNvPr id="9" name="流程图: 联系 8"/>
                <xdr:cNvSpPr/>
              </xdr:nvSpPr>
              <xdr:spPr>
                <a:xfrm>
                  <a:off x="8549661" y="5147969"/>
                  <a:ext cx="66522" cy="50080"/>
                </a:xfrm>
                <a:prstGeom prst="flowChartConnector">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zh-CN" altLang="en-US"/>
                </a:p>
              </xdr:txBody>
            </xdr:sp>
          </xdr:grpSp>
          <xdr:sp>
            <xdr:nvSpPr>
              <xdr:cNvPr id="19" name="矩形 18"/>
              <xdr:cNvSpPr/>
            </xdr:nvSpPr>
            <xdr:spPr>
              <a:xfrm>
                <a:off x="8416618" y="4956785"/>
                <a:ext cx="798261" cy="30048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p>
                <a:pPr algn="ctr"/>
                <a:r>
                  <a:rPr lang="zh-CN" altLang="en-US" sz="900"/>
                  <a:t>开发费用</a:t>
                </a:r>
                <a:endParaRPr lang="zh-CN" altLang="en-US" sz="900"/>
              </a:p>
            </xdr:txBody>
          </xdr:sp>
          <xdr:grpSp>
            <xdr:nvGrpSpPr>
              <xdr:cNvPr id="32792" name="组合 47"/>
              <xdr:cNvGrpSpPr/>
            </xdr:nvGrpSpPr>
            <xdr:grpSpPr>
              <a:xfrm>
                <a:off x="7096125" y="4961047"/>
                <a:ext cx="1743075" cy="992138"/>
                <a:chOff x="7715250" y="4961047"/>
                <a:chExt cx="1743075" cy="992138"/>
              </a:xfrm>
            </xdr:grpSpPr>
            <xdr:sp>
              <xdr:nvSpPr>
                <xdr:cNvPr id="18" name="矩形 17"/>
                <xdr:cNvSpPr/>
              </xdr:nvSpPr>
              <xdr:spPr>
                <a:xfrm>
                  <a:off x="7714810" y="4639610"/>
                  <a:ext cx="798261" cy="61765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p>
                  <a:pPr algn="ctr"/>
                  <a:r>
                    <a:rPr lang="zh-CN" altLang="en-US" sz="900"/>
                    <a:t>工装夹检具</a:t>
                  </a:r>
                  <a:endParaRPr lang="zh-CN" altLang="en-US" sz="900"/>
                </a:p>
              </xdr:txBody>
            </xdr:sp>
            <xdr:cxnSp>
              <xdr:nvCxnSpPr>
                <xdr:cNvPr id="25" name="肘形连接符 24"/>
                <xdr:cNvCxnSpPr>
                  <a:stCxn id="18" idx="2"/>
                  <a:endCxn id="32" idx="1"/>
                </xdr:cNvCxnSpPr>
              </xdr:nvCxnSpPr>
              <xdr:spPr>
                <a:xfrm rot="16200000" flipH="1">
                  <a:off x="8116001" y="5255207"/>
                  <a:ext cx="166935" cy="171056"/>
                </a:xfrm>
                <a:prstGeom prst="bentConnector2">
                  <a:avLst/>
                </a:prstGeom>
              </xdr:spPr>
              <xdr:style>
                <a:lnRef idx="1">
                  <a:schemeClr val="accent1"/>
                </a:lnRef>
                <a:fillRef idx="0">
                  <a:schemeClr val="accent1"/>
                </a:fillRef>
                <a:effectRef idx="0">
                  <a:schemeClr val="accent1"/>
                </a:effectRef>
                <a:fontRef idx="minor">
                  <a:schemeClr val="tx1"/>
                </a:fontRef>
              </xdr:style>
            </xdr:cxnSp>
            <xdr:sp>
              <xdr:nvSpPr>
                <xdr:cNvPr id="32" name="TextBox 31"/>
                <xdr:cNvSpPr txBox="1"/>
              </xdr:nvSpPr>
              <xdr:spPr>
                <a:xfrm>
                  <a:off x="8284997" y="5273961"/>
                  <a:ext cx="1539504" cy="292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zh-CN" altLang="en-US" sz="1000"/>
                    <a:t>工装模具信息表 </a:t>
                  </a:r>
                  <a:r>
                    <a:rPr lang="en-US" altLang="zh-CN" sz="1000"/>
                    <a:t>1</a:t>
                  </a:r>
                  <a:endParaRPr lang="zh-CN" altLang="en-US" sz="1000"/>
                </a:p>
              </xdr:txBody>
            </xdr:sp>
            <xdr:cxnSp>
              <xdr:nvCxnSpPr>
                <xdr:cNvPr id="34" name="肘形连接符 24"/>
                <xdr:cNvCxnSpPr>
                  <a:stCxn id="18" idx="2"/>
                  <a:endCxn id="35" idx="1"/>
                </xdr:cNvCxnSpPr>
              </xdr:nvCxnSpPr>
              <xdr:spPr>
                <a:xfrm rot="16200000" flipH="1">
                  <a:off x="8020013" y="5351195"/>
                  <a:ext cx="358910" cy="171056"/>
                </a:xfrm>
                <a:prstGeom prst="bentConnector2">
                  <a:avLst/>
                </a:prstGeom>
              </xdr:spPr>
              <xdr:style>
                <a:lnRef idx="1">
                  <a:schemeClr val="accent1"/>
                </a:lnRef>
                <a:fillRef idx="0">
                  <a:schemeClr val="accent1"/>
                </a:fillRef>
                <a:effectRef idx="0">
                  <a:schemeClr val="accent1"/>
                </a:effectRef>
                <a:fontRef idx="minor">
                  <a:schemeClr val="tx1"/>
                </a:fontRef>
              </xdr:style>
            </xdr:cxnSp>
            <xdr:sp>
              <xdr:nvSpPr>
                <xdr:cNvPr id="35" name="TextBox 34"/>
                <xdr:cNvSpPr txBox="1"/>
              </xdr:nvSpPr>
              <xdr:spPr>
                <a:xfrm>
                  <a:off x="8284997" y="5465936"/>
                  <a:ext cx="1539504" cy="300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zh-CN" altLang="en-US" sz="1000"/>
                    <a:t>工装模具信息表 </a:t>
                  </a:r>
                  <a:r>
                    <a:rPr lang="en-US" altLang="zh-CN" sz="1000"/>
                    <a:t>2</a:t>
                  </a:r>
                  <a:endParaRPr lang="zh-CN" altLang="en-US" sz="1000"/>
                </a:p>
              </xdr:txBody>
            </xdr:sp>
            <xdr:cxnSp>
              <xdr:nvCxnSpPr>
                <xdr:cNvPr id="36" name="肘形连接符 24"/>
                <xdr:cNvCxnSpPr>
                  <a:stCxn id="18" idx="2"/>
                  <a:endCxn id="37" idx="1"/>
                </xdr:cNvCxnSpPr>
              </xdr:nvCxnSpPr>
              <xdr:spPr>
                <a:xfrm rot="16200000" flipH="1">
                  <a:off x="7924026" y="5447182"/>
                  <a:ext cx="550884" cy="171056"/>
                </a:xfrm>
                <a:prstGeom prst="bentConnector2">
                  <a:avLst/>
                </a:prstGeom>
              </xdr:spPr>
              <xdr:style>
                <a:lnRef idx="1">
                  <a:schemeClr val="accent1"/>
                </a:lnRef>
                <a:fillRef idx="0">
                  <a:schemeClr val="accent1"/>
                </a:fillRef>
                <a:effectRef idx="0">
                  <a:schemeClr val="accent1"/>
                </a:effectRef>
                <a:fontRef idx="minor">
                  <a:schemeClr val="tx1"/>
                </a:fontRef>
              </xdr:style>
            </xdr:cxnSp>
            <xdr:sp>
              <xdr:nvSpPr>
                <xdr:cNvPr id="37" name="TextBox 36"/>
                <xdr:cNvSpPr txBox="1"/>
              </xdr:nvSpPr>
              <xdr:spPr>
                <a:xfrm>
                  <a:off x="8284997" y="5649565"/>
                  <a:ext cx="1539504" cy="300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zh-CN" altLang="en-US" sz="1000"/>
                    <a:t>工装模具信息表 </a:t>
                  </a:r>
                  <a:r>
                    <a:rPr lang="en-US" altLang="zh-CN" sz="1000"/>
                    <a:t>3</a:t>
                  </a:r>
                  <a:endParaRPr lang="zh-CN" altLang="en-US" sz="1000"/>
                </a:p>
              </xdr:txBody>
            </xdr:sp>
            <xdr:cxnSp>
              <xdr:nvCxnSpPr>
                <xdr:cNvPr id="38" name="肘形连接符 24"/>
                <xdr:cNvCxnSpPr>
                  <a:stCxn id="18" idx="2"/>
                  <a:endCxn id="39" idx="1"/>
                </xdr:cNvCxnSpPr>
              </xdr:nvCxnSpPr>
              <xdr:spPr>
                <a:xfrm rot="16200000" flipH="1">
                  <a:off x="7886466" y="5484743"/>
                  <a:ext cx="626005" cy="171056"/>
                </a:xfrm>
                <a:prstGeom prst="bentConnector2">
                  <a:avLst/>
                </a:prstGeom>
              </xdr:spPr>
              <xdr:style>
                <a:lnRef idx="1">
                  <a:schemeClr val="accent1"/>
                </a:lnRef>
                <a:fillRef idx="0">
                  <a:schemeClr val="accent1"/>
                </a:fillRef>
                <a:effectRef idx="0">
                  <a:schemeClr val="accent1"/>
                </a:effectRef>
                <a:fontRef idx="minor">
                  <a:schemeClr val="tx1"/>
                </a:fontRef>
              </xdr:style>
            </xdr:cxnSp>
            <xdr:sp>
              <xdr:nvSpPr>
                <xdr:cNvPr id="39" name="TextBox 38"/>
                <xdr:cNvSpPr txBox="1"/>
              </xdr:nvSpPr>
              <xdr:spPr>
                <a:xfrm>
                  <a:off x="8284997" y="5808152"/>
                  <a:ext cx="1539504" cy="141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altLang="zh-CN" sz="1000"/>
                    <a:t>......</a:t>
                  </a:r>
                  <a:endParaRPr lang="zh-CN" altLang="en-US" sz="1000"/>
                </a:p>
              </xdr:txBody>
            </xdr:sp>
          </xdr:grpSp>
        </xdr:grpSp>
        <xdr:sp>
          <xdr:nvSpPr>
            <xdr:cNvPr id="51" name="TextBox 50"/>
            <xdr:cNvSpPr txBox="1"/>
          </xdr:nvSpPr>
          <xdr:spPr>
            <a:xfrm>
              <a:off x="7247819" y="1910573"/>
              <a:ext cx="1781357" cy="299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defRPr/>
              </a:pPr>
              <a:r>
                <a:rPr kumimoji="0" lang="zh-CN" altLang="en-US" sz="1100" b="0" i="0" u="none" strike="noStrike" kern="0" cap="none" spc="0" normalizeH="0" baseline="0" noProof="0">
                  <a:ln>
                    <a:noFill/>
                  </a:ln>
                  <a:solidFill>
                    <a:sysClr val="windowText" lastClr="000000"/>
                  </a:solidFill>
                  <a:effectLst/>
                  <a:uLnTx/>
                  <a:uFillTx/>
                  <a:latin typeface="+mn-lt"/>
                  <a:ea typeface="+mn-ea"/>
                  <a:cs typeface="+mn-cs"/>
                </a:rPr>
                <a:t>参考：本报价单逻辑图</a:t>
              </a:r>
              <a:endParaRPr lang="zh-CN" altLang="en-US" sz="11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AAB\000003%20&#37319;&#36141;&#25991;&#26723;&#31649;&#29702;&#21150;&#27861;\&#25253;&#20215;&#25991;&#20214;\&#32479;&#19968;&#26684;&#24335;_100801\&#26631;&#20934;&#25253;&#20215;&#21333;_V2_6_&#26410;&#38145;&#2345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级首页"/>
      <sheetName val="二级明细-总"/>
      <sheetName val="二级明细-非生产"/>
      <sheetName val="工装明细"/>
      <sheetName val="开发费用信息表"/>
      <sheetName val="工装模具信息表1"/>
      <sheetName val="货币代码"/>
      <sheetName val="报价单"/>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vmlDrawing" Target="../drawings/vmlDrawing2.v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vmlDrawing" Target="../drawings/vmlDrawing9.vml"/><Relationship Id="rId1"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tint="0.0499893185216834"/>
    <outlinePr summaryBelow="0" summaryRight="0"/>
    <pageSetUpPr fitToPage="1"/>
  </sheetPr>
  <dimension ref="B1:K60"/>
  <sheetViews>
    <sheetView showGridLines="0" tabSelected="1" workbookViewId="0">
      <pane xSplit="1" ySplit="2" topLeftCell="B3" activePane="bottomRight" state="frozen"/>
      <selection/>
      <selection pane="topRight"/>
      <selection pane="bottomLeft"/>
      <selection pane="bottomRight" activeCell="G31" sqref="G31"/>
    </sheetView>
  </sheetViews>
  <sheetFormatPr defaultColWidth="9.14285714285714" defaultRowHeight="12.75"/>
  <cols>
    <col min="1" max="1" width="1.71428571428571" style="156" customWidth="1"/>
    <col min="2" max="3" width="9" style="156" customWidth="1"/>
    <col min="4" max="4" width="13.8571428571429" style="156" customWidth="1"/>
    <col min="5" max="5" width="20.7142857142857" style="156" customWidth="1"/>
    <col min="6" max="6" width="12.7142857142857" style="156" customWidth="1"/>
    <col min="7" max="7" width="20.7142857142857" style="156" customWidth="1"/>
    <col min="8" max="8" width="16.7142857142857" style="156" customWidth="1"/>
    <col min="9" max="9" width="20.7142857142857" style="156" customWidth="1"/>
    <col min="10" max="10" width="15.7142857142857" style="156" customWidth="1"/>
    <col min="11" max="11" width="15.2857142857143" style="156" customWidth="1"/>
    <col min="12" max="16384" width="9.14285714285714" style="156"/>
  </cols>
  <sheetData>
    <row r="1" s="714" customFormat="1" ht="23.25" spans="2:11">
      <c r="B1" s="715" t="s">
        <v>0</v>
      </c>
      <c r="C1" s="310"/>
      <c r="D1" s="310"/>
      <c r="E1" s="310"/>
      <c r="F1" s="310"/>
      <c r="G1" s="310"/>
      <c r="H1" s="310"/>
      <c r="I1" s="310"/>
      <c r="J1" s="310"/>
      <c r="K1" s="398"/>
    </row>
    <row r="2" s="307" customFormat="1" ht="24" spans="2:11">
      <c r="B2" s="312"/>
      <c r="C2" s="313" t="str">
        <f>'二级明细-生产'!C2</f>
        <v>B80J边防巡逻车</v>
      </c>
      <c r="D2" s="314"/>
      <c r="E2" s="314"/>
      <c r="F2" s="314"/>
      <c r="G2" s="314"/>
      <c r="H2" s="314"/>
      <c r="I2" s="314"/>
      <c r="J2" s="399" t="s">
        <v>1</v>
      </c>
      <c r="K2" s="400"/>
    </row>
    <row r="3" ht="5.1" customHeight="1" spans="2:11">
      <c r="B3" s="716"/>
      <c r="C3" s="717"/>
      <c r="D3" s="718"/>
      <c r="E3" s="718"/>
      <c r="F3" s="719"/>
      <c r="G3" s="718"/>
      <c r="H3" s="718"/>
      <c r="I3" s="718"/>
      <c r="J3" s="718"/>
      <c r="K3" s="779"/>
    </row>
    <row r="4" ht="12" customHeight="1" spans="2:11">
      <c r="B4" s="166"/>
      <c r="C4" s="172" t="s">
        <v>2</v>
      </c>
      <c r="D4" s="167">
        <f>IF('二级明细-生产'!D4="","",SUM('二级明细-生产'!D4))</f>
        <v>43556</v>
      </c>
      <c r="E4" s="163"/>
      <c r="F4" s="163"/>
      <c r="G4" s="170" t="s">
        <v>3</v>
      </c>
      <c r="H4" s="215" t="str">
        <f>IF('二级明细-生产'!K4="","",'二级明细-生产'!K4)</f>
        <v>人民币</v>
      </c>
      <c r="I4" s="216" t="s">
        <v>4</v>
      </c>
      <c r="J4" s="215" t="str">
        <f>IF('二级明细-生产'!O4="","",'二级明细-生产'!O4)</f>
        <v>白桦</v>
      </c>
      <c r="K4" s="780"/>
    </row>
    <row r="5" ht="12" customHeight="1" spans="2:11">
      <c r="B5" s="166"/>
      <c r="C5" s="172" t="s">
        <v>5</v>
      </c>
      <c r="D5" s="171" t="str">
        <f>IF('二级明细-生产'!D5="","",'二级明细-生产'!D5)</f>
        <v>边防巡逻车</v>
      </c>
      <c r="E5" s="172" t="s">
        <v>6</v>
      </c>
      <c r="F5" s="173" t="str">
        <f>IF('二级明细-生产'!H5="","",'二级明细-生产'!H5)</f>
        <v/>
      </c>
      <c r="G5" s="170" t="s">
        <v>7</v>
      </c>
      <c r="H5" s="215" t="str">
        <f>IF('二级明细-生产'!K5="","",'二级明细-生产'!K5)</f>
        <v/>
      </c>
      <c r="I5" s="172" t="s">
        <v>8</v>
      </c>
      <c r="J5" s="171" t="str">
        <f>IF('二级明细-生产'!O5="","",'二级明细-生产'!O5)</f>
        <v>销售经理</v>
      </c>
      <c r="K5" s="781"/>
    </row>
    <row r="6" ht="12" customHeight="1" spans="2:11">
      <c r="B6" s="166"/>
      <c r="C6" s="172" t="s">
        <v>9</v>
      </c>
      <c r="D6" s="171" t="str">
        <f>IF('二级明细-生产'!D6="","",'二级明细-生产'!D6)</f>
        <v>B80J</v>
      </c>
      <c r="E6" s="172" t="s">
        <v>10</v>
      </c>
      <c r="F6" s="171">
        <f>IF('二级明细-生产'!H6="","",'二级明细-生产'!H6)</f>
        <v>50</v>
      </c>
      <c r="G6" s="172" t="s">
        <v>11</v>
      </c>
      <c r="H6" s="171" t="str">
        <f>IF('二级明细-生产'!K6="","",'二级明细-生产'!K6)</f>
        <v>A010X00277</v>
      </c>
      <c r="I6" s="172" t="s">
        <v>12</v>
      </c>
      <c r="J6" s="171">
        <f>IF('二级明细-生产'!O6="","",'二级明细-生产'!O6)</f>
        <v>18601235516</v>
      </c>
      <c r="K6" s="780"/>
    </row>
    <row r="7" ht="12" customHeight="1" spans="2:11">
      <c r="B7" s="166"/>
      <c r="C7" s="172" t="s">
        <v>13</v>
      </c>
      <c r="D7" s="171" t="str">
        <f>IF('二级明细-生产'!D7="","",'二级明细-生产'!D7)</f>
        <v>第三排座椅总成</v>
      </c>
      <c r="E7" s="172" t="s">
        <v>14</v>
      </c>
      <c r="F7" s="171" t="str">
        <f>IF('二级明细-生产'!H7="","",'二级明细-生产'!H7)</f>
        <v/>
      </c>
      <c r="G7" s="172" t="s">
        <v>15</v>
      </c>
      <c r="H7" s="173" t="str">
        <f>IF('二级明细-生产'!K7="","",'二级明细-生产'!K7)</f>
        <v>北京光华荣昌汽车部件有限公司</v>
      </c>
      <c r="I7" s="172" t="s">
        <v>16</v>
      </c>
      <c r="J7" s="171" t="str">
        <f>IF('二级明细-生产'!O7="","",'二级明细-生产'!O7)</f>
        <v/>
      </c>
      <c r="K7" s="780"/>
    </row>
    <row r="8" ht="12" customHeight="1" spans="2:11">
      <c r="B8" s="166"/>
      <c r="C8" s="172" t="s">
        <v>17</v>
      </c>
      <c r="D8" s="171" t="str">
        <f>IF('二级明细-生产'!D8="","",'二级明细-生产'!D8)</f>
        <v/>
      </c>
      <c r="E8" s="172" t="s">
        <v>18</v>
      </c>
      <c r="F8" s="171" t="str">
        <f>IF('二级明细-生产'!H8="","",'二级明细-生产'!H8)</f>
        <v/>
      </c>
      <c r="G8" s="172" t="s">
        <v>19</v>
      </c>
      <c r="H8" s="173" t="str">
        <f>IF('二级明细-生产'!K8="","",'二级明细-生产'!K8)</f>
        <v>北京市昌平区流村工业园区</v>
      </c>
      <c r="I8" s="172" t="s">
        <v>20</v>
      </c>
      <c r="J8" s="173" t="str">
        <f>IF('二级明细-生产'!O8="","",'二级明细-生产'!O8)</f>
        <v>baihua@bjghrc.com</v>
      </c>
      <c r="K8" s="780"/>
    </row>
    <row r="9" ht="5.1" customHeight="1" spans="2:11">
      <c r="B9" s="336"/>
      <c r="C9" s="179"/>
      <c r="D9" s="179"/>
      <c r="E9" s="179"/>
      <c r="F9" s="179"/>
      <c r="G9" s="179"/>
      <c r="H9" s="720"/>
      <c r="I9" s="720"/>
      <c r="J9" s="451"/>
      <c r="K9" s="568"/>
    </row>
    <row r="10" customHeight="1" spans="2:11">
      <c r="B10" s="319"/>
      <c r="C10" s="163"/>
      <c r="D10" s="163"/>
      <c r="E10" s="163"/>
      <c r="F10" s="163"/>
      <c r="G10" s="163"/>
      <c r="H10" s="163"/>
      <c r="I10" s="163"/>
      <c r="J10" s="172"/>
      <c r="K10" s="782"/>
    </row>
    <row r="11" ht="5.1" customHeight="1" spans="2:11">
      <c r="B11" s="319"/>
      <c r="C11" s="721"/>
      <c r="D11" s="722"/>
      <c r="E11" s="722"/>
      <c r="F11" s="722"/>
      <c r="G11" s="723"/>
      <c r="H11" s="163"/>
      <c r="I11" s="169"/>
      <c r="J11" s="163"/>
      <c r="K11" s="325"/>
    </row>
    <row r="12" spans="2:11">
      <c r="B12" s="319"/>
      <c r="C12" s="724"/>
      <c r="D12" s="725"/>
      <c r="E12" s="726" t="s">
        <v>21</v>
      </c>
      <c r="F12" s="727">
        <f>shengchan_purchasepart</f>
        <v>86.46</v>
      </c>
      <c r="G12" s="728"/>
      <c r="H12" s="163"/>
      <c r="I12" s="169"/>
      <c r="J12" s="163"/>
      <c r="K12" s="325"/>
    </row>
    <row r="13" ht="5.1" customHeight="1" spans="2:11">
      <c r="B13" s="319"/>
      <c r="C13" s="729"/>
      <c r="D13" s="725"/>
      <c r="E13" s="730"/>
      <c r="F13" s="725"/>
      <c r="G13" s="728"/>
      <c r="H13" s="163"/>
      <c r="I13" s="169"/>
      <c r="J13" s="163"/>
      <c r="K13" s="325"/>
    </row>
    <row r="14" spans="2:11">
      <c r="B14" s="319"/>
      <c r="C14" s="724"/>
      <c r="D14" s="725"/>
      <c r="E14" s="726" t="s">
        <v>22</v>
      </c>
      <c r="F14" s="727">
        <f>shengchan_rawmaterial</f>
        <v>102.2432</v>
      </c>
      <c r="G14" s="728"/>
      <c r="H14" s="163"/>
      <c r="I14" s="169"/>
      <c r="J14" s="163"/>
      <c r="K14" s="325"/>
    </row>
    <row r="15" ht="5.1" customHeight="1" spans="2:11">
      <c r="B15" s="319"/>
      <c r="C15" s="729"/>
      <c r="D15" s="725"/>
      <c r="E15" s="730"/>
      <c r="F15" s="725"/>
      <c r="G15" s="728"/>
      <c r="H15" s="163"/>
      <c r="I15" s="169"/>
      <c r="J15" s="163"/>
      <c r="K15" s="325"/>
    </row>
    <row r="16" spans="2:11">
      <c r="B16" s="319"/>
      <c r="C16" s="724"/>
      <c r="D16" s="725"/>
      <c r="E16" s="726" t="s">
        <v>23</v>
      </c>
      <c r="F16" s="727">
        <f>'二级明细-生产'!O44+'二级明细-生产'!O57</f>
        <v>36.20424</v>
      </c>
      <c r="G16" s="728"/>
      <c r="H16" s="163"/>
      <c r="I16" s="169"/>
      <c r="J16" s="163"/>
      <c r="K16" s="325"/>
    </row>
    <row r="17" ht="5.1" customHeight="1" spans="2:11">
      <c r="B17" s="319"/>
      <c r="C17" s="729"/>
      <c r="D17" s="725"/>
      <c r="E17" s="730"/>
      <c r="F17" s="725"/>
      <c r="G17" s="728"/>
      <c r="H17" s="163"/>
      <c r="I17" s="169"/>
      <c r="J17" s="163"/>
      <c r="K17" s="325"/>
    </row>
    <row r="18" spans="2:11">
      <c r="B18" s="319"/>
      <c r="C18" s="724"/>
      <c r="D18" s="725"/>
      <c r="E18" s="726" t="s">
        <v>24</v>
      </c>
      <c r="F18" s="727">
        <f>'二级明细-生产'!I44+'二级明细-生产'!I57</f>
        <v>192.11799</v>
      </c>
      <c r="G18" s="728"/>
      <c r="H18" s="163"/>
      <c r="I18" s="169"/>
      <c r="J18" s="163"/>
      <c r="K18" s="325"/>
    </row>
    <row r="19" ht="5.1" customHeight="1" spans="2:11">
      <c r="B19" s="319"/>
      <c r="C19" s="731"/>
      <c r="D19" s="732"/>
      <c r="E19" s="732"/>
      <c r="F19" s="732"/>
      <c r="G19" s="733"/>
      <c r="H19" s="163"/>
      <c r="I19" s="169"/>
      <c r="J19" s="163"/>
      <c r="K19" s="325"/>
    </row>
    <row r="20" ht="5.1" customHeight="1" spans="2:11">
      <c r="B20" s="319"/>
      <c r="C20" s="734"/>
      <c r="D20" s="735"/>
      <c r="E20" s="735"/>
      <c r="F20" s="735"/>
      <c r="G20" s="736"/>
      <c r="H20" s="163"/>
      <c r="I20" s="169"/>
      <c r="J20" s="163"/>
      <c r="K20" s="325"/>
    </row>
    <row r="21" spans="2:11">
      <c r="B21" s="319"/>
      <c r="C21" s="737"/>
      <c r="D21" s="735"/>
      <c r="E21" s="738" t="s">
        <v>25</v>
      </c>
      <c r="F21" s="727">
        <f>'二级明细-非生产'!E16</f>
        <v>0.3</v>
      </c>
      <c r="G21" s="736"/>
      <c r="H21" s="163"/>
      <c r="I21" s="169"/>
      <c r="J21" s="163"/>
      <c r="K21" s="325"/>
    </row>
    <row r="22" ht="5.1" customHeight="1" spans="2:11">
      <c r="B22" s="319"/>
      <c r="C22" s="734"/>
      <c r="D22" s="735"/>
      <c r="E22" s="735"/>
      <c r="F22" s="735"/>
      <c r="G22" s="736"/>
      <c r="H22" s="163"/>
      <c r="I22" s="169"/>
      <c r="J22" s="163"/>
      <c r="K22" s="325"/>
    </row>
    <row r="23" spans="2:11">
      <c r="B23" s="319"/>
      <c r="C23" s="737"/>
      <c r="D23" s="735"/>
      <c r="E23" s="738" t="s">
        <v>26</v>
      </c>
      <c r="F23" s="727">
        <f>'二级明细-非生产'!J16</f>
        <v>20.8512715</v>
      </c>
      <c r="G23" s="736"/>
      <c r="H23" s="163"/>
      <c r="I23" s="169"/>
      <c r="J23" s="163"/>
      <c r="K23" s="325"/>
    </row>
    <row r="24" ht="5.1" customHeight="1" spans="2:11">
      <c r="B24" s="319"/>
      <c r="C24" s="734"/>
      <c r="D24" s="735"/>
      <c r="E24" s="735"/>
      <c r="F24" s="735"/>
      <c r="G24" s="736"/>
      <c r="H24" s="163"/>
      <c r="I24" s="169"/>
      <c r="J24" s="163"/>
      <c r="K24" s="325"/>
    </row>
    <row r="25" ht="12" customHeight="1" spans="2:11">
      <c r="B25" s="319"/>
      <c r="C25" s="737"/>
      <c r="D25" s="735"/>
      <c r="E25" s="738" t="s">
        <v>27</v>
      </c>
      <c r="F25" s="727">
        <f>'二级明细-非生产'!E24</f>
        <v>8.3405086</v>
      </c>
      <c r="G25" s="736"/>
      <c r="H25" s="163"/>
      <c r="I25" s="169"/>
      <c r="J25" s="163"/>
      <c r="K25" s="325"/>
    </row>
    <row r="26" ht="5.1" customHeight="1" spans="2:11">
      <c r="B26" s="319"/>
      <c r="C26" s="734"/>
      <c r="D26" s="735"/>
      <c r="E26" s="735"/>
      <c r="F26" s="735"/>
      <c r="G26" s="736"/>
      <c r="H26" s="163"/>
      <c r="I26" s="169"/>
      <c r="J26" s="163"/>
      <c r="K26" s="325"/>
    </row>
    <row r="27" ht="12" customHeight="1" spans="2:11">
      <c r="B27" s="319"/>
      <c r="C27" s="737"/>
      <c r="D27" s="735"/>
      <c r="E27" s="738" t="s">
        <v>28</v>
      </c>
      <c r="F27" s="727">
        <f>'二级明细-非生产'!H24</f>
        <v>16.6810172</v>
      </c>
      <c r="G27" s="736"/>
      <c r="H27" s="163"/>
      <c r="I27" s="169"/>
      <c r="J27" s="163"/>
      <c r="K27" s="325"/>
    </row>
    <row r="28" ht="5.1" customHeight="1" spans="2:11">
      <c r="B28" s="319"/>
      <c r="C28" s="734"/>
      <c r="D28" s="735"/>
      <c r="E28" s="735"/>
      <c r="F28" s="735"/>
      <c r="G28" s="736"/>
      <c r="H28" s="163"/>
      <c r="I28" s="169"/>
      <c r="J28" s="163"/>
      <c r="K28" s="325"/>
    </row>
    <row r="29" ht="12" customHeight="1" spans="2:11">
      <c r="B29" s="319"/>
      <c r="C29" s="737"/>
      <c r="D29" s="735"/>
      <c r="E29" s="738" t="s">
        <v>29</v>
      </c>
      <c r="F29" s="727">
        <f>'二级明细-非生产'!K24</f>
        <v>12.5107629</v>
      </c>
      <c r="G29" s="736"/>
      <c r="H29" s="163"/>
      <c r="I29" s="169"/>
      <c r="J29" s="163"/>
      <c r="K29" s="325"/>
    </row>
    <row r="30" ht="5.1" customHeight="1" spans="2:11">
      <c r="B30" s="319"/>
      <c r="C30" s="739"/>
      <c r="D30" s="740"/>
      <c r="E30" s="740"/>
      <c r="F30" s="740"/>
      <c r="G30" s="741"/>
      <c r="H30" s="163"/>
      <c r="I30" s="169"/>
      <c r="J30" s="163"/>
      <c r="K30" s="325"/>
    </row>
    <row r="31" ht="20.1" customHeight="1" spans="2:11">
      <c r="B31" s="319"/>
      <c r="C31" s="241"/>
      <c r="D31" s="263"/>
      <c r="E31" s="742" t="s">
        <v>30</v>
      </c>
      <c r="F31" s="743">
        <f>SUM(F12+F14+F16+F18+F21+F23+F25+F27+F29)</f>
        <v>475.7089902</v>
      </c>
      <c r="G31" s="277"/>
      <c r="H31" s="163"/>
      <c r="I31" s="169"/>
      <c r="J31" s="163"/>
      <c r="K31" s="325"/>
    </row>
    <row r="32" s="237" customFormat="1" ht="5.1" customHeight="1" spans="2:11">
      <c r="B32" s="241"/>
      <c r="C32" s="272"/>
      <c r="D32" s="744"/>
      <c r="E32" s="643"/>
      <c r="F32" s="745"/>
      <c r="G32" s="436"/>
      <c r="H32" s="169"/>
      <c r="I32" s="169"/>
      <c r="J32" s="169"/>
      <c r="K32" s="277"/>
    </row>
    <row r="33" ht="5.1" customHeight="1" spans="2:11">
      <c r="B33" s="319"/>
      <c r="C33" s="746"/>
      <c r="D33" s="747"/>
      <c r="E33" s="747"/>
      <c r="F33" s="747"/>
      <c r="G33" s="748"/>
      <c r="H33" s="163"/>
      <c r="I33" s="169"/>
      <c r="J33" s="163"/>
      <c r="K33" s="325"/>
    </row>
    <row r="34" ht="12" customHeight="1" spans="2:11">
      <c r="B34" s="319"/>
      <c r="C34" s="749"/>
      <c r="D34" s="750"/>
      <c r="E34" s="738" t="s">
        <v>31</v>
      </c>
      <c r="F34" s="727">
        <f>'二级明细-非生产'!D46</f>
        <v>25</v>
      </c>
      <c r="G34" s="736"/>
      <c r="H34" s="163"/>
      <c r="I34" s="169"/>
      <c r="J34" s="163"/>
      <c r="K34" s="325"/>
    </row>
    <row r="35" ht="5.1" customHeight="1" spans="2:11">
      <c r="B35" s="319"/>
      <c r="C35" s="734"/>
      <c r="D35" s="735"/>
      <c r="E35" s="751"/>
      <c r="F35" s="752"/>
      <c r="G35" s="736"/>
      <c r="H35" s="163"/>
      <c r="I35" s="169"/>
      <c r="J35" s="163"/>
      <c r="K35" s="325"/>
    </row>
    <row r="36" customHeight="1" spans="2:11">
      <c r="B36" s="319"/>
      <c r="C36" s="737"/>
      <c r="D36" s="735"/>
      <c r="E36" s="738" t="s">
        <v>32</v>
      </c>
      <c r="F36" s="727">
        <f>shengchan_sequence</f>
        <v>0</v>
      </c>
      <c r="G36" s="736"/>
      <c r="H36" s="163"/>
      <c r="I36" s="169"/>
      <c r="J36" s="163"/>
      <c r="K36" s="325"/>
    </row>
    <row r="37" ht="5.1" customHeight="1" spans="2:11">
      <c r="B37" s="319"/>
      <c r="C37" s="734"/>
      <c r="D37" s="735"/>
      <c r="E37" s="751"/>
      <c r="F37" s="752"/>
      <c r="G37" s="736"/>
      <c r="H37" s="163"/>
      <c r="I37" s="169"/>
      <c r="J37" s="163"/>
      <c r="K37" s="325"/>
    </row>
    <row r="38" customHeight="1" spans="2:11">
      <c r="B38" s="319"/>
      <c r="C38" s="753"/>
      <c r="D38" s="754"/>
      <c r="E38" s="755" t="s">
        <v>33</v>
      </c>
      <c r="F38" s="727">
        <f>'二级明细-非生产'!I46</f>
        <v>10.17</v>
      </c>
      <c r="G38" s="736"/>
      <c r="H38" s="163"/>
      <c r="I38" s="169"/>
      <c r="J38" s="163"/>
      <c r="K38" s="325"/>
    </row>
    <row r="39" ht="5.1" customHeight="1" spans="2:11">
      <c r="B39" s="319"/>
      <c r="C39" s="734"/>
      <c r="D39" s="735"/>
      <c r="E39" s="751"/>
      <c r="F39" s="752"/>
      <c r="G39" s="736"/>
      <c r="H39" s="163"/>
      <c r="I39" s="169"/>
      <c r="J39" s="163"/>
      <c r="K39" s="325"/>
    </row>
    <row r="40" spans="2:11">
      <c r="B40" s="319"/>
      <c r="C40" s="749"/>
      <c r="D40" s="750"/>
      <c r="E40" s="738" t="s">
        <v>34</v>
      </c>
      <c r="F40" s="727">
        <f>'二级明细-非生产'!I35</f>
        <v>0</v>
      </c>
      <c r="G40" s="736"/>
      <c r="H40" s="163"/>
      <c r="I40" s="169"/>
      <c r="J40" s="163"/>
      <c r="K40" s="325"/>
    </row>
    <row r="41" ht="5.1" customHeight="1" spans="2:11">
      <c r="B41" s="319"/>
      <c r="C41" s="734"/>
      <c r="D41" s="735"/>
      <c r="E41" s="751"/>
      <c r="F41" s="752"/>
      <c r="G41" s="736"/>
      <c r="H41" s="163"/>
      <c r="I41" s="169"/>
      <c r="J41" s="163"/>
      <c r="K41" s="325"/>
    </row>
    <row r="42" customHeight="1" spans="2:11">
      <c r="B42" s="319"/>
      <c r="C42" s="749"/>
      <c r="D42" s="750"/>
      <c r="E42" s="738" t="s">
        <v>35</v>
      </c>
      <c r="F42" s="727">
        <f>'二级明细-非生产'!D35</f>
        <v>0</v>
      </c>
      <c r="G42" s="736"/>
      <c r="H42" s="163"/>
      <c r="I42" s="169"/>
      <c r="J42" s="163"/>
      <c r="K42" s="325"/>
    </row>
    <row r="43" ht="5.1" customHeight="1" spans="2:11">
      <c r="B43" s="319"/>
      <c r="C43" s="756"/>
      <c r="D43" s="757"/>
      <c r="E43" s="757"/>
      <c r="F43" s="757"/>
      <c r="G43" s="741"/>
      <c r="H43" s="163"/>
      <c r="I43" s="169"/>
      <c r="J43" s="163"/>
      <c r="K43" s="325"/>
    </row>
    <row r="44" ht="20.1" customHeight="1" spans="2:11">
      <c r="B44" s="319"/>
      <c r="C44" s="758"/>
      <c r="D44" s="759"/>
      <c r="E44" s="760" t="s">
        <v>36</v>
      </c>
      <c r="F44" s="761">
        <f>coverpage_baseprice+coverpage_package+coverpage_sequence+coverpage_logistic</f>
        <v>510.8789902</v>
      </c>
      <c r="G44" s="762" t="s">
        <v>37</v>
      </c>
      <c r="H44" s="163"/>
      <c r="I44" s="169"/>
      <c r="J44" s="163"/>
      <c r="K44" s="325"/>
    </row>
    <row r="45" ht="20.1" customHeight="1" spans="2:11">
      <c r="B45" s="319"/>
      <c r="C45" s="763"/>
      <c r="D45" s="764"/>
      <c r="E45" s="742" t="s">
        <v>38</v>
      </c>
      <c r="F45" s="761">
        <f>SUM(F31+F34+F40+F42+F36+F38)</f>
        <v>510.8789902</v>
      </c>
      <c r="G45" s="765" t="s">
        <v>39</v>
      </c>
      <c r="H45" s="163"/>
      <c r="I45" s="169"/>
      <c r="J45" s="163"/>
      <c r="K45" s="325"/>
    </row>
    <row r="46" ht="5.1" customHeight="1" spans="2:11">
      <c r="B46" s="319"/>
      <c r="C46" s="241"/>
      <c r="D46" s="169"/>
      <c r="E46" s="169"/>
      <c r="F46" s="169"/>
      <c r="G46" s="277"/>
      <c r="H46" s="163"/>
      <c r="I46" s="169"/>
      <c r="J46" s="163"/>
      <c r="K46" s="325"/>
    </row>
    <row r="47" ht="16.5" spans="2:11">
      <c r="B47" s="319"/>
      <c r="C47" s="766"/>
      <c r="D47" s="767"/>
      <c r="E47" s="768" t="s">
        <v>40</v>
      </c>
      <c r="F47" s="769">
        <f>tooling_total*1.17</f>
        <v>472095</v>
      </c>
      <c r="G47" s="770" t="s">
        <v>41</v>
      </c>
      <c r="H47" s="163"/>
      <c r="I47" s="169"/>
      <c r="J47" s="163"/>
      <c r="K47" s="325"/>
    </row>
    <row r="48" ht="5.1" customHeight="1" spans="2:11">
      <c r="B48" s="319"/>
      <c r="C48" s="766"/>
      <c r="D48" s="767"/>
      <c r="E48" s="764"/>
      <c r="F48" s="771"/>
      <c r="G48" s="277"/>
      <c r="H48" s="163"/>
      <c r="I48" s="169"/>
      <c r="J48" s="163"/>
      <c r="K48" s="325"/>
    </row>
    <row r="49" ht="16.5" collapsed="1" spans="2:11">
      <c r="B49" s="319"/>
      <c r="C49" s="766"/>
      <c r="D49" s="767"/>
      <c r="E49" s="768" t="s">
        <v>42</v>
      </c>
      <c r="F49" s="769">
        <f>开发费用!I29</f>
        <v>859833</v>
      </c>
      <c r="G49" s="770" t="s">
        <v>43</v>
      </c>
      <c r="H49" s="163"/>
      <c r="I49" s="169"/>
      <c r="J49" s="163"/>
      <c r="K49" s="325"/>
    </row>
    <row r="50" ht="5.1" hidden="1" customHeight="1" outlineLevel="1" spans="2:11">
      <c r="B50" s="319"/>
      <c r="C50" s="772"/>
      <c r="D50" s="773"/>
      <c r="E50" s="774"/>
      <c r="F50" s="775"/>
      <c r="G50" s="405"/>
      <c r="H50" s="163"/>
      <c r="I50" s="169"/>
      <c r="J50" s="163"/>
      <c r="K50" s="325"/>
    </row>
    <row r="51" ht="5.1" hidden="1" customHeight="1" outlineLevel="1" spans="2:11">
      <c r="B51" s="319"/>
      <c r="C51" s="763"/>
      <c r="D51" s="764"/>
      <c r="E51" s="768"/>
      <c r="F51" s="776"/>
      <c r="G51" s="277"/>
      <c r="H51" s="163"/>
      <c r="I51" s="169"/>
      <c r="J51" s="163"/>
      <c r="K51" s="325"/>
    </row>
    <row r="52" ht="16.5" hidden="1" outlineLevel="1" spans="2:11">
      <c r="B52" s="319"/>
      <c r="C52" s="766"/>
      <c r="D52" s="767"/>
      <c r="E52" s="768" t="s">
        <v>44</v>
      </c>
      <c r="F52" s="769">
        <f>工装夹检具!N58</f>
        <v>468060</v>
      </c>
      <c r="G52" s="770" t="s">
        <v>45</v>
      </c>
      <c r="H52" s="163"/>
      <c r="I52" s="169"/>
      <c r="J52" s="163"/>
      <c r="K52" s="325"/>
    </row>
    <row r="53" ht="5.1" hidden="1" customHeight="1" outlineLevel="1" spans="2:11">
      <c r="B53" s="319"/>
      <c r="C53" s="766"/>
      <c r="D53" s="767"/>
      <c r="E53" s="764"/>
      <c r="F53" s="771"/>
      <c r="G53" s="277"/>
      <c r="H53" s="163"/>
      <c r="I53" s="169"/>
      <c r="J53" s="163"/>
      <c r="K53" s="325"/>
    </row>
    <row r="54" ht="16.5" hidden="1" outlineLevel="1" spans="2:11">
      <c r="B54" s="319"/>
      <c r="C54" s="766"/>
      <c r="D54" s="767"/>
      <c r="E54" s="768" t="s">
        <v>46</v>
      </c>
      <c r="F54" s="769">
        <f>开发费用!I31</f>
        <v>0</v>
      </c>
      <c r="G54" s="770" t="s">
        <v>45</v>
      </c>
      <c r="H54" s="163"/>
      <c r="I54" s="169"/>
      <c r="J54" s="163"/>
      <c r="K54" s="325"/>
    </row>
    <row r="55" ht="5.1" customHeight="1" spans="2:11">
      <c r="B55" s="319"/>
      <c r="C55" s="272"/>
      <c r="D55" s="643"/>
      <c r="E55" s="643"/>
      <c r="F55" s="643"/>
      <c r="G55" s="436"/>
      <c r="H55" s="163"/>
      <c r="I55" s="169"/>
      <c r="J55" s="163"/>
      <c r="K55" s="325"/>
    </row>
    <row r="56" spans="2:11">
      <c r="B56" s="319"/>
      <c r="C56" s="163"/>
      <c r="D56" s="163"/>
      <c r="E56" s="163"/>
      <c r="F56" s="163"/>
      <c r="G56" s="163"/>
      <c r="H56" s="163"/>
      <c r="I56" s="163"/>
      <c r="J56" s="163"/>
      <c r="K56" s="325"/>
    </row>
    <row r="57" spans="2:11">
      <c r="B57" s="319"/>
      <c r="C57" s="777" t="s">
        <v>47</v>
      </c>
      <c r="D57" s="163"/>
      <c r="E57" s="163"/>
      <c r="F57" s="163"/>
      <c r="G57" s="163"/>
      <c r="H57" s="163"/>
      <c r="I57" s="163"/>
      <c r="J57" s="163"/>
      <c r="K57" s="325"/>
    </row>
    <row r="58" ht="13.5" spans="2:11">
      <c r="B58" s="336"/>
      <c r="C58" s="179"/>
      <c r="D58" s="179"/>
      <c r="E58" s="179"/>
      <c r="F58" s="179"/>
      <c r="G58" s="179"/>
      <c r="H58" s="179"/>
      <c r="I58" s="179"/>
      <c r="J58" s="179"/>
      <c r="K58" s="221"/>
    </row>
    <row r="60" spans="5:5">
      <c r="E60" s="778"/>
    </row>
  </sheetData>
  <customSheetViews>
    <customSheetView guid="{f967fa98-ffde-4cc1-9034-3318ab17576f}" scale="115" showPageBreaks="1" showGridLines="0" fitToPage="1" hiddenRows="1">
      <pane xSplit="1" ySplit="2" topLeftCell="C7" activePane="bottomRight" state="frozen"/>
      <selection activeCell="F44" sqref="F44"/>
      <pageMargins left="0.47244094488189" right="0.354330708661417" top="0.905511811023622" bottom="0.826771653543307" header="0.511811023622047" footer="0.511811023622047"/>
      <printOptions horizontalCentered="1"/>
      <pageSetup paperSize="9" scale="88" orientation="landscape"/>
      <headerFooter alignWithMargins="0">
        <oddHeader>&amp;L&amp;G&amp;R&amp;"宋体,加粗"&amp;12</oddHeader>
        <oddFooter>&amp;R&amp;8&amp;D</oddFooter>
      </headerFooter>
    </customSheetView>
    <customSheetView guid="{c1a3e985-11f3-4fc1-9a70-68b1cf917c35}" showGridLines="0" fitToPage="1" topLeftCell="A28">
      <selection activeCell="G39" sqref="G39"/>
      <pageMargins left="0.47244094488189" right="0.354330708661417" top="0.905511811023622" bottom="0.826771653543307" header="0.511811023622047" footer="0.511811023622047"/>
      <printOptions horizontalCentered="1"/>
      <pageSetup paperSize="9" scale="72" orientation="landscape"/>
      <headerFooter alignWithMargins="0">
        <oddHeader>&amp;L&amp;G&amp;R&amp;"宋体,加粗"&amp;12报价单</oddHeader>
        <oddFooter>&amp;R&amp;8&amp;D</oddFooter>
      </headerFooter>
    </customSheetView>
  </customSheetViews>
  <mergeCells count="1">
    <mergeCell ref="B1:K1"/>
  </mergeCells>
  <printOptions horizontalCentered="1"/>
  <pageMargins left="0.47244094488189" right="0.354330708661417" top="1.2992125984252" bottom="0.826771653543307" header="0.511811023622047" footer="0.511811023622047"/>
  <pageSetup paperSize="9" scale="83" orientation="landscape"/>
  <headerFooter alignWithMargins="0">
    <oddHeader>&amp;L&amp;G&amp;R&amp;"宋体,加粗"&amp;12</oddHeader>
    <oddFooter>&amp;R&amp;8&amp;D</oddFooter>
  </headerFooter>
  <ignoredErrors>
    <ignoredError sqref="C2 J6:J8 J4 H4:H8 F5:F8 D5:D8" unlockedFormula="1"/>
  </ignoredErrors>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249977111117893"/>
    <outlinePr summaryBelow="0" summaryRight="0"/>
    <pageSetUpPr fitToPage="1"/>
  </sheetPr>
  <dimension ref="A1:AD133"/>
  <sheetViews>
    <sheetView showGridLines="0" workbookViewId="0">
      <pane xSplit="1" ySplit="9" topLeftCell="B16" activePane="bottomRight" state="frozen"/>
      <selection/>
      <selection pane="topRight"/>
      <selection pane="bottomLeft"/>
      <selection pane="bottomRight" activeCell="D11" sqref="D11"/>
    </sheetView>
  </sheetViews>
  <sheetFormatPr defaultColWidth="9.14285714285714" defaultRowHeight="12.75"/>
  <cols>
    <col min="1" max="1" width="0.857142857142857" style="156" customWidth="1"/>
    <col min="2" max="2" width="6.28571428571429" style="156" customWidth="1"/>
    <col min="3" max="3" width="11.5714285714286" style="156" customWidth="1"/>
    <col min="4" max="4" width="31.2857142857143" style="156" customWidth="1"/>
    <col min="5" max="5" width="11.5714285714286" style="156" customWidth="1"/>
    <col min="6" max="6" width="19.5714285714286" style="156" customWidth="1"/>
    <col min="7" max="7" width="11.5714285714286" style="156" customWidth="1"/>
    <col min="8" max="8" width="16.4285714285714" style="156" customWidth="1"/>
    <col min="9" max="9" width="21.8571428571429" style="156" customWidth="1"/>
    <col min="10" max="14" width="11.5714285714286" style="156" customWidth="1"/>
    <col min="15" max="15" width="14.2857142857143" style="156" customWidth="1"/>
    <col min="16" max="16" width="11.5714285714286" style="156" customWidth="1"/>
    <col min="17" max="19" width="11.4285714285714" style="156" customWidth="1"/>
    <col min="20" max="20" width="9.14285714285714" style="438"/>
    <col min="21" max="21" width="20.7142857142857" style="438" customWidth="1"/>
    <col min="22" max="16384" width="9.14285714285714" style="156"/>
  </cols>
  <sheetData>
    <row r="1" s="307" customFormat="1" ht="24.95" customHeight="1" spans="2:21">
      <c r="B1" s="309" t="s">
        <v>48</v>
      </c>
      <c r="C1" s="439"/>
      <c r="D1" s="439"/>
      <c r="E1" s="439"/>
      <c r="F1" s="439"/>
      <c r="G1" s="439"/>
      <c r="H1" s="439"/>
      <c r="I1" s="439"/>
      <c r="J1" s="439"/>
      <c r="K1" s="439"/>
      <c r="L1" s="439"/>
      <c r="M1" s="439"/>
      <c r="N1" s="439"/>
      <c r="O1" s="439"/>
      <c r="P1" s="557"/>
      <c r="Q1" s="311"/>
      <c r="R1" s="311"/>
      <c r="S1" s="311"/>
      <c r="T1" s="663"/>
      <c r="U1" s="663"/>
    </row>
    <row r="2" s="307" customFormat="1" ht="24.95" customHeight="1" spans="2:21">
      <c r="B2" s="312"/>
      <c r="C2" s="314" t="s">
        <v>49</v>
      </c>
      <c r="D2" s="314"/>
      <c r="E2" s="314"/>
      <c r="F2" s="314"/>
      <c r="G2" s="314"/>
      <c r="H2" s="314"/>
      <c r="I2" s="314"/>
      <c r="J2" s="314"/>
      <c r="K2" s="314"/>
      <c r="L2" s="314"/>
      <c r="M2" s="314"/>
      <c r="N2" s="558"/>
      <c r="O2" s="399" t="s">
        <v>50</v>
      </c>
      <c r="P2" s="400"/>
      <c r="Q2" s="311"/>
      <c r="R2" s="311"/>
      <c r="S2" s="311"/>
      <c r="T2" s="664"/>
      <c r="U2" s="663"/>
    </row>
    <row r="3" ht="5.1" customHeight="1" spans="2:19">
      <c r="B3" s="440"/>
      <c r="C3" s="163"/>
      <c r="D3" s="163"/>
      <c r="E3" s="163"/>
      <c r="F3" s="163"/>
      <c r="G3" s="163"/>
      <c r="H3" s="163"/>
      <c r="I3" s="163"/>
      <c r="J3" s="163"/>
      <c r="K3" s="163"/>
      <c r="L3" s="163"/>
      <c r="M3" s="163"/>
      <c r="N3" s="163"/>
      <c r="O3" s="163"/>
      <c r="P3" s="214"/>
      <c r="Q3" s="163"/>
      <c r="R3" s="163"/>
      <c r="S3" s="163"/>
    </row>
    <row r="4" ht="12" customHeight="1" spans="2:19">
      <c r="B4" s="441"/>
      <c r="C4" s="172" t="s">
        <v>2</v>
      </c>
      <c r="D4" s="442">
        <v>43556</v>
      </c>
      <c r="E4" s="442"/>
      <c r="F4" s="169"/>
      <c r="G4" s="170"/>
      <c r="H4" s="443"/>
      <c r="I4" s="169"/>
      <c r="J4" s="170" t="s">
        <v>3</v>
      </c>
      <c r="K4" s="559" t="s">
        <v>51</v>
      </c>
      <c r="L4" s="163"/>
      <c r="M4" s="216" t="s">
        <v>4</v>
      </c>
      <c r="N4" s="216"/>
      <c r="O4" s="560" t="s">
        <v>52</v>
      </c>
      <c r="P4" s="561"/>
      <c r="Q4" s="665"/>
      <c r="R4" s="665"/>
      <c r="S4" s="665"/>
    </row>
    <row r="5" ht="12" customHeight="1" spans="2:19">
      <c r="B5" s="441"/>
      <c r="C5" s="172" t="s">
        <v>5</v>
      </c>
      <c r="D5" s="444" t="s">
        <v>53</v>
      </c>
      <c r="E5" s="445"/>
      <c r="F5" s="169"/>
      <c r="G5" s="172" t="s">
        <v>6</v>
      </c>
      <c r="H5" s="446"/>
      <c r="I5" s="218"/>
      <c r="J5" s="170" t="s">
        <v>7</v>
      </c>
      <c r="K5" s="562"/>
      <c r="L5" s="163"/>
      <c r="M5" s="218"/>
      <c r="N5" s="172" t="s">
        <v>8</v>
      </c>
      <c r="O5" s="563" t="s">
        <v>54</v>
      </c>
      <c r="P5" s="561"/>
      <c r="Q5" s="665"/>
      <c r="R5" s="163"/>
      <c r="S5" s="665"/>
    </row>
    <row r="6" ht="12" customHeight="1" spans="2:19">
      <c r="B6" s="441"/>
      <c r="C6" s="172" t="s">
        <v>9</v>
      </c>
      <c r="D6" s="445" t="s">
        <v>55</v>
      </c>
      <c r="E6" s="445"/>
      <c r="F6" s="169"/>
      <c r="G6" s="172" t="s">
        <v>10</v>
      </c>
      <c r="H6" s="447">
        <v>50</v>
      </c>
      <c r="I6" s="218"/>
      <c r="J6" s="172" t="s">
        <v>11</v>
      </c>
      <c r="K6" s="445" t="s">
        <v>56</v>
      </c>
      <c r="L6" s="163"/>
      <c r="M6" s="218"/>
      <c r="N6" s="172" t="s">
        <v>12</v>
      </c>
      <c r="O6" s="564">
        <v>18601235516</v>
      </c>
      <c r="P6" s="561"/>
      <c r="Q6" s="666"/>
      <c r="R6" s="666"/>
      <c r="S6" s="666"/>
    </row>
    <row r="7" ht="12" customHeight="1" spans="2:19">
      <c r="B7" s="441"/>
      <c r="C7" s="172" t="s">
        <v>13</v>
      </c>
      <c r="D7" s="444" t="s">
        <v>57</v>
      </c>
      <c r="E7" s="445"/>
      <c r="F7" s="169"/>
      <c r="G7" s="172" t="s">
        <v>14</v>
      </c>
      <c r="H7" s="448"/>
      <c r="I7" s="565"/>
      <c r="J7" s="172" t="s">
        <v>15</v>
      </c>
      <c r="K7" s="566" t="s">
        <v>58</v>
      </c>
      <c r="L7" s="415"/>
      <c r="M7" s="218"/>
      <c r="N7" s="172" t="s">
        <v>16</v>
      </c>
      <c r="O7" s="564"/>
      <c r="P7" s="561"/>
      <c r="Q7" s="666"/>
      <c r="R7" s="666"/>
      <c r="S7" s="666"/>
    </row>
    <row r="8" ht="12" customHeight="1" spans="2:21">
      <c r="B8" s="441"/>
      <c r="C8" s="172" t="s">
        <v>17</v>
      </c>
      <c r="D8" s="445"/>
      <c r="E8" s="445"/>
      <c r="F8" s="169"/>
      <c r="G8" s="172" t="s">
        <v>18</v>
      </c>
      <c r="H8" s="449"/>
      <c r="I8" s="565"/>
      <c r="J8" s="172" t="s">
        <v>19</v>
      </c>
      <c r="K8" s="566" t="s">
        <v>59</v>
      </c>
      <c r="L8" s="379"/>
      <c r="M8" s="218"/>
      <c r="N8" s="172" t="s">
        <v>20</v>
      </c>
      <c r="O8" s="567" t="s">
        <v>60</v>
      </c>
      <c r="P8" s="561"/>
      <c r="Q8" s="666"/>
      <c r="R8" s="666"/>
      <c r="S8" s="666"/>
      <c r="U8" s="667"/>
    </row>
    <row r="9" ht="5.1" customHeight="1" spans="2:21">
      <c r="B9" s="450"/>
      <c r="C9" s="451"/>
      <c r="D9" s="451"/>
      <c r="E9" s="451"/>
      <c r="F9" s="451"/>
      <c r="G9" s="451"/>
      <c r="H9" s="451"/>
      <c r="I9" s="451"/>
      <c r="J9" s="451"/>
      <c r="K9" s="451"/>
      <c r="L9" s="451"/>
      <c r="M9" s="451"/>
      <c r="N9" s="451"/>
      <c r="O9" s="451"/>
      <c r="P9" s="568"/>
      <c r="Q9" s="666"/>
      <c r="R9" s="666"/>
      <c r="S9" s="666"/>
      <c r="U9" s="667"/>
    </row>
    <row r="10" ht="15" customHeight="1" spans="2:21">
      <c r="B10" s="452"/>
      <c r="C10" s="453" t="s">
        <v>61</v>
      </c>
      <c r="D10" s="454"/>
      <c r="E10" s="454"/>
      <c r="F10" s="454"/>
      <c r="G10" s="454"/>
      <c r="H10" s="454"/>
      <c r="I10" s="454"/>
      <c r="J10" s="454"/>
      <c r="K10" s="454"/>
      <c r="L10" s="454"/>
      <c r="M10" s="454"/>
      <c r="N10" s="454"/>
      <c r="O10" s="454"/>
      <c r="P10" s="569"/>
      <c r="Q10" s="666"/>
      <c r="R10" s="666"/>
      <c r="S10" s="666"/>
      <c r="U10" s="667"/>
    </row>
    <row r="11" s="437" customFormat="1" ht="41.25" customHeight="1" outlineLevel="1" spans="2:21">
      <c r="B11" s="455" t="s">
        <v>62</v>
      </c>
      <c r="C11" s="456" t="s">
        <v>63</v>
      </c>
      <c r="D11" s="456" t="s">
        <v>64</v>
      </c>
      <c r="E11" s="456" t="s">
        <v>65</v>
      </c>
      <c r="F11" s="457" t="s">
        <v>66</v>
      </c>
      <c r="G11" s="456" t="s">
        <v>67</v>
      </c>
      <c r="H11" s="456" t="s">
        <v>68</v>
      </c>
      <c r="I11" s="570" t="s">
        <v>69</v>
      </c>
      <c r="J11" s="456" t="s">
        <v>70</v>
      </c>
      <c r="K11" s="457" t="s">
        <v>71</v>
      </c>
      <c r="L11" s="571" t="s">
        <v>72</v>
      </c>
      <c r="M11" s="572" t="s">
        <v>73</v>
      </c>
      <c r="N11" s="572" t="s">
        <v>74</v>
      </c>
      <c r="O11" s="572" t="s">
        <v>75</v>
      </c>
      <c r="P11" s="573" t="s">
        <v>76</v>
      </c>
      <c r="Q11" s="666"/>
      <c r="R11" s="666"/>
      <c r="S11" s="666"/>
      <c r="T11" s="668"/>
      <c r="U11" s="669"/>
    </row>
    <row r="12" ht="13.5" outlineLevel="1" spans="2:23">
      <c r="B12" s="458">
        <v>1</v>
      </c>
      <c r="C12" s="459"/>
      <c r="D12" s="459"/>
      <c r="E12" s="460"/>
      <c r="F12" s="461" t="s">
        <v>77</v>
      </c>
      <c r="G12" s="459" t="s">
        <v>78</v>
      </c>
      <c r="H12" s="462"/>
      <c r="I12" s="574"/>
      <c r="J12" s="575" t="s">
        <v>79</v>
      </c>
      <c r="K12" s="576" t="s">
        <v>80</v>
      </c>
      <c r="L12" s="555"/>
      <c r="M12" s="577">
        <v>22.08</v>
      </c>
      <c r="N12" s="577">
        <v>1.16</v>
      </c>
      <c r="O12" s="578">
        <v>1</v>
      </c>
      <c r="P12" s="579">
        <f t="shared" ref="P12:P16" si="0">IF(N12&gt;0,M12*N12*O12,0)</f>
        <v>25.6128</v>
      </c>
      <c r="Q12" s="666"/>
      <c r="R12" s="666"/>
      <c r="S12" s="666"/>
      <c r="U12" s="667"/>
      <c r="V12" s="670"/>
      <c r="W12" s="670"/>
    </row>
    <row r="13" outlineLevel="1" spans="2:23">
      <c r="B13" s="458">
        <v>2</v>
      </c>
      <c r="C13" s="459"/>
      <c r="D13" s="459"/>
      <c r="E13" s="460"/>
      <c r="F13" s="461" t="s">
        <v>81</v>
      </c>
      <c r="G13" s="459" t="s">
        <v>78</v>
      </c>
      <c r="H13" s="462"/>
      <c r="I13" s="574"/>
      <c r="J13" s="575" t="s">
        <v>79</v>
      </c>
      <c r="K13" s="580" t="s">
        <v>80</v>
      </c>
      <c r="L13" s="555"/>
      <c r="M13" s="577">
        <v>22.08</v>
      </c>
      <c r="N13" s="515">
        <v>0.63</v>
      </c>
      <c r="O13" s="578">
        <v>1</v>
      </c>
      <c r="P13" s="579">
        <f t="shared" si="0"/>
        <v>13.9104</v>
      </c>
      <c r="Q13" s="666"/>
      <c r="R13" s="666"/>
      <c r="S13" s="666"/>
      <c r="U13" s="667"/>
      <c r="V13" s="670"/>
      <c r="W13" s="670"/>
    </row>
    <row r="14" outlineLevel="1" spans="2:23">
      <c r="B14" s="458">
        <v>3</v>
      </c>
      <c r="C14" s="463"/>
      <c r="D14" s="463"/>
      <c r="E14" s="464"/>
      <c r="F14" s="465" t="s">
        <v>82</v>
      </c>
      <c r="G14" s="466" t="s">
        <v>83</v>
      </c>
      <c r="H14" s="467"/>
      <c r="I14" s="467" t="s">
        <v>84</v>
      </c>
      <c r="J14" s="575" t="s">
        <v>79</v>
      </c>
      <c r="K14" s="580" t="s">
        <v>80</v>
      </c>
      <c r="L14" s="581"/>
      <c r="M14" s="582">
        <v>25.7</v>
      </c>
      <c r="N14" s="515">
        <v>1</v>
      </c>
      <c r="O14" s="578">
        <v>1</v>
      </c>
      <c r="P14" s="579">
        <f t="shared" si="0"/>
        <v>25.7</v>
      </c>
      <c r="Q14" s="666"/>
      <c r="R14" s="666"/>
      <c r="S14" s="666"/>
      <c r="U14" s="667"/>
      <c r="V14" s="670"/>
      <c r="W14" s="670"/>
    </row>
    <row r="15" outlineLevel="1" spans="2:23">
      <c r="B15" s="458">
        <v>4</v>
      </c>
      <c r="C15" s="459"/>
      <c r="D15" s="459"/>
      <c r="E15" s="460"/>
      <c r="F15" s="468" t="s">
        <v>85</v>
      </c>
      <c r="G15" s="460"/>
      <c r="H15" s="460"/>
      <c r="I15" s="460"/>
      <c r="J15" s="575" t="s">
        <v>79</v>
      </c>
      <c r="K15" s="576" t="s">
        <v>80</v>
      </c>
      <c r="L15" s="581"/>
      <c r="M15" s="521">
        <v>30.45</v>
      </c>
      <c r="N15" s="515">
        <v>1</v>
      </c>
      <c r="O15" s="578">
        <v>1</v>
      </c>
      <c r="P15" s="579">
        <f t="shared" si="0"/>
        <v>30.45</v>
      </c>
      <c r="Q15" s="666"/>
      <c r="R15" s="666"/>
      <c r="S15" s="666"/>
      <c r="U15" s="667"/>
      <c r="V15" s="670"/>
      <c r="W15" s="670"/>
    </row>
    <row r="16" outlineLevel="1" spans="2:23">
      <c r="B16" s="458">
        <v>5</v>
      </c>
      <c r="C16" s="459"/>
      <c r="D16" s="459"/>
      <c r="E16" s="460"/>
      <c r="F16" s="469" t="s">
        <v>86</v>
      </c>
      <c r="G16" s="460"/>
      <c r="H16" s="460"/>
      <c r="I16" s="460"/>
      <c r="J16" s="575" t="s">
        <v>79</v>
      </c>
      <c r="K16" s="576" t="s">
        <v>80</v>
      </c>
      <c r="L16" s="581"/>
      <c r="M16" s="521">
        <v>6.57</v>
      </c>
      <c r="N16" s="515">
        <v>1</v>
      </c>
      <c r="O16" s="578">
        <v>1</v>
      </c>
      <c r="P16" s="579">
        <f t="shared" si="0"/>
        <v>6.57</v>
      </c>
      <c r="Q16" s="666"/>
      <c r="R16" s="666"/>
      <c r="S16" s="666"/>
      <c r="U16" s="667"/>
      <c r="V16" s="670"/>
      <c r="W16" s="670"/>
    </row>
    <row r="17" outlineLevel="1" spans="2:23">
      <c r="B17" s="458">
        <v>6</v>
      </c>
      <c r="C17" s="463"/>
      <c r="D17" s="463"/>
      <c r="E17" s="464"/>
      <c r="F17" s="470"/>
      <c r="G17" s="471"/>
      <c r="H17" s="467"/>
      <c r="I17" s="463"/>
      <c r="J17" s="575"/>
      <c r="K17" s="576"/>
      <c r="L17" s="581"/>
      <c r="M17" s="521"/>
      <c r="N17" s="515"/>
      <c r="O17" s="583"/>
      <c r="P17" s="579"/>
      <c r="Q17" s="666"/>
      <c r="R17" s="666"/>
      <c r="S17" s="666"/>
      <c r="U17" s="667"/>
      <c r="V17" s="670"/>
      <c r="W17" s="670"/>
    </row>
    <row r="18" ht="13.5" outlineLevel="1" spans="2:23">
      <c r="B18" s="472" t="s">
        <v>87</v>
      </c>
      <c r="C18" s="473"/>
      <c r="D18" s="473"/>
      <c r="E18" s="474"/>
      <c r="F18" s="390"/>
      <c r="G18" s="473"/>
      <c r="H18" s="473"/>
      <c r="I18" s="473"/>
      <c r="J18" s="584"/>
      <c r="K18" s="473"/>
      <c r="L18" s="585"/>
      <c r="M18" s="478"/>
      <c r="N18" s="586" t="s">
        <v>88</v>
      </c>
      <c r="O18" s="587"/>
      <c r="P18" s="588">
        <f>SUM(P12:P17)</f>
        <v>102.2432</v>
      </c>
      <c r="Q18" s="666"/>
      <c r="R18" s="666"/>
      <c r="S18" s="666"/>
      <c r="U18" s="667"/>
      <c r="V18" s="670"/>
      <c r="W18" s="670"/>
    </row>
    <row r="19" outlineLevel="1" spans="2:23">
      <c r="B19" s="475"/>
      <c r="C19" s="473"/>
      <c r="D19" s="473"/>
      <c r="E19" s="474"/>
      <c r="F19" s="390"/>
      <c r="G19" s="476"/>
      <c r="H19" s="476"/>
      <c r="I19" s="473"/>
      <c r="J19" s="584"/>
      <c r="K19" s="473"/>
      <c r="L19" s="473"/>
      <c r="M19" s="473"/>
      <c r="N19" s="589"/>
      <c r="O19" s="590"/>
      <c r="P19" s="591"/>
      <c r="Q19" s="666"/>
      <c r="R19" s="666"/>
      <c r="S19" s="666"/>
      <c r="U19" s="667"/>
      <c r="V19" s="670"/>
      <c r="W19" s="670"/>
    </row>
    <row r="20" ht="13.5" outlineLevel="1" spans="2:23">
      <c r="B20" s="477"/>
      <c r="C20" s="478"/>
      <c r="D20" s="478"/>
      <c r="E20" s="479"/>
      <c r="F20" s="480"/>
      <c r="G20" s="478"/>
      <c r="H20" s="478"/>
      <c r="I20" s="478"/>
      <c r="J20" s="592"/>
      <c r="K20" s="478"/>
      <c r="L20" s="478"/>
      <c r="M20" s="478"/>
      <c r="N20" s="593" t="s">
        <v>89</v>
      </c>
      <c r="O20" s="593"/>
      <c r="P20" s="594">
        <f>P18</f>
        <v>102.2432</v>
      </c>
      <c r="Q20" s="666"/>
      <c r="R20" s="666"/>
      <c r="S20" s="666"/>
      <c r="W20" s="670"/>
    </row>
    <row r="21" ht="15" customHeight="1" spans="2:21">
      <c r="B21" s="452"/>
      <c r="C21" s="453" t="s">
        <v>90</v>
      </c>
      <c r="D21" s="454"/>
      <c r="E21" s="454"/>
      <c r="F21" s="454"/>
      <c r="G21" s="454"/>
      <c r="H21" s="454"/>
      <c r="I21" s="454"/>
      <c r="J21" s="454"/>
      <c r="K21" s="454"/>
      <c r="L21" s="454"/>
      <c r="M21" s="454"/>
      <c r="N21" s="454"/>
      <c r="O21" s="454"/>
      <c r="P21" s="569"/>
      <c r="Q21" s="666"/>
      <c r="R21" s="666"/>
      <c r="S21" s="666"/>
      <c r="U21" s="667"/>
    </row>
    <row r="22" s="437" customFormat="1" ht="41.25" customHeight="1" outlineLevel="1" spans="2:21">
      <c r="B22" s="455" t="s">
        <v>62</v>
      </c>
      <c r="C22" s="456" t="s">
        <v>63</v>
      </c>
      <c r="D22" s="456" t="s">
        <v>91</v>
      </c>
      <c r="E22" s="481" t="s">
        <v>92</v>
      </c>
      <c r="F22" s="457" t="s">
        <v>66</v>
      </c>
      <c r="G22" s="457" t="s">
        <v>93</v>
      </c>
      <c r="H22" s="481" t="s">
        <v>94</v>
      </c>
      <c r="I22" s="481" t="s">
        <v>95</v>
      </c>
      <c r="J22" s="457" t="s">
        <v>96</v>
      </c>
      <c r="K22" s="457" t="s">
        <v>71</v>
      </c>
      <c r="L22" s="571" t="s">
        <v>72</v>
      </c>
      <c r="M22" s="572" t="s">
        <v>73</v>
      </c>
      <c r="N22" s="572" t="s">
        <v>74</v>
      </c>
      <c r="O22" s="572" t="s">
        <v>75</v>
      </c>
      <c r="P22" s="573" t="s">
        <v>97</v>
      </c>
      <c r="Q22" s="666"/>
      <c r="R22" s="666"/>
      <c r="S22" s="666"/>
      <c r="T22" s="668"/>
      <c r="U22" s="668"/>
    </row>
    <row r="23" ht="13.5" customHeight="1" outlineLevel="1" spans="2:19">
      <c r="B23" s="458">
        <v>1</v>
      </c>
      <c r="C23" s="482"/>
      <c r="D23" s="483"/>
      <c r="E23" s="484"/>
      <c r="F23" s="485" t="s">
        <v>98</v>
      </c>
      <c r="G23" s="486"/>
      <c r="H23" s="487"/>
      <c r="I23" s="575" t="s">
        <v>79</v>
      </c>
      <c r="J23" s="595"/>
      <c r="K23" s="595" t="s">
        <v>99</v>
      </c>
      <c r="L23" s="596"/>
      <c r="M23" s="515">
        <v>4.28</v>
      </c>
      <c r="N23" s="515">
        <v>1</v>
      </c>
      <c r="O23" s="578">
        <v>1</v>
      </c>
      <c r="P23" s="597">
        <f>IF(N23&gt;0,M23*N23*O23,0)</f>
        <v>4.28</v>
      </c>
      <c r="Q23" s="666"/>
      <c r="R23" s="666"/>
      <c r="S23" s="666"/>
    </row>
    <row r="24" ht="13.15" customHeight="1" outlineLevel="1" spans="2:19">
      <c r="B24" s="458">
        <v>2</v>
      </c>
      <c r="C24" s="463"/>
      <c r="D24" s="464"/>
      <c r="E24" s="464"/>
      <c r="F24" s="485" t="s">
        <v>100</v>
      </c>
      <c r="G24" s="488"/>
      <c r="H24" s="489"/>
      <c r="I24" s="575" t="s">
        <v>79</v>
      </c>
      <c r="J24" s="464"/>
      <c r="K24" s="595" t="s">
        <v>99</v>
      </c>
      <c r="L24" s="581"/>
      <c r="M24" s="515">
        <v>4.28</v>
      </c>
      <c r="N24" s="515">
        <v>1</v>
      </c>
      <c r="O24" s="578">
        <v>1</v>
      </c>
      <c r="P24" s="579">
        <f t="shared" ref="P24:P32" si="1">IF(N24&gt;0,M24*N24*O24,0)</f>
        <v>4.28</v>
      </c>
      <c r="Q24" s="666"/>
      <c r="R24" s="666"/>
      <c r="S24" s="666"/>
    </row>
    <row r="25" ht="13.5" customHeight="1" outlineLevel="1" spans="2:19">
      <c r="B25" s="458">
        <v>3</v>
      </c>
      <c r="C25" s="459"/>
      <c r="D25" s="459"/>
      <c r="E25" s="460"/>
      <c r="F25" s="470" t="s">
        <v>101</v>
      </c>
      <c r="G25" s="466"/>
      <c r="H25" s="467"/>
      <c r="I25" s="575" t="s">
        <v>79</v>
      </c>
      <c r="J25" s="598"/>
      <c r="K25" s="595" t="s">
        <v>99</v>
      </c>
      <c r="L25" s="555"/>
      <c r="M25" s="582">
        <v>4.59</v>
      </c>
      <c r="N25" s="515">
        <v>1</v>
      </c>
      <c r="O25" s="578">
        <v>1</v>
      </c>
      <c r="P25" s="579">
        <f t="shared" si="1"/>
        <v>4.59</v>
      </c>
      <c r="Q25" s="666"/>
      <c r="R25" s="666"/>
      <c r="S25" s="666"/>
    </row>
    <row r="26" ht="13.5" customHeight="1" outlineLevel="1" spans="2:19">
      <c r="B26" s="458">
        <v>4</v>
      </c>
      <c r="C26" s="463"/>
      <c r="D26" s="463"/>
      <c r="E26" s="464"/>
      <c r="F26" s="490" t="s">
        <v>102</v>
      </c>
      <c r="G26" s="491"/>
      <c r="H26" s="467"/>
      <c r="I26" s="575" t="s">
        <v>79</v>
      </c>
      <c r="J26" s="489"/>
      <c r="K26" s="595" t="s">
        <v>99</v>
      </c>
      <c r="L26" s="581"/>
      <c r="M26" s="582">
        <v>6.57</v>
      </c>
      <c r="N26" s="515">
        <v>1</v>
      </c>
      <c r="O26" s="578">
        <v>1</v>
      </c>
      <c r="P26" s="579">
        <f t="shared" si="1"/>
        <v>6.57</v>
      </c>
      <c r="Q26" s="666"/>
      <c r="R26" s="666"/>
      <c r="S26" s="666"/>
    </row>
    <row r="27" ht="13.5" customHeight="1" outlineLevel="1" spans="2:19">
      <c r="B27" s="458">
        <v>5</v>
      </c>
      <c r="C27" s="459"/>
      <c r="D27" s="459"/>
      <c r="E27" s="460"/>
      <c r="F27" s="492" t="s">
        <v>103</v>
      </c>
      <c r="G27" s="493"/>
      <c r="H27" s="462"/>
      <c r="I27" s="575" t="s">
        <v>79</v>
      </c>
      <c r="J27" s="598"/>
      <c r="K27" s="595" t="s">
        <v>99</v>
      </c>
      <c r="L27" s="555"/>
      <c r="M27" s="582">
        <v>3.47</v>
      </c>
      <c r="N27" s="515">
        <v>1</v>
      </c>
      <c r="O27" s="578">
        <v>1</v>
      </c>
      <c r="P27" s="579">
        <f t="shared" si="1"/>
        <v>3.47</v>
      </c>
      <c r="Q27" s="666"/>
      <c r="R27" s="666"/>
      <c r="S27" s="666"/>
    </row>
    <row r="28" ht="13.5" customHeight="1" outlineLevel="1" spans="2:19">
      <c r="B28" s="458">
        <v>7</v>
      </c>
      <c r="C28" s="459"/>
      <c r="D28" s="459"/>
      <c r="E28" s="460"/>
      <c r="F28" s="494" t="s">
        <v>104</v>
      </c>
      <c r="G28" s="493"/>
      <c r="H28" s="462"/>
      <c r="I28" s="575" t="s">
        <v>79</v>
      </c>
      <c r="J28" s="598"/>
      <c r="K28" s="595" t="s">
        <v>99</v>
      </c>
      <c r="L28" s="555"/>
      <c r="M28" s="521">
        <v>6.48</v>
      </c>
      <c r="N28" s="515">
        <v>1</v>
      </c>
      <c r="O28" s="578">
        <v>1</v>
      </c>
      <c r="P28" s="579">
        <v>3.48</v>
      </c>
      <c r="Q28" s="666"/>
      <c r="R28" s="666"/>
      <c r="S28" s="666"/>
    </row>
    <row r="29" ht="13.5" customHeight="1" outlineLevel="1" spans="2:19">
      <c r="B29" s="458">
        <v>8</v>
      </c>
      <c r="C29" s="463"/>
      <c r="D29" s="463"/>
      <c r="E29" s="464"/>
      <c r="F29" s="494" t="s">
        <v>105</v>
      </c>
      <c r="G29" s="491"/>
      <c r="H29" s="467"/>
      <c r="I29" s="575" t="s">
        <v>79</v>
      </c>
      <c r="J29" s="489"/>
      <c r="K29" s="595" t="s">
        <v>99</v>
      </c>
      <c r="L29" s="581"/>
      <c r="M29" s="521">
        <v>6.18</v>
      </c>
      <c r="N29" s="515">
        <v>1</v>
      </c>
      <c r="O29" s="578">
        <v>1</v>
      </c>
      <c r="P29" s="579">
        <v>3.18</v>
      </c>
      <c r="Q29" s="666"/>
      <c r="R29" s="666"/>
      <c r="S29" s="666"/>
    </row>
    <row r="30" ht="13.5" customHeight="1" outlineLevel="1" spans="2:19">
      <c r="B30" s="458">
        <v>9</v>
      </c>
      <c r="C30" s="459"/>
      <c r="D30" s="459"/>
      <c r="E30" s="460"/>
      <c r="F30" s="495" t="s">
        <v>106</v>
      </c>
      <c r="G30" s="493"/>
      <c r="H30" s="462"/>
      <c r="I30" s="575" t="s">
        <v>79</v>
      </c>
      <c r="J30" s="598"/>
      <c r="K30" s="595" t="s">
        <v>99</v>
      </c>
      <c r="L30" s="555"/>
      <c r="M30" s="521">
        <v>3.22</v>
      </c>
      <c r="N30" s="515">
        <v>1</v>
      </c>
      <c r="O30" s="578">
        <v>1</v>
      </c>
      <c r="P30" s="579">
        <f t="shared" si="1"/>
        <v>3.22</v>
      </c>
      <c r="Q30" s="666"/>
      <c r="R30" s="666"/>
      <c r="S30" s="666"/>
    </row>
    <row r="31" ht="13.5" customHeight="1" outlineLevel="1" spans="2:19">
      <c r="B31" s="458">
        <v>10</v>
      </c>
      <c r="C31" s="463"/>
      <c r="D31" s="463"/>
      <c r="E31" s="464"/>
      <c r="F31" s="490" t="s">
        <v>107</v>
      </c>
      <c r="G31" s="491"/>
      <c r="H31" s="467"/>
      <c r="I31" s="575" t="s">
        <v>79</v>
      </c>
      <c r="J31" s="489"/>
      <c r="K31" s="595" t="s">
        <v>99</v>
      </c>
      <c r="L31" s="581"/>
      <c r="M31" s="521">
        <v>45.89</v>
      </c>
      <c r="N31" s="515">
        <v>1</v>
      </c>
      <c r="O31" s="578">
        <v>1</v>
      </c>
      <c r="P31" s="579">
        <f t="shared" si="1"/>
        <v>45.89</v>
      </c>
      <c r="Q31" s="666"/>
      <c r="R31" s="666"/>
      <c r="S31" s="666"/>
    </row>
    <row r="32" ht="13.5" customHeight="1" outlineLevel="1" spans="2:19">
      <c r="B32" s="458">
        <v>15</v>
      </c>
      <c r="C32" s="459"/>
      <c r="D32" s="496"/>
      <c r="E32" s="496"/>
      <c r="F32" s="497" t="s">
        <v>108</v>
      </c>
      <c r="G32" s="498"/>
      <c r="H32" s="499"/>
      <c r="I32" s="575" t="s">
        <v>79</v>
      </c>
      <c r="J32" s="496"/>
      <c r="K32" s="595" t="s">
        <v>99</v>
      </c>
      <c r="L32" s="555"/>
      <c r="M32" s="521">
        <v>7.5</v>
      </c>
      <c r="N32" s="521">
        <v>1</v>
      </c>
      <c r="O32" s="583">
        <v>1</v>
      </c>
      <c r="P32" s="579">
        <f t="shared" si="1"/>
        <v>7.5</v>
      </c>
      <c r="Q32" s="666"/>
      <c r="R32" s="666"/>
      <c r="S32" s="666"/>
    </row>
    <row r="33" ht="13.5" customHeight="1" outlineLevel="1" spans="2:21">
      <c r="B33" s="472" t="s">
        <v>87</v>
      </c>
      <c r="C33" s="473"/>
      <c r="D33" s="390"/>
      <c r="E33" s="390"/>
      <c r="F33" s="390"/>
      <c r="G33" s="473"/>
      <c r="H33" s="473"/>
      <c r="I33" s="473"/>
      <c r="J33" s="163"/>
      <c r="K33" s="163"/>
      <c r="L33" s="599"/>
      <c r="M33" s="529"/>
      <c r="N33" s="529"/>
      <c r="O33" s="600" t="s">
        <v>109</v>
      </c>
      <c r="P33" s="588">
        <f>SUM(P23:P32)</f>
        <v>86.46</v>
      </c>
      <c r="Q33" s="666"/>
      <c r="R33" s="666"/>
      <c r="S33" s="666"/>
      <c r="U33" s="667"/>
    </row>
    <row r="34" ht="13.5" customHeight="1" outlineLevel="1" spans="2:21">
      <c r="B34" s="500"/>
      <c r="C34" s="473"/>
      <c r="D34" s="390"/>
      <c r="E34" s="390"/>
      <c r="F34" s="390"/>
      <c r="G34" s="476"/>
      <c r="H34" s="476"/>
      <c r="I34" s="476"/>
      <c r="J34" s="601"/>
      <c r="K34" s="473"/>
      <c r="L34" s="473"/>
      <c r="M34" s="602"/>
      <c r="N34" s="602"/>
      <c r="O34" s="590"/>
      <c r="P34" s="591"/>
      <c r="Q34" s="666"/>
      <c r="R34" s="666"/>
      <c r="S34" s="666"/>
      <c r="U34" s="667"/>
    </row>
    <row r="35" ht="13.5" customHeight="1" outlineLevel="1" spans="2:21">
      <c r="B35" s="501"/>
      <c r="C35" s="478"/>
      <c r="D35" s="480"/>
      <c r="E35" s="480"/>
      <c r="F35" s="480"/>
      <c r="G35" s="478"/>
      <c r="H35" s="478"/>
      <c r="I35" s="478"/>
      <c r="J35" s="603"/>
      <c r="K35" s="529"/>
      <c r="L35" s="529"/>
      <c r="M35" s="600" t="s">
        <v>110</v>
      </c>
      <c r="N35" s="600"/>
      <c r="O35" s="600"/>
      <c r="P35" s="594">
        <f>P33</f>
        <v>86.46</v>
      </c>
      <c r="Q35" s="666"/>
      <c r="R35" s="666"/>
      <c r="S35" s="666"/>
      <c r="U35" s="667"/>
    </row>
    <row r="36" ht="15" customHeight="1" spans="2:23">
      <c r="B36" s="452"/>
      <c r="C36" s="453" t="s">
        <v>111</v>
      </c>
      <c r="D36" s="454"/>
      <c r="E36" s="454"/>
      <c r="F36" s="454"/>
      <c r="G36" s="454"/>
      <c r="H36" s="454"/>
      <c r="I36" s="454"/>
      <c r="J36" s="454"/>
      <c r="K36" s="454"/>
      <c r="L36" s="454"/>
      <c r="M36" s="454"/>
      <c r="N36" s="454"/>
      <c r="O36" s="454"/>
      <c r="P36" s="569"/>
      <c r="Q36" s="666"/>
      <c r="R36" s="666"/>
      <c r="S36" s="666"/>
      <c r="T36" s="667"/>
      <c r="W36" s="670"/>
    </row>
    <row r="37" customHeight="1" outlineLevel="1" spans="2:21">
      <c r="B37" s="502"/>
      <c r="C37" s="503"/>
      <c r="D37" s="503"/>
      <c r="E37" s="504" t="s">
        <v>112</v>
      </c>
      <c r="F37" s="505"/>
      <c r="G37" s="505"/>
      <c r="H37" s="505"/>
      <c r="I37" s="604"/>
      <c r="J37" s="503"/>
      <c r="K37" s="503"/>
      <c r="L37" s="503"/>
      <c r="M37" s="605" t="s">
        <v>113</v>
      </c>
      <c r="N37" s="606"/>
      <c r="O37" s="607"/>
      <c r="P37" s="608" t="s">
        <v>114</v>
      </c>
      <c r="Q37" s="666"/>
      <c r="R37" s="666"/>
      <c r="S37" s="666"/>
      <c r="U37" s="671"/>
    </row>
    <row r="38" s="437" customFormat="1" ht="52.5" customHeight="1" outlineLevel="1" spans="2:21">
      <c r="B38" s="455" t="s">
        <v>62</v>
      </c>
      <c r="C38" s="506" t="s">
        <v>115</v>
      </c>
      <c r="D38" s="507" t="s">
        <v>116</v>
      </c>
      <c r="E38" s="508" t="s">
        <v>117</v>
      </c>
      <c r="F38" s="509" t="s">
        <v>118</v>
      </c>
      <c r="G38" s="509" t="s">
        <v>119</v>
      </c>
      <c r="H38" s="509" t="s">
        <v>120</v>
      </c>
      <c r="I38" s="609" t="s">
        <v>121</v>
      </c>
      <c r="J38" s="610" t="s">
        <v>122</v>
      </c>
      <c r="K38" s="481" t="s">
        <v>123</v>
      </c>
      <c r="L38" s="457" t="s">
        <v>124</v>
      </c>
      <c r="M38" s="611" t="s">
        <v>125</v>
      </c>
      <c r="N38" s="481" t="s">
        <v>126</v>
      </c>
      <c r="O38" s="609" t="s">
        <v>127</v>
      </c>
      <c r="P38" s="612"/>
      <c r="Q38" s="672"/>
      <c r="R38" s="672"/>
      <c r="S38" s="672"/>
      <c r="T38" s="668"/>
      <c r="U38" s="671"/>
    </row>
    <row r="39" ht="13.5" outlineLevel="1" spans="2:21">
      <c r="B39" s="510"/>
      <c r="C39" s="511"/>
      <c r="D39" s="512" t="s">
        <v>128</v>
      </c>
      <c r="E39" s="513"/>
      <c r="F39" s="514">
        <v>11700000</v>
      </c>
      <c r="G39" s="515">
        <v>11</v>
      </c>
      <c r="H39" s="515">
        <v>0.0003</v>
      </c>
      <c r="I39" s="613">
        <f>IF(K39&gt;0,(G39+H39)*J39*(L39/K39),0)</f>
        <v>33.0009</v>
      </c>
      <c r="J39" s="521">
        <v>3</v>
      </c>
      <c r="K39" s="614">
        <v>1</v>
      </c>
      <c r="L39" s="614">
        <v>1</v>
      </c>
      <c r="M39" s="615">
        <v>0.4808</v>
      </c>
      <c r="N39" s="614">
        <v>8</v>
      </c>
      <c r="O39" s="616">
        <f>IF(K39&gt;0,M39*N39*J39*(L39/K39),0)</f>
        <v>11.5392</v>
      </c>
      <c r="P39" s="617">
        <f>SUM(I39+O39)</f>
        <v>44.5401</v>
      </c>
      <c r="Q39" s="673"/>
      <c r="R39" s="673"/>
      <c r="S39" s="673"/>
      <c r="U39" s="674"/>
    </row>
    <row r="40" outlineLevel="1" spans="2:21">
      <c r="B40" s="510"/>
      <c r="C40" s="511"/>
      <c r="D40" s="512" t="s">
        <v>129</v>
      </c>
      <c r="E40" s="513"/>
      <c r="F40" s="514">
        <v>11700000</v>
      </c>
      <c r="G40" s="515">
        <v>11</v>
      </c>
      <c r="H40" s="515">
        <v>0.0003</v>
      </c>
      <c r="I40" s="613">
        <f>IF(K40&gt;0,(G40+H40)*J40*(L40/K40),0)</f>
        <v>33.0009</v>
      </c>
      <c r="J40" s="521">
        <v>3</v>
      </c>
      <c r="K40" s="614">
        <v>1</v>
      </c>
      <c r="L40" s="614">
        <v>1</v>
      </c>
      <c r="M40" s="615">
        <v>0.4808</v>
      </c>
      <c r="N40" s="614">
        <v>8</v>
      </c>
      <c r="O40" s="616">
        <f>IF(K40&gt;0,M40*N40*J40*(L40/K40),0)</f>
        <v>11.5392</v>
      </c>
      <c r="P40" s="617">
        <f>SUM(I40+O40)</f>
        <v>44.5401</v>
      </c>
      <c r="Q40" s="673"/>
      <c r="R40" s="673"/>
      <c r="S40" s="673"/>
      <c r="U40" s="674"/>
    </row>
    <row r="41" outlineLevel="1" spans="2:21">
      <c r="B41" s="516"/>
      <c r="C41" s="517"/>
      <c r="D41" s="518" t="s">
        <v>130</v>
      </c>
      <c r="E41" s="519"/>
      <c r="F41" s="520">
        <v>1326495.73</v>
      </c>
      <c r="G41" s="521">
        <v>5.44</v>
      </c>
      <c r="H41" s="515">
        <v>0.0003</v>
      </c>
      <c r="I41" s="613">
        <f>IF(K41&gt;0,(G41+H41)*J41*(L41/K41),0)</f>
        <v>39.71419</v>
      </c>
      <c r="J41" s="521">
        <v>7.3</v>
      </c>
      <c r="K41" s="614">
        <v>1</v>
      </c>
      <c r="L41" s="614">
        <v>1</v>
      </c>
      <c r="M41" s="615">
        <v>0.4808</v>
      </c>
      <c r="N41" s="614">
        <v>1</v>
      </c>
      <c r="O41" s="616">
        <f>IF(K41&gt;0,M41*N41*J41*(L41/K41),0)</f>
        <v>3.50984</v>
      </c>
      <c r="P41" s="617">
        <f>SUM(I41+O41)</f>
        <v>43.22403</v>
      </c>
      <c r="Q41" s="673"/>
      <c r="R41" s="673"/>
      <c r="S41" s="673"/>
      <c r="U41" s="674"/>
    </row>
    <row r="42" outlineLevel="1" spans="2:21">
      <c r="B42" s="510"/>
      <c r="C42" s="511"/>
      <c r="D42" s="522"/>
      <c r="E42" s="513"/>
      <c r="F42" s="471"/>
      <c r="G42" s="521">
        <v>0</v>
      </c>
      <c r="H42" s="521">
        <v>0</v>
      </c>
      <c r="I42" s="613">
        <f>IF(K42&gt;0,(G42+H42)*J42*(L42/K42),0)</f>
        <v>0</v>
      </c>
      <c r="J42" s="521">
        <v>0</v>
      </c>
      <c r="K42" s="614">
        <v>0</v>
      </c>
      <c r="L42" s="614">
        <v>0</v>
      </c>
      <c r="M42" s="618">
        <v>0</v>
      </c>
      <c r="N42" s="614">
        <v>0</v>
      </c>
      <c r="O42" s="616">
        <f>IF(K42&gt;0,M42*N42*J42*(L42/K42),0)</f>
        <v>0</v>
      </c>
      <c r="P42" s="617">
        <f>SUM(I42+O42)</f>
        <v>0</v>
      </c>
      <c r="Q42" s="673"/>
      <c r="R42" s="673"/>
      <c r="S42" s="673"/>
      <c r="U42" s="674"/>
    </row>
    <row r="43" ht="13.5" outlineLevel="1" spans="2:21">
      <c r="B43" s="523"/>
      <c r="C43" s="524"/>
      <c r="D43" s="525"/>
      <c r="E43" s="519"/>
      <c r="F43" s="526"/>
      <c r="G43" s="521">
        <v>0</v>
      </c>
      <c r="H43" s="521">
        <v>0</v>
      </c>
      <c r="I43" s="613">
        <f>IF(K43&gt;0,(G43+H43)*J43*(L43/K43),0)</f>
        <v>0</v>
      </c>
      <c r="J43" s="619">
        <v>0</v>
      </c>
      <c r="K43" s="620">
        <v>0</v>
      </c>
      <c r="L43" s="621">
        <v>0</v>
      </c>
      <c r="M43" s="618">
        <v>0</v>
      </c>
      <c r="N43" s="614">
        <v>0</v>
      </c>
      <c r="O43" s="616">
        <f>IF(K43&gt;0,M43*N43*J43*(L43/K43),0)</f>
        <v>0</v>
      </c>
      <c r="P43" s="617">
        <f>SUM(I43+O43)</f>
        <v>0</v>
      </c>
      <c r="Q43" s="673"/>
      <c r="R43" s="673"/>
      <c r="S43" s="673"/>
      <c r="U43" s="675"/>
    </row>
    <row r="44" ht="13.5" outlineLevel="1" spans="2:19">
      <c r="B44" s="475" t="s">
        <v>87</v>
      </c>
      <c r="C44" s="473"/>
      <c r="D44" s="527"/>
      <c r="E44" s="528"/>
      <c r="F44" s="529"/>
      <c r="G44" s="530"/>
      <c r="H44" s="530" t="s">
        <v>131</v>
      </c>
      <c r="I44" s="588">
        <f>SUM(I39:I43)</f>
        <v>105.71599</v>
      </c>
      <c r="J44" s="622"/>
      <c r="K44" s="622"/>
      <c r="L44" s="169"/>
      <c r="M44" s="585"/>
      <c r="N44" s="530" t="s">
        <v>132</v>
      </c>
      <c r="O44" s="588">
        <f>SUM(O39:O43)</f>
        <v>26.58824</v>
      </c>
      <c r="P44" s="623"/>
      <c r="Q44" s="676"/>
      <c r="R44" s="676"/>
      <c r="S44" s="676"/>
    </row>
    <row r="45" ht="13.9" customHeight="1" outlineLevel="1" spans="2:19">
      <c r="B45" s="531"/>
      <c r="C45" s="532"/>
      <c r="D45" s="533"/>
      <c r="E45" s="533"/>
      <c r="F45" s="529"/>
      <c r="G45" s="529"/>
      <c r="H45" s="529"/>
      <c r="I45" s="529"/>
      <c r="J45" s="530"/>
      <c r="K45" s="624"/>
      <c r="L45" s="179"/>
      <c r="M45" s="532"/>
      <c r="N45" s="625" t="s">
        <v>133</v>
      </c>
      <c r="O45" s="625"/>
      <c r="P45" s="626">
        <f>SUM(P39:P43)</f>
        <v>132.30423</v>
      </c>
      <c r="Q45" s="677"/>
      <c r="R45" s="677"/>
      <c r="S45" s="677"/>
    </row>
    <row r="46" s="163" customFormat="1" ht="15" customHeight="1" spans="2:21">
      <c r="B46" s="452"/>
      <c r="C46" s="453" t="s">
        <v>134</v>
      </c>
      <c r="D46" s="454"/>
      <c r="E46" s="454"/>
      <c r="F46" s="454"/>
      <c r="G46" s="454"/>
      <c r="H46" s="454"/>
      <c r="I46" s="454"/>
      <c r="J46" s="454"/>
      <c r="K46" s="454"/>
      <c r="L46" s="454"/>
      <c r="M46" s="454"/>
      <c r="N46" s="454"/>
      <c r="O46" s="454"/>
      <c r="P46" s="569"/>
      <c r="Q46" s="678"/>
      <c r="R46" s="678"/>
      <c r="S46" s="678"/>
      <c r="T46" s="667"/>
      <c r="U46" s="667"/>
    </row>
    <row r="47" s="163" customFormat="1" customHeight="1" outlineLevel="1" spans="2:30">
      <c r="B47" s="534"/>
      <c r="C47" s="535"/>
      <c r="D47" s="503"/>
      <c r="E47" s="504" t="s">
        <v>112</v>
      </c>
      <c r="F47" s="505"/>
      <c r="G47" s="505"/>
      <c r="H47" s="505"/>
      <c r="I47" s="604"/>
      <c r="J47" s="627"/>
      <c r="K47" s="627"/>
      <c r="L47" s="627"/>
      <c r="M47" s="628" t="s">
        <v>113</v>
      </c>
      <c r="N47" s="629"/>
      <c r="O47" s="630"/>
      <c r="P47" s="631" t="s">
        <v>135</v>
      </c>
      <c r="Q47" s="672"/>
      <c r="R47" s="672"/>
      <c r="S47" s="672"/>
      <c r="T47" s="667"/>
      <c r="U47" s="679"/>
      <c r="V47" s="680"/>
      <c r="W47" s="359"/>
      <c r="X47" s="359"/>
      <c r="Y47" s="359"/>
      <c r="Z47" s="359"/>
      <c r="AA47" s="359"/>
      <c r="AB47" s="359"/>
      <c r="AC47" s="359"/>
      <c r="AD47" s="359"/>
    </row>
    <row r="48" s="437" customFormat="1" ht="52.5" customHeight="1" outlineLevel="1" spans="1:30">
      <c r="A48" s="536"/>
      <c r="B48" s="537" t="s">
        <v>62</v>
      </c>
      <c r="C48" s="538" t="s">
        <v>115</v>
      </c>
      <c r="D48" s="539" t="s">
        <v>116</v>
      </c>
      <c r="E48" s="540" t="s">
        <v>117</v>
      </c>
      <c r="F48" s="538" t="s">
        <v>118</v>
      </c>
      <c r="G48" s="538" t="s">
        <v>119</v>
      </c>
      <c r="H48" s="538" t="s">
        <v>120</v>
      </c>
      <c r="I48" s="632" t="s">
        <v>121</v>
      </c>
      <c r="J48" s="633" t="s">
        <v>122</v>
      </c>
      <c r="K48" s="634" t="s">
        <v>123</v>
      </c>
      <c r="L48" s="635" t="s">
        <v>124</v>
      </c>
      <c r="M48" s="636" t="s">
        <v>125</v>
      </c>
      <c r="N48" s="634" t="s">
        <v>126</v>
      </c>
      <c r="O48" s="632" t="s">
        <v>127</v>
      </c>
      <c r="P48" s="637"/>
      <c r="Q48" s="672"/>
      <c r="R48" s="672"/>
      <c r="S48" s="672"/>
      <c r="T48" s="668"/>
      <c r="U48" s="681"/>
      <c r="V48" s="682"/>
      <c r="W48" s="683"/>
      <c r="X48" s="682"/>
      <c r="Y48" s="683"/>
      <c r="Z48" s="682"/>
      <c r="AA48" s="682"/>
      <c r="AB48" s="682"/>
      <c r="AC48" s="683"/>
      <c r="AD48" s="682"/>
    </row>
    <row r="49" outlineLevel="1" spans="2:30">
      <c r="B49" s="541"/>
      <c r="C49" s="395"/>
      <c r="D49" s="518" t="s">
        <v>136</v>
      </c>
      <c r="E49" s="519"/>
      <c r="F49" s="526">
        <v>1048000</v>
      </c>
      <c r="G49" s="521">
        <v>4.32</v>
      </c>
      <c r="H49" s="521">
        <v>0.0001</v>
      </c>
      <c r="I49" s="638">
        <f>IF(K49&gt;0,(G49+H49)*J49*(L49/K49),0)</f>
        <v>86.402</v>
      </c>
      <c r="J49" s="521">
        <v>20</v>
      </c>
      <c r="K49" s="639">
        <v>1</v>
      </c>
      <c r="L49" s="639">
        <v>1</v>
      </c>
      <c r="M49" s="640">
        <v>0.4808</v>
      </c>
      <c r="N49" s="639">
        <v>1</v>
      </c>
      <c r="O49" s="641">
        <f>IF(K49&gt;0,M49*N49*J49*(L49/K49),0)</f>
        <v>9.616</v>
      </c>
      <c r="P49" s="638">
        <f>SUM(I49+O49)</f>
        <v>96.018</v>
      </c>
      <c r="Q49" s="673"/>
      <c r="R49" s="673"/>
      <c r="S49" s="673"/>
      <c r="U49" s="684"/>
      <c r="V49" s="601"/>
      <c r="W49" s="685"/>
      <c r="X49" s="686"/>
      <c r="Y49" s="169"/>
      <c r="Z49" s="690"/>
      <c r="AA49" s="682"/>
      <c r="AB49" s="691"/>
      <c r="AC49" s="685"/>
      <c r="AD49" s="692"/>
    </row>
    <row r="50" outlineLevel="1" spans="2:30">
      <c r="B50" s="511"/>
      <c r="C50" s="491"/>
      <c r="D50" s="522"/>
      <c r="E50" s="513"/>
      <c r="F50" s="471"/>
      <c r="G50" s="521"/>
      <c r="H50" s="521"/>
      <c r="I50" s="638">
        <f>IF(K50&gt;0,(G50+H50)*J50*(L50/K50),0)</f>
        <v>0</v>
      </c>
      <c r="J50" s="521"/>
      <c r="K50" s="639"/>
      <c r="L50" s="639"/>
      <c r="M50" s="640"/>
      <c r="N50" s="639"/>
      <c r="O50" s="641">
        <f t="shared" ref="O50:O56" si="2">IF(K50&gt;0,M50*N50*J50*(L50/K50),0)</f>
        <v>0</v>
      </c>
      <c r="P50" s="638">
        <f t="shared" ref="P50:P56" si="3">SUM(I50+O50)</f>
        <v>0</v>
      </c>
      <c r="Q50" s="673"/>
      <c r="R50" s="673"/>
      <c r="S50" s="673"/>
      <c r="U50" s="684"/>
      <c r="V50" s="601"/>
      <c r="W50" s="685"/>
      <c r="X50" s="686"/>
      <c r="Y50" s="169"/>
      <c r="Z50" s="690"/>
      <c r="AA50" s="682"/>
      <c r="AB50" s="691"/>
      <c r="AC50" s="685"/>
      <c r="AD50" s="692"/>
    </row>
    <row r="51" outlineLevel="1" spans="2:30">
      <c r="B51" s="517"/>
      <c r="C51" s="517"/>
      <c r="D51" s="542"/>
      <c r="E51" s="519"/>
      <c r="F51" s="526"/>
      <c r="G51" s="521"/>
      <c r="H51" s="521"/>
      <c r="I51" s="638">
        <f>IF(K51&gt;0,(G51+H51)*J51*(L51/K51),0)</f>
        <v>0</v>
      </c>
      <c r="J51" s="521"/>
      <c r="K51" s="639"/>
      <c r="L51" s="639"/>
      <c r="M51" s="640"/>
      <c r="N51" s="639"/>
      <c r="O51" s="641">
        <f t="shared" si="2"/>
        <v>0</v>
      </c>
      <c r="P51" s="638">
        <f t="shared" si="3"/>
        <v>0</v>
      </c>
      <c r="Q51" s="673"/>
      <c r="R51" s="673"/>
      <c r="S51" s="673"/>
      <c r="U51" s="684"/>
      <c r="V51" s="601"/>
      <c r="W51" s="685"/>
      <c r="X51" s="686"/>
      <c r="Y51" s="169"/>
      <c r="Z51" s="690"/>
      <c r="AA51" s="682"/>
      <c r="AB51" s="691"/>
      <c r="AC51" s="685"/>
      <c r="AD51" s="692"/>
    </row>
    <row r="52" outlineLevel="1" spans="2:30">
      <c r="B52" s="516"/>
      <c r="C52" s="517"/>
      <c r="D52" s="542"/>
      <c r="E52" s="519"/>
      <c r="F52" s="526"/>
      <c r="G52" s="521"/>
      <c r="H52" s="521"/>
      <c r="I52" s="638">
        <f>IF(K52&gt;0,(G52+H52)*J52*(L52/K52),0)</f>
        <v>0</v>
      </c>
      <c r="J52" s="521">
        <v>0</v>
      </c>
      <c r="K52" s="614">
        <v>0</v>
      </c>
      <c r="L52" s="614">
        <v>0</v>
      </c>
      <c r="M52" s="618">
        <v>0</v>
      </c>
      <c r="N52" s="614">
        <v>0</v>
      </c>
      <c r="O52" s="616">
        <f t="shared" si="2"/>
        <v>0</v>
      </c>
      <c r="P52" s="617">
        <f t="shared" si="3"/>
        <v>0</v>
      </c>
      <c r="Q52" s="673"/>
      <c r="R52" s="673"/>
      <c r="S52" s="673"/>
      <c r="U52" s="684"/>
      <c r="V52" s="601"/>
      <c r="W52" s="685"/>
      <c r="X52" s="686"/>
      <c r="Y52" s="218"/>
      <c r="Z52" s="690"/>
      <c r="AA52" s="682"/>
      <c r="AB52" s="691"/>
      <c r="AC52" s="685"/>
      <c r="AD52" s="692"/>
    </row>
    <row r="53" outlineLevel="1" spans="2:30">
      <c r="B53" s="510"/>
      <c r="C53" s="511"/>
      <c r="D53" s="522"/>
      <c r="E53" s="513"/>
      <c r="F53" s="471"/>
      <c r="G53" s="521">
        <v>0</v>
      </c>
      <c r="H53" s="521">
        <v>0</v>
      </c>
      <c r="I53" s="638">
        <f>IF(K53&gt;0,(G53+H53)*J53*(L53/K53),0)</f>
        <v>0</v>
      </c>
      <c r="J53" s="521">
        <v>0</v>
      </c>
      <c r="K53" s="614">
        <v>0</v>
      </c>
      <c r="L53" s="614">
        <v>0</v>
      </c>
      <c r="M53" s="618">
        <v>0</v>
      </c>
      <c r="N53" s="614">
        <v>0</v>
      </c>
      <c r="O53" s="616">
        <f t="shared" si="2"/>
        <v>0</v>
      </c>
      <c r="P53" s="617">
        <f t="shared" si="3"/>
        <v>0</v>
      </c>
      <c r="Q53" s="673"/>
      <c r="R53" s="673"/>
      <c r="S53" s="673"/>
      <c r="U53" s="684"/>
      <c r="V53" s="601"/>
      <c r="W53" s="685"/>
      <c r="X53" s="686"/>
      <c r="Y53" s="218"/>
      <c r="Z53" s="690"/>
      <c r="AA53" s="682"/>
      <c r="AB53" s="691"/>
      <c r="AC53" s="685"/>
      <c r="AD53" s="692"/>
    </row>
    <row r="54" outlineLevel="1" spans="2:30">
      <c r="B54" s="516"/>
      <c r="C54" s="517"/>
      <c r="D54" s="542"/>
      <c r="E54" s="519"/>
      <c r="F54" s="526"/>
      <c r="G54" s="521">
        <v>0</v>
      </c>
      <c r="H54" s="521">
        <v>0</v>
      </c>
      <c r="I54" s="613">
        <f t="shared" ref="I54:I56" si="4">IF(K54&gt;0,(G54+H54)*J54*(L54/K54),0)</f>
        <v>0</v>
      </c>
      <c r="J54" s="521">
        <v>0</v>
      </c>
      <c r="K54" s="614">
        <v>0</v>
      </c>
      <c r="L54" s="614">
        <v>0</v>
      </c>
      <c r="M54" s="618">
        <v>0</v>
      </c>
      <c r="N54" s="614">
        <v>0</v>
      </c>
      <c r="O54" s="616">
        <f t="shared" si="2"/>
        <v>0</v>
      </c>
      <c r="P54" s="617">
        <f t="shared" si="3"/>
        <v>0</v>
      </c>
      <c r="Q54" s="673"/>
      <c r="R54" s="673"/>
      <c r="S54" s="673"/>
      <c r="U54" s="684"/>
      <c r="V54" s="601"/>
      <c r="W54" s="685"/>
      <c r="X54" s="686"/>
      <c r="Y54" s="218"/>
      <c r="Z54" s="690"/>
      <c r="AA54" s="682"/>
      <c r="AB54" s="691"/>
      <c r="AC54" s="685"/>
      <c r="AD54" s="692"/>
    </row>
    <row r="55" outlineLevel="1" spans="2:30">
      <c r="B55" s="510"/>
      <c r="C55" s="511"/>
      <c r="D55" s="522"/>
      <c r="E55" s="513"/>
      <c r="F55" s="471"/>
      <c r="G55" s="521">
        <v>0</v>
      </c>
      <c r="H55" s="521">
        <v>0</v>
      </c>
      <c r="I55" s="613">
        <f t="shared" si="4"/>
        <v>0</v>
      </c>
      <c r="J55" s="521">
        <v>0</v>
      </c>
      <c r="K55" s="614">
        <v>0</v>
      </c>
      <c r="L55" s="614">
        <v>0</v>
      </c>
      <c r="M55" s="618">
        <v>0</v>
      </c>
      <c r="N55" s="614">
        <v>0</v>
      </c>
      <c r="O55" s="616">
        <f t="shared" si="2"/>
        <v>0</v>
      </c>
      <c r="P55" s="617">
        <f t="shared" si="3"/>
        <v>0</v>
      </c>
      <c r="Q55" s="673"/>
      <c r="R55" s="673"/>
      <c r="S55" s="673"/>
      <c r="U55" s="684"/>
      <c r="V55" s="601"/>
      <c r="W55" s="685"/>
      <c r="X55" s="686"/>
      <c r="Y55" s="218"/>
      <c r="Z55" s="690"/>
      <c r="AA55" s="682"/>
      <c r="AB55" s="691"/>
      <c r="AC55" s="685"/>
      <c r="AD55" s="692"/>
    </row>
    <row r="56" ht="13.5" outlineLevel="1" spans="2:30">
      <c r="B56" s="543"/>
      <c r="C56" s="544"/>
      <c r="D56" s="545"/>
      <c r="E56" s="519"/>
      <c r="F56" s="526"/>
      <c r="G56" s="521">
        <v>0</v>
      </c>
      <c r="H56" s="521">
        <v>0</v>
      </c>
      <c r="I56" s="613">
        <f t="shared" si="4"/>
        <v>0</v>
      </c>
      <c r="J56" s="619">
        <v>0</v>
      </c>
      <c r="K56" s="620">
        <v>0</v>
      </c>
      <c r="L56" s="621">
        <v>0</v>
      </c>
      <c r="M56" s="618">
        <v>0</v>
      </c>
      <c r="N56" s="614">
        <v>0</v>
      </c>
      <c r="O56" s="616">
        <f t="shared" si="2"/>
        <v>0</v>
      </c>
      <c r="P56" s="617">
        <f t="shared" si="3"/>
        <v>0</v>
      </c>
      <c r="Q56" s="673"/>
      <c r="R56" s="673"/>
      <c r="S56" s="673"/>
      <c r="U56" s="684"/>
      <c r="V56" s="601"/>
      <c r="W56" s="685"/>
      <c r="X56" s="686"/>
      <c r="Y56" s="218"/>
      <c r="Z56" s="690"/>
      <c r="AA56" s="682"/>
      <c r="AB56" s="691"/>
      <c r="AC56" s="685"/>
      <c r="AD56" s="692"/>
    </row>
    <row r="57" ht="13.5" outlineLevel="1" spans="2:30">
      <c r="B57" s="475" t="s">
        <v>87</v>
      </c>
      <c r="C57" s="163"/>
      <c r="D57" s="546"/>
      <c r="E57" s="528"/>
      <c r="F57" s="529"/>
      <c r="G57" s="530"/>
      <c r="H57" s="530" t="s">
        <v>131</v>
      </c>
      <c r="I57" s="588">
        <f>SUM(I49:I56)</f>
        <v>86.402</v>
      </c>
      <c r="J57" s="170"/>
      <c r="K57" s="169"/>
      <c r="L57" s="169"/>
      <c r="M57" s="336"/>
      <c r="N57" s="530" t="s">
        <v>132</v>
      </c>
      <c r="O57" s="588">
        <f>SUM(O49:O56)</f>
        <v>9.616</v>
      </c>
      <c r="P57" s="642"/>
      <c r="Q57" s="676"/>
      <c r="R57" s="676"/>
      <c r="S57" s="676"/>
      <c r="U57" s="684"/>
      <c r="V57" s="601"/>
      <c r="W57" s="685"/>
      <c r="X57" s="686"/>
      <c r="Y57" s="218"/>
      <c r="Z57" s="690"/>
      <c r="AA57" s="682"/>
      <c r="AB57" s="691"/>
      <c r="AC57" s="685"/>
      <c r="AD57" s="692"/>
    </row>
    <row r="58" ht="13.5" outlineLevel="1" spans="2:30">
      <c r="B58" s="547"/>
      <c r="C58" s="179"/>
      <c r="D58" s="533"/>
      <c r="E58" s="533"/>
      <c r="F58" s="529"/>
      <c r="G58" s="529"/>
      <c r="H58" s="529"/>
      <c r="I58" s="643"/>
      <c r="J58" s="586"/>
      <c r="K58" s="644"/>
      <c r="L58" s="179"/>
      <c r="M58" s="179"/>
      <c r="N58" s="625" t="s">
        <v>137</v>
      </c>
      <c r="O58" s="625"/>
      <c r="P58" s="594">
        <f>SUM(P49:P56)</f>
        <v>96.018</v>
      </c>
      <c r="Q58" s="687"/>
      <c r="R58" s="687"/>
      <c r="S58" s="687"/>
      <c r="U58" s="684"/>
      <c r="V58" s="601"/>
      <c r="W58" s="685"/>
      <c r="X58" s="686"/>
      <c r="Y58" s="218"/>
      <c r="Z58" s="690"/>
      <c r="AA58" s="682"/>
      <c r="AB58" s="691"/>
      <c r="AC58" s="685"/>
      <c r="AD58" s="692"/>
    </row>
    <row r="59" spans="2:30">
      <c r="B59" s="548"/>
      <c r="C59" s="549" t="s">
        <v>138</v>
      </c>
      <c r="D59" s="550"/>
      <c r="E59" s="550"/>
      <c r="F59" s="550"/>
      <c r="G59" s="550"/>
      <c r="H59" s="550"/>
      <c r="I59" s="550"/>
      <c r="J59" s="645"/>
      <c r="K59" s="165"/>
      <c r="L59" s="165"/>
      <c r="M59" s="318"/>
      <c r="N59" s="213"/>
      <c r="O59" s="646" t="s">
        <v>139</v>
      </c>
      <c r="P59" s="647">
        <f>P20+P35</f>
        <v>188.7032</v>
      </c>
      <c r="Q59" s="687"/>
      <c r="R59" s="687"/>
      <c r="S59" s="687"/>
      <c r="U59" s="674"/>
      <c r="AD59" s="237"/>
    </row>
    <row r="60" customHeight="1" outlineLevel="1" spans="2:19">
      <c r="B60" s="551"/>
      <c r="C60" s="552"/>
      <c r="D60" s="552"/>
      <c r="E60" s="552"/>
      <c r="F60" s="552"/>
      <c r="G60" s="552"/>
      <c r="H60" s="552"/>
      <c r="I60" s="552"/>
      <c r="J60" s="648"/>
      <c r="K60" s="316"/>
      <c r="L60" s="649"/>
      <c r="M60" s="650"/>
      <c r="N60" s="651"/>
      <c r="O60" s="652" t="s">
        <v>140</v>
      </c>
      <c r="P60" s="647">
        <f>SUM(P45+P58)</f>
        <v>228.32223</v>
      </c>
      <c r="R60" s="687"/>
      <c r="S60" s="687"/>
    </row>
    <row r="61" ht="29.25" customHeight="1" outlineLevel="1" spans="2:19">
      <c r="B61" s="553"/>
      <c r="C61" s="554"/>
      <c r="D61" s="554"/>
      <c r="E61" s="554"/>
      <c r="F61" s="554"/>
      <c r="G61" s="554"/>
      <c r="H61" s="554"/>
      <c r="I61" s="554"/>
      <c r="J61" s="653"/>
      <c r="K61" s="316"/>
      <c r="L61" s="316"/>
      <c r="M61" s="654"/>
      <c r="N61" s="655"/>
      <c r="O61" s="656" t="s">
        <v>141</v>
      </c>
      <c r="P61" s="657">
        <f>SUM(P59:P60)</f>
        <v>417.02543</v>
      </c>
      <c r="Q61" s="688"/>
      <c r="R61" s="687"/>
      <c r="S61" s="687"/>
    </row>
    <row r="62" ht="13.5" customHeight="1" outlineLevel="1" spans="2:19">
      <c r="B62" s="555"/>
      <c r="C62" s="556"/>
      <c r="D62" s="556"/>
      <c r="E62" s="556"/>
      <c r="F62" s="556"/>
      <c r="G62" s="556"/>
      <c r="H62" s="556"/>
      <c r="I62" s="556"/>
      <c r="J62" s="658"/>
      <c r="K62" s="316"/>
      <c r="L62" s="316"/>
      <c r="M62" s="659"/>
      <c r="N62" s="660" t="s">
        <v>142</v>
      </c>
      <c r="O62" s="661">
        <f>IF(P61=0,0,SUM(P62/P61))</f>
        <v>0.00071938059029158</v>
      </c>
      <c r="P62" s="662">
        <f>'二级明细-非生产'!E16</f>
        <v>0.3</v>
      </c>
      <c r="Q62" s="687"/>
      <c r="R62" s="689"/>
      <c r="S62" s="689"/>
    </row>
    <row r="63" customHeight="1" outlineLevel="1" spans="2:19">
      <c r="B63" s="555"/>
      <c r="C63" s="556"/>
      <c r="D63" s="556"/>
      <c r="E63" s="556"/>
      <c r="F63" s="556"/>
      <c r="G63" s="556"/>
      <c r="H63" s="556"/>
      <c r="I63" s="556"/>
      <c r="J63" s="658"/>
      <c r="K63" s="316"/>
      <c r="L63" s="316"/>
      <c r="M63" s="659"/>
      <c r="N63" s="660" t="s">
        <v>143</v>
      </c>
      <c r="O63" s="661">
        <f>IF(P61=0,0,SUM(P63/P61))</f>
        <v>0.05</v>
      </c>
      <c r="P63" s="662">
        <f>'二级明细-非生产'!J16</f>
        <v>20.8512715</v>
      </c>
      <c r="Q63" s="687"/>
      <c r="R63" s="687"/>
      <c r="S63" s="687"/>
    </row>
    <row r="64" customHeight="1" outlineLevel="1" spans="2:19">
      <c r="B64" s="555"/>
      <c r="C64" s="556"/>
      <c r="D64" s="556"/>
      <c r="E64" s="556"/>
      <c r="F64" s="556"/>
      <c r="G64" s="556"/>
      <c r="H64" s="556"/>
      <c r="I64" s="556"/>
      <c r="J64" s="658"/>
      <c r="K64" s="316"/>
      <c r="L64" s="316"/>
      <c r="M64" s="659"/>
      <c r="N64" s="660" t="s">
        <v>144</v>
      </c>
      <c r="O64" s="661">
        <f>IF(P61=0,0,SUM(P64/P61))</f>
        <v>0.09</v>
      </c>
      <c r="P64" s="662">
        <f>'二级明细-非生产'!E24+'二级明细-非生产'!K24+'二级明细-非生产'!H24</f>
        <v>37.5322887</v>
      </c>
      <c r="Q64" s="687"/>
      <c r="R64" s="687"/>
      <c r="S64" s="687"/>
    </row>
    <row r="65" customHeight="1" outlineLevel="1" spans="2:19">
      <c r="B65" s="555"/>
      <c r="C65" s="556"/>
      <c r="D65" s="556"/>
      <c r="E65" s="556"/>
      <c r="F65" s="556"/>
      <c r="G65" s="556"/>
      <c r="H65" s="556"/>
      <c r="I65" s="556"/>
      <c r="J65" s="658"/>
      <c r="K65" s="316"/>
      <c r="L65" s="316"/>
      <c r="M65" s="698"/>
      <c r="N65" s="699"/>
      <c r="O65" s="530" t="s">
        <v>145</v>
      </c>
      <c r="P65" s="700">
        <f>SUM(P61+P62+P63+P64)</f>
        <v>475.7089902</v>
      </c>
      <c r="R65" s="687"/>
      <c r="S65" s="687"/>
    </row>
    <row r="66" customHeight="1" outlineLevel="1" spans="2:19">
      <c r="B66" s="555"/>
      <c r="C66" s="556"/>
      <c r="D66" s="556"/>
      <c r="E66" s="556"/>
      <c r="F66" s="556"/>
      <c r="G66" s="556"/>
      <c r="H66" s="556"/>
      <c r="I66" s="556"/>
      <c r="J66" s="658"/>
      <c r="K66" s="316"/>
      <c r="L66" s="316"/>
      <c r="M66" s="163"/>
      <c r="N66" s="163"/>
      <c r="O66" s="163"/>
      <c r="P66" s="325"/>
      <c r="R66" s="687"/>
      <c r="S66" s="687"/>
    </row>
    <row r="67" ht="16.5" customHeight="1" outlineLevel="1" spans="2:19">
      <c r="B67" s="596"/>
      <c r="C67" s="693"/>
      <c r="D67" s="693"/>
      <c r="E67" s="693"/>
      <c r="F67" s="693"/>
      <c r="G67" s="693"/>
      <c r="H67" s="693"/>
      <c r="I67" s="693"/>
      <c r="J67" s="701"/>
      <c r="K67" s="316"/>
      <c r="L67" s="316"/>
      <c r="M67" s="702"/>
      <c r="N67" s="165"/>
      <c r="O67" s="703" t="s">
        <v>146</v>
      </c>
      <c r="P67" s="704">
        <f>'二级明细-非生产'!D46</f>
        <v>25</v>
      </c>
      <c r="R67" s="687"/>
      <c r="S67" s="687"/>
    </row>
    <row r="68" ht="13.5" customHeight="1" outlineLevel="1" spans="2:19">
      <c r="B68" s="555"/>
      <c r="C68" s="556"/>
      <c r="D68" s="556"/>
      <c r="E68" s="556"/>
      <c r="F68" s="556"/>
      <c r="G68" s="556"/>
      <c r="H68" s="556"/>
      <c r="I68" s="556"/>
      <c r="J68" s="658"/>
      <c r="K68" s="316"/>
      <c r="L68" s="316"/>
      <c r="M68" s="659"/>
      <c r="N68" s="316"/>
      <c r="O68" s="660" t="s">
        <v>147</v>
      </c>
      <c r="P68" s="705">
        <v>0</v>
      </c>
      <c r="Q68" s="712"/>
      <c r="R68" s="712"/>
      <c r="S68" s="712"/>
    </row>
    <row r="69" ht="13.5" customHeight="1" outlineLevel="1" spans="2:19">
      <c r="B69" s="694"/>
      <c r="C69" s="695"/>
      <c r="D69" s="695"/>
      <c r="E69" s="695"/>
      <c r="F69" s="695"/>
      <c r="G69" s="695"/>
      <c r="H69" s="695"/>
      <c r="I69" s="695"/>
      <c r="J69" s="706"/>
      <c r="K69" s="316"/>
      <c r="L69" s="316"/>
      <c r="M69" s="659"/>
      <c r="N69" s="316"/>
      <c r="O69" s="660" t="s">
        <v>148</v>
      </c>
      <c r="P69" s="707">
        <v>0</v>
      </c>
      <c r="Q69" s="687"/>
      <c r="R69" s="687"/>
      <c r="S69" s="687"/>
    </row>
    <row r="70" customHeight="1" outlineLevel="1" spans="2:19">
      <c r="B70" s="696"/>
      <c r="C70" s="390"/>
      <c r="D70" s="390"/>
      <c r="E70" s="390"/>
      <c r="F70" s="390"/>
      <c r="G70" s="390"/>
      <c r="H70" s="390"/>
      <c r="I70" s="390"/>
      <c r="J70" s="316"/>
      <c r="K70" s="316"/>
      <c r="L70" s="316"/>
      <c r="M70" s="659"/>
      <c r="N70" s="316"/>
      <c r="O70" s="660" t="s">
        <v>149</v>
      </c>
      <c r="P70" s="708">
        <v>0</v>
      </c>
      <c r="Q70" s="687"/>
      <c r="R70" s="687"/>
      <c r="S70" s="687"/>
    </row>
    <row r="71" customHeight="1" outlineLevel="1" spans="2:19">
      <c r="B71" s="697"/>
      <c r="C71" s="270" t="s">
        <v>150</v>
      </c>
      <c r="D71" s="163"/>
      <c r="E71" s="163"/>
      <c r="F71" s="163"/>
      <c r="G71" s="163"/>
      <c r="H71" s="163"/>
      <c r="I71" s="163"/>
      <c r="J71" s="163"/>
      <c r="K71" s="316"/>
      <c r="L71" s="316"/>
      <c r="M71" s="659"/>
      <c r="N71" s="316"/>
      <c r="O71" s="660" t="s">
        <v>151</v>
      </c>
      <c r="P71" s="709">
        <f>'二级明细-非生产'!I46</f>
        <v>10.17</v>
      </c>
      <c r="Q71" s="687"/>
      <c r="R71" s="687"/>
      <c r="S71" s="687"/>
    </row>
    <row r="72" customHeight="1" outlineLevel="1" spans="2:19">
      <c r="B72" s="696"/>
      <c r="C72" s="390"/>
      <c r="D72" s="390"/>
      <c r="E72" s="390"/>
      <c r="F72" s="390"/>
      <c r="G72" s="390"/>
      <c r="H72" s="390"/>
      <c r="I72" s="390"/>
      <c r="J72" s="316"/>
      <c r="K72" s="316"/>
      <c r="L72" s="316"/>
      <c r="M72" s="698"/>
      <c r="N72" s="451"/>
      <c r="O72" s="530" t="s">
        <v>152</v>
      </c>
      <c r="P72" s="700">
        <f>SUM(P65+P67+P68+P69+P70+P71)</f>
        <v>510.8789902</v>
      </c>
      <c r="Q72" s="713"/>
      <c r="R72" s="713"/>
      <c r="S72" s="687"/>
    </row>
    <row r="73" ht="7.5" customHeight="1" spans="2:19">
      <c r="B73" s="585"/>
      <c r="C73" s="480"/>
      <c r="D73" s="480"/>
      <c r="E73" s="480"/>
      <c r="F73" s="480"/>
      <c r="G73" s="480"/>
      <c r="H73" s="480"/>
      <c r="I73" s="480"/>
      <c r="J73" s="179"/>
      <c r="K73" s="710"/>
      <c r="L73" s="710"/>
      <c r="M73" s="710"/>
      <c r="N73" s="710"/>
      <c r="O73" s="710"/>
      <c r="P73" s="711"/>
      <c r="Q73" s="689"/>
      <c r="R73" s="689"/>
      <c r="S73" s="689"/>
    </row>
  </sheetData>
  <sheetProtection deleteRows="0"/>
  <customSheetViews>
    <customSheetView guid="{f967fa98-ffde-4cc1-9034-3318ab17576f}" showPageBreaks="1" showGridLines="0" fitToPage="1" printArea="1">
      <pane xSplit="1" ySplit="9" topLeftCell="B10" activePane="bottomRight" state="frozen"/>
      <selection activeCell="E11" sqref="E11"/>
      <pageMargins left="0.47244094488189" right="0.354330708661417" top="0.905511811023622" bottom="1.02362204724409" header="0.511811023622047" footer="0.511811023622047"/>
      <printOptions horizontalCentered="1"/>
      <pageSetup paperSize="9" scale="48" orientation="portrait"/>
      <headerFooter alignWithMargins="0">
        <oddHeader>&amp;L&amp;G</oddHeader>
        <oddFooter>&amp;R&amp;8&amp;D</oddFooter>
      </headerFooter>
    </customSheetView>
    <customSheetView guid="{c1a3e985-11f3-4fc1-9a70-68b1cf917c35}" showGridLines="0" fitToPage="1" topLeftCell="A65">
      <selection activeCell="P95" sqref="P95"/>
      <pageMargins left="0.47244094488189" right="0.354330708661417" top="0.905511811023622" bottom="1.02362204724409" header="0.511811023622047" footer="0.511811023622047"/>
      <printOptions horizontalCentered="1"/>
      <pageSetup paperSize="9" scale="47" orientation="portrait"/>
      <headerFooter alignWithMargins="0">
        <oddHeader>&amp;L&amp;G&amp;R&amp;"宋体,加粗"&amp;12报价单</oddHeader>
        <oddFooter>&amp;R&amp;8&amp;D</oddFooter>
      </headerFooter>
    </customSheetView>
  </customSheetViews>
  <mergeCells count="36">
    <mergeCell ref="B1:P1"/>
    <mergeCell ref="D4:E4"/>
    <mergeCell ref="M4:N4"/>
    <mergeCell ref="D5:E5"/>
    <mergeCell ref="D6:E6"/>
    <mergeCell ref="D7:E7"/>
    <mergeCell ref="D8:E8"/>
    <mergeCell ref="G18:I18"/>
    <mergeCell ref="G19:H19"/>
    <mergeCell ref="G20:I20"/>
    <mergeCell ref="G33:I33"/>
    <mergeCell ref="G34:I34"/>
    <mergeCell ref="G35:I35"/>
    <mergeCell ref="E37:I37"/>
    <mergeCell ref="M37:O37"/>
    <mergeCell ref="D45:E45"/>
    <mergeCell ref="Q45:S45"/>
    <mergeCell ref="Q46:S46"/>
    <mergeCell ref="E47:I47"/>
    <mergeCell ref="M47:O47"/>
    <mergeCell ref="V47:AD47"/>
    <mergeCell ref="D58:E58"/>
    <mergeCell ref="B60:J60"/>
    <mergeCell ref="B61:J61"/>
    <mergeCell ref="B62:J62"/>
    <mergeCell ref="B64:J64"/>
    <mergeCell ref="B65:J65"/>
    <mergeCell ref="B66:J66"/>
    <mergeCell ref="B67:J67"/>
    <mergeCell ref="B68:J68"/>
    <mergeCell ref="B69:J69"/>
    <mergeCell ref="B73:J73"/>
    <mergeCell ref="E132:G132"/>
    <mergeCell ref="E133:G133"/>
    <mergeCell ref="P37:P38"/>
    <mergeCell ref="P47:P48"/>
  </mergeCells>
  <dataValidations count="5">
    <dataValidation allowBlank="1" showInputMessage="1" sqref="B39 B40:B41 B42:B43"/>
    <dataValidation type="list" allowBlank="1" showInputMessage="1" showErrorMessage="1" sqref="K12 K13 K14 K15 K16 K23:K30 K31:K32">
      <formula1>"P:采购的,D:北汽指定的,M:自制的"</formula1>
    </dataValidation>
    <dataValidation type="list" allowBlank="1" showInputMessage="1" showErrorMessage="1" errorTitle="请输入有效信息" error="请输入下拉菜单中的选项，如下拉菜单中无对应选项，请与此表格发放人员联系。" sqref="L12 L13 L14 L15 L16 L32 L23:L31" errorStyle="information">
      <formula1>"SEK 瑞典克朗,EUR 欧元,USD 美元,JPY 日圆"</formula1>
    </dataValidation>
    <dataValidation type="list" allowBlank="1" showInputMessage="1" showErrorMessage="1" sqref="J32 J23:J31">
      <formula1>"沿用,更改,全新"</formula1>
    </dataValidation>
    <dataValidation type="list" allowBlank="1" showInputMessage="1" showErrorMessage="1" sqref="J36">
      <formula1>#REF!</formula1>
    </dataValidation>
  </dataValidations>
  <printOptions horizontalCentered="1"/>
  <pageMargins left="0.275590551181102" right="0.354330708661417" top="1.2992125984252" bottom="1.02362204724409" header="0.511811023622047" footer="0.511811023622047"/>
  <pageSetup paperSize="9" scale="42" orientation="portrait"/>
  <headerFooter alignWithMargins="0">
    <oddHeader>&amp;L&amp;G</oddHeader>
    <oddFooter>&amp;R&amp;8&amp;D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tint="-0.499984740745262"/>
    <pageSetUpPr fitToPage="1"/>
  </sheetPr>
  <dimension ref="A1:L53"/>
  <sheetViews>
    <sheetView showGridLines="0" workbookViewId="0">
      <pane xSplit="1" ySplit="9" topLeftCell="B25" activePane="bottomRight" state="frozen"/>
      <selection/>
      <selection pane="topRight"/>
      <selection pane="bottomLeft"/>
      <selection pane="bottomRight" activeCell="E38" sqref="E38"/>
    </sheetView>
  </sheetViews>
  <sheetFormatPr defaultColWidth="9.14285714285714" defaultRowHeight="12.75"/>
  <cols>
    <col min="1" max="1" width="1.71428571428571" style="156" customWidth="1"/>
    <col min="2" max="2" width="14.4285714285714" style="156" customWidth="1"/>
    <col min="3" max="3" width="15.7142857142857" style="156" customWidth="1"/>
    <col min="4" max="4" width="19.5714285714286" style="156" customWidth="1"/>
    <col min="5" max="11" width="15.7142857142857" style="156" customWidth="1"/>
    <col min="12" max="12" width="14.4285714285714" style="237" customWidth="1"/>
    <col min="13" max="13" width="12.4285714285714" style="156" customWidth="1"/>
    <col min="14" max="16384" width="9.14285714285714" style="156"/>
  </cols>
  <sheetData>
    <row r="1" s="307" customFormat="1" ht="24.95" customHeight="1" spans="1:12">
      <c r="A1" s="308"/>
      <c r="B1" s="309" t="s">
        <v>153</v>
      </c>
      <c r="C1" s="310"/>
      <c r="D1" s="310"/>
      <c r="E1" s="310"/>
      <c r="F1" s="310"/>
      <c r="G1" s="310"/>
      <c r="H1" s="310"/>
      <c r="I1" s="310"/>
      <c r="J1" s="310"/>
      <c r="K1" s="310"/>
      <c r="L1" s="398"/>
    </row>
    <row r="2" s="307" customFormat="1" ht="24.95" customHeight="1" spans="1:12">
      <c r="A2" s="311"/>
      <c r="B2" s="312"/>
      <c r="C2" s="313" t="str">
        <f>'二级明细-生产'!C2</f>
        <v>B80J边防巡逻车</v>
      </c>
      <c r="D2" s="314"/>
      <c r="E2" s="314"/>
      <c r="F2" s="314"/>
      <c r="G2" s="314"/>
      <c r="H2" s="314"/>
      <c r="I2" s="314"/>
      <c r="J2" s="314"/>
      <c r="K2" s="399" t="s">
        <v>154</v>
      </c>
      <c r="L2" s="400"/>
    </row>
    <row r="3" ht="5.1" customHeight="1" spans="1:12">
      <c r="A3" s="163"/>
      <c r="B3" s="315"/>
      <c r="C3" s="316"/>
      <c r="D3" s="316"/>
      <c r="E3" s="316"/>
      <c r="F3" s="316"/>
      <c r="G3" s="316"/>
      <c r="H3" s="316"/>
      <c r="I3" s="316"/>
      <c r="J3" s="316"/>
      <c r="K3" s="168"/>
      <c r="L3" s="401"/>
    </row>
    <row r="4" spans="1:12">
      <c r="A4" s="163"/>
      <c r="B4" s="166" t="s">
        <v>2</v>
      </c>
      <c r="C4" s="167">
        <f>IF('二级明细-生产'!D4="","",SUM('二级明细-生产'!D4))</f>
        <v>43556</v>
      </c>
      <c r="D4" s="163"/>
      <c r="E4" s="168"/>
      <c r="F4" s="169"/>
      <c r="G4" s="170" t="s">
        <v>3</v>
      </c>
      <c r="H4" s="215" t="str">
        <f>IF('二级明细-生产'!K4="","",'二级明细-生产'!K4)</f>
        <v>人民币</v>
      </c>
      <c r="I4" s="169"/>
      <c r="J4" s="216" t="s">
        <v>4</v>
      </c>
      <c r="K4" s="215" t="str">
        <f>IF('二级明细-生产'!O4="","",'二级明细-生产'!O4)</f>
        <v>白桦</v>
      </c>
      <c r="L4" s="402"/>
    </row>
    <row r="5" spans="1:12">
      <c r="A5" s="163"/>
      <c r="B5" s="166" t="s">
        <v>5</v>
      </c>
      <c r="C5" s="171" t="str">
        <f>IF('二级明细-生产'!D5="","",'二级明细-生产'!D5)</f>
        <v>边防巡逻车</v>
      </c>
      <c r="D5" s="163"/>
      <c r="E5" s="172" t="s">
        <v>6</v>
      </c>
      <c r="F5" s="173" t="str">
        <f>IF('二级明细-生产'!H5="","",'二级明细-生产'!H5)</f>
        <v/>
      </c>
      <c r="G5" s="170" t="s">
        <v>7</v>
      </c>
      <c r="H5" s="215" t="str">
        <f>IF('二级明细-生产'!K5="","",'二级明细-生产'!K5)</f>
        <v/>
      </c>
      <c r="I5" s="218"/>
      <c r="J5" s="172" t="s">
        <v>8</v>
      </c>
      <c r="K5" s="171" t="str">
        <f>IF('二级明细-生产'!O5="","",'二级明细-生产'!O5)</f>
        <v>销售经理</v>
      </c>
      <c r="L5" s="403"/>
    </row>
    <row r="6" spans="1:12">
      <c r="A6" s="163"/>
      <c r="B6" s="166" t="s">
        <v>9</v>
      </c>
      <c r="C6" s="171" t="str">
        <f>IF('二级明细-生产'!D6="","",'二级明细-生产'!D6)</f>
        <v>B80J</v>
      </c>
      <c r="D6" s="163"/>
      <c r="E6" s="172" t="s">
        <v>10</v>
      </c>
      <c r="F6" s="171">
        <f>IF('二级明细-生产'!H6="","",'二级明细-生产'!H6)</f>
        <v>50</v>
      </c>
      <c r="G6" s="172" t="s">
        <v>11</v>
      </c>
      <c r="H6" s="171" t="str">
        <f>IF('二级明细-生产'!K6="","",'二级明细-生产'!K6)</f>
        <v>A010X00277</v>
      </c>
      <c r="I6" s="218"/>
      <c r="J6" s="172" t="s">
        <v>12</v>
      </c>
      <c r="K6" s="171">
        <f>IF('二级明细-生产'!O6="","",'二级明细-生产'!O6)</f>
        <v>18601235516</v>
      </c>
      <c r="L6" s="403"/>
    </row>
    <row r="7" spans="1:12">
      <c r="A7" s="163"/>
      <c r="B7" s="166" t="s">
        <v>13</v>
      </c>
      <c r="C7" s="171" t="str">
        <f>IF('二级明细-生产'!D7="","",'二级明细-生产'!D7)</f>
        <v>第三排座椅总成</v>
      </c>
      <c r="D7" s="163"/>
      <c r="E7" s="172" t="s">
        <v>14</v>
      </c>
      <c r="F7" s="171" t="str">
        <f>IF('二级明细-生产'!H7="","",'二级明细-生产'!H7)</f>
        <v/>
      </c>
      <c r="G7" s="172" t="s">
        <v>15</v>
      </c>
      <c r="H7" s="173" t="str">
        <f>IF('二级明细-生产'!K7="","",'二级明细-生产'!K7)</f>
        <v>北京光华荣昌汽车部件有限公司</v>
      </c>
      <c r="I7" s="173"/>
      <c r="J7" s="172" t="s">
        <v>16</v>
      </c>
      <c r="K7" s="171" t="str">
        <f>IF('二级明细-生产'!O7="","",'二级明细-生产'!O7)</f>
        <v/>
      </c>
      <c r="L7" s="403"/>
    </row>
    <row r="8" spans="2:12">
      <c r="B8" s="166" t="s">
        <v>17</v>
      </c>
      <c r="C8" s="171" t="str">
        <f>IF('二级明细-生产'!D8="","",'二级明细-生产'!D8)</f>
        <v/>
      </c>
      <c r="D8" s="218"/>
      <c r="E8" s="172" t="s">
        <v>18</v>
      </c>
      <c r="F8" s="171" t="str">
        <f>IF('二级明细-生产'!H8="","",'二级明细-生产'!H8)</f>
        <v/>
      </c>
      <c r="G8" s="172" t="s">
        <v>19</v>
      </c>
      <c r="H8" s="173" t="str">
        <f>IF('二级明细-生产'!K8="","",'二级明细-生产'!K8)</f>
        <v>北京市昌平区流村工业园区</v>
      </c>
      <c r="I8" s="173"/>
      <c r="J8" s="172" t="s">
        <v>20</v>
      </c>
      <c r="K8" s="173" t="str">
        <f>IF('二级明细-生产'!O8="","",'二级明细-生产'!O8)</f>
        <v>baihua@bjghrc.com</v>
      </c>
      <c r="L8" s="404"/>
    </row>
    <row r="9" ht="5.1" customHeight="1" spans="2:12">
      <c r="B9" s="317"/>
      <c r="C9" s="176"/>
      <c r="D9" s="177"/>
      <c r="E9" s="178"/>
      <c r="F9" s="179"/>
      <c r="G9" s="177"/>
      <c r="H9" s="220"/>
      <c r="I9" s="176"/>
      <c r="J9" s="177"/>
      <c r="K9" s="179"/>
      <c r="L9" s="405"/>
    </row>
    <row r="10" ht="15" customHeight="1" spans="2:12">
      <c r="B10" s="318"/>
      <c r="C10" s="213"/>
      <c r="D10" s="213"/>
      <c r="E10" s="213"/>
      <c r="F10" s="213"/>
      <c r="G10" s="213"/>
      <c r="H10" s="213"/>
      <c r="I10" s="213"/>
      <c r="J10" s="213"/>
      <c r="K10" s="213"/>
      <c r="L10" s="277"/>
    </row>
    <row r="11" ht="18" customHeight="1" spans="2:12">
      <c r="B11" s="319"/>
      <c r="C11" s="320"/>
      <c r="D11" s="321" t="s">
        <v>155</v>
      </c>
      <c r="E11" s="322"/>
      <c r="F11" s="323"/>
      <c r="G11" s="163"/>
      <c r="H11" s="320"/>
      <c r="I11" s="321" t="s">
        <v>156</v>
      </c>
      <c r="J11" s="322"/>
      <c r="K11" s="323"/>
      <c r="L11" s="406"/>
    </row>
    <row r="12" ht="15" customHeight="1" spans="2:12">
      <c r="B12" s="319"/>
      <c r="C12" s="324"/>
      <c r="F12" s="325"/>
      <c r="G12" s="163"/>
      <c r="H12" s="319"/>
      <c r="I12" s="407"/>
      <c r="J12" s="163"/>
      <c r="K12" s="325"/>
      <c r="L12" s="277"/>
    </row>
    <row r="13" ht="15" customHeight="1" spans="2:12">
      <c r="B13" s="319"/>
      <c r="C13" s="326"/>
      <c r="D13" s="327" t="s">
        <v>157</v>
      </c>
      <c r="E13" s="283" t="s">
        <v>158</v>
      </c>
      <c r="F13" s="325"/>
      <c r="G13" s="163"/>
      <c r="H13" s="319"/>
      <c r="I13" s="283" t="s">
        <v>157</v>
      </c>
      <c r="J13" s="283" t="s">
        <v>159</v>
      </c>
      <c r="K13" s="325"/>
      <c r="L13" s="277"/>
    </row>
    <row r="14" ht="15" customHeight="1" spans="2:12">
      <c r="B14" s="319"/>
      <c r="C14" s="328" t="s">
        <v>160</v>
      </c>
      <c r="D14" s="329">
        <f>IF(('二级明细-生产'!P59+'二级明细-生产'!P60)=0,0,E14/('二级明细-生产'!P59+'二级明细-生产'!P60))</f>
        <v>0.00071938059029158</v>
      </c>
      <c r="E14" s="330">
        <v>0.3</v>
      </c>
      <c r="F14" s="325"/>
      <c r="G14" s="163"/>
      <c r="H14" s="331"/>
      <c r="I14" s="283"/>
      <c r="J14" s="283"/>
      <c r="K14" s="325"/>
      <c r="L14" s="277"/>
    </row>
    <row r="15" ht="15" customHeight="1" spans="2:12">
      <c r="B15" s="319"/>
      <c r="C15" s="332" t="s">
        <v>161</v>
      </c>
      <c r="D15" s="329">
        <f>IF(('二级明细-生产'!P59+'二级明细-生产'!P60)=0,0,E15/('二级明细-生产'!P59+'二级明细-生产'!P60))</f>
        <v>0</v>
      </c>
      <c r="E15" s="330">
        <v>0</v>
      </c>
      <c r="F15" s="325"/>
      <c r="G15" s="163"/>
      <c r="H15" s="331" t="s">
        <v>162</v>
      </c>
      <c r="I15" s="329">
        <f>IF('二级明细-生产'!P60=0,0,J15/'二级明细-生产'!P60)</f>
        <v>0.0913238780998241</v>
      </c>
      <c r="J15" s="343">
        <f>'二级明细-生产'!P61*0.05</f>
        <v>20.8512715</v>
      </c>
      <c r="K15" s="325"/>
      <c r="L15" s="277"/>
    </row>
    <row r="16" ht="15" customHeight="1" spans="2:12">
      <c r="B16" s="319"/>
      <c r="C16" s="333" t="s">
        <v>163</v>
      </c>
      <c r="D16" s="329">
        <f>IF(('二级明细-生产'!P59+'二级明细-生产'!P60)=0,0,E16/('二级明细-生产'!P59+'二级明细-生产'!P60))</f>
        <v>0.00071938059029158</v>
      </c>
      <c r="E16" s="334">
        <f>E14-E15</f>
        <v>0.3</v>
      </c>
      <c r="F16" s="325"/>
      <c r="G16" s="163"/>
      <c r="H16" s="335" t="s">
        <v>164</v>
      </c>
      <c r="I16" s="329">
        <f>IF(('二级明细-生产'!P59+'二级明细-生产'!P60)=0,0,J16/('二级明细-生产'!P59+'二级明细-生产'!P60))</f>
        <v>0.05</v>
      </c>
      <c r="J16" s="334">
        <f>SUM(J13:J15)</f>
        <v>20.8512715</v>
      </c>
      <c r="K16" s="325"/>
      <c r="L16" s="277"/>
    </row>
    <row r="17" ht="5.1" customHeight="1" spans="2:12">
      <c r="B17" s="319"/>
      <c r="C17" s="336"/>
      <c r="D17" s="337"/>
      <c r="E17" s="179"/>
      <c r="F17" s="221"/>
      <c r="G17" s="163"/>
      <c r="H17" s="336"/>
      <c r="I17" s="337"/>
      <c r="J17" s="179"/>
      <c r="K17" s="221"/>
      <c r="L17" s="277"/>
    </row>
    <row r="18" ht="15" customHeight="1" spans="2:12">
      <c r="B18" s="319"/>
      <c r="C18" s="163"/>
      <c r="D18" s="163"/>
      <c r="E18" s="163"/>
      <c r="F18" s="163"/>
      <c r="G18" s="163"/>
      <c r="H18" s="163"/>
      <c r="I18" s="163"/>
      <c r="J18" s="163"/>
      <c r="K18" s="163"/>
      <c r="L18" s="277"/>
    </row>
    <row r="19" ht="18" customHeight="1" spans="2:12">
      <c r="B19" s="319"/>
      <c r="C19" s="320"/>
      <c r="D19" s="338" t="s">
        <v>165</v>
      </c>
      <c r="E19" s="321"/>
      <c r="F19" s="321"/>
      <c r="G19" s="321"/>
      <c r="H19" s="321"/>
      <c r="I19" s="321"/>
      <c r="J19" s="321"/>
      <c r="K19" s="361"/>
      <c r="L19" s="408"/>
    </row>
    <row r="20" ht="5.1" customHeight="1" spans="2:12">
      <c r="B20" s="319"/>
      <c r="C20" s="319"/>
      <c r="D20" s="163"/>
      <c r="E20" s="163"/>
      <c r="F20" s="163"/>
      <c r="G20" s="213"/>
      <c r="H20" s="213"/>
      <c r="I20" s="213"/>
      <c r="J20" s="213"/>
      <c r="K20" s="214"/>
      <c r="L20" s="277"/>
    </row>
    <row r="21" ht="15" customHeight="1" spans="2:12">
      <c r="B21" s="319"/>
      <c r="C21" s="319"/>
      <c r="D21" s="339" t="s">
        <v>157</v>
      </c>
      <c r="E21" s="283" t="s">
        <v>159</v>
      </c>
      <c r="F21" s="340"/>
      <c r="G21" s="339" t="s">
        <v>157</v>
      </c>
      <c r="H21" s="283" t="s">
        <v>159</v>
      </c>
      <c r="I21" s="340"/>
      <c r="J21" s="339" t="s">
        <v>157</v>
      </c>
      <c r="K21" s="409" t="s">
        <v>159</v>
      </c>
      <c r="L21" s="410"/>
    </row>
    <row r="22" ht="15" customHeight="1" spans="2:12">
      <c r="B22" s="319"/>
      <c r="C22" s="341" t="s">
        <v>166</v>
      </c>
      <c r="D22" s="342">
        <f>IF('二级明细-生产'!$P$61=0,0,E22/'二级明细-生产'!$P$61)</f>
        <v>0.02</v>
      </c>
      <c r="E22" s="343">
        <f>'二级明细-生产'!P61*0.02</f>
        <v>8.3405086</v>
      </c>
      <c r="F22" s="344" t="s">
        <v>167</v>
      </c>
      <c r="G22" s="342">
        <f>IF('二级明细-生产'!$P$61=0,0,H22/'二级明细-生产'!$P$61)</f>
        <v>0.04</v>
      </c>
      <c r="H22" s="343">
        <f>'二级明细-生产'!P61*0.04</f>
        <v>16.6810172</v>
      </c>
      <c r="I22" s="344" t="s">
        <v>168</v>
      </c>
      <c r="J22" s="342">
        <f>IF('二级明细-生产'!$P$61=0,0,K22/'二级明细-生产'!$P$61)</f>
        <v>0.03</v>
      </c>
      <c r="K22" s="288">
        <f>'二级明细-生产'!P61*0.03</f>
        <v>12.5107629</v>
      </c>
      <c r="L22" s="411"/>
    </row>
    <row r="23" ht="15" customHeight="1" spans="2:12">
      <c r="B23" s="319"/>
      <c r="C23" s="345" t="s">
        <v>169</v>
      </c>
      <c r="D23" s="346"/>
      <c r="E23" s="330">
        <v>0</v>
      </c>
      <c r="F23" s="347" t="s">
        <v>169</v>
      </c>
      <c r="G23" s="346"/>
      <c r="H23" s="330">
        <v>0</v>
      </c>
      <c r="I23" s="347" t="s">
        <v>169</v>
      </c>
      <c r="J23" s="346"/>
      <c r="K23" s="412">
        <v>0</v>
      </c>
      <c r="L23" s="411"/>
    </row>
    <row r="24" ht="15" customHeight="1" spans="2:12">
      <c r="B24" s="319"/>
      <c r="C24" s="319"/>
      <c r="D24" s="348" t="s">
        <v>170</v>
      </c>
      <c r="E24" s="349">
        <f>E22+E23</f>
        <v>8.3405086</v>
      </c>
      <c r="F24" s="340"/>
      <c r="G24" s="348" t="s">
        <v>171</v>
      </c>
      <c r="H24" s="349">
        <f>H22+H23</f>
        <v>16.6810172</v>
      </c>
      <c r="I24" s="340"/>
      <c r="J24" s="348" t="s">
        <v>172</v>
      </c>
      <c r="K24" s="413">
        <f>K22+K23</f>
        <v>12.5107629</v>
      </c>
      <c r="L24" s="414"/>
    </row>
    <row r="25" ht="5.1" customHeight="1" spans="2:12">
      <c r="B25" s="319"/>
      <c r="C25" s="350"/>
      <c r="D25" s="351"/>
      <c r="E25" s="351"/>
      <c r="F25" s="352"/>
      <c r="G25" s="353"/>
      <c r="H25" s="163"/>
      <c r="I25" s="163"/>
      <c r="J25" s="415"/>
      <c r="K25" s="416"/>
      <c r="L25" s="277"/>
    </row>
    <row r="26" ht="15" customHeight="1" spans="2:12">
      <c r="B26" s="354" t="s">
        <v>173</v>
      </c>
      <c r="C26" s="355" t="s">
        <v>174</v>
      </c>
      <c r="D26" s="356"/>
      <c r="E26" s="357"/>
      <c r="F26" s="357"/>
      <c r="G26" s="357"/>
      <c r="H26" s="357"/>
      <c r="I26" s="357"/>
      <c r="J26" s="357"/>
      <c r="K26" s="417"/>
      <c r="L26" s="418"/>
    </row>
    <row r="27" ht="15" customHeight="1" spans="2:12">
      <c r="B27" s="319"/>
      <c r="C27" s="319"/>
      <c r="D27" s="356"/>
      <c r="E27" s="357"/>
      <c r="F27" s="357"/>
      <c r="G27" s="357"/>
      <c r="H27" s="357"/>
      <c r="I27" s="357"/>
      <c r="J27" s="357"/>
      <c r="K27" s="417"/>
      <c r="L27" s="418"/>
    </row>
    <row r="28" ht="5.1" customHeight="1" spans="2:12">
      <c r="B28" s="319"/>
      <c r="C28" s="336"/>
      <c r="D28" s="179"/>
      <c r="E28" s="358"/>
      <c r="F28" s="358"/>
      <c r="G28" s="358"/>
      <c r="H28" s="358"/>
      <c r="I28" s="358"/>
      <c r="J28" s="419"/>
      <c r="K28" s="221"/>
      <c r="L28" s="277"/>
    </row>
    <row r="29" ht="15" customHeight="1" spans="2:12">
      <c r="B29" s="319"/>
      <c r="C29" s="163"/>
      <c r="D29" s="163"/>
      <c r="E29" s="359"/>
      <c r="F29" s="359"/>
      <c r="G29" s="359"/>
      <c r="H29" s="359"/>
      <c r="I29" s="359"/>
      <c r="J29" s="359"/>
      <c r="K29" s="163"/>
      <c r="L29" s="277"/>
    </row>
    <row r="30" ht="18" customHeight="1" spans="2:12">
      <c r="B30" s="319"/>
      <c r="C30" s="360"/>
      <c r="D30" s="338" t="s">
        <v>175</v>
      </c>
      <c r="E30" s="321"/>
      <c r="F30" s="361"/>
      <c r="G30" s="163"/>
      <c r="H30" s="320"/>
      <c r="I30" s="338" t="s">
        <v>176</v>
      </c>
      <c r="J30" s="321"/>
      <c r="K30" s="361"/>
      <c r="L30" s="277"/>
    </row>
    <row r="31" ht="5.1" customHeight="1" spans="2:12">
      <c r="B31" s="319"/>
      <c r="C31" s="319"/>
      <c r="D31" s="163"/>
      <c r="E31" s="163"/>
      <c r="F31" s="325"/>
      <c r="G31" s="163"/>
      <c r="H31" s="362"/>
      <c r="I31" s="420"/>
      <c r="J31" s="420"/>
      <c r="K31" s="421"/>
      <c r="L31" s="277"/>
    </row>
    <row r="32" ht="37.5" spans="2:12">
      <c r="B32" s="319"/>
      <c r="C32" s="319"/>
      <c r="D32" s="363" t="s">
        <v>177</v>
      </c>
      <c r="E32" s="363" t="s">
        <v>178</v>
      </c>
      <c r="F32" s="364" t="s">
        <v>179</v>
      </c>
      <c r="G32" s="163"/>
      <c r="H32" s="365"/>
      <c r="I32" s="363" t="s">
        <v>177</v>
      </c>
      <c r="J32" s="363" t="s">
        <v>180</v>
      </c>
      <c r="K32" s="364" t="s">
        <v>181</v>
      </c>
      <c r="L32" s="277"/>
    </row>
    <row r="33" ht="15" customHeight="1" spans="2:12">
      <c r="B33" s="319"/>
      <c r="C33" s="355" t="s">
        <v>182</v>
      </c>
      <c r="D33" s="366">
        <f>IF(F33=0,0,E33/F33)</f>
        <v>0</v>
      </c>
      <c r="E33" s="367">
        <f>test_testamortize</f>
        <v>734900</v>
      </c>
      <c r="F33" s="368">
        <v>0</v>
      </c>
      <c r="G33" s="163"/>
      <c r="H33" s="369" t="s">
        <v>183</v>
      </c>
      <c r="I33" s="422">
        <f>IF(K33=0,0,J33/K33)</f>
        <v>0</v>
      </c>
      <c r="J33" s="423">
        <f>tooling_total</f>
        <v>403500</v>
      </c>
      <c r="K33" s="424">
        <v>0</v>
      </c>
      <c r="L33" s="410"/>
    </row>
    <row r="34" ht="15" customHeight="1" spans="2:12">
      <c r="B34" s="319"/>
      <c r="C34" s="345" t="s">
        <v>169</v>
      </c>
      <c r="D34" s="370">
        <v>0</v>
      </c>
      <c r="E34" s="371"/>
      <c r="F34" s="368"/>
      <c r="G34" s="163"/>
      <c r="H34" s="369" t="s">
        <v>184</v>
      </c>
      <c r="I34" s="422">
        <f>IF(K34=0,0,J34/K34)</f>
        <v>0</v>
      </c>
      <c r="J34" s="423">
        <f>工装夹检具!K60</f>
        <v>0</v>
      </c>
      <c r="K34" s="424">
        <v>0</v>
      </c>
      <c r="L34" s="410"/>
    </row>
    <row r="35" ht="15" customHeight="1" spans="2:12">
      <c r="B35" s="319"/>
      <c r="C35" s="350" t="s">
        <v>185</v>
      </c>
      <c r="D35" s="372">
        <f>D33+D34</f>
        <v>0</v>
      </c>
      <c r="E35" s="340"/>
      <c r="F35" s="325"/>
      <c r="G35" s="163"/>
      <c r="H35" s="333" t="s">
        <v>186</v>
      </c>
      <c r="I35" s="349">
        <f>SUM(I33:I34)</f>
        <v>0</v>
      </c>
      <c r="J35" s="425"/>
      <c r="K35" s="325"/>
      <c r="L35" s="426"/>
    </row>
    <row r="36" ht="5.1" customHeight="1" spans="2:12">
      <c r="B36" s="319"/>
      <c r="C36" s="355"/>
      <c r="D36" s="351"/>
      <c r="E36" s="352"/>
      <c r="F36" s="373"/>
      <c r="G36" s="163"/>
      <c r="H36" s="374"/>
      <c r="I36" s="390"/>
      <c r="J36" s="390"/>
      <c r="K36" s="427"/>
      <c r="L36" s="428"/>
    </row>
    <row r="37" ht="15" customHeight="1" spans="2:12">
      <c r="B37" s="319"/>
      <c r="C37" s="355" t="s">
        <v>174</v>
      </c>
      <c r="D37" s="375" t="s">
        <v>187</v>
      </c>
      <c r="E37" s="376"/>
      <c r="F37" s="377"/>
      <c r="G37" s="163"/>
      <c r="H37" s="355" t="s">
        <v>174</v>
      </c>
      <c r="I37" s="375" t="s">
        <v>188</v>
      </c>
      <c r="J37" s="376"/>
      <c r="K37" s="377"/>
      <c r="L37" s="277"/>
    </row>
    <row r="38" ht="15" customHeight="1" spans="2:12">
      <c r="B38" s="319"/>
      <c r="C38" s="365"/>
      <c r="D38" s="378"/>
      <c r="E38" s="379"/>
      <c r="F38" s="380"/>
      <c r="G38" s="163"/>
      <c r="H38" s="319"/>
      <c r="I38" s="378"/>
      <c r="J38" s="379"/>
      <c r="K38" s="380"/>
      <c r="L38" s="277"/>
    </row>
    <row r="39" ht="5.1" customHeight="1" spans="2:12">
      <c r="B39" s="319"/>
      <c r="C39" s="336"/>
      <c r="D39" s="358"/>
      <c r="E39" s="358"/>
      <c r="F39" s="381"/>
      <c r="G39" s="163"/>
      <c r="H39" s="336"/>
      <c r="I39" s="358"/>
      <c r="J39" s="358"/>
      <c r="K39" s="381"/>
      <c r="L39" s="277"/>
    </row>
    <row r="40" ht="15" customHeight="1" spans="2:12">
      <c r="B40" s="319"/>
      <c r="C40" s="163"/>
      <c r="D40" s="163"/>
      <c r="E40" s="163"/>
      <c r="F40" s="163"/>
      <c r="G40" s="163"/>
      <c r="H40" s="163"/>
      <c r="I40" s="163"/>
      <c r="J40" s="163"/>
      <c r="K40" s="163"/>
      <c r="L40" s="277"/>
    </row>
    <row r="41" ht="18" customHeight="1" spans="2:12">
      <c r="B41" s="319"/>
      <c r="C41" s="320"/>
      <c r="D41" s="338" t="s">
        <v>189</v>
      </c>
      <c r="E41" s="321"/>
      <c r="F41" s="361"/>
      <c r="G41" s="163"/>
      <c r="H41" s="320"/>
      <c r="I41" s="338" t="s">
        <v>190</v>
      </c>
      <c r="J41" s="321"/>
      <c r="K41" s="361"/>
      <c r="L41" s="277"/>
    </row>
    <row r="42" ht="5.1" customHeight="1" spans="2:12">
      <c r="B42" s="319"/>
      <c r="C42" s="319"/>
      <c r="D42" s="163"/>
      <c r="E42" s="163"/>
      <c r="F42" s="325"/>
      <c r="G42" s="163"/>
      <c r="H42" s="362"/>
      <c r="I42" s="420"/>
      <c r="J42" s="420"/>
      <c r="K42" s="421"/>
      <c r="L42" s="277"/>
    </row>
    <row r="43" ht="5.1" customHeight="1" spans="2:12">
      <c r="B43" s="319"/>
      <c r="C43" s="319"/>
      <c r="D43" s="163"/>
      <c r="E43" s="163"/>
      <c r="F43" s="325"/>
      <c r="G43" s="163"/>
      <c r="H43" s="362"/>
      <c r="I43" s="420"/>
      <c r="J43" s="420"/>
      <c r="K43" s="421"/>
      <c r="L43" s="277"/>
    </row>
    <row r="44" spans="2:12">
      <c r="B44" s="319"/>
      <c r="C44" s="319"/>
      <c r="D44" s="382" t="s">
        <v>159</v>
      </c>
      <c r="E44" s="383"/>
      <c r="F44" s="384"/>
      <c r="G44" s="163"/>
      <c r="H44" s="374"/>
      <c r="I44" s="429" t="s">
        <v>159</v>
      </c>
      <c r="J44" s="430"/>
      <c r="K44" s="431"/>
      <c r="L44" s="277"/>
    </row>
    <row r="45" ht="15" customHeight="1" spans="2:12">
      <c r="B45" s="319"/>
      <c r="C45" s="385" t="s">
        <v>191</v>
      </c>
      <c r="D45" s="330">
        <v>25</v>
      </c>
      <c r="E45" s="386"/>
      <c r="F45" s="387"/>
      <c r="G45" s="163"/>
      <c r="H45" s="388" t="s">
        <v>192</v>
      </c>
      <c r="I45" s="330">
        <v>10.17</v>
      </c>
      <c r="J45" s="432"/>
      <c r="K45" s="433"/>
      <c r="L45" s="277"/>
    </row>
    <row r="46" ht="15" customHeight="1" spans="2:12">
      <c r="B46" s="319"/>
      <c r="C46" s="335" t="s">
        <v>193</v>
      </c>
      <c r="D46" s="349">
        <f>D45</f>
        <v>25</v>
      </c>
      <c r="E46" s="386"/>
      <c r="F46" s="387"/>
      <c r="G46" s="163"/>
      <c r="H46" s="389" t="s">
        <v>194</v>
      </c>
      <c r="I46" s="349">
        <f>I45</f>
        <v>10.17</v>
      </c>
      <c r="J46" s="432"/>
      <c r="K46" s="433"/>
      <c r="L46" s="277"/>
    </row>
    <row r="47" ht="5.1" customHeight="1" spans="2:12">
      <c r="B47" s="319"/>
      <c r="C47" s="374"/>
      <c r="D47" s="390"/>
      <c r="E47" s="390"/>
      <c r="F47" s="391"/>
      <c r="G47" s="163"/>
      <c r="H47" s="392"/>
      <c r="I47" s="434"/>
      <c r="J47" s="435"/>
      <c r="K47" s="373"/>
      <c r="L47" s="277"/>
    </row>
    <row r="48" ht="15" customHeight="1" spans="2:12">
      <c r="B48" s="319"/>
      <c r="C48" s="385" t="s">
        <v>195</v>
      </c>
      <c r="D48" s="393"/>
      <c r="E48" s="393"/>
      <c r="F48" s="394"/>
      <c r="G48" s="163"/>
      <c r="H48" s="385" t="s">
        <v>196</v>
      </c>
      <c r="I48" s="393"/>
      <c r="J48" s="393"/>
      <c r="K48" s="394"/>
      <c r="L48" s="277"/>
    </row>
    <row r="49" ht="15" customHeight="1" spans="2:12">
      <c r="B49" s="319"/>
      <c r="C49" s="365"/>
      <c r="D49" s="395"/>
      <c r="E49" s="395"/>
      <c r="F49" s="396"/>
      <c r="G49" s="163"/>
      <c r="H49" s="365"/>
      <c r="I49" s="395"/>
      <c r="J49" s="395"/>
      <c r="K49" s="396"/>
      <c r="L49" s="277"/>
    </row>
    <row r="50" ht="5.1" customHeight="1" spans="2:12">
      <c r="B50" s="319"/>
      <c r="C50" s="336"/>
      <c r="D50" s="358"/>
      <c r="E50" s="358"/>
      <c r="F50" s="381"/>
      <c r="G50" s="163"/>
      <c r="H50" s="397"/>
      <c r="I50" s="358"/>
      <c r="J50" s="358"/>
      <c r="K50" s="381"/>
      <c r="L50" s="277"/>
    </row>
    <row r="51" ht="15" customHeight="1" spans="2:12">
      <c r="B51" s="319"/>
      <c r="C51" s="163"/>
      <c r="D51" s="163"/>
      <c r="E51" s="163"/>
      <c r="F51" s="163"/>
      <c r="G51" s="163"/>
      <c r="H51" s="163"/>
      <c r="I51" s="163"/>
      <c r="J51" s="163"/>
      <c r="K51" s="163"/>
      <c r="L51" s="277"/>
    </row>
    <row r="52" ht="15" customHeight="1" spans="2:12">
      <c r="B52" s="319"/>
      <c r="C52" s="169" t="s">
        <v>197</v>
      </c>
      <c r="D52" s="163"/>
      <c r="E52" s="163"/>
      <c r="F52" s="163"/>
      <c r="G52" s="163"/>
      <c r="H52" s="163"/>
      <c r="I52" s="163"/>
      <c r="J52" s="163"/>
      <c r="K52" s="163"/>
      <c r="L52" s="277"/>
    </row>
    <row r="53" ht="15" customHeight="1" spans="2:12">
      <c r="B53" s="336"/>
      <c r="C53" s="179"/>
      <c r="D53" s="179"/>
      <c r="E53" s="179"/>
      <c r="F53" s="179"/>
      <c r="G53" s="179"/>
      <c r="H53" s="179"/>
      <c r="I53" s="179"/>
      <c r="J53" s="179"/>
      <c r="K53" s="179"/>
      <c r="L53" s="436"/>
    </row>
  </sheetData>
  <customSheetViews>
    <customSheetView guid="{f967fa98-ffde-4cc1-9034-3318ab17576f}" showPageBreaks="1" showGridLines="0" fitToPage="1">
      <pane xSplit="1" ySplit="9" topLeftCell="B10" activePane="bottomRight" state="frozen"/>
      <selection activeCell="K33" activeCellId="1" sqref="F33 K33"/>
      <pageMargins left="0.47244094488189" right="0.354330708661417" top="0.905511811023622" bottom="0.826771653543307" header="0.511811023622047" footer="0.511811023622047"/>
      <pageSetup paperSize="9" scale="55" orientation="portrait"/>
      <headerFooter alignWithMargins="0">
        <oddHeader>&amp;L&amp;G</oddHeader>
        <oddFooter>&amp;R&amp;8&amp;D</oddFooter>
      </headerFooter>
    </customSheetView>
    <customSheetView guid="{c1a3e985-11f3-4fc1-9a70-68b1cf917c35}" showGridLines="0" fitToPage="1" topLeftCell="A23">
      <selection activeCell="G37" sqref="G37"/>
      <pageMargins left="0.47244094488189" right="0.354330708661417" top="0.905511811023622" bottom="0.826771653543307" header="0.511811023622047" footer="0.511811023622047"/>
      <pageSetup paperSize="9" scale="58" orientation="portrait"/>
      <headerFooter alignWithMargins="0">
        <oddHeader>&amp;L&amp;G&amp;R&amp;"宋体,加粗"&amp;12报价单</oddHeader>
        <oddFooter>&amp;R&amp;8&amp;D</oddFooter>
      </headerFooter>
    </customSheetView>
  </customSheetViews>
  <mergeCells count="11">
    <mergeCell ref="B1:L1"/>
    <mergeCell ref="H7:I7"/>
    <mergeCell ref="H8:I8"/>
    <mergeCell ref="D26:K26"/>
    <mergeCell ref="D27:K27"/>
    <mergeCell ref="D48:F48"/>
    <mergeCell ref="I48:K48"/>
    <mergeCell ref="D49:F49"/>
    <mergeCell ref="I49:K49"/>
    <mergeCell ref="I13:I14"/>
    <mergeCell ref="J13:J14"/>
  </mergeCells>
  <printOptions horizontalCentered="1" verticalCentered="1"/>
  <pageMargins left="0.47244094488189" right="0.354330708661417" top="1.10236220472441" bottom="0.826771653543307" header="0.511811023622047" footer="0.511811023622047"/>
  <pageSetup paperSize="9" scale="66" orientation="landscape"/>
  <headerFooter alignWithMargins="0">
    <oddHeader>&amp;L&amp;G</oddHeader>
    <oddFooter>&amp;R&amp;8&amp;D</oddFooter>
  </headerFooter>
  <ignoredErrors>
    <ignoredError sqref="J34 E33 C2" unlockedFormula="1"/>
  </ignoredErrors>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599993896298105"/>
    <outlinePr summaryBelow="0" summaryRight="0"/>
  </sheetPr>
  <dimension ref="B1:W64"/>
  <sheetViews>
    <sheetView showGridLines="0" workbookViewId="0">
      <pane xSplit="1" ySplit="2" topLeftCell="C15" activePane="bottomRight" state="frozen"/>
      <selection/>
      <selection pane="topRight"/>
      <selection pane="bottomLeft"/>
      <selection pane="bottomRight" activeCell="H19" sqref="H19"/>
    </sheetView>
  </sheetViews>
  <sheetFormatPr defaultColWidth="9.14285714285714" defaultRowHeight="12.75"/>
  <cols>
    <col min="1" max="1" width="1.71428571428571" style="237" customWidth="1"/>
    <col min="2" max="2" width="6.85714285714286" style="237" customWidth="1"/>
    <col min="3" max="4" width="11.5714285714286" style="237" customWidth="1"/>
    <col min="5" max="5" width="17.8571428571429" style="237" customWidth="1"/>
    <col min="6" max="6" width="11.5714285714286" style="237" customWidth="1"/>
    <col min="7" max="7" width="17.1428571428571" style="237" customWidth="1"/>
    <col min="8" max="8" width="12.7142857142857" style="237" customWidth="1"/>
    <col min="9" max="9" width="11.5714285714286" style="238" customWidth="1"/>
    <col min="10" max="11" width="11.5714285714286" style="237" customWidth="1"/>
    <col min="12" max="12" width="8.71428571428571" style="237" customWidth="1"/>
    <col min="13" max="13" width="11.5714285714286" style="237" customWidth="1"/>
    <col min="14" max="14" width="15.5714285714286" style="237" customWidth="1"/>
    <col min="15" max="15" width="14.5714285714286" style="237" customWidth="1"/>
    <col min="16" max="16384" width="9.14285714285714" style="237"/>
  </cols>
  <sheetData>
    <row r="1" ht="24.95" customHeight="1" spans="2:15">
      <c r="B1" s="158" t="s">
        <v>198</v>
      </c>
      <c r="C1" s="239"/>
      <c r="D1" s="239"/>
      <c r="E1" s="239"/>
      <c r="F1" s="239"/>
      <c r="G1" s="239"/>
      <c r="H1" s="239"/>
      <c r="I1" s="239"/>
      <c r="J1" s="239"/>
      <c r="K1" s="239"/>
      <c r="L1" s="239"/>
      <c r="M1" s="239"/>
      <c r="N1" s="239"/>
      <c r="O1" s="275"/>
    </row>
    <row r="2" ht="24.95" customHeight="1" spans="2:15">
      <c r="B2" s="160"/>
      <c r="C2" s="4" t="str">
        <f>'二级明细-非生产'!C2</f>
        <v>B80J边防巡逻车</v>
      </c>
      <c r="D2" s="240"/>
      <c r="E2" s="240"/>
      <c r="F2" s="240"/>
      <c r="G2" s="240"/>
      <c r="H2" s="240"/>
      <c r="I2" s="240"/>
      <c r="J2" s="240"/>
      <c r="K2" s="240"/>
      <c r="L2" s="240"/>
      <c r="M2" s="240"/>
      <c r="N2" s="210" t="s">
        <v>199</v>
      </c>
      <c r="O2" s="276"/>
    </row>
    <row r="3" ht="5.1" customHeight="1" spans="2:15">
      <c r="B3" s="164"/>
      <c r="C3" s="165"/>
      <c r="D3" s="165"/>
      <c r="E3" s="165"/>
      <c r="F3" s="165"/>
      <c r="G3" s="165"/>
      <c r="H3" s="165"/>
      <c r="I3" s="165"/>
      <c r="J3" s="165"/>
      <c r="K3" s="165"/>
      <c r="L3" s="165"/>
      <c r="M3" s="212"/>
      <c r="N3" s="212"/>
      <c r="O3" s="214"/>
    </row>
    <row r="4" customHeight="1" spans="2:15">
      <c r="B4" s="241"/>
      <c r="C4" s="172" t="s">
        <v>2</v>
      </c>
      <c r="D4" s="167">
        <f>IF('二级明细-生产'!D4="","",SUM('二级明细-生产'!D4))</f>
        <v>43556</v>
      </c>
      <c r="E4" s="168"/>
      <c r="F4" s="169"/>
      <c r="G4" s="170"/>
      <c r="H4" s="163"/>
      <c r="I4" s="170" t="s">
        <v>3</v>
      </c>
      <c r="J4" s="215" t="str">
        <f>IF('二级明细-生产'!K4="","",'二级明细-生产'!K4)</f>
        <v>人民币</v>
      </c>
      <c r="K4" s="169"/>
      <c r="L4" s="216" t="s">
        <v>4</v>
      </c>
      <c r="M4" s="216"/>
      <c r="N4" s="215" t="str">
        <f>IF('二级明细-生产'!O4="","",'二级明细-生产'!O4)</f>
        <v>白桦</v>
      </c>
      <c r="O4" s="277"/>
    </row>
    <row r="5" customHeight="1" spans="2:15">
      <c r="B5" s="241"/>
      <c r="C5" s="172" t="s">
        <v>5</v>
      </c>
      <c r="D5" s="171" t="str">
        <f>IF('二级明细-生产'!D5="","",'二级明细-生产'!D5)</f>
        <v>边防巡逻车</v>
      </c>
      <c r="E5" s="163"/>
      <c r="F5" s="172" t="s">
        <v>6</v>
      </c>
      <c r="G5" s="173" t="str">
        <f>IF('二级明细-生产'!H5="","",'二级明细-生产'!H5)</f>
        <v/>
      </c>
      <c r="H5" s="163"/>
      <c r="I5" s="170" t="s">
        <v>7</v>
      </c>
      <c r="J5" s="215" t="str">
        <f>IF('二级明细-生产'!K5="","",'二级明细-生产'!K5)</f>
        <v/>
      </c>
      <c r="K5" s="218"/>
      <c r="L5" s="218"/>
      <c r="M5" s="172" t="s">
        <v>8</v>
      </c>
      <c r="N5" s="171" t="str">
        <f>IF('二级明细-生产'!O5="","",'二级明细-生产'!O5)</f>
        <v>销售经理</v>
      </c>
      <c r="O5" s="277"/>
    </row>
    <row r="6" customHeight="1" spans="2:15">
      <c r="B6" s="241"/>
      <c r="C6" s="172" t="s">
        <v>9</v>
      </c>
      <c r="D6" s="171" t="str">
        <f>IF('二级明细-生产'!D6="","",'二级明细-生产'!D6)</f>
        <v>B80J</v>
      </c>
      <c r="E6" s="163"/>
      <c r="F6" s="172" t="s">
        <v>10</v>
      </c>
      <c r="G6" s="171">
        <f>IF('二级明细-生产'!H6="","",'二级明细-生产'!H6)</f>
        <v>50</v>
      </c>
      <c r="H6" s="163"/>
      <c r="I6" s="172" t="s">
        <v>11</v>
      </c>
      <c r="J6" s="171" t="str">
        <f>IF('二级明细-生产'!K6="","",'二级明细-生产'!K6)</f>
        <v>A010X00277</v>
      </c>
      <c r="K6" s="218"/>
      <c r="L6" s="218"/>
      <c r="M6" s="172" t="s">
        <v>12</v>
      </c>
      <c r="N6" s="171">
        <f>IF('二级明细-生产'!O6="","",'二级明细-生产'!O6)</f>
        <v>18601235516</v>
      </c>
      <c r="O6" s="277"/>
    </row>
    <row r="7" customHeight="1" spans="2:15">
      <c r="B7" s="241"/>
      <c r="C7" s="172" t="s">
        <v>13</v>
      </c>
      <c r="D7" s="171" t="str">
        <f>IF('二级明细-生产'!D7="","",'二级明细-生产'!D7)</f>
        <v>第三排座椅总成</v>
      </c>
      <c r="E7" s="163"/>
      <c r="F7" s="172" t="s">
        <v>14</v>
      </c>
      <c r="G7" s="171" t="str">
        <f>IF('二级明细-生产'!H7="","",'二级明细-生产'!H7)</f>
        <v/>
      </c>
      <c r="H7" s="163"/>
      <c r="I7" s="172" t="s">
        <v>15</v>
      </c>
      <c r="J7" s="173" t="str">
        <f>IF('二级明细-生产'!K7="","",'二级明细-生产'!K7)</f>
        <v>北京光华荣昌汽车部件有限公司</v>
      </c>
      <c r="K7" s="173"/>
      <c r="L7" s="218"/>
      <c r="M7" s="172" t="s">
        <v>16</v>
      </c>
      <c r="N7" s="171" t="str">
        <f>IF('二级明细-生产'!O7="","",'二级明细-生产'!O7)</f>
        <v/>
      </c>
      <c r="O7" s="277"/>
    </row>
    <row r="8" customHeight="1" spans="2:15">
      <c r="B8" s="241"/>
      <c r="C8" s="172" t="s">
        <v>17</v>
      </c>
      <c r="D8" s="171" t="str">
        <f>IF('二级明细-生产'!D8="","",'二级明细-生产'!D8)</f>
        <v/>
      </c>
      <c r="E8" s="163"/>
      <c r="F8" s="172" t="s">
        <v>18</v>
      </c>
      <c r="G8" s="171" t="str">
        <f>IF('二级明细-生产'!H8="","",'二级明细-生产'!H8)</f>
        <v/>
      </c>
      <c r="H8" s="163"/>
      <c r="I8" s="172" t="s">
        <v>19</v>
      </c>
      <c r="J8" s="173" t="str">
        <f>IF('二级明细-生产'!K8="","",'二级明细-生产'!K8)</f>
        <v>北京市昌平区流村工业园区</v>
      </c>
      <c r="K8" s="173"/>
      <c r="L8" s="218"/>
      <c r="M8" s="172" t="s">
        <v>20</v>
      </c>
      <c r="N8" s="173" t="str">
        <f>IF('二级明细-生产'!O8="","",'二级明细-生产'!O8)</f>
        <v>baihua@bjghrc.com</v>
      </c>
      <c r="O8" s="277"/>
    </row>
    <row r="9" ht="5.1" customHeight="1" spans="2:15">
      <c r="B9" s="174"/>
      <c r="C9" s="175"/>
      <c r="D9" s="176"/>
      <c r="E9" s="177"/>
      <c r="F9" s="178"/>
      <c r="G9" s="179"/>
      <c r="H9" s="177"/>
      <c r="I9" s="220"/>
      <c r="J9" s="176"/>
      <c r="K9" s="177"/>
      <c r="L9" s="177"/>
      <c r="M9" s="179"/>
      <c r="N9" s="179"/>
      <c r="O9" s="221"/>
    </row>
    <row r="10" spans="2:23">
      <c r="B10" s="242"/>
      <c r="C10" s="243"/>
      <c r="D10" s="243"/>
      <c r="E10" s="244"/>
      <c r="F10" s="245"/>
      <c r="G10" s="246"/>
      <c r="H10" s="246"/>
      <c r="I10" s="246"/>
      <c r="J10" s="246"/>
      <c r="K10" s="246"/>
      <c r="L10" s="246"/>
      <c r="M10" s="246"/>
      <c r="N10" s="278" t="s">
        <v>200</v>
      </c>
      <c r="O10" s="279"/>
      <c r="Q10" s="303"/>
      <c r="R10" s="303"/>
      <c r="S10" s="303"/>
      <c r="T10" s="303"/>
      <c r="U10" s="303"/>
      <c r="V10" s="303"/>
      <c r="W10" s="303"/>
    </row>
    <row r="11" ht="35.25" customHeight="1" spans="2:23">
      <c r="B11" s="247" t="s">
        <v>201</v>
      </c>
      <c r="C11" s="248" t="s">
        <v>202</v>
      </c>
      <c r="D11" s="249" t="s">
        <v>62</v>
      </c>
      <c r="E11" s="248" t="s">
        <v>203</v>
      </c>
      <c r="F11" s="249" t="s">
        <v>204</v>
      </c>
      <c r="G11" s="250" t="s">
        <v>205</v>
      </c>
      <c r="H11" s="251" t="s">
        <v>206</v>
      </c>
      <c r="I11" s="251" t="s">
        <v>207</v>
      </c>
      <c r="J11" s="280" t="s">
        <v>208</v>
      </c>
      <c r="K11" s="281" t="s">
        <v>209</v>
      </c>
      <c r="L11" s="282" t="s">
        <v>210</v>
      </c>
      <c r="M11" s="283" t="s">
        <v>211</v>
      </c>
      <c r="N11" s="284" t="s">
        <v>212</v>
      </c>
      <c r="O11" s="285" t="s">
        <v>213</v>
      </c>
      <c r="Q11" s="303"/>
      <c r="R11" s="303" t="s">
        <v>214</v>
      </c>
      <c r="S11" s="303"/>
      <c r="T11" s="303"/>
      <c r="U11" s="303"/>
      <c r="V11" s="303"/>
      <c r="W11" s="303"/>
    </row>
    <row r="12" spans="2:23">
      <c r="B12" s="252"/>
      <c r="C12" s="253" t="s">
        <v>215</v>
      </c>
      <c r="D12" s="253"/>
      <c r="E12" s="254" t="s">
        <v>216</v>
      </c>
      <c r="F12" s="253"/>
      <c r="G12" s="253"/>
      <c r="H12" s="255"/>
      <c r="I12" s="255"/>
      <c r="J12" s="255"/>
      <c r="K12" s="286"/>
      <c r="L12" s="286"/>
      <c r="M12" s="287"/>
      <c r="N12" s="253"/>
      <c r="O12" s="288">
        <v>403500</v>
      </c>
      <c r="Q12" s="303"/>
      <c r="R12" s="303"/>
      <c r="S12" s="303"/>
      <c r="T12" s="303"/>
      <c r="U12" s="303"/>
      <c r="V12" s="303"/>
      <c r="W12" s="303"/>
    </row>
    <row r="13" spans="2:23">
      <c r="B13" s="252"/>
      <c r="C13" s="253"/>
      <c r="D13" s="253"/>
      <c r="E13" s="253"/>
      <c r="F13" s="253"/>
      <c r="G13" s="253"/>
      <c r="H13" s="255"/>
      <c r="I13" s="255"/>
      <c r="J13" s="255"/>
      <c r="K13" s="286"/>
      <c r="L13" s="286"/>
      <c r="M13" s="287"/>
      <c r="N13" s="253"/>
      <c r="O13" s="288"/>
      <c r="Q13" s="303"/>
      <c r="R13" s="303"/>
      <c r="S13" s="303"/>
      <c r="T13" s="303"/>
      <c r="U13" s="303"/>
      <c r="V13" s="303"/>
      <c r="W13" s="303"/>
    </row>
    <row r="14" spans="2:23">
      <c r="B14" s="252"/>
      <c r="C14" s="253"/>
      <c r="D14" s="253"/>
      <c r="E14" s="254"/>
      <c r="F14" s="253"/>
      <c r="G14" s="253"/>
      <c r="H14" s="255"/>
      <c r="I14" s="255"/>
      <c r="J14" s="255"/>
      <c r="K14" s="286"/>
      <c r="L14" s="286"/>
      <c r="M14" s="287"/>
      <c r="N14" s="253"/>
      <c r="O14" s="288"/>
      <c r="Q14" s="303"/>
      <c r="R14" s="303"/>
      <c r="S14" s="303"/>
      <c r="T14" s="303"/>
      <c r="U14" s="303"/>
      <c r="V14" s="303"/>
      <c r="W14" s="303"/>
    </row>
    <row r="15" spans="2:23">
      <c r="B15" s="252"/>
      <c r="C15" s="253"/>
      <c r="D15" s="253"/>
      <c r="E15" s="254"/>
      <c r="F15" s="253"/>
      <c r="G15" s="253"/>
      <c r="H15" s="255"/>
      <c r="I15" s="255"/>
      <c r="J15" s="255"/>
      <c r="K15" s="286"/>
      <c r="L15" s="286"/>
      <c r="M15" s="287"/>
      <c r="N15" s="253"/>
      <c r="O15" s="288"/>
      <c r="Q15" s="303"/>
      <c r="R15" s="303"/>
      <c r="S15" s="303"/>
      <c r="T15" s="303"/>
      <c r="U15" s="303"/>
      <c r="V15" s="303"/>
      <c r="W15" s="303"/>
    </row>
    <row r="16" spans="2:23">
      <c r="B16" s="256"/>
      <c r="C16" s="257"/>
      <c r="D16" s="257"/>
      <c r="E16" s="257"/>
      <c r="F16" s="257"/>
      <c r="G16" s="257"/>
      <c r="H16" s="258"/>
      <c r="I16" s="258"/>
      <c r="J16" s="258"/>
      <c r="K16" s="289"/>
      <c r="L16" s="289"/>
      <c r="M16" s="290"/>
      <c r="N16" s="257"/>
      <c r="O16" s="291"/>
      <c r="Q16" s="303"/>
      <c r="R16" s="303"/>
      <c r="S16" s="303"/>
      <c r="T16" s="303"/>
      <c r="U16" s="303"/>
      <c r="V16" s="303"/>
      <c r="W16" s="303"/>
    </row>
    <row r="17" spans="2:23">
      <c r="B17" s="256"/>
      <c r="C17" s="257"/>
      <c r="D17" s="257"/>
      <c r="E17" s="257"/>
      <c r="F17" s="257"/>
      <c r="G17" s="257"/>
      <c r="H17" s="258"/>
      <c r="I17" s="258"/>
      <c r="J17" s="258"/>
      <c r="K17" s="289"/>
      <c r="L17" s="289"/>
      <c r="M17" s="290"/>
      <c r="N17" s="257"/>
      <c r="O17" s="292"/>
      <c r="Q17" s="303"/>
      <c r="R17" s="303"/>
      <c r="S17" s="303"/>
      <c r="T17" s="303"/>
      <c r="U17" s="303"/>
      <c r="V17" s="303"/>
      <c r="W17" s="303"/>
    </row>
    <row r="18" spans="2:23">
      <c r="B18" s="252"/>
      <c r="C18" s="257"/>
      <c r="D18" s="253"/>
      <c r="E18" s="257"/>
      <c r="F18" s="253"/>
      <c r="G18" s="253"/>
      <c r="H18" s="255"/>
      <c r="I18" s="255"/>
      <c r="J18" s="255"/>
      <c r="K18" s="286"/>
      <c r="L18" s="286"/>
      <c r="M18" s="287"/>
      <c r="N18" s="253"/>
      <c r="O18" s="293"/>
      <c r="Q18" s="303"/>
      <c r="R18" s="303"/>
      <c r="S18" s="303"/>
      <c r="T18" s="303"/>
      <c r="U18" s="303"/>
      <c r="V18" s="303"/>
      <c r="W18" s="303"/>
    </row>
    <row r="19" spans="2:23">
      <c r="B19" s="256"/>
      <c r="C19" s="257"/>
      <c r="D19" s="257"/>
      <c r="E19" s="257"/>
      <c r="F19" s="257"/>
      <c r="G19" s="257"/>
      <c r="H19" s="258"/>
      <c r="I19" s="258"/>
      <c r="J19" s="258"/>
      <c r="K19" s="289"/>
      <c r="L19" s="289"/>
      <c r="M19" s="290"/>
      <c r="N19" s="257"/>
      <c r="O19" s="292"/>
      <c r="Q19" s="303"/>
      <c r="R19" s="303"/>
      <c r="S19" s="303"/>
      <c r="T19" s="303"/>
      <c r="U19" s="303"/>
      <c r="V19" s="303"/>
      <c r="W19" s="303"/>
    </row>
    <row r="20" spans="2:23">
      <c r="B20" s="252"/>
      <c r="C20" s="257"/>
      <c r="D20" s="253"/>
      <c r="E20" s="257"/>
      <c r="F20" s="253"/>
      <c r="G20" s="253"/>
      <c r="H20" s="255"/>
      <c r="I20" s="255"/>
      <c r="J20" s="255"/>
      <c r="K20" s="286"/>
      <c r="L20" s="286"/>
      <c r="M20" s="287"/>
      <c r="N20" s="253"/>
      <c r="O20" s="293"/>
      <c r="Q20" s="303"/>
      <c r="R20" s="303"/>
      <c r="S20" s="303"/>
      <c r="T20" s="303"/>
      <c r="U20" s="303"/>
      <c r="V20" s="303"/>
      <c r="W20" s="303"/>
    </row>
    <row r="21" spans="2:23">
      <c r="B21" s="256"/>
      <c r="C21" s="257"/>
      <c r="D21" s="257"/>
      <c r="E21" s="257"/>
      <c r="F21" s="257"/>
      <c r="G21" s="257"/>
      <c r="H21" s="258"/>
      <c r="I21" s="258"/>
      <c r="J21" s="258"/>
      <c r="K21" s="289"/>
      <c r="L21" s="289"/>
      <c r="M21" s="290"/>
      <c r="N21" s="257"/>
      <c r="O21" s="292"/>
      <c r="Q21" s="303"/>
      <c r="R21" s="303"/>
      <c r="S21" s="303"/>
      <c r="T21" s="303"/>
      <c r="U21" s="303"/>
      <c r="V21" s="303"/>
      <c r="W21" s="303"/>
    </row>
    <row r="22" spans="2:23">
      <c r="B22" s="252"/>
      <c r="C22" s="257"/>
      <c r="D22" s="253"/>
      <c r="E22" s="253"/>
      <c r="F22" s="253"/>
      <c r="G22" s="253"/>
      <c r="H22" s="255"/>
      <c r="I22" s="255"/>
      <c r="J22" s="255"/>
      <c r="K22" s="286"/>
      <c r="L22" s="286"/>
      <c r="M22" s="287"/>
      <c r="N22" s="253"/>
      <c r="O22" s="293"/>
      <c r="Q22" s="303"/>
      <c r="R22" s="303"/>
      <c r="S22" s="303"/>
      <c r="T22" s="303"/>
      <c r="U22" s="303"/>
      <c r="V22" s="303"/>
      <c r="W22" s="303"/>
    </row>
    <row r="23" spans="2:23">
      <c r="B23" s="256"/>
      <c r="C23" s="257"/>
      <c r="D23" s="257"/>
      <c r="E23" s="257"/>
      <c r="F23" s="257"/>
      <c r="G23" s="257"/>
      <c r="H23" s="258"/>
      <c r="I23" s="258"/>
      <c r="J23" s="258"/>
      <c r="K23" s="289"/>
      <c r="L23" s="289"/>
      <c r="M23" s="290"/>
      <c r="N23" s="257"/>
      <c r="O23" s="292"/>
      <c r="Q23" s="303"/>
      <c r="R23" s="303"/>
      <c r="S23" s="303"/>
      <c r="T23" s="303"/>
      <c r="U23" s="303"/>
      <c r="V23" s="303"/>
      <c r="W23" s="303"/>
    </row>
    <row r="24" spans="2:23">
      <c r="B24" s="252"/>
      <c r="C24" s="257"/>
      <c r="D24" s="253"/>
      <c r="E24" s="253"/>
      <c r="F24" s="253"/>
      <c r="G24" s="253"/>
      <c r="H24" s="255"/>
      <c r="I24" s="255"/>
      <c r="J24" s="255"/>
      <c r="K24" s="286"/>
      <c r="L24" s="286"/>
      <c r="M24" s="287"/>
      <c r="N24" s="253"/>
      <c r="O24" s="292"/>
      <c r="Q24" s="303"/>
      <c r="R24" s="303"/>
      <c r="S24" s="303"/>
      <c r="T24" s="303"/>
      <c r="U24" s="303"/>
      <c r="V24" s="303"/>
      <c r="W24" s="303"/>
    </row>
    <row r="25" spans="2:23">
      <c r="B25" s="256"/>
      <c r="C25" s="257"/>
      <c r="D25" s="257"/>
      <c r="E25" s="257"/>
      <c r="F25" s="257"/>
      <c r="G25" s="257"/>
      <c r="H25" s="258"/>
      <c r="I25" s="258"/>
      <c r="J25" s="258"/>
      <c r="K25" s="289"/>
      <c r="L25" s="289"/>
      <c r="M25" s="290"/>
      <c r="N25" s="257"/>
      <c r="O25" s="292"/>
      <c r="Q25" s="303"/>
      <c r="R25" s="303"/>
      <c r="S25" s="303"/>
      <c r="T25" s="303"/>
      <c r="U25" s="303"/>
      <c r="V25" s="303"/>
      <c r="W25" s="303"/>
    </row>
    <row r="26" spans="2:23">
      <c r="B26" s="256"/>
      <c r="C26" s="257"/>
      <c r="D26" s="257"/>
      <c r="E26" s="257"/>
      <c r="F26" s="257"/>
      <c r="G26" s="257"/>
      <c r="H26" s="258"/>
      <c r="I26" s="258"/>
      <c r="J26" s="258"/>
      <c r="K26" s="289"/>
      <c r="L26" s="289"/>
      <c r="M26" s="290"/>
      <c r="N26" s="257"/>
      <c r="O26" s="292"/>
      <c r="Q26" s="304"/>
      <c r="R26" s="305"/>
      <c r="S26" s="303"/>
      <c r="T26" s="303"/>
      <c r="U26" s="303"/>
      <c r="V26" s="303"/>
      <c r="W26" s="303"/>
    </row>
    <row r="27" spans="2:23">
      <c r="B27" s="252"/>
      <c r="C27" s="257"/>
      <c r="D27" s="253"/>
      <c r="E27" s="253"/>
      <c r="F27" s="253"/>
      <c r="G27" s="253"/>
      <c r="H27" s="255"/>
      <c r="I27" s="255"/>
      <c r="J27" s="255"/>
      <c r="K27" s="286"/>
      <c r="L27" s="286"/>
      <c r="M27" s="287"/>
      <c r="N27" s="253"/>
      <c r="O27" s="292"/>
      <c r="Q27" s="304"/>
      <c r="R27" s="304"/>
      <c r="S27" s="303"/>
      <c r="T27" s="303"/>
      <c r="U27" s="303"/>
      <c r="V27" s="303"/>
      <c r="W27" s="303"/>
    </row>
    <row r="28" spans="2:23">
      <c r="B28" s="256"/>
      <c r="C28" s="257"/>
      <c r="D28" s="257"/>
      <c r="E28" s="254"/>
      <c r="F28" s="257"/>
      <c r="G28" s="257"/>
      <c r="H28" s="258"/>
      <c r="I28" s="258"/>
      <c r="J28" s="258"/>
      <c r="K28" s="289"/>
      <c r="L28" s="289"/>
      <c r="M28" s="290"/>
      <c r="N28" s="257"/>
      <c r="O28" s="292"/>
      <c r="Q28" s="304"/>
      <c r="R28" s="304"/>
      <c r="S28" s="303"/>
      <c r="T28" s="303"/>
      <c r="U28" s="303"/>
      <c r="V28" s="303"/>
      <c r="W28" s="303"/>
    </row>
    <row r="29" spans="2:23">
      <c r="B29" s="252"/>
      <c r="C29" s="257"/>
      <c r="D29" s="253"/>
      <c r="E29" s="254"/>
      <c r="F29" s="253"/>
      <c r="G29" s="253"/>
      <c r="H29" s="255"/>
      <c r="I29" s="255"/>
      <c r="J29" s="255"/>
      <c r="K29" s="286"/>
      <c r="L29" s="286"/>
      <c r="M29" s="287"/>
      <c r="N29" s="253"/>
      <c r="O29" s="292"/>
      <c r="Q29" s="306"/>
      <c r="R29" s="304"/>
      <c r="S29" s="303"/>
      <c r="T29" s="303">
        <v>1</v>
      </c>
      <c r="U29" s="303"/>
      <c r="V29" s="303"/>
      <c r="W29" s="303"/>
    </row>
    <row r="30" spans="2:23">
      <c r="B30" s="256"/>
      <c r="C30" s="257"/>
      <c r="D30" s="257"/>
      <c r="E30" s="254"/>
      <c r="F30" s="257"/>
      <c r="G30" s="257"/>
      <c r="H30" s="258"/>
      <c r="I30" s="258"/>
      <c r="J30" s="258"/>
      <c r="K30" s="289"/>
      <c r="L30" s="289"/>
      <c r="M30" s="290"/>
      <c r="N30" s="257"/>
      <c r="O30" s="292"/>
      <c r="Q30" s="306"/>
      <c r="R30" s="304"/>
      <c r="S30" s="303"/>
      <c r="T30" s="303">
        <v>2</v>
      </c>
      <c r="U30" s="303"/>
      <c r="V30" s="303"/>
      <c r="W30" s="303"/>
    </row>
    <row r="31" spans="2:23">
      <c r="B31" s="252"/>
      <c r="C31" s="253"/>
      <c r="D31" s="253"/>
      <c r="E31" s="254"/>
      <c r="F31" s="253"/>
      <c r="G31" s="253"/>
      <c r="H31" s="255"/>
      <c r="I31" s="255"/>
      <c r="J31" s="255"/>
      <c r="K31" s="286"/>
      <c r="L31" s="286"/>
      <c r="M31" s="287"/>
      <c r="N31" s="253"/>
      <c r="O31" s="293"/>
      <c r="Q31" s="303"/>
      <c r="R31" s="303"/>
      <c r="S31" s="303"/>
      <c r="T31" s="303"/>
      <c r="U31" s="303"/>
      <c r="V31" s="303"/>
      <c r="W31" s="303"/>
    </row>
    <row r="32" spans="2:23">
      <c r="B32" s="256"/>
      <c r="C32" s="257"/>
      <c r="D32" s="257"/>
      <c r="E32" s="257"/>
      <c r="F32" s="257"/>
      <c r="G32" s="257"/>
      <c r="H32" s="258"/>
      <c r="I32" s="258"/>
      <c r="J32" s="258"/>
      <c r="K32" s="289"/>
      <c r="L32" s="289"/>
      <c r="M32" s="290"/>
      <c r="N32" s="257"/>
      <c r="O32" s="292"/>
      <c r="Q32" s="303"/>
      <c r="R32" s="303"/>
      <c r="S32" s="303"/>
      <c r="T32" s="303"/>
      <c r="U32" s="303"/>
      <c r="V32" s="303"/>
      <c r="W32" s="303"/>
    </row>
    <row r="33" spans="2:23">
      <c r="B33" s="252"/>
      <c r="C33" s="253"/>
      <c r="D33" s="253"/>
      <c r="E33" s="253"/>
      <c r="F33" s="253"/>
      <c r="G33" s="253"/>
      <c r="H33" s="255"/>
      <c r="I33" s="255"/>
      <c r="J33" s="255"/>
      <c r="K33" s="286"/>
      <c r="L33" s="286"/>
      <c r="M33" s="287"/>
      <c r="N33" s="253"/>
      <c r="O33" s="293">
        <v>0</v>
      </c>
      <c r="Q33" s="303"/>
      <c r="R33" s="303"/>
      <c r="S33" s="303"/>
      <c r="T33" s="303"/>
      <c r="U33" s="303"/>
      <c r="V33" s="303"/>
      <c r="W33" s="303"/>
    </row>
    <row r="34" spans="2:23">
      <c r="B34" s="256"/>
      <c r="C34" s="257"/>
      <c r="D34" s="257"/>
      <c r="E34" s="257"/>
      <c r="F34" s="257"/>
      <c r="G34" s="257"/>
      <c r="H34" s="258"/>
      <c r="I34" s="258"/>
      <c r="J34" s="258"/>
      <c r="K34" s="289"/>
      <c r="L34" s="289"/>
      <c r="M34" s="290"/>
      <c r="N34" s="257"/>
      <c r="O34" s="292">
        <v>0</v>
      </c>
      <c r="Q34" s="303"/>
      <c r="R34" s="303"/>
      <c r="S34" s="303"/>
      <c r="T34" s="303"/>
      <c r="U34" s="303"/>
      <c r="V34" s="303"/>
      <c r="W34" s="303"/>
    </row>
    <row r="35" spans="2:23">
      <c r="B35" s="252"/>
      <c r="C35" s="253"/>
      <c r="D35" s="253"/>
      <c r="E35" s="253"/>
      <c r="F35" s="253"/>
      <c r="G35" s="253"/>
      <c r="H35" s="255"/>
      <c r="I35" s="255"/>
      <c r="J35" s="255"/>
      <c r="K35" s="286"/>
      <c r="L35" s="286"/>
      <c r="M35" s="287"/>
      <c r="N35" s="253"/>
      <c r="O35" s="293">
        <v>0</v>
      </c>
      <c r="Q35" s="303"/>
      <c r="R35" s="303"/>
      <c r="S35" s="303"/>
      <c r="T35" s="303"/>
      <c r="U35" s="303"/>
      <c r="V35" s="303"/>
      <c r="W35" s="303"/>
    </row>
    <row r="36" spans="2:23">
      <c r="B36" s="256"/>
      <c r="C36" s="257"/>
      <c r="D36" s="257"/>
      <c r="E36" s="257"/>
      <c r="F36" s="257"/>
      <c r="G36" s="257"/>
      <c r="H36" s="258"/>
      <c r="I36" s="258"/>
      <c r="J36" s="258"/>
      <c r="K36" s="289"/>
      <c r="L36" s="289"/>
      <c r="M36" s="290"/>
      <c r="N36" s="257"/>
      <c r="O36" s="292">
        <v>0</v>
      </c>
      <c r="Q36" s="303"/>
      <c r="R36" s="303"/>
      <c r="S36" s="303"/>
      <c r="T36" s="303"/>
      <c r="U36" s="303"/>
      <c r="V36" s="303"/>
      <c r="W36" s="303"/>
    </row>
    <row r="37" spans="2:23">
      <c r="B37" s="252"/>
      <c r="C37" s="253"/>
      <c r="D37" s="253"/>
      <c r="E37" s="253"/>
      <c r="F37" s="253"/>
      <c r="G37" s="253"/>
      <c r="H37" s="255"/>
      <c r="I37" s="255"/>
      <c r="J37" s="255"/>
      <c r="K37" s="286"/>
      <c r="L37" s="286"/>
      <c r="M37" s="287"/>
      <c r="N37" s="253"/>
      <c r="O37" s="293">
        <v>0</v>
      </c>
      <c r="Q37" s="303"/>
      <c r="R37" s="303"/>
      <c r="S37" s="303"/>
      <c r="T37" s="303"/>
      <c r="U37" s="303"/>
      <c r="V37" s="303"/>
      <c r="W37" s="303"/>
    </row>
    <row r="38" spans="2:23">
      <c r="B38" s="256"/>
      <c r="C38" s="257"/>
      <c r="D38" s="257"/>
      <c r="E38" s="257"/>
      <c r="F38" s="257"/>
      <c r="G38" s="257"/>
      <c r="H38" s="258"/>
      <c r="I38" s="258"/>
      <c r="J38" s="258"/>
      <c r="K38" s="289"/>
      <c r="L38" s="289"/>
      <c r="M38" s="290"/>
      <c r="N38" s="257"/>
      <c r="O38" s="292">
        <v>0</v>
      </c>
      <c r="Q38" s="303"/>
      <c r="R38" s="303"/>
      <c r="S38" s="303"/>
      <c r="T38" s="303"/>
      <c r="U38" s="303"/>
      <c r="V38" s="303"/>
      <c r="W38" s="303"/>
    </row>
    <row r="39" spans="2:23">
      <c r="B39" s="252"/>
      <c r="C39" s="253"/>
      <c r="D39" s="253"/>
      <c r="E39" s="253"/>
      <c r="F39" s="253"/>
      <c r="G39" s="253"/>
      <c r="H39" s="255"/>
      <c r="I39" s="255"/>
      <c r="J39" s="255"/>
      <c r="K39" s="286"/>
      <c r="L39" s="286"/>
      <c r="M39" s="287"/>
      <c r="N39" s="253"/>
      <c r="O39" s="293">
        <v>0</v>
      </c>
      <c r="Q39" s="303"/>
      <c r="R39" s="303"/>
      <c r="S39" s="303"/>
      <c r="T39" s="303"/>
      <c r="U39" s="303"/>
      <c r="V39" s="303"/>
      <c r="W39" s="303"/>
    </row>
    <row r="40" spans="2:23">
      <c r="B40" s="256"/>
      <c r="C40" s="257"/>
      <c r="D40" s="257"/>
      <c r="E40" s="257"/>
      <c r="F40" s="257"/>
      <c r="G40" s="257"/>
      <c r="H40" s="258"/>
      <c r="I40" s="258"/>
      <c r="J40" s="258"/>
      <c r="K40" s="289"/>
      <c r="L40" s="289"/>
      <c r="M40" s="290"/>
      <c r="N40" s="257"/>
      <c r="O40" s="292">
        <v>0</v>
      </c>
      <c r="Q40" s="303"/>
      <c r="R40" s="303"/>
      <c r="S40" s="303"/>
      <c r="T40" s="303"/>
      <c r="U40" s="303"/>
      <c r="V40" s="303"/>
      <c r="W40" s="303"/>
    </row>
    <row r="41" spans="2:23">
      <c r="B41" s="252"/>
      <c r="C41" s="253"/>
      <c r="D41" s="253"/>
      <c r="E41" s="253"/>
      <c r="F41" s="253"/>
      <c r="G41" s="253"/>
      <c r="H41" s="255"/>
      <c r="I41" s="255"/>
      <c r="J41" s="255"/>
      <c r="K41" s="286"/>
      <c r="L41" s="286"/>
      <c r="M41" s="287"/>
      <c r="N41" s="253"/>
      <c r="O41" s="293">
        <v>0</v>
      </c>
      <c r="Q41" s="303"/>
      <c r="R41" s="303"/>
      <c r="S41" s="303"/>
      <c r="T41" s="303"/>
      <c r="U41" s="303"/>
      <c r="V41" s="303"/>
      <c r="W41" s="303"/>
    </row>
    <row r="42" spans="2:23">
      <c r="B42" s="256"/>
      <c r="C42" s="257"/>
      <c r="D42" s="257"/>
      <c r="E42" s="257"/>
      <c r="F42" s="257"/>
      <c r="G42" s="257"/>
      <c r="H42" s="258"/>
      <c r="I42" s="258"/>
      <c r="J42" s="258"/>
      <c r="K42" s="289"/>
      <c r="L42" s="289"/>
      <c r="M42" s="290"/>
      <c r="N42" s="257"/>
      <c r="O42" s="292">
        <v>0</v>
      </c>
      <c r="Q42" s="303"/>
      <c r="R42" s="303"/>
      <c r="S42" s="303"/>
      <c r="T42" s="303"/>
      <c r="U42" s="303"/>
      <c r="V42" s="303"/>
      <c r="W42" s="303"/>
    </row>
    <row r="43" spans="2:23">
      <c r="B43" s="256"/>
      <c r="C43" s="257"/>
      <c r="D43" s="257"/>
      <c r="E43" s="257"/>
      <c r="F43" s="257"/>
      <c r="G43" s="257"/>
      <c r="H43" s="258"/>
      <c r="I43" s="258"/>
      <c r="J43" s="258"/>
      <c r="K43" s="289"/>
      <c r="L43" s="289"/>
      <c r="M43" s="290"/>
      <c r="N43" s="257"/>
      <c r="O43" s="292">
        <v>0</v>
      </c>
      <c r="Q43" s="304"/>
      <c r="R43" s="305"/>
      <c r="S43" s="303"/>
      <c r="T43" s="303"/>
      <c r="U43" s="303"/>
      <c r="V43" s="303"/>
      <c r="W43" s="303"/>
    </row>
    <row r="44" spans="2:23">
      <c r="B44" s="252"/>
      <c r="C44" s="253"/>
      <c r="D44" s="253"/>
      <c r="E44" s="253"/>
      <c r="F44" s="253"/>
      <c r="G44" s="253"/>
      <c r="H44" s="255"/>
      <c r="I44" s="255"/>
      <c r="J44" s="255"/>
      <c r="K44" s="286"/>
      <c r="L44" s="286"/>
      <c r="M44" s="287"/>
      <c r="N44" s="253"/>
      <c r="O44" s="293">
        <v>0</v>
      </c>
      <c r="Q44" s="304"/>
      <c r="R44" s="304"/>
      <c r="S44" s="303"/>
      <c r="T44" s="303"/>
      <c r="U44" s="303"/>
      <c r="V44" s="303"/>
      <c r="W44" s="303"/>
    </row>
    <row r="45" spans="2:23">
      <c r="B45" s="256"/>
      <c r="C45" s="257"/>
      <c r="D45" s="257"/>
      <c r="E45" s="257"/>
      <c r="F45" s="257"/>
      <c r="G45" s="257"/>
      <c r="H45" s="258"/>
      <c r="I45" s="258"/>
      <c r="J45" s="258"/>
      <c r="K45" s="289"/>
      <c r="L45" s="289"/>
      <c r="M45" s="290"/>
      <c r="N45" s="257"/>
      <c r="O45" s="292">
        <v>0</v>
      </c>
      <c r="Q45" s="304"/>
      <c r="R45" s="304"/>
      <c r="S45" s="303"/>
      <c r="T45" s="303"/>
      <c r="U45" s="303"/>
      <c r="V45" s="303"/>
      <c r="W45" s="303"/>
    </row>
    <row r="46" spans="2:23">
      <c r="B46" s="252"/>
      <c r="C46" s="253"/>
      <c r="D46" s="253"/>
      <c r="E46" s="253"/>
      <c r="F46" s="253"/>
      <c r="G46" s="253"/>
      <c r="H46" s="255"/>
      <c r="I46" s="255"/>
      <c r="J46" s="255"/>
      <c r="K46" s="286"/>
      <c r="L46" s="286"/>
      <c r="M46" s="287"/>
      <c r="N46" s="253"/>
      <c r="O46" s="293">
        <v>0</v>
      </c>
      <c r="Q46" s="306"/>
      <c r="R46" s="304"/>
      <c r="S46" s="303"/>
      <c r="T46" s="303">
        <v>1</v>
      </c>
      <c r="U46" s="303"/>
      <c r="V46" s="303"/>
      <c r="W46" s="303"/>
    </row>
    <row r="47" spans="2:23">
      <c r="B47" s="256"/>
      <c r="C47" s="257"/>
      <c r="D47" s="257"/>
      <c r="E47" s="257"/>
      <c r="F47" s="257"/>
      <c r="G47" s="257"/>
      <c r="H47" s="258"/>
      <c r="I47" s="258"/>
      <c r="J47" s="258"/>
      <c r="K47" s="289"/>
      <c r="L47" s="289"/>
      <c r="M47" s="290"/>
      <c r="N47" s="257"/>
      <c r="O47" s="292">
        <v>0</v>
      </c>
      <c r="Q47" s="306"/>
      <c r="R47" s="304"/>
      <c r="S47" s="303"/>
      <c r="T47" s="303">
        <v>2</v>
      </c>
      <c r="U47" s="303"/>
      <c r="V47" s="303"/>
      <c r="W47" s="303"/>
    </row>
    <row r="48" spans="2:23">
      <c r="B48" s="252"/>
      <c r="C48" s="253"/>
      <c r="D48" s="253"/>
      <c r="E48" s="253"/>
      <c r="F48" s="253"/>
      <c r="G48" s="253"/>
      <c r="H48" s="255"/>
      <c r="I48" s="255"/>
      <c r="J48" s="255"/>
      <c r="K48" s="286"/>
      <c r="L48" s="286"/>
      <c r="M48" s="287"/>
      <c r="N48" s="253"/>
      <c r="O48" s="293">
        <v>0</v>
      </c>
      <c r="Q48" s="306"/>
      <c r="R48" s="304"/>
      <c r="S48" s="303"/>
      <c r="T48" s="303">
        <v>3</v>
      </c>
      <c r="U48" s="303"/>
      <c r="V48" s="303"/>
      <c r="W48" s="303"/>
    </row>
    <row r="49" spans="2:23">
      <c r="B49" s="256"/>
      <c r="C49" s="257"/>
      <c r="D49" s="257"/>
      <c r="E49" s="257"/>
      <c r="F49" s="257"/>
      <c r="G49" s="257"/>
      <c r="H49" s="258"/>
      <c r="I49" s="258"/>
      <c r="J49" s="258"/>
      <c r="K49" s="289"/>
      <c r="L49" s="289"/>
      <c r="M49" s="290"/>
      <c r="N49" s="257"/>
      <c r="O49" s="292">
        <v>0</v>
      </c>
      <c r="Q49" s="306"/>
      <c r="R49" s="304"/>
      <c r="S49" s="303"/>
      <c r="T49" s="303">
        <v>4</v>
      </c>
      <c r="U49" s="303"/>
      <c r="V49" s="303"/>
      <c r="W49" s="303"/>
    </row>
    <row r="50" spans="2:23">
      <c r="B50" s="252"/>
      <c r="C50" s="253"/>
      <c r="D50" s="253"/>
      <c r="E50" s="253"/>
      <c r="F50" s="253"/>
      <c r="G50" s="253"/>
      <c r="H50" s="255"/>
      <c r="I50" s="255"/>
      <c r="J50" s="255"/>
      <c r="K50" s="286"/>
      <c r="L50" s="286"/>
      <c r="M50" s="287"/>
      <c r="N50" s="253"/>
      <c r="O50" s="293">
        <v>0</v>
      </c>
      <c r="Q50" s="306"/>
      <c r="R50" s="304"/>
      <c r="S50" s="303"/>
      <c r="T50" s="303"/>
      <c r="U50" s="303"/>
      <c r="V50" s="303"/>
      <c r="W50" s="303"/>
    </row>
    <row r="51" spans="2:23">
      <c r="B51" s="256"/>
      <c r="C51" s="257"/>
      <c r="D51" s="257"/>
      <c r="E51" s="257"/>
      <c r="F51" s="257"/>
      <c r="G51" s="257"/>
      <c r="H51" s="258"/>
      <c r="I51" s="258"/>
      <c r="J51" s="258"/>
      <c r="K51" s="289"/>
      <c r="L51" s="289"/>
      <c r="M51" s="290"/>
      <c r="N51" s="257"/>
      <c r="O51" s="292">
        <v>0</v>
      </c>
      <c r="Q51" s="306"/>
      <c r="R51" s="305"/>
      <c r="S51" s="303"/>
      <c r="T51" s="303"/>
      <c r="U51" s="303"/>
      <c r="V51" s="303"/>
      <c r="W51" s="303"/>
    </row>
    <row r="52" spans="2:23">
      <c r="B52" s="252"/>
      <c r="C52" s="253"/>
      <c r="D52" s="253"/>
      <c r="E52" s="253"/>
      <c r="F52" s="253"/>
      <c r="G52" s="253"/>
      <c r="H52" s="255"/>
      <c r="I52" s="255"/>
      <c r="J52" s="255"/>
      <c r="K52" s="286"/>
      <c r="L52" s="286"/>
      <c r="M52" s="287"/>
      <c r="N52" s="253"/>
      <c r="O52" s="293">
        <v>0</v>
      </c>
      <c r="Q52" s="306"/>
      <c r="R52" s="304"/>
      <c r="S52" s="303"/>
      <c r="T52" s="303"/>
      <c r="U52" s="303"/>
      <c r="V52" s="303"/>
      <c r="W52" s="303"/>
    </row>
    <row r="53" spans="2:23">
      <c r="B53" s="256"/>
      <c r="C53" s="257"/>
      <c r="D53" s="257"/>
      <c r="E53" s="257"/>
      <c r="F53" s="257"/>
      <c r="G53" s="257"/>
      <c r="H53" s="258"/>
      <c r="I53" s="258"/>
      <c r="J53" s="258"/>
      <c r="K53" s="289"/>
      <c r="L53" s="289"/>
      <c r="M53" s="290"/>
      <c r="N53" s="257"/>
      <c r="O53" s="292">
        <v>0</v>
      </c>
      <c r="Q53" s="304"/>
      <c r="R53" s="304"/>
      <c r="S53" s="303"/>
      <c r="T53" s="303"/>
      <c r="U53" s="303"/>
      <c r="V53" s="303"/>
      <c r="W53" s="303"/>
    </row>
    <row r="54" s="169" customFormat="1" spans="2:15">
      <c r="B54" s="259"/>
      <c r="C54" s="260"/>
      <c r="D54" s="261"/>
      <c r="E54" s="261"/>
      <c r="F54" s="261"/>
      <c r="G54" s="262"/>
      <c r="I54" s="294"/>
      <c r="J54" s="295"/>
      <c r="K54" s="295"/>
      <c r="L54" s="295"/>
      <c r="M54" s="295"/>
      <c r="N54" s="296"/>
      <c r="O54" s="297"/>
    </row>
    <row r="55" s="169" customFormat="1" ht="15" spans="2:15">
      <c r="B55" s="241"/>
      <c r="C55" s="263"/>
      <c r="D55" s="261"/>
      <c r="E55" s="261"/>
      <c r="G55" s="264" t="s">
        <v>217</v>
      </c>
      <c r="H55" s="265">
        <f>N55-K55</f>
        <v>403500</v>
      </c>
      <c r="J55" s="264" t="s">
        <v>218</v>
      </c>
      <c r="K55" s="265">
        <f>SUMIF(C12:C53,"1 夹检具",O12:O53)</f>
        <v>0</v>
      </c>
      <c r="L55" s="295"/>
      <c r="M55" s="298" t="s">
        <v>219</v>
      </c>
      <c r="N55" s="265">
        <f>SUM(O12:O53)</f>
        <v>403500</v>
      </c>
      <c r="O55" s="299"/>
    </row>
    <row r="56" s="169" customFormat="1" spans="2:15">
      <c r="B56" s="241"/>
      <c r="C56" s="263"/>
      <c r="D56" s="261"/>
      <c r="E56" s="261"/>
      <c r="G56" s="261"/>
      <c r="H56" s="262"/>
      <c r="J56" s="294"/>
      <c r="K56" s="295"/>
      <c r="L56" s="295"/>
      <c r="M56" s="295"/>
      <c r="N56" s="295"/>
      <c r="O56" s="299"/>
    </row>
    <row r="57" s="169" customFormat="1" ht="14.25" outlineLevel="1" spans="2:15">
      <c r="B57" s="241"/>
      <c r="C57" s="263"/>
      <c r="D57" s="261"/>
      <c r="E57" s="261"/>
      <c r="G57" s="266" t="s">
        <v>220</v>
      </c>
      <c r="H57" s="267">
        <f>tooling_tooling</f>
        <v>403500</v>
      </c>
      <c r="J57" s="266" t="s">
        <v>221</v>
      </c>
      <c r="K57" s="267">
        <f>tooling_fixture</f>
        <v>0</v>
      </c>
      <c r="L57" s="295"/>
      <c r="M57" s="266" t="s">
        <v>221</v>
      </c>
      <c r="N57" s="267">
        <f>tooling_total</f>
        <v>403500</v>
      </c>
      <c r="O57" s="299"/>
    </row>
    <row r="58" s="169" customFormat="1" ht="14.25" outlineLevel="1" spans="2:15">
      <c r="B58" s="241"/>
      <c r="C58" s="263"/>
      <c r="D58" s="261"/>
      <c r="E58" s="261"/>
      <c r="G58" s="266" t="s">
        <v>222</v>
      </c>
      <c r="H58" s="267">
        <f>tooling_toolingoncepay*1.16</f>
        <v>468060</v>
      </c>
      <c r="J58" s="266" t="s">
        <v>223</v>
      </c>
      <c r="K58" s="267">
        <f>tooling_fixtureoncepay*1.16</f>
        <v>0</v>
      </c>
      <c r="L58" s="295"/>
      <c r="M58" s="266" t="s">
        <v>223</v>
      </c>
      <c r="N58" s="267">
        <f>tooling_totaloncepay*1.16</f>
        <v>468060</v>
      </c>
      <c r="O58" s="299"/>
    </row>
    <row r="59" s="169" customFormat="1" outlineLevel="1" spans="2:15">
      <c r="B59" s="241"/>
      <c r="C59" s="263"/>
      <c r="D59" s="261"/>
      <c r="E59" s="261"/>
      <c r="G59" s="261"/>
      <c r="H59" s="262"/>
      <c r="J59" s="294"/>
      <c r="K59" s="295"/>
      <c r="L59" s="295"/>
      <c r="M59" s="295"/>
      <c r="N59" s="295"/>
      <c r="O59" s="299"/>
    </row>
    <row r="60" s="169" customFormat="1" ht="13.5" outlineLevel="1" spans="2:15">
      <c r="B60" s="241"/>
      <c r="C60" s="263"/>
      <c r="D60" s="261"/>
      <c r="E60" s="261"/>
      <c r="G60" s="266" t="s">
        <v>224</v>
      </c>
      <c r="H60" s="268">
        <f>H55-H57</f>
        <v>0</v>
      </c>
      <c r="J60" s="266" t="s">
        <v>225</v>
      </c>
      <c r="K60" s="268">
        <f>K55-K57</f>
        <v>0</v>
      </c>
      <c r="L60" s="295"/>
      <c r="M60" s="266" t="s">
        <v>225</v>
      </c>
      <c r="N60" s="300">
        <f>N55-N57</f>
        <v>0</v>
      </c>
      <c r="O60" s="299"/>
    </row>
    <row r="61" s="169" customFormat="1" spans="2:15">
      <c r="B61" s="241"/>
      <c r="C61" s="263"/>
      <c r="D61" s="261"/>
      <c r="E61" s="261"/>
      <c r="F61" s="261"/>
      <c r="G61" s="262"/>
      <c r="I61" s="294"/>
      <c r="J61" s="295"/>
      <c r="K61" s="295"/>
      <c r="L61" s="295"/>
      <c r="M61" s="295"/>
      <c r="N61" s="296"/>
      <c r="O61" s="299"/>
    </row>
    <row r="62" spans="2:15">
      <c r="B62" s="269"/>
      <c r="C62" s="270" t="s">
        <v>197</v>
      </c>
      <c r="D62" s="271"/>
      <c r="E62" s="271"/>
      <c r="F62" s="271"/>
      <c r="G62" s="271"/>
      <c r="H62" s="271"/>
      <c r="I62" s="271"/>
      <c r="J62" s="271"/>
      <c r="K62" s="271"/>
      <c r="L62" s="271"/>
      <c r="M62" s="271"/>
      <c r="N62" s="271"/>
      <c r="O62" s="301"/>
    </row>
    <row r="63" ht="13.5" spans="2:15">
      <c r="B63" s="272"/>
      <c r="C63" s="273"/>
      <c r="D63" s="273"/>
      <c r="E63" s="273"/>
      <c r="F63" s="273"/>
      <c r="G63" s="273"/>
      <c r="H63" s="274"/>
      <c r="I63" s="273"/>
      <c r="J63" s="273"/>
      <c r="K63" s="273"/>
      <c r="L63" s="273"/>
      <c r="M63" s="273"/>
      <c r="N63" s="273"/>
      <c r="O63" s="302"/>
    </row>
    <row r="64" spans="2:2">
      <c r="B64" s="169"/>
    </row>
  </sheetData>
  <sheetProtection insertRows="0" deleteRows="0"/>
  <customSheetViews>
    <customSheetView guid="{f967fa98-ffde-4cc1-9034-3318ab17576f}" showPageBreaks="1" showGridLines="0" printArea="1">
      <pane xSplit="1" ySplit="2" topLeftCell="B3" activePane="bottomRight" state="frozen"/>
      <selection activeCell="H7" sqref="H7"/>
      <pageMargins left="0.47244094488189" right="0.354330708661417" top="0.905511811023622" bottom="1.02362204724409" header="0.511811023622047" footer="0.511811023622047"/>
      <printOptions horizontalCentered="1"/>
      <pageSetup paperSize="9" scale="72" orientation="landscape"/>
      <headerFooter alignWithMargins="0">
        <oddHeader>&amp;L&amp;G&amp;R&amp;"宋体,加粗"&amp;12</oddHeader>
        <oddFooter>&amp;R&amp;8&amp;D</oddFooter>
      </headerFooter>
    </customSheetView>
    <customSheetView guid="{c1a3e985-11f3-4fc1-9a70-68b1cf917c35}" showGridLines="0">
      <selection activeCell="F30" sqref="F30"/>
      <pageMargins left="0.47244094488189" right="0.354330708661417" top="0.905511811023622" bottom="1.02362204724409" header="0.511811023622047" footer="0.511811023622047"/>
      <printOptions horizontalCentered="1"/>
      <pageSetup paperSize="9" scale="72" orientation="landscape"/>
      <headerFooter alignWithMargins="0">
        <oddHeader>&amp;L&amp;G&amp;R&amp;"宋体,加粗"&amp;12报价单</oddHeader>
        <oddFooter>&amp;R&amp;8&amp;D</oddFooter>
      </headerFooter>
    </customSheetView>
  </customSheetViews>
  <mergeCells count="5">
    <mergeCell ref="B1:O1"/>
    <mergeCell ref="M3:N3"/>
    <mergeCell ref="L4:M4"/>
    <mergeCell ref="J7:K7"/>
    <mergeCell ref="J8:K8"/>
  </mergeCells>
  <dataValidations count="2">
    <dataValidation type="list" showInputMessage="1" showErrorMessage="1" sqref="C12:C15 C16:C25 C26:C30 C31:C53">
      <formula1>"1 夹检具,2 模具,3 设备"</formula1>
    </dataValidation>
    <dataValidation showInputMessage="1" showErrorMessage="1" sqref="D54:D61"/>
  </dataValidations>
  <printOptions horizontalCentered="1"/>
  <pageMargins left="0.47244094488189" right="0.354330708661417" top="1.10236220472441" bottom="1.02362204724409" header="0.511811023622047" footer="0.511811023622047"/>
  <pageSetup paperSize="9" scale="72" orientation="landscape"/>
  <headerFooter alignWithMargins="0">
    <oddHeader>&amp;L&amp;G&amp;R&amp;"宋体,加粗"&amp;12</oddHeader>
    <oddFooter>&amp;R&amp;8&amp;D</oddFooter>
  </headerFooter>
  <ignoredErrors>
    <ignoredError sqref="C2" unlockedFormula="1"/>
  </ignoredErrors>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599993896298105"/>
    <outlinePr summaryBelow="0" summaryRight="0"/>
  </sheetPr>
  <dimension ref="A1:O34"/>
  <sheetViews>
    <sheetView showGridLines="0" workbookViewId="0">
      <pane xSplit="1" ySplit="2" topLeftCell="B3" activePane="bottomRight" state="frozen"/>
      <selection/>
      <selection pane="topRight"/>
      <selection pane="bottomLeft"/>
      <selection pane="bottomRight" activeCell="J22" sqref="J22"/>
    </sheetView>
  </sheetViews>
  <sheetFormatPr defaultColWidth="9.14285714285714" defaultRowHeight="11.25"/>
  <cols>
    <col min="1" max="1" width="1.71428571428571" style="157" customWidth="1"/>
    <col min="2" max="2" width="13.1428571428571" style="157" customWidth="1"/>
    <col min="3" max="3" width="3" style="157" customWidth="1"/>
    <col min="4" max="4" width="11.8571428571429" style="157" customWidth="1"/>
    <col min="5" max="5" width="9.28571428571429" style="157" customWidth="1"/>
    <col min="6" max="6" width="10.2857142857143" style="157" customWidth="1"/>
    <col min="7" max="7" width="10.4285714285714" style="157" customWidth="1"/>
    <col min="8" max="8" width="9.14285714285714" style="157"/>
    <col min="9" max="9" width="9.28571428571429" style="157" customWidth="1"/>
    <col min="10" max="10" width="10.7142857142857" style="157" customWidth="1"/>
    <col min="11" max="11" width="9.28571428571429" style="157" customWidth="1"/>
    <col min="12" max="12" width="10" style="157" customWidth="1"/>
    <col min="13" max="13" width="9.71428571428571" style="157" customWidth="1"/>
    <col min="14" max="14" width="29.2857142857143" style="157" customWidth="1"/>
    <col min="15" max="15" width="9.85714285714286" style="157" customWidth="1"/>
    <col min="16" max="16384" width="9.14285714285714" style="157"/>
  </cols>
  <sheetData>
    <row r="1" s="155" customFormat="1" ht="23.25" spans="2:15">
      <c r="B1" s="158" t="s">
        <v>198</v>
      </c>
      <c r="C1" s="159"/>
      <c r="D1" s="159"/>
      <c r="E1" s="159"/>
      <c r="F1" s="159"/>
      <c r="G1" s="159"/>
      <c r="H1" s="159"/>
      <c r="I1" s="159"/>
      <c r="J1" s="159"/>
      <c r="K1" s="159"/>
      <c r="L1" s="159"/>
      <c r="M1" s="159"/>
      <c r="N1" s="159"/>
      <c r="O1" s="209"/>
    </row>
    <row r="2" s="155" customFormat="1" ht="24" spans="2:15">
      <c r="B2" s="160"/>
      <c r="C2" s="161"/>
      <c r="D2" s="162" t="str">
        <f>'二级明细-生产'!C2</f>
        <v>B80J边防巡逻车</v>
      </c>
      <c r="E2" s="161"/>
      <c r="F2" s="161"/>
      <c r="G2" s="161"/>
      <c r="H2" s="161"/>
      <c r="I2" s="161"/>
      <c r="J2" s="161"/>
      <c r="K2" s="161"/>
      <c r="L2" s="161"/>
      <c r="M2" s="161"/>
      <c r="N2" s="210" t="s">
        <v>226</v>
      </c>
      <c r="O2" s="211"/>
    </row>
    <row r="3" s="156" customFormat="1" ht="5.1" customHeight="1" spans="1:15">
      <c r="A3" s="163"/>
      <c r="B3" s="164"/>
      <c r="C3" s="165"/>
      <c r="D3" s="165"/>
      <c r="E3" s="165"/>
      <c r="F3" s="165"/>
      <c r="G3" s="165"/>
      <c r="H3" s="165"/>
      <c r="I3" s="165"/>
      <c r="J3" s="165"/>
      <c r="K3" s="165"/>
      <c r="L3" s="212"/>
      <c r="M3" s="212"/>
      <c r="N3" s="213"/>
      <c r="O3" s="214"/>
    </row>
    <row r="4" s="156" customFormat="1" ht="12.75" customHeight="1" spans="1:15">
      <c r="A4" s="163"/>
      <c r="B4" s="166" t="s">
        <v>2</v>
      </c>
      <c r="C4" s="163"/>
      <c r="D4" s="167">
        <f>'二级明细-生产'!D4</f>
        <v>43556</v>
      </c>
      <c r="E4" s="168"/>
      <c r="F4" s="169"/>
      <c r="G4" s="170"/>
      <c r="H4" s="163"/>
      <c r="I4" s="170" t="s">
        <v>3</v>
      </c>
      <c r="J4" s="215" t="str">
        <f>'二级明细-生产'!K4</f>
        <v>人民币</v>
      </c>
      <c r="K4" s="169"/>
      <c r="L4" s="216" t="s">
        <v>4</v>
      </c>
      <c r="M4" s="216"/>
      <c r="N4" s="215" t="str">
        <f>'二级明细-生产'!O4</f>
        <v>白桦</v>
      </c>
      <c r="O4" s="217"/>
    </row>
    <row r="5" s="156" customFormat="1" ht="12.75" spans="1:15">
      <c r="A5" s="163"/>
      <c r="B5" s="166" t="s">
        <v>5</v>
      </c>
      <c r="C5" s="163"/>
      <c r="D5" s="171" t="str">
        <f>'二级明细-生产'!D5</f>
        <v>边防巡逻车</v>
      </c>
      <c r="E5" s="163"/>
      <c r="F5" s="172" t="s">
        <v>6</v>
      </c>
      <c r="G5" s="173" t="str">
        <f>IF('[1]二级明细-总'!H5="","",'[1]二级明细-总'!H5)</f>
        <v/>
      </c>
      <c r="H5" s="163"/>
      <c r="I5" s="170" t="s">
        <v>7</v>
      </c>
      <c r="J5" s="215" t="str">
        <f>IF('[1]二级明细-总'!K5="","",'[1]二级明细-总'!K5)</f>
        <v/>
      </c>
      <c r="K5" s="218"/>
      <c r="L5" s="163"/>
      <c r="M5" s="172" t="s">
        <v>8</v>
      </c>
      <c r="N5" s="171" t="str">
        <f>'二级明细-生产'!O5</f>
        <v>销售经理</v>
      </c>
      <c r="O5" s="219"/>
    </row>
    <row r="6" s="156" customFormat="1" ht="12.75" spans="1:15">
      <c r="A6" s="163"/>
      <c r="B6" s="166" t="s">
        <v>9</v>
      </c>
      <c r="C6" s="163"/>
      <c r="D6" s="171" t="str">
        <f>'二级明细-生产'!D6</f>
        <v>B80J</v>
      </c>
      <c r="E6" s="163"/>
      <c r="F6" s="172" t="s">
        <v>10</v>
      </c>
      <c r="G6" s="171" t="str">
        <f>IF('[1]二级明细-总'!H6="","",'[1]二级明细-总'!H6)</f>
        <v/>
      </c>
      <c r="H6" s="163"/>
      <c r="I6" s="172" t="s">
        <v>11</v>
      </c>
      <c r="J6" s="171" t="str">
        <f>'二级明细-生产'!K6</f>
        <v>A010X00277</v>
      </c>
      <c r="K6" s="218"/>
      <c r="L6" s="163"/>
      <c r="M6" s="172" t="s">
        <v>12</v>
      </c>
      <c r="N6" s="171">
        <f>'二级明细-生产'!O6</f>
        <v>18601235516</v>
      </c>
      <c r="O6" s="219"/>
    </row>
    <row r="7" s="156" customFormat="1" ht="12.75" spans="1:15">
      <c r="A7" s="163"/>
      <c r="B7" s="166" t="s">
        <v>13</v>
      </c>
      <c r="C7" s="163"/>
      <c r="D7" s="171" t="str">
        <f>'二级明细-生产'!D7</f>
        <v>第三排座椅总成</v>
      </c>
      <c r="E7" s="163"/>
      <c r="F7" s="172" t="s">
        <v>14</v>
      </c>
      <c r="G7" s="171" t="str">
        <f>IF('[1]二级明细-总'!H7="","",'[1]二级明细-总'!H7)</f>
        <v/>
      </c>
      <c r="H7" s="163"/>
      <c r="I7" s="172" t="s">
        <v>15</v>
      </c>
      <c r="J7" s="173" t="str">
        <f>'二级明细-生产'!K7</f>
        <v>北京光华荣昌汽车部件有限公司</v>
      </c>
      <c r="K7" s="173"/>
      <c r="L7" s="163"/>
      <c r="M7" s="172" t="s">
        <v>16</v>
      </c>
      <c r="N7" s="171" t="str">
        <f>IF('[1]二级明细-总'!O7="","",'[1]二级明细-总'!O7)</f>
        <v/>
      </c>
      <c r="O7" s="219"/>
    </row>
    <row r="8" s="156" customFormat="1" ht="12.75" spans="2:15">
      <c r="B8" s="166" t="s">
        <v>17</v>
      </c>
      <c r="C8" s="163"/>
      <c r="D8" s="171" t="str">
        <f>IF('[1]二级明细-总'!D8="","",'[1]二级明细-总'!D8)</f>
        <v/>
      </c>
      <c r="E8" s="163"/>
      <c r="F8" s="172" t="s">
        <v>18</v>
      </c>
      <c r="G8" s="171" t="str">
        <f>IF('[1]二级明细-总'!H8="","",'[1]二级明细-总'!H8)</f>
        <v/>
      </c>
      <c r="H8" s="163"/>
      <c r="I8" s="172" t="s">
        <v>19</v>
      </c>
      <c r="J8" s="173" t="str">
        <f>'二级明细-生产'!K8</f>
        <v>北京市昌平区流村工业园区</v>
      </c>
      <c r="K8" s="173"/>
      <c r="L8" s="163"/>
      <c r="M8" s="172" t="s">
        <v>20</v>
      </c>
      <c r="N8" s="171" t="str">
        <f>'二级明细-生产'!O8</f>
        <v>baihua@bjghrc.com</v>
      </c>
      <c r="O8" s="219"/>
    </row>
    <row r="9" s="156" customFormat="1" ht="5.1" customHeight="1" spans="2:15">
      <c r="B9" s="174"/>
      <c r="C9" s="175"/>
      <c r="D9" s="176"/>
      <c r="E9" s="177"/>
      <c r="F9" s="178"/>
      <c r="G9" s="179"/>
      <c r="H9" s="177"/>
      <c r="I9" s="220"/>
      <c r="J9" s="176"/>
      <c r="K9" s="177"/>
      <c r="L9" s="179"/>
      <c r="M9" s="179"/>
      <c r="N9" s="179"/>
      <c r="O9" s="221"/>
    </row>
    <row r="10" ht="36.75" customHeight="1" spans="2:15">
      <c r="B10" s="180" t="s">
        <v>227</v>
      </c>
      <c r="C10" s="181"/>
      <c r="D10" s="182" t="s">
        <v>228</v>
      </c>
      <c r="E10" s="182"/>
      <c r="F10" s="182" t="s">
        <v>229</v>
      </c>
      <c r="G10" s="182"/>
      <c r="H10" s="182" t="s">
        <v>230</v>
      </c>
      <c r="I10" s="182"/>
      <c r="J10" s="182" t="s">
        <v>231</v>
      </c>
      <c r="K10" s="182"/>
      <c r="L10" s="182" t="s">
        <v>232</v>
      </c>
      <c r="M10" s="182"/>
      <c r="N10" s="182" t="s">
        <v>233</v>
      </c>
      <c r="O10" s="222"/>
    </row>
    <row r="11" ht="47.25" customHeight="1" spans="2:15">
      <c r="B11" s="183"/>
      <c r="C11" s="184"/>
      <c r="D11" s="182" t="s">
        <v>234</v>
      </c>
      <c r="E11" s="182" t="s">
        <v>235</v>
      </c>
      <c r="F11" s="182" t="s">
        <v>236</v>
      </c>
      <c r="G11" s="182" t="s">
        <v>237</v>
      </c>
      <c r="H11" s="182" t="s">
        <v>236</v>
      </c>
      <c r="I11" s="182" t="s">
        <v>237</v>
      </c>
      <c r="J11" s="182" t="s">
        <v>236</v>
      </c>
      <c r="K11" s="182" t="s">
        <v>237</v>
      </c>
      <c r="L11" s="182" t="s">
        <v>236</v>
      </c>
      <c r="M11" s="182" t="s">
        <v>237</v>
      </c>
      <c r="N11" s="182" t="s">
        <v>236</v>
      </c>
      <c r="O11" s="222" t="s">
        <v>237</v>
      </c>
    </row>
    <row r="12" ht="27.75" customHeight="1" spans="2:15">
      <c r="B12" s="185" t="s">
        <v>238</v>
      </c>
      <c r="C12" s="186"/>
      <c r="D12" s="187">
        <v>172900</v>
      </c>
      <c r="E12" s="187">
        <v>172900</v>
      </c>
      <c r="F12" s="187"/>
      <c r="G12" s="187"/>
      <c r="H12" s="187"/>
      <c r="I12" s="187"/>
      <c r="J12" s="187"/>
      <c r="K12" s="187"/>
      <c r="L12" s="187"/>
      <c r="M12" s="187"/>
      <c r="N12" s="223">
        <v>172900</v>
      </c>
      <c r="O12" s="224">
        <f>(I12+K12+M12)*G12</f>
        <v>0</v>
      </c>
    </row>
    <row r="13" ht="33" customHeight="1" spans="2:15">
      <c r="B13" s="185" t="s">
        <v>239</v>
      </c>
      <c r="C13" s="186"/>
      <c r="D13" s="187">
        <v>258000</v>
      </c>
      <c r="E13" s="187">
        <v>258000</v>
      </c>
      <c r="F13" s="187"/>
      <c r="G13" s="187"/>
      <c r="H13" s="187"/>
      <c r="I13" s="187"/>
      <c r="J13" s="187"/>
      <c r="K13" s="187"/>
      <c r="L13" s="187"/>
      <c r="M13" s="187"/>
      <c r="N13" s="187">
        <v>258000</v>
      </c>
      <c r="O13" s="224">
        <f t="shared" ref="N13:O27" si="0">(I13+K13+M13)*G13</f>
        <v>0</v>
      </c>
    </row>
    <row r="14" ht="23.25" customHeight="1" spans="2:15">
      <c r="B14" s="188" t="s">
        <v>240</v>
      </c>
      <c r="C14" s="189"/>
      <c r="D14" s="187">
        <v>249000</v>
      </c>
      <c r="E14" s="187">
        <v>249000</v>
      </c>
      <c r="F14" s="187"/>
      <c r="G14" s="187"/>
      <c r="H14" s="187"/>
      <c r="I14" s="187"/>
      <c r="J14" s="187"/>
      <c r="K14" s="187"/>
      <c r="L14" s="187"/>
      <c r="M14" s="187"/>
      <c r="N14" s="225">
        <v>249000</v>
      </c>
      <c r="O14" s="224">
        <f t="shared" si="0"/>
        <v>0</v>
      </c>
    </row>
    <row r="15" ht="22.5" customHeight="1" spans="2:15">
      <c r="B15" s="190" t="s">
        <v>241</v>
      </c>
      <c r="C15" s="186"/>
      <c r="D15" s="191"/>
      <c r="E15" s="191"/>
      <c r="F15" s="192"/>
      <c r="G15" s="192"/>
      <c r="H15" s="193"/>
      <c r="I15" s="193"/>
      <c r="J15" s="192"/>
      <c r="K15" s="192"/>
      <c r="L15" s="192"/>
      <c r="M15" s="192"/>
      <c r="N15" s="225">
        <f>H15</f>
        <v>0</v>
      </c>
      <c r="O15" s="224">
        <f>I15</f>
        <v>0</v>
      </c>
    </row>
    <row r="16" spans="2:15">
      <c r="B16" s="190" t="s">
        <v>242</v>
      </c>
      <c r="C16" s="194">
        <v>1</v>
      </c>
      <c r="D16" s="187"/>
      <c r="E16" s="187"/>
      <c r="F16" s="187"/>
      <c r="G16" s="187"/>
      <c r="H16" s="187"/>
      <c r="I16" s="187"/>
      <c r="J16" s="187"/>
      <c r="K16" s="187"/>
      <c r="L16" s="187"/>
      <c r="M16" s="187"/>
      <c r="N16" s="225">
        <f t="shared" si="0"/>
        <v>0</v>
      </c>
      <c r="O16" s="224">
        <f t="shared" si="0"/>
        <v>0</v>
      </c>
    </row>
    <row r="17" spans="2:15">
      <c r="B17" s="190"/>
      <c r="C17" s="195">
        <v>2</v>
      </c>
      <c r="D17" s="187"/>
      <c r="E17" s="187"/>
      <c r="F17" s="187"/>
      <c r="G17" s="187"/>
      <c r="H17" s="187"/>
      <c r="I17" s="187"/>
      <c r="J17" s="187"/>
      <c r="K17" s="187"/>
      <c r="L17" s="187"/>
      <c r="M17" s="187"/>
      <c r="N17" s="225">
        <f t="shared" si="0"/>
        <v>0</v>
      </c>
      <c r="O17" s="224">
        <f t="shared" si="0"/>
        <v>0</v>
      </c>
    </row>
    <row r="18" spans="2:15">
      <c r="B18" s="190"/>
      <c r="C18" s="195">
        <v>3</v>
      </c>
      <c r="D18" s="187"/>
      <c r="E18" s="187"/>
      <c r="F18" s="187"/>
      <c r="G18" s="187"/>
      <c r="H18" s="187"/>
      <c r="I18" s="187"/>
      <c r="J18" s="187"/>
      <c r="K18" s="187"/>
      <c r="L18" s="187"/>
      <c r="M18" s="187"/>
      <c r="N18" s="226">
        <f>(H18+J18+L18)*F18</f>
        <v>0</v>
      </c>
      <c r="O18" s="224">
        <f t="shared" si="0"/>
        <v>0</v>
      </c>
    </row>
    <row r="19" spans="2:15">
      <c r="B19" s="190"/>
      <c r="C19" s="195">
        <v>4</v>
      </c>
      <c r="D19" s="187"/>
      <c r="E19" s="187"/>
      <c r="F19" s="187"/>
      <c r="G19" s="187"/>
      <c r="H19" s="187"/>
      <c r="I19" s="187"/>
      <c r="J19" s="187"/>
      <c r="K19" s="187"/>
      <c r="L19" s="187"/>
      <c r="M19" s="187"/>
      <c r="N19" s="225">
        <f t="shared" si="0"/>
        <v>0</v>
      </c>
      <c r="O19" s="224">
        <f t="shared" si="0"/>
        <v>0</v>
      </c>
    </row>
    <row r="20" spans="2:15">
      <c r="B20" s="190"/>
      <c r="C20" s="195">
        <v>5</v>
      </c>
      <c r="D20" s="187"/>
      <c r="E20" s="187"/>
      <c r="F20" s="187"/>
      <c r="G20" s="187"/>
      <c r="H20" s="187"/>
      <c r="I20" s="187"/>
      <c r="J20" s="187"/>
      <c r="K20" s="187"/>
      <c r="L20" s="187"/>
      <c r="M20" s="187"/>
      <c r="N20" s="225">
        <f t="shared" si="0"/>
        <v>0</v>
      </c>
      <c r="O20" s="224">
        <f t="shared" si="0"/>
        <v>0</v>
      </c>
    </row>
    <row r="21" spans="2:15">
      <c r="B21" s="190"/>
      <c r="C21" s="195">
        <v>6</v>
      </c>
      <c r="D21" s="187"/>
      <c r="E21" s="187"/>
      <c r="F21" s="187"/>
      <c r="G21" s="187"/>
      <c r="H21" s="187"/>
      <c r="I21" s="187"/>
      <c r="J21" s="187"/>
      <c r="K21" s="187"/>
      <c r="L21" s="187"/>
      <c r="M21" s="187"/>
      <c r="N21" s="225">
        <f t="shared" si="0"/>
        <v>0</v>
      </c>
      <c r="O21" s="224">
        <f t="shared" si="0"/>
        <v>0</v>
      </c>
    </row>
    <row r="22" spans="2:15">
      <c r="B22" s="190"/>
      <c r="C22" s="195">
        <v>7</v>
      </c>
      <c r="D22" s="187"/>
      <c r="E22" s="187"/>
      <c r="F22" s="187"/>
      <c r="G22" s="187"/>
      <c r="H22" s="187"/>
      <c r="I22" s="187"/>
      <c r="J22" s="187"/>
      <c r="K22" s="227"/>
      <c r="L22" s="187"/>
      <c r="M22" s="187"/>
      <c r="N22" s="225">
        <f t="shared" si="0"/>
        <v>0</v>
      </c>
      <c r="O22" s="224">
        <f t="shared" si="0"/>
        <v>0</v>
      </c>
    </row>
    <row r="23" spans="2:15">
      <c r="B23" s="190"/>
      <c r="C23" s="194">
        <v>8</v>
      </c>
      <c r="D23" s="187"/>
      <c r="E23" s="187"/>
      <c r="F23" s="187"/>
      <c r="G23" s="187"/>
      <c r="H23" s="187"/>
      <c r="I23" s="187"/>
      <c r="J23" s="187"/>
      <c r="K23" s="187"/>
      <c r="L23" s="187"/>
      <c r="M23" s="187"/>
      <c r="N23" s="225">
        <f t="shared" si="0"/>
        <v>0</v>
      </c>
      <c r="O23" s="224">
        <f t="shared" si="0"/>
        <v>0</v>
      </c>
    </row>
    <row r="24" ht="16.5" spans="2:15">
      <c r="B24" s="188" t="s">
        <v>243</v>
      </c>
      <c r="C24" s="195"/>
      <c r="D24" s="196" t="s">
        <v>244</v>
      </c>
      <c r="E24" s="187">
        <v>50000</v>
      </c>
      <c r="F24" s="187"/>
      <c r="G24" s="187"/>
      <c r="H24" s="187"/>
      <c r="I24" s="187"/>
      <c r="J24" s="187"/>
      <c r="K24" s="187"/>
      <c r="L24" s="187"/>
      <c r="M24" s="187"/>
      <c r="N24" s="187">
        <v>50000</v>
      </c>
      <c r="O24" s="224">
        <f t="shared" si="0"/>
        <v>0</v>
      </c>
    </row>
    <row r="25" ht="16.5" spans="2:15">
      <c r="B25" s="188"/>
      <c r="C25" s="195"/>
      <c r="D25" s="196" t="s">
        <v>245</v>
      </c>
      <c r="E25" s="187">
        <v>5000</v>
      </c>
      <c r="F25" s="187"/>
      <c r="G25" s="187"/>
      <c r="H25" s="187"/>
      <c r="I25" s="187"/>
      <c r="J25" s="187"/>
      <c r="K25" s="187"/>
      <c r="L25" s="187"/>
      <c r="M25" s="187"/>
      <c r="N25" s="187">
        <v>5000</v>
      </c>
      <c r="O25" s="224">
        <f t="shared" si="0"/>
        <v>0</v>
      </c>
    </row>
    <row r="26" spans="2:15">
      <c r="B26" s="188"/>
      <c r="C26" s="195"/>
      <c r="D26" s="187"/>
      <c r="E26" s="187"/>
      <c r="F26" s="187"/>
      <c r="G26" s="187"/>
      <c r="H26" s="187"/>
      <c r="I26" s="187"/>
      <c r="J26" s="187"/>
      <c r="K26" s="187"/>
      <c r="L26" s="187"/>
      <c r="M26" s="187"/>
      <c r="N26" s="225">
        <f t="shared" si="0"/>
        <v>0</v>
      </c>
      <c r="O26" s="224">
        <f t="shared" si="0"/>
        <v>0</v>
      </c>
    </row>
    <row r="27" spans="2:15">
      <c r="B27" s="188"/>
      <c r="C27" s="195"/>
      <c r="D27" s="187"/>
      <c r="E27" s="187"/>
      <c r="F27" s="187"/>
      <c r="G27" s="187"/>
      <c r="H27" s="187"/>
      <c r="I27" s="187"/>
      <c r="J27" s="187"/>
      <c r="K27" s="187"/>
      <c r="L27" s="187"/>
      <c r="M27" s="187"/>
      <c r="N27" s="225">
        <f t="shared" si="0"/>
        <v>0</v>
      </c>
      <c r="O27" s="224">
        <f t="shared" si="0"/>
        <v>0</v>
      </c>
    </row>
    <row r="28" ht="4.5" customHeight="1" spans="2:15">
      <c r="B28" s="180"/>
      <c r="C28" s="197"/>
      <c r="D28" s="197"/>
      <c r="E28" s="197"/>
      <c r="F28" s="197"/>
      <c r="G28" s="197"/>
      <c r="H28" s="197"/>
      <c r="I28" s="197"/>
      <c r="J28" s="197"/>
      <c r="K28" s="197"/>
      <c r="L28" s="197"/>
      <c r="M28" s="197"/>
      <c r="N28" s="197"/>
      <c r="O28" s="228"/>
    </row>
    <row r="29" ht="36" customHeight="1" collapsed="1" spans="2:15">
      <c r="B29" s="198" t="s">
        <v>246</v>
      </c>
      <c r="C29" s="199"/>
      <c r="D29" s="199"/>
      <c r="E29" s="200">
        <f>SUM(N12:N27)</f>
        <v>734900</v>
      </c>
      <c r="F29" s="200"/>
      <c r="G29" s="199" t="s">
        <v>247</v>
      </c>
      <c r="H29" s="199"/>
      <c r="I29" s="206">
        <f>test_test*1.17</f>
        <v>859833</v>
      </c>
      <c r="J29" s="206"/>
      <c r="K29" s="229"/>
      <c r="L29" s="230"/>
      <c r="M29" s="231" t="s">
        <v>248</v>
      </c>
      <c r="N29" s="232" t="s">
        <v>249</v>
      </c>
      <c r="O29" s="233"/>
    </row>
    <row r="30" ht="36" hidden="1" customHeight="1" outlineLevel="1" spans="2:10">
      <c r="B30" s="201" t="s">
        <v>250</v>
      </c>
      <c r="C30" s="202"/>
      <c r="D30" s="202"/>
      <c r="E30" s="203">
        <f>test_test-E31</f>
        <v>734900</v>
      </c>
      <c r="F30" s="203"/>
      <c r="G30" s="202" t="s">
        <v>251</v>
      </c>
      <c r="H30" s="202"/>
      <c r="I30" s="234">
        <v>0</v>
      </c>
      <c r="J30" s="235"/>
    </row>
    <row r="31" ht="36" hidden="1" customHeight="1" outlineLevel="1" spans="2:10">
      <c r="B31" s="204" t="s">
        <v>252</v>
      </c>
      <c r="C31" s="205"/>
      <c r="D31" s="205"/>
      <c r="E31" s="206">
        <v>0</v>
      </c>
      <c r="F31" s="206"/>
      <c r="G31" s="207" t="s">
        <v>253</v>
      </c>
      <c r="H31" s="207"/>
      <c r="I31" s="206">
        <v>0</v>
      </c>
      <c r="J31" s="236"/>
    </row>
    <row r="32" ht="36" customHeight="1"/>
    <row r="34" spans="5:5">
      <c r="E34" s="208"/>
    </row>
  </sheetData>
  <sheetProtection insertRows="0" deleteRows="0"/>
  <customSheetViews>
    <customSheetView guid="{f967fa98-ffde-4cc1-9034-3318ab17576f}" showGridLines="0">
      <pane xSplit="1" ySplit="2" topLeftCell="B4" activePane="bottomRight" state="frozen"/>
      <selection activeCell="I16" sqref="I16"/>
      <pageMargins left="0.47244094488189" right="0.354330708661417" top="0.905511811023622" bottom="0.826771653543307" header="0.511811023622047" footer="0.511811023622047"/>
      <printOptions horizontalCentered="1"/>
      <pageSetup paperSize="9" scale="72" orientation="landscape" horizontalDpi="1200" verticalDpi="1200"/>
      <headerFooter alignWithMargins="0">
        <oddHeader>&amp;L&amp;G</oddHeader>
        <oddFooter>&amp;R&amp;8&amp;D</oddFooter>
      </headerFooter>
    </customSheetView>
    <customSheetView guid="{c1a3e985-11f3-4fc1-9a70-68b1cf917c35}" showGridLines="0">
      <pane xSplit="1" ySplit="9" topLeftCell="B10" activePane="bottomRight" state="frozen"/>
      <selection activeCell="K30" sqref="K30:L30"/>
      <pageMargins left="0.47244094488189" right="0.354330708661417" top="0.905511811023622" bottom="0.826771653543307" header="0.511811023622047" footer="0.511811023622047"/>
      <printOptions horizontalCentered="1"/>
      <pageSetup paperSize="9" scale="72" orientation="landscape" horizontalDpi="1200" verticalDpi="1200"/>
      <headerFooter alignWithMargins="0">
        <oddHeader>&amp;L&amp;G&amp;R&amp;"宋体,加粗"&amp;12报价单</oddHeader>
        <oddFooter>&amp;R&amp;8&amp;D</oddFooter>
      </headerFooter>
    </customSheetView>
  </customSheetViews>
  <mergeCells count="37">
    <mergeCell ref="B1:O1"/>
    <mergeCell ref="L3:M3"/>
    <mergeCell ref="L4:M4"/>
    <mergeCell ref="N4:O4"/>
    <mergeCell ref="N5:O5"/>
    <mergeCell ref="N6:O6"/>
    <mergeCell ref="J7:K7"/>
    <mergeCell ref="N7:O7"/>
    <mergeCell ref="J8:K8"/>
    <mergeCell ref="N8:O8"/>
    <mergeCell ref="D10:E10"/>
    <mergeCell ref="F10:G10"/>
    <mergeCell ref="H10:I10"/>
    <mergeCell ref="J10:K10"/>
    <mergeCell ref="L10:M10"/>
    <mergeCell ref="N10:O10"/>
    <mergeCell ref="B12:C12"/>
    <mergeCell ref="B13:C13"/>
    <mergeCell ref="B14:C14"/>
    <mergeCell ref="B15:C15"/>
    <mergeCell ref="B28:O28"/>
    <mergeCell ref="B29:D29"/>
    <mergeCell ref="E29:F29"/>
    <mergeCell ref="G29:H29"/>
    <mergeCell ref="I29:J29"/>
    <mergeCell ref="N29:O29"/>
    <mergeCell ref="B30:D30"/>
    <mergeCell ref="E30:F30"/>
    <mergeCell ref="G30:H30"/>
    <mergeCell ref="I30:J30"/>
    <mergeCell ref="B31:D31"/>
    <mergeCell ref="E31:F31"/>
    <mergeCell ref="G31:H31"/>
    <mergeCell ref="I31:J31"/>
    <mergeCell ref="B16:B23"/>
    <mergeCell ref="B24:B27"/>
    <mergeCell ref="B10:C11"/>
  </mergeCells>
  <printOptions horizontalCentered="1"/>
  <pageMargins left="0.47244094488189" right="0.354330708661417" top="1.2992125984252" bottom="0.826771653543307" header="0.511811023622047" footer="0.511811023622047"/>
  <pageSetup paperSize="9" scale="72" orientation="landscape" horizontalDpi="1200" verticalDpi="1200"/>
  <headerFooter alignWithMargins="0">
    <oddHeader>&amp;L&amp;G</oddHeader>
    <oddFooter>&amp;R&amp;8&amp;D</oddFooter>
  </headerFooter>
  <ignoredErrors>
    <ignoredError sqref="N15:O15" formula="1" unlockedFormula="1"/>
    <ignoredError sqref="O13 D2 E29 J31 N16:O17 O18 N19:O23 O24:O25 N26:O27 O12 O14" unlockedFormula="1"/>
  </ignoredErrors>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82"/>
  <sheetViews>
    <sheetView topLeftCell="A64" workbookViewId="0">
      <selection activeCell="C53" sqref="C53:H53"/>
    </sheetView>
  </sheetViews>
  <sheetFormatPr defaultColWidth="9" defaultRowHeight="12.75"/>
  <cols>
    <col min="1" max="1" width="2.28571428571429" customWidth="1"/>
    <col min="2" max="2" width="7.71428571428571" customWidth="1"/>
    <col min="3" max="3" width="9.14285714285714" customWidth="1"/>
    <col min="4" max="7" width="6.71428571428571" customWidth="1"/>
    <col min="8" max="8" width="13.4285714285714" customWidth="1"/>
    <col min="9" max="9" width="10.7142857142857" customWidth="1"/>
    <col min="10" max="10" width="7.28571428571429" customWidth="1"/>
    <col min="11" max="11" width="8.71428571428571" customWidth="1"/>
    <col min="12" max="12" width="10.4285714285714" customWidth="1"/>
    <col min="13" max="13" width="9.71428571428571" customWidth="1"/>
    <col min="14" max="15" width="10.7142857142857" customWidth="1"/>
    <col min="16" max="17" width="12.7142857142857" customWidth="1"/>
    <col min="18" max="18" width="10.7142857142857" customWidth="1"/>
    <col min="19" max="19" width="2.28571428571429" customWidth="1"/>
  </cols>
  <sheetData>
    <row r="1" ht="22.5" spans="2:18">
      <c r="B1" s="1" t="s">
        <v>198</v>
      </c>
      <c r="C1" s="2"/>
      <c r="D1" s="2"/>
      <c r="E1" s="2"/>
      <c r="F1" s="2"/>
      <c r="G1" s="2"/>
      <c r="H1" s="2"/>
      <c r="I1" s="2"/>
      <c r="J1" s="2"/>
      <c r="K1" s="2"/>
      <c r="L1" s="2"/>
      <c r="M1" s="2"/>
      <c r="N1" s="2"/>
      <c r="O1" s="2"/>
      <c r="P1" s="2"/>
      <c r="Q1" s="2"/>
      <c r="R1" s="88"/>
    </row>
    <row r="2" ht="18.75" spans="2:18">
      <c r="B2" s="3"/>
      <c r="C2" s="4"/>
      <c r="D2" s="5"/>
      <c r="E2" s="5"/>
      <c r="F2" s="5"/>
      <c r="G2" s="5"/>
      <c r="H2" s="5"/>
      <c r="I2" s="5"/>
      <c r="J2" s="5"/>
      <c r="K2" s="5"/>
      <c r="L2" s="49"/>
      <c r="M2" s="5"/>
      <c r="N2" s="5"/>
      <c r="O2" s="5"/>
      <c r="P2" s="50" t="s">
        <v>254</v>
      </c>
      <c r="Q2" s="89"/>
      <c r="R2" s="90"/>
    </row>
    <row r="3" spans="2:18">
      <c r="B3" s="6" t="s">
        <v>255</v>
      </c>
      <c r="C3" s="7"/>
      <c r="D3" s="7"/>
      <c r="E3" s="8"/>
      <c r="F3" s="9"/>
      <c r="G3" s="9"/>
      <c r="H3" s="9"/>
      <c r="I3" s="9"/>
      <c r="J3" s="9"/>
      <c r="K3" s="9"/>
      <c r="L3" s="9"/>
      <c r="M3" s="9"/>
      <c r="N3" s="9"/>
      <c r="O3" s="9"/>
      <c r="P3" s="9"/>
      <c r="Q3" s="9"/>
      <c r="R3" s="91"/>
    </row>
    <row r="4" customHeight="1" spans="2:18">
      <c r="B4" s="10" t="s">
        <v>256</v>
      </c>
      <c r="C4" s="11" t="s">
        <v>257</v>
      </c>
      <c r="D4" s="12"/>
      <c r="E4" s="13"/>
      <c r="F4" s="14"/>
      <c r="G4" s="14"/>
      <c r="H4" s="14"/>
      <c r="I4" s="14"/>
      <c r="J4" s="51"/>
      <c r="K4" s="52"/>
      <c r="L4" s="53"/>
      <c r="M4" s="53"/>
      <c r="N4" s="53"/>
      <c r="O4" s="53"/>
      <c r="P4" s="53"/>
      <c r="Q4" s="15"/>
      <c r="R4" s="92"/>
    </row>
    <row r="5" spans="2:18">
      <c r="B5" s="10"/>
      <c r="C5" s="11" t="s">
        <v>258</v>
      </c>
      <c r="D5" s="12"/>
      <c r="E5" s="13"/>
      <c r="F5" s="14"/>
      <c r="G5" s="14"/>
      <c r="H5" s="14"/>
      <c r="I5" s="14"/>
      <c r="J5" s="51"/>
      <c r="K5" s="52"/>
      <c r="L5" s="53"/>
      <c r="M5" s="53"/>
      <c r="N5" s="53"/>
      <c r="O5" s="53"/>
      <c r="P5" s="53"/>
      <c r="Q5" s="15"/>
      <c r="R5" s="92"/>
    </row>
    <row r="6" customHeight="1" spans="2:18">
      <c r="B6" s="10"/>
      <c r="C6" s="11" t="s">
        <v>259</v>
      </c>
      <c r="D6" s="12"/>
      <c r="E6" s="13"/>
      <c r="F6" s="14"/>
      <c r="G6" s="14"/>
      <c r="H6" s="14"/>
      <c r="I6" s="14"/>
      <c r="J6" s="51"/>
      <c r="K6" s="54" t="s">
        <v>260</v>
      </c>
      <c r="L6" s="55"/>
      <c r="M6" s="55"/>
      <c r="N6" s="55"/>
      <c r="O6" s="55"/>
      <c r="P6" s="55"/>
      <c r="Q6" s="93"/>
      <c r="R6" s="94"/>
    </row>
    <row r="7" spans="2:18">
      <c r="B7" s="10"/>
      <c r="C7" s="11" t="s">
        <v>261</v>
      </c>
      <c r="D7" s="12"/>
      <c r="E7" s="15"/>
      <c r="F7" s="16"/>
      <c r="G7" s="16"/>
      <c r="H7" s="16"/>
      <c r="I7" s="16"/>
      <c r="J7" s="56"/>
      <c r="K7" s="57"/>
      <c r="L7" s="55"/>
      <c r="M7" s="55"/>
      <c r="N7" s="55"/>
      <c r="O7" s="55"/>
      <c r="P7" s="55"/>
      <c r="Q7" s="93"/>
      <c r="R7" s="94"/>
    </row>
    <row r="8" spans="2:18">
      <c r="B8" s="10"/>
      <c r="C8" s="11" t="s">
        <v>262</v>
      </c>
      <c r="D8" s="12"/>
      <c r="E8" s="13"/>
      <c r="F8" s="17"/>
      <c r="G8" s="17"/>
      <c r="H8" s="17"/>
      <c r="I8" s="17"/>
      <c r="J8" s="19"/>
      <c r="K8" s="57"/>
      <c r="L8" s="55"/>
      <c r="M8" s="55"/>
      <c r="N8" s="55"/>
      <c r="O8" s="55"/>
      <c r="P8" s="55"/>
      <c r="Q8" s="93"/>
      <c r="R8" s="94"/>
    </row>
    <row r="9" spans="2:18">
      <c r="B9" s="10"/>
      <c r="C9" s="11" t="s">
        <v>263</v>
      </c>
      <c r="D9" s="12"/>
      <c r="E9" s="13"/>
      <c r="F9" s="17"/>
      <c r="G9" s="17"/>
      <c r="H9" s="17"/>
      <c r="I9" s="17"/>
      <c r="J9" s="19"/>
      <c r="K9" s="57"/>
      <c r="L9" s="55"/>
      <c r="M9" s="55"/>
      <c r="N9" s="55"/>
      <c r="O9" s="55"/>
      <c r="P9" s="55"/>
      <c r="Q9" s="93"/>
      <c r="R9" s="94"/>
    </row>
    <row r="10" spans="2:18">
      <c r="B10" s="10"/>
      <c r="C10" s="11" t="s">
        <v>264</v>
      </c>
      <c r="D10" s="11"/>
      <c r="E10" s="13"/>
      <c r="F10" s="17"/>
      <c r="G10" s="17"/>
      <c r="H10" s="17"/>
      <c r="I10" s="17"/>
      <c r="J10" s="19"/>
      <c r="K10" s="57"/>
      <c r="L10" s="55"/>
      <c r="M10" s="55"/>
      <c r="N10" s="55"/>
      <c r="O10" s="55"/>
      <c r="P10" s="55"/>
      <c r="Q10" s="93"/>
      <c r="R10" s="94"/>
    </row>
    <row r="11" spans="2:18">
      <c r="B11" s="10"/>
      <c r="C11" s="11" t="s">
        <v>265</v>
      </c>
      <c r="D11" s="11"/>
      <c r="E11" s="15" t="s">
        <v>266</v>
      </c>
      <c r="F11" s="18"/>
      <c r="G11" s="15" t="s">
        <v>267</v>
      </c>
      <c r="H11" s="18"/>
      <c r="I11" s="15" t="s">
        <v>268</v>
      </c>
      <c r="J11" s="18"/>
      <c r="K11" s="55"/>
      <c r="L11" s="55"/>
      <c r="M11" s="55"/>
      <c r="N11" s="55"/>
      <c r="O11" s="55"/>
      <c r="P11" s="55"/>
      <c r="Q11" s="93"/>
      <c r="R11" s="94"/>
    </row>
    <row r="12" ht="9.95" customHeight="1" spans="2:18">
      <c r="B12" s="10"/>
      <c r="C12" s="11"/>
      <c r="D12" s="11"/>
      <c r="E12" s="13"/>
      <c r="F12" s="19"/>
      <c r="G12" s="13"/>
      <c r="H12" s="19"/>
      <c r="I12" s="13"/>
      <c r="J12" s="19"/>
      <c r="K12" s="55"/>
      <c r="L12" s="55"/>
      <c r="M12" s="55"/>
      <c r="N12" s="55"/>
      <c r="O12" s="55"/>
      <c r="P12" s="55"/>
      <c r="Q12" s="93"/>
      <c r="R12" s="94"/>
    </row>
    <row r="13" ht="9.95" customHeight="1" spans="2:18">
      <c r="B13" s="10"/>
      <c r="C13" s="11"/>
      <c r="D13" s="11"/>
      <c r="E13" s="15"/>
      <c r="F13" s="18"/>
      <c r="G13" s="15"/>
      <c r="H13" s="18"/>
      <c r="I13" s="15"/>
      <c r="J13" s="18"/>
      <c r="K13" s="55"/>
      <c r="L13" s="55"/>
      <c r="M13" s="55"/>
      <c r="N13" s="55"/>
      <c r="O13" s="55"/>
      <c r="P13" s="55"/>
      <c r="Q13" s="93"/>
      <c r="R13" s="94"/>
    </row>
    <row r="14" ht="9.95" customHeight="1" spans="2:18">
      <c r="B14" s="10"/>
      <c r="C14" s="11"/>
      <c r="D14" s="11"/>
      <c r="E14" s="15"/>
      <c r="F14" s="18"/>
      <c r="G14" s="15"/>
      <c r="H14" s="18"/>
      <c r="I14" s="15"/>
      <c r="J14" s="18"/>
      <c r="K14" s="55"/>
      <c r="L14" s="55"/>
      <c r="M14" s="55"/>
      <c r="N14" s="55"/>
      <c r="O14" s="55"/>
      <c r="P14" s="55"/>
      <c r="Q14" s="93"/>
      <c r="R14" s="94"/>
    </row>
    <row r="15" ht="9.95" customHeight="1" spans="2:18">
      <c r="B15" s="10"/>
      <c r="C15" s="11"/>
      <c r="D15" s="11"/>
      <c r="E15" s="15"/>
      <c r="F15" s="18"/>
      <c r="G15" s="15"/>
      <c r="H15" s="18"/>
      <c r="I15" s="15"/>
      <c r="J15" s="18"/>
      <c r="K15" s="55"/>
      <c r="L15" s="55"/>
      <c r="M15" s="55"/>
      <c r="N15" s="55"/>
      <c r="O15" s="55"/>
      <c r="P15" s="55"/>
      <c r="Q15" s="93"/>
      <c r="R15" s="94"/>
    </row>
    <row r="16" ht="9.95" customHeight="1" spans="2:18">
      <c r="B16" s="10"/>
      <c r="C16" s="11"/>
      <c r="D16" s="11"/>
      <c r="E16" s="15"/>
      <c r="F16" s="18"/>
      <c r="G16" s="15"/>
      <c r="H16" s="18"/>
      <c r="I16" s="20"/>
      <c r="J16" s="21"/>
      <c r="K16" s="55"/>
      <c r="L16" s="55"/>
      <c r="M16" s="55"/>
      <c r="N16" s="55"/>
      <c r="O16" s="55"/>
      <c r="P16" s="55"/>
      <c r="Q16" s="93"/>
      <c r="R16" s="94"/>
    </row>
    <row r="17" ht="9.95" customHeight="1" spans="2:18">
      <c r="B17" s="10"/>
      <c r="C17" s="11"/>
      <c r="D17" s="11"/>
      <c r="E17" s="15"/>
      <c r="F17" s="18"/>
      <c r="G17" s="15"/>
      <c r="H17" s="18"/>
      <c r="I17" s="15"/>
      <c r="J17" s="18"/>
      <c r="K17" s="55"/>
      <c r="L17" s="55"/>
      <c r="M17" s="55"/>
      <c r="N17" s="55"/>
      <c r="O17" s="55"/>
      <c r="P17" s="55"/>
      <c r="Q17" s="93"/>
      <c r="R17" s="94"/>
    </row>
    <row r="18" ht="9.95" customHeight="1" spans="2:18">
      <c r="B18" s="10"/>
      <c r="C18" s="11"/>
      <c r="D18" s="11"/>
      <c r="E18" s="15"/>
      <c r="F18" s="18"/>
      <c r="G18" s="15"/>
      <c r="H18" s="18"/>
      <c r="I18" s="15"/>
      <c r="J18" s="18"/>
      <c r="K18" s="55"/>
      <c r="L18" s="55"/>
      <c r="M18" s="55"/>
      <c r="N18" s="55"/>
      <c r="O18" s="55"/>
      <c r="P18" s="55"/>
      <c r="Q18" s="93"/>
      <c r="R18" s="94"/>
    </row>
    <row r="19" ht="9.95" customHeight="1" spans="2:18">
      <c r="B19" s="10"/>
      <c r="C19" s="12"/>
      <c r="D19" s="12"/>
      <c r="E19" s="15"/>
      <c r="F19" s="18"/>
      <c r="G19" s="15"/>
      <c r="H19" s="18"/>
      <c r="I19" s="15"/>
      <c r="J19" s="18"/>
      <c r="K19" s="55"/>
      <c r="L19" s="55"/>
      <c r="M19" s="55"/>
      <c r="N19" s="55"/>
      <c r="O19" s="55"/>
      <c r="P19" s="55"/>
      <c r="Q19" s="93"/>
      <c r="R19" s="94"/>
    </row>
    <row r="20" spans="2:18">
      <c r="B20" s="10"/>
      <c r="C20" s="11" t="s">
        <v>269</v>
      </c>
      <c r="D20" s="11"/>
      <c r="E20" s="13"/>
      <c r="F20" s="14"/>
      <c r="G20" s="14"/>
      <c r="H20" s="14"/>
      <c r="I20" s="14"/>
      <c r="J20" s="51"/>
      <c r="K20" s="55"/>
      <c r="L20" s="55"/>
      <c r="M20" s="55"/>
      <c r="N20" s="55"/>
      <c r="O20" s="55"/>
      <c r="P20" s="55"/>
      <c r="Q20" s="93"/>
      <c r="R20" s="94"/>
    </row>
    <row r="21" spans="2:18">
      <c r="B21" s="10"/>
      <c r="C21" s="11" t="s">
        <v>270</v>
      </c>
      <c r="D21" s="11"/>
      <c r="E21" s="13"/>
      <c r="F21" s="14"/>
      <c r="G21" s="14"/>
      <c r="H21" s="14"/>
      <c r="I21" s="14"/>
      <c r="J21" s="51"/>
      <c r="K21" s="55"/>
      <c r="L21" s="55"/>
      <c r="M21" s="55"/>
      <c r="N21" s="55"/>
      <c r="O21" s="55"/>
      <c r="P21" s="55"/>
      <c r="Q21" s="93"/>
      <c r="R21" s="94"/>
    </row>
    <row r="22" spans="2:18">
      <c r="B22" s="10"/>
      <c r="C22" s="11" t="s">
        <v>271</v>
      </c>
      <c r="D22" s="11"/>
      <c r="E22" s="13"/>
      <c r="F22" s="14"/>
      <c r="G22" s="14"/>
      <c r="H22" s="14"/>
      <c r="I22" s="14"/>
      <c r="J22" s="51"/>
      <c r="K22" s="55"/>
      <c r="L22" s="55"/>
      <c r="M22" s="55"/>
      <c r="N22" s="55"/>
      <c r="O22" s="55"/>
      <c r="P22" s="55"/>
      <c r="Q22" s="93"/>
      <c r="R22" s="94"/>
    </row>
    <row r="23" spans="2:18">
      <c r="B23" s="10"/>
      <c r="C23" s="11" t="s">
        <v>272</v>
      </c>
      <c r="D23" s="11"/>
      <c r="E23" s="15"/>
      <c r="F23" s="16"/>
      <c r="G23" s="16"/>
      <c r="H23" s="16"/>
      <c r="I23" s="16"/>
      <c r="J23" s="56"/>
      <c r="K23" s="55"/>
      <c r="L23" s="55"/>
      <c r="M23" s="55"/>
      <c r="N23" s="55"/>
      <c r="O23" s="55"/>
      <c r="P23" s="55"/>
      <c r="Q23" s="93"/>
      <c r="R23" s="94"/>
    </row>
    <row r="24" spans="2:18">
      <c r="B24" s="10"/>
      <c r="C24" s="11" t="s">
        <v>273</v>
      </c>
      <c r="D24" s="11"/>
      <c r="E24" s="20" t="s">
        <v>274</v>
      </c>
      <c r="F24" s="21"/>
      <c r="G24" s="20" t="s">
        <v>275</v>
      </c>
      <c r="H24" s="21"/>
      <c r="I24" s="20" t="s">
        <v>276</v>
      </c>
      <c r="J24" s="21"/>
      <c r="K24" s="55"/>
      <c r="L24" s="55"/>
      <c r="M24" s="55"/>
      <c r="N24" s="55"/>
      <c r="O24" s="55"/>
      <c r="P24" s="55"/>
      <c r="Q24" s="93"/>
      <c r="R24" s="94"/>
    </row>
    <row r="25" spans="2:18">
      <c r="B25" s="10"/>
      <c r="C25" s="12"/>
      <c r="D25" s="12"/>
      <c r="E25" s="15"/>
      <c r="F25" s="18"/>
      <c r="G25" s="15"/>
      <c r="H25" s="18"/>
      <c r="I25" s="15"/>
      <c r="J25" s="18"/>
      <c r="K25" s="55"/>
      <c r="L25" s="55"/>
      <c r="M25" s="55"/>
      <c r="N25" s="55"/>
      <c r="O25" s="55"/>
      <c r="P25" s="55"/>
      <c r="Q25" s="93"/>
      <c r="R25" s="94"/>
    </row>
    <row r="26" spans="2:18">
      <c r="B26" s="10"/>
      <c r="C26" s="11" t="s">
        <v>277</v>
      </c>
      <c r="D26" s="11"/>
      <c r="E26" s="15"/>
      <c r="F26" s="16"/>
      <c r="G26" s="16"/>
      <c r="H26" s="16"/>
      <c r="I26" s="16"/>
      <c r="J26" s="56"/>
      <c r="K26" s="55"/>
      <c r="L26" s="55"/>
      <c r="M26" s="55"/>
      <c r="N26" s="55"/>
      <c r="O26" s="55"/>
      <c r="P26" s="55"/>
      <c r="Q26" s="93"/>
      <c r="R26" s="94"/>
    </row>
    <row r="27" spans="2:18">
      <c r="B27" s="10"/>
      <c r="C27" s="11" t="s">
        <v>278</v>
      </c>
      <c r="D27" s="11"/>
      <c r="E27" s="15"/>
      <c r="F27" s="16"/>
      <c r="G27" s="16"/>
      <c r="H27" s="16"/>
      <c r="I27" s="16"/>
      <c r="J27" s="56"/>
      <c r="K27" s="55"/>
      <c r="L27" s="55"/>
      <c r="M27" s="55"/>
      <c r="N27" s="55"/>
      <c r="O27" s="55"/>
      <c r="P27" s="55"/>
      <c r="Q27" s="93"/>
      <c r="R27" s="94"/>
    </row>
    <row r="28" ht="5.1" customHeight="1" spans="2:18">
      <c r="B28" s="22"/>
      <c r="C28" s="23"/>
      <c r="D28" s="23"/>
      <c r="E28" s="23"/>
      <c r="F28" s="23"/>
      <c r="G28" s="23"/>
      <c r="H28" s="23"/>
      <c r="I28" s="23"/>
      <c r="J28" s="23"/>
      <c r="K28" s="23"/>
      <c r="L28" s="23"/>
      <c r="M28" s="23"/>
      <c r="N28" s="23"/>
      <c r="O28" s="23"/>
      <c r="P28" s="23"/>
      <c r="Q28" s="95"/>
      <c r="R28" s="96"/>
    </row>
    <row r="29" customHeight="1" spans="2:18">
      <c r="B29" s="24" t="s">
        <v>279</v>
      </c>
      <c r="C29" s="20" t="s">
        <v>280</v>
      </c>
      <c r="D29" s="21"/>
      <c r="E29" s="25" t="s">
        <v>281</v>
      </c>
      <c r="F29" s="26"/>
      <c r="G29" s="20" t="s">
        <v>282</v>
      </c>
      <c r="H29" s="21"/>
      <c r="I29" s="11" t="s">
        <v>283</v>
      </c>
      <c r="J29" s="58" t="s">
        <v>282</v>
      </c>
      <c r="K29" s="59"/>
      <c r="L29" s="20" t="s">
        <v>284</v>
      </c>
      <c r="M29" s="56"/>
      <c r="N29" s="20" t="s">
        <v>285</v>
      </c>
      <c r="O29" s="21"/>
      <c r="P29" s="11" t="s">
        <v>286</v>
      </c>
      <c r="Q29" s="20"/>
      <c r="R29" s="97"/>
    </row>
    <row r="30" spans="2:18">
      <c r="B30" s="24"/>
      <c r="C30" s="15" t="s">
        <v>287</v>
      </c>
      <c r="D30" s="18"/>
      <c r="E30" s="27">
        <v>0</v>
      </c>
      <c r="F30" s="28"/>
      <c r="G30" s="29"/>
      <c r="H30" s="30"/>
      <c r="I30" s="60"/>
      <c r="J30" s="61"/>
      <c r="K30" s="61"/>
      <c r="L30" s="62">
        <f>E30*I30</f>
        <v>0</v>
      </c>
      <c r="M30" s="63"/>
      <c r="N30" s="64">
        <f>IF(AND(ISNUMBER(G30),ISNUMBER(J30)),G30*J30,IF(ISNUMBER(G30),G30*I30,IF(ISNUMBER(J30),E30*J30,L30)))</f>
        <v>0</v>
      </c>
      <c r="O30" s="65"/>
      <c r="P30" s="66">
        <f>IF($L$78=0,0,L30/$L$78)</f>
        <v>0</v>
      </c>
      <c r="Q30" s="98"/>
      <c r="R30" s="99"/>
    </row>
    <row r="31" spans="2:18">
      <c r="B31" s="24"/>
      <c r="C31" s="15" t="s">
        <v>288</v>
      </c>
      <c r="D31" s="18"/>
      <c r="E31" s="27">
        <v>0</v>
      </c>
      <c r="F31" s="28"/>
      <c r="G31" s="29"/>
      <c r="H31" s="30"/>
      <c r="I31" s="60">
        <v>50</v>
      </c>
      <c r="J31" s="61"/>
      <c r="K31" s="61"/>
      <c r="L31" s="62">
        <f>E31*I31</f>
        <v>0</v>
      </c>
      <c r="M31" s="63"/>
      <c r="N31" s="64"/>
      <c r="O31" s="65"/>
      <c r="P31" s="66">
        <f>IF($L$78=0,0,L31/$L$78)</f>
        <v>0</v>
      </c>
      <c r="Q31" s="98"/>
      <c r="R31" s="99"/>
    </row>
    <row r="32" spans="2:18">
      <c r="B32" s="24"/>
      <c r="C32" s="15" t="s">
        <v>289</v>
      </c>
      <c r="D32" s="31"/>
      <c r="E32" s="31"/>
      <c r="F32" s="31"/>
      <c r="G32" s="31"/>
      <c r="H32" s="31"/>
      <c r="I32" s="67"/>
      <c r="J32" s="67"/>
      <c r="K32" s="68"/>
      <c r="L32" s="69">
        <f>SUM(L30:M31)</f>
        <v>0</v>
      </c>
      <c r="M32" s="51"/>
      <c r="N32" s="70">
        <f>SUM(N30:O31)</f>
        <v>0</v>
      </c>
      <c r="O32" s="71"/>
      <c r="P32" s="72">
        <f>IF($L$78=0,0,L32/$L$78)</f>
        <v>0</v>
      </c>
      <c r="Q32" s="100"/>
      <c r="R32" s="101"/>
    </row>
    <row r="33" ht="5.1" customHeight="1" spans="2:18">
      <c r="B33" s="22"/>
      <c r="C33" s="23"/>
      <c r="D33" s="23"/>
      <c r="E33" s="23"/>
      <c r="F33" s="23"/>
      <c r="G33" s="23"/>
      <c r="H33" s="23"/>
      <c r="I33" s="23"/>
      <c r="J33" s="23"/>
      <c r="K33" s="23"/>
      <c r="L33" s="23"/>
      <c r="M33" s="23"/>
      <c r="N33" s="23"/>
      <c r="O33" s="23"/>
      <c r="P33" s="23"/>
      <c r="Q33" s="95"/>
      <c r="R33" s="96"/>
    </row>
    <row r="34" customHeight="1" spans="2:18">
      <c r="B34" s="10" t="s">
        <v>290</v>
      </c>
      <c r="C34" s="32" t="s">
        <v>291</v>
      </c>
      <c r="D34" s="33" t="s">
        <v>292</v>
      </c>
      <c r="E34" s="34"/>
      <c r="F34" s="33" t="s">
        <v>293</v>
      </c>
      <c r="G34" s="34"/>
      <c r="H34" s="32" t="s">
        <v>294</v>
      </c>
      <c r="I34" s="33" t="s">
        <v>295</v>
      </c>
      <c r="J34" s="73"/>
      <c r="K34" s="32" t="s">
        <v>282</v>
      </c>
      <c r="L34" s="32" t="s">
        <v>283</v>
      </c>
      <c r="M34" s="32" t="s">
        <v>282</v>
      </c>
      <c r="N34" s="33" t="s">
        <v>296</v>
      </c>
      <c r="O34" s="34"/>
      <c r="P34" s="33" t="s">
        <v>297</v>
      </c>
      <c r="Q34" s="73"/>
      <c r="R34" s="102" t="s">
        <v>286</v>
      </c>
    </row>
    <row r="35" spans="2:18">
      <c r="B35" s="10"/>
      <c r="C35" s="11" t="s">
        <v>298</v>
      </c>
      <c r="D35" s="33" t="s">
        <v>299</v>
      </c>
      <c r="E35" s="34"/>
      <c r="F35" s="35"/>
      <c r="G35" s="36"/>
      <c r="H35" s="37"/>
      <c r="I35" s="35"/>
      <c r="J35" s="74"/>
      <c r="K35" s="47"/>
      <c r="L35" s="75">
        <v>0</v>
      </c>
      <c r="M35" s="47"/>
      <c r="N35" s="76">
        <f t="shared" ref="N35:N56" si="0">I35*L35</f>
        <v>0</v>
      </c>
      <c r="O35" s="77"/>
      <c r="P35" s="78">
        <f>IF(AND(ISNUMBER(K35),ISNUMBER(M35)),K35*M35,IF(ISNUMBER(M35),I35*M35,IF(ISNUMBER(K35),K35*L35,N35)))</f>
        <v>0</v>
      </c>
      <c r="Q35" s="103"/>
      <c r="R35" s="86">
        <f>IF($L$78=0,0,N35/$L$78)</f>
        <v>0</v>
      </c>
    </row>
    <row r="36" spans="2:18">
      <c r="B36" s="10"/>
      <c r="C36" s="11"/>
      <c r="D36" s="33" t="s">
        <v>300</v>
      </c>
      <c r="E36" s="34"/>
      <c r="F36" s="35"/>
      <c r="G36" s="36"/>
      <c r="H36" s="37"/>
      <c r="I36" s="35"/>
      <c r="J36" s="74"/>
      <c r="K36" s="47"/>
      <c r="L36" s="79">
        <v>0</v>
      </c>
      <c r="M36" s="47"/>
      <c r="N36" s="76">
        <f t="shared" si="0"/>
        <v>0</v>
      </c>
      <c r="O36" s="77"/>
      <c r="P36" s="78">
        <f t="shared" ref="P36:P56" si="1">IF(AND(ISNUMBER(K36),ISNUMBER(M36)),K36*M36,IF(ISNUMBER(M36),I36*M36,IF(ISNUMBER(K36),K36*L36,N36)))</f>
        <v>0</v>
      </c>
      <c r="Q36" s="103"/>
      <c r="R36" s="86">
        <f t="shared" ref="R36:R57" si="2">IF($L$78=0,0,N36/$L$78)</f>
        <v>0</v>
      </c>
    </row>
    <row r="37" spans="2:18">
      <c r="B37" s="10"/>
      <c r="C37" s="11"/>
      <c r="D37" s="33" t="s">
        <v>301</v>
      </c>
      <c r="E37" s="34"/>
      <c r="F37" s="35"/>
      <c r="G37" s="36"/>
      <c r="H37" s="37"/>
      <c r="I37" s="35"/>
      <c r="J37" s="74"/>
      <c r="K37" s="47"/>
      <c r="L37" s="79">
        <v>0</v>
      </c>
      <c r="M37" s="47"/>
      <c r="N37" s="76">
        <f t="shared" si="0"/>
        <v>0</v>
      </c>
      <c r="O37" s="77"/>
      <c r="P37" s="78">
        <f t="shared" si="1"/>
        <v>0</v>
      </c>
      <c r="Q37" s="103"/>
      <c r="R37" s="86">
        <f t="shared" si="2"/>
        <v>0</v>
      </c>
    </row>
    <row r="38" spans="2:18">
      <c r="B38" s="10"/>
      <c r="C38" s="11"/>
      <c r="D38" s="33" t="s">
        <v>302</v>
      </c>
      <c r="E38" s="34"/>
      <c r="F38" s="35"/>
      <c r="G38" s="36"/>
      <c r="H38" s="37"/>
      <c r="I38" s="35"/>
      <c r="J38" s="74"/>
      <c r="K38" s="47"/>
      <c r="L38" s="79">
        <v>0</v>
      </c>
      <c r="M38" s="47"/>
      <c r="N38" s="76">
        <f t="shared" si="0"/>
        <v>0</v>
      </c>
      <c r="O38" s="77"/>
      <c r="P38" s="78">
        <f t="shared" si="1"/>
        <v>0</v>
      </c>
      <c r="Q38" s="103"/>
      <c r="R38" s="86">
        <f t="shared" si="2"/>
        <v>0</v>
      </c>
    </row>
    <row r="39" spans="2:18">
      <c r="B39" s="10"/>
      <c r="C39" s="11"/>
      <c r="D39" s="33" t="s">
        <v>303</v>
      </c>
      <c r="E39" s="34"/>
      <c r="F39" s="35"/>
      <c r="G39" s="36"/>
      <c r="H39" s="37"/>
      <c r="I39" s="35"/>
      <c r="J39" s="74"/>
      <c r="K39" s="47"/>
      <c r="L39" s="79">
        <v>0</v>
      </c>
      <c r="M39" s="47"/>
      <c r="N39" s="76">
        <f t="shared" si="0"/>
        <v>0</v>
      </c>
      <c r="O39" s="77"/>
      <c r="P39" s="78">
        <f t="shared" si="1"/>
        <v>0</v>
      </c>
      <c r="Q39" s="103"/>
      <c r="R39" s="86">
        <f t="shared" si="2"/>
        <v>0</v>
      </c>
    </row>
    <row r="40" spans="2:18">
      <c r="B40" s="10"/>
      <c r="C40" s="11"/>
      <c r="D40" s="33" t="s">
        <v>304</v>
      </c>
      <c r="E40" s="34"/>
      <c r="F40" s="35"/>
      <c r="G40" s="36"/>
      <c r="H40" s="37"/>
      <c r="I40" s="35"/>
      <c r="J40" s="74"/>
      <c r="K40" s="47"/>
      <c r="L40" s="79">
        <v>0</v>
      </c>
      <c r="M40" s="47"/>
      <c r="N40" s="76">
        <f t="shared" si="0"/>
        <v>0</v>
      </c>
      <c r="O40" s="77"/>
      <c r="P40" s="78">
        <f t="shared" si="1"/>
        <v>0</v>
      </c>
      <c r="Q40" s="103"/>
      <c r="R40" s="86">
        <f t="shared" si="2"/>
        <v>0</v>
      </c>
    </row>
    <row r="41" spans="2:18">
      <c r="B41" s="10"/>
      <c r="C41" s="11"/>
      <c r="D41" s="33" t="s">
        <v>305</v>
      </c>
      <c r="E41" s="34"/>
      <c r="F41" s="35"/>
      <c r="G41" s="36"/>
      <c r="H41" s="37"/>
      <c r="I41" s="35"/>
      <c r="J41" s="74"/>
      <c r="K41" s="47"/>
      <c r="L41" s="79">
        <v>0</v>
      </c>
      <c r="M41" s="47"/>
      <c r="N41" s="76">
        <f t="shared" si="0"/>
        <v>0</v>
      </c>
      <c r="O41" s="77"/>
      <c r="P41" s="78">
        <f t="shared" si="1"/>
        <v>0</v>
      </c>
      <c r="Q41" s="103"/>
      <c r="R41" s="86">
        <f t="shared" si="2"/>
        <v>0</v>
      </c>
    </row>
    <row r="42" spans="2:18">
      <c r="B42" s="10"/>
      <c r="C42" s="11" t="s">
        <v>86</v>
      </c>
      <c r="D42" s="33" t="s">
        <v>299</v>
      </c>
      <c r="E42" s="34"/>
      <c r="F42" s="35"/>
      <c r="G42" s="36"/>
      <c r="H42" s="37"/>
      <c r="I42" s="35"/>
      <c r="J42" s="74"/>
      <c r="K42" s="47"/>
      <c r="L42" s="79">
        <v>0</v>
      </c>
      <c r="M42" s="47"/>
      <c r="N42" s="76">
        <f t="shared" si="0"/>
        <v>0</v>
      </c>
      <c r="O42" s="77"/>
      <c r="P42" s="78">
        <f t="shared" si="1"/>
        <v>0</v>
      </c>
      <c r="Q42" s="103"/>
      <c r="R42" s="86">
        <f t="shared" si="2"/>
        <v>0</v>
      </c>
    </row>
    <row r="43" spans="2:18">
      <c r="B43" s="10"/>
      <c r="C43" s="11"/>
      <c r="D43" s="33" t="s">
        <v>306</v>
      </c>
      <c r="E43" s="34"/>
      <c r="F43" s="35"/>
      <c r="G43" s="36"/>
      <c r="H43" s="37"/>
      <c r="I43" s="35"/>
      <c r="J43" s="74"/>
      <c r="K43" s="47"/>
      <c r="L43" s="79">
        <v>0</v>
      </c>
      <c r="M43" s="47"/>
      <c r="N43" s="76">
        <f t="shared" si="0"/>
        <v>0</v>
      </c>
      <c r="O43" s="77"/>
      <c r="P43" s="78">
        <f t="shared" si="1"/>
        <v>0</v>
      </c>
      <c r="Q43" s="103"/>
      <c r="R43" s="86">
        <f t="shared" si="2"/>
        <v>0</v>
      </c>
    </row>
    <row r="44" spans="2:18">
      <c r="B44" s="10"/>
      <c r="C44" s="11"/>
      <c r="D44" s="33" t="s">
        <v>307</v>
      </c>
      <c r="E44" s="34"/>
      <c r="F44" s="35"/>
      <c r="G44" s="36"/>
      <c r="H44" s="37"/>
      <c r="I44" s="35"/>
      <c r="J44" s="74"/>
      <c r="K44" s="47"/>
      <c r="L44" s="79">
        <v>0</v>
      </c>
      <c r="M44" s="47"/>
      <c r="N44" s="76">
        <f t="shared" si="0"/>
        <v>0</v>
      </c>
      <c r="O44" s="77"/>
      <c r="P44" s="78">
        <f t="shared" si="1"/>
        <v>0</v>
      </c>
      <c r="Q44" s="103"/>
      <c r="R44" s="86">
        <f t="shared" si="2"/>
        <v>0</v>
      </c>
    </row>
    <row r="45" spans="2:18">
      <c r="B45" s="10"/>
      <c r="C45" s="11"/>
      <c r="D45" s="33" t="s">
        <v>308</v>
      </c>
      <c r="E45" s="34"/>
      <c r="F45" s="35"/>
      <c r="G45" s="36"/>
      <c r="H45" s="37"/>
      <c r="I45" s="35"/>
      <c r="J45" s="74"/>
      <c r="K45" s="47"/>
      <c r="L45" s="79">
        <v>0</v>
      </c>
      <c r="M45" s="47"/>
      <c r="N45" s="76">
        <f t="shared" si="0"/>
        <v>0</v>
      </c>
      <c r="O45" s="77"/>
      <c r="P45" s="78">
        <f t="shared" si="1"/>
        <v>0</v>
      </c>
      <c r="Q45" s="103"/>
      <c r="R45" s="86">
        <f t="shared" si="2"/>
        <v>0</v>
      </c>
    </row>
    <row r="46" spans="2:18">
      <c r="B46" s="10"/>
      <c r="C46" s="11"/>
      <c r="D46" s="33" t="s">
        <v>309</v>
      </c>
      <c r="E46" s="34"/>
      <c r="F46" s="35"/>
      <c r="G46" s="36"/>
      <c r="H46" s="37"/>
      <c r="I46" s="35"/>
      <c r="J46" s="74"/>
      <c r="K46" s="47"/>
      <c r="L46" s="79">
        <v>0</v>
      </c>
      <c r="M46" s="47"/>
      <c r="N46" s="76">
        <f t="shared" si="0"/>
        <v>0</v>
      </c>
      <c r="O46" s="77"/>
      <c r="P46" s="78">
        <f t="shared" si="1"/>
        <v>0</v>
      </c>
      <c r="Q46" s="103"/>
      <c r="R46" s="86">
        <f t="shared" si="2"/>
        <v>0</v>
      </c>
    </row>
    <row r="47" spans="2:18">
      <c r="B47" s="10"/>
      <c r="C47" s="11"/>
      <c r="D47" s="33" t="s">
        <v>310</v>
      </c>
      <c r="E47" s="34"/>
      <c r="F47" s="35"/>
      <c r="G47" s="36"/>
      <c r="H47" s="37"/>
      <c r="I47" s="35"/>
      <c r="J47" s="74"/>
      <c r="K47" s="47"/>
      <c r="L47" s="79">
        <v>0</v>
      </c>
      <c r="M47" s="47"/>
      <c r="N47" s="76">
        <f t="shared" si="0"/>
        <v>0</v>
      </c>
      <c r="O47" s="77"/>
      <c r="P47" s="78">
        <f t="shared" si="1"/>
        <v>0</v>
      </c>
      <c r="Q47" s="103"/>
      <c r="R47" s="86">
        <f t="shared" si="2"/>
        <v>0</v>
      </c>
    </row>
    <row r="48" spans="2:18">
      <c r="B48" s="10"/>
      <c r="C48" s="11"/>
      <c r="D48" s="33" t="s">
        <v>311</v>
      </c>
      <c r="E48" s="34"/>
      <c r="F48" s="35"/>
      <c r="G48" s="36"/>
      <c r="H48" s="37"/>
      <c r="I48" s="35"/>
      <c r="J48" s="74"/>
      <c r="K48" s="47"/>
      <c r="L48" s="79">
        <v>0</v>
      </c>
      <c r="M48" s="47"/>
      <c r="N48" s="76">
        <f t="shared" si="0"/>
        <v>0</v>
      </c>
      <c r="O48" s="77"/>
      <c r="P48" s="78">
        <f t="shared" si="1"/>
        <v>0</v>
      </c>
      <c r="Q48" s="103"/>
      <c r="R48" s="86">
        <f t="shared" si="2"/>
        <v>0</v>
      </c>
    </row>
    <row r="49" spans="2:18">
      <c r="B49" s="10"/>
      <c r="C49" s="11"/>
      <c r="D49" s="33" t="s">
        <v>312</v>
      </c>
      <c r="E49" s="34"/>
      <c r="F49" s="35"/>
      <c r="G49" s="36"/>
      <c r="H49" s="37"/>
      <c r="I49" s="35"/>
      <c r="J49" s="74"/>
      <c r="K49" s="47"/>
      <c r="L49" s="79">
        <v>0</v>
      </c>
      <c r="M49" s="47"/>
      <c r="N49" s="76">
        <f t="shared" si="0"/>
        <v>0</v>
      </c>
      <c r="O49" s="77"/>
      <c r="P49" s="78">
        <f t="shared" si="1"/>
        <v>0</v>
      </c>
      <c r="Q49" s="103"/>
      <c r="R49" s="86">
        <f t="shared" si="2"/>
        <v>0</v>
      </c>
    </row>
    <row r="50" spans="2:18">
      <c r="B50" s="10"/>
      <c r="C50" s="11"/>
      <c r="D50" s="33" t="s">
        <v>313</v>
      </c>
      <c r="E50" s="34"/>
      <c r="F50" s="35"/>
      <c r="G50" s="36"/>
      <c r="H50" s="37"/>
      <c r="I50" s="35"/>
      <c r="J50" s="74"/>
      <c r="K50" s="47"/>
      <c r="L50" s="79">
        <v>0</v>
      </c>
      <c r="M50" s="47"/>
      <c r="N50" s="76">
        <f t="shared" si="0"/>
        <v>0</v>
      </c>
      <c r="O50" s="77"/>
      <c r="P50" s="78">
        <f t="shared" si="1"/>
        <v>0</v>
      </c>
      <c r="Q50" s="103"/>
      <c r="R50" s="86">
        <f t="shared" si="2"/>
        <v>0</v>
      </c>
    </row>
    <row r="51" spans="2:18">
      <c r="B51" s="10"/>
      <c r="C51" s="11"/>
      <c r="D51" s="33" t="s">
        <v>305</v>
      </c>
      <c r="E51" s="34"/>
      <c r="F51" s="35"/>
      <c r="G51" s="36"/>
      <c r="H51" s="37"/>
      <c r="I51" s="35"/>
      <c r="J51" s="74"/>
      <c r="K51" s="47"/>
      <c r="L51" s="79">
        <v>0</v>
      </c>
      <c r="M51" s="47"/>
      <c r="N51" s="76">
        <f t="shared" si="0"/>
        <v>0</v>
      </c>
      <c r="O51" s="77"/>
      <c r="P51" s="78">
        <f t="shared" si="1"/>
        <v>0</v>
      </c>
      <c r="Q51" s="103"/>
      <c r="R51" s="86">
        <f t="shared" si="2"/>
        <v>0</v>
      </c>
    </row>
    <row r="52" spans="2:18">
      <c r="B52" s="10"/>
      <c r="C52" s="11" t="s">
        <v>314</v>
      </c>
      <c r="D52" s="11"/>
      <c r="E52" s="11"/>
      <c r="F52" s="11"/>
      <c r="G52" s="11"/>
      <c r="H52" s="11"/>
      <c r="I52" s="35"/>
      <c r="J52" s="74"/>
      <c r="K52" s="47"/>
      <c r="L52" s="79">
        <v>0</v>
      </c>
      <c r="M52" s="47"/>
      <c r="N52" s="76">
        <f t="shared" si="0"/>
        <v>0</v>
      </c>
      <c r="O52" s="77"/>
      <c r="P52" s="78">
        <f t="shared" si="1"/>
        <v>0</v>
      </c>
      <c r="Q52" s="103"/>
      <c r="R52" s="86">
        <f t="shared" si="2"/>
        <v>0</v>
      </c>
    </row>
    <row r="53" spans="2:18">
      <c r="B53" s="10"/>
      <c r="C53" s="11" t="s">
        <v>315</v>
      </c>
      <c r="D53" s="11"/>
      <c r="E53" s="11"/>
      <c r="F53" s="11"/>
      <c r="G53" s="11"/>
      <c r="H53" s="11"/>
      <c r="I53" s="35"/>
      <c r="J53" s="74"/>
      <c r="K53" s="47"/>
      <c r="L53" s="79">
        <v>0</v>
      </c>
      <c r="M53" s="47"/>
      <c r="N53" s="76">
        <f t="shared" si="0"/>
        <v>0</v>
      </c>
      <c r="O53" s="77"/>
      <c r="P53" s="78">
        <f t="shared" si="1"/>
        <v>0</v>
      </c>
      <c r="Q53" s="103"/>
      <c r="R53" s="86">
        <f t="shared" si="2"/>
        <v>0</v>
      </c>
    </row>
    <row r="54" spans="2:18">
      <c r="B54" s="10"/>
      <c r="C54" s="11" t="s">
        <v>316</v>
      </c>
      <c r="D54" s="11"/>
      <c r="E54" s="11"/>
      <c r="F54" s="11"/>
      <c r="G54" s="11"/>
      <c r="H54" s="11"/>
      <c r="I54" s="35"/>
      <c r="J54" s="74"/>
      <c r="K54" s="47"/>
      <c r="L54" s="79">
        <v>0</v>
      </c>
      <c r="M54" s="47"/>
      <c r="N54" s="76">
        <f t="shared" si="0"/>
        <v>0</v>
      </c>
      <c r="O54" s="77"/>
      <c r="P54" s="78">
        <f t="shared" si="1"/>
        <v>0</v>
      </c>
      <c r="Q54" s="103"/>
      <c r="R54" s="86">
        <f t="shared" si="2"/>
        <v>0</v>
      </c>
    </row>
    <row r="55" spans="2:18">
      <c r="B55" s="10"/>
      <c r="C55" s="11" t="s">
        <v>317</v>
      </c>
      <c r="D55" s="11"/>
      <c r="E55" s="11"/>
      <c r="F55" s="11"/>
      <c r="G55" s="11"/>
      <c r="H55" s="11"/>
      <c r="I55" s="35"/>
      <c r="J55" s="74"/>
      <c r="K55" s="47"/>
      <c r="L55" s="79">
        <v>0</v>
      </c>
      <c r="M55" s="47"/>
      <c r="N55" s="76">
        <f t="shared" si="0"/>
        <v>0</v>
      </c>
      <c r="O55" s="77"/>
      <c r="P55" s="78">
        <f t="shared" si="1"/>
        <v>0</v>
      </c>
      <c r="Q55" s="103"/>
      <c r="R55" s="86">
        <f t="shared" si="2"/>
        <v>0</v>
      </c>
    </row>
    <row r="56" spans="2:18">
      <c r="B56" s="10"/>
      <c r="C56" s="11" t="s">
        <v>318</v>
      </c>
      <c r="D56" s="11"/>
      <c r="E56" s="11"/>
      <c r="F56" s="11"/>
      <c r="G56" s="11"/>
      <c r="H56" s="11"/>
      <c r="I56" s="35"/>
      <c r="J56" s="74"/>
      <c r="K56" s="47"/>
      <c r="L56" s="79">
        <v>0</v>
      </c>
      <c r="M56" s="47"/>
      <c r="N56" s="76">
        <f t="shared" si="0"/>
        <v>0</v>
      </c>
      <c r="O56" s="77"/>
      <c r="P56" s="78">
        <f t="shared" si="1"/>
        <v>0</v>
      </c>
      <c r="Q56" s="103"/>
      <c r="R56" s="86">
        <f t="shared" si="2"/>
        <v>0</v>
      </c>
    </row>
    <row r="57" spans="2:18">
      <c r="B57" s="10"/>
      <c r="C57" s="38" t="s">
        <v>289</v>
      </c>
      <c r="D57" s="39"/>
      <c r="E57" s="39"/>
      <c r="F57" s="39"/>
      <c r="G57" s="39"/>
      <c r="H57" s="39"/>
      <c r="I57" s="39"/>
      <c r="J57" s="39"/>
      <c r="K57" s="39"/>
      <c r="L57" s="80"/>
      <c r="M57" s="81"/>
      <c r="N57" s="82">
        <f>SUM(N35:O56)</f>
        <v>0</v>
      </c>
      <c r="O57" s="83"/>
      <c r="P57" s="84">
        <f>SUM(P35:Q56)</f>
        <v>0</v>
      </c>
      <c r="Q57" s="104"/>
      <c r="R57" s="105">
        <f t="shared" si="2"/>
        <v>0</v>
      </c>
    </row>
    <row r="58" ht="5.1" customHeight="1" spans="2:18">
      <c r="B58" s="22"/>
      <c r="C58" s="23"/>
      <c r="D58" s="23"/>
      <c r="E58" s="23"/>
      <c r="F58" s="23"/>
      <c r="G58" s="23"/>
      <c r="H58" s="23"/>
      <c r="I58" s="23"/>
      <c r="J58" s="23"/>
      <c r="K58" s="23"/>
      <c r="L58" s="23"/>
      <c r="M58" s="23"/>
      <c r="N58" s="23"/>
      <c r="O58" s="23"/>
      <c r="P58" s="23"/>
      <c r="Q58" s="95"/>
      <c r="R58" s="96"/>
    </row>
    <row r="59" ht="15" customHeight="1" spans="2:18">
      <c r="B59" s="40" t="s">
        <v>319</v>
      </c>
      <c r="C59" s="41" t="s">
        <v>320</v>
      </c>
      <c r="D59" s="41" t="s">
        <v>281</v>
      </c>
      <c r="E59" s="42" t="s">
        <v>282</v>
      </c>
      <c r="F59" s="41" t="s">
        <v>321</v>
      </c>
      <c r="G59" s="41" t="s">
        <v>282</v>
      </c>
      <c r="H59" s="41" t="s">
        <v>284</v>
      </c>
      <c r="I59" s="41" t="s">
        <v>285</v>
      </c>
      <c r="J59" s="41" t="s">
        <v>286</v>
      </c>
      <c r="K59" s="41" t="s">
        <v>320</v>
      </c>
      <c r="L59" s="41" t="s">
        <v>281</v>
      </c>
      <c r="M59" s="41" t="s">
        <v>282</v>
      </c>
      <c r="N59" s="41" t="s">
        <v>321</v>
      </c>
      <c r="O59" s="41" t="s">
        <v>282</v>
      </c>
      <c r="P59" s="41" t="s">
        <v>284</v>
      </c>
      <c r="Q59" s="106" t="s">
        <v>322</v>
      </c>
      <c r="R59" s="107" t="s">
        <v>286</v>
      </c>
    </row>
    <row r="60" spans="2:18">
      <c r="B60" s="40"/>
      <c r="C60" s="43" t="s">
        <v>323</v>
      </c>
      <c r="D60" s="44">
        <v>0</v>
      </c>
      <c r="E60" s="45"/>
      <c r="F60" s="46">
        <v>0</v>
      </c>
      <c r="G60" s="47"/>
      <c r="H60" s="48">
        <f t="shared" ref="H60:H65" si="3">D60*F60</f>
        <v>0</v>
      </c>
      <c r="I60" s="85">
        <f t="shared" ref="I60:I65" si="4">IF(AND(ISNUMBER(E60),ISNUMBER(G60)),E60*G60,IF(ISNUMBER(E60),E60*F60,IF(ISNUMBER(G60),G60*D60,H60)))</f>
        <v>0</v>
      </c>
      <c r="J60" s="86">
        <f t="shared" ref="J60:J65" si="5">IF($L$78=0,0,H60/$L$78)</f>
        <v>0</v>
      </c>
      <c r="K60" s="87" t="s">
        <v>324</v>
      </c>
      <c r="L60" s="44">
        <v>0</v>
      </c>
      <c r="M60" s="45"/>
      <c r="N60" s="46">
        <v>0</v>
      </c>
      <c r="O60" s="47"/>
      <c r="P60" s="48">
        <f t="shared" ref="P60:P65" si="6">L60*N60</f>
        <v>0</v>
      </c>
      <c r="Q60" s="85">
        <f t="shared" ref="Q60:Q65" si="7">IF(AND(ISNUMBER(M60),ISNUMBER(O60)),M60*O60,IF(ISNUMBER(M60),M60*N60,IF(ISNUMBER(O60),L60*O60,P60)))</f>
        <v>0</v>
      </c>
      <c r="R60" s="86">
        <f>IF($L$78=0,0,P60/$L$78)</f>
        <v>0</v>
      </c>
    </row>
    <row r="61" spans="2:18">
      <c r="B61" s="40"/>
      <c r="C61" s="43" t="s">
        <v>325</v>
      </c>
      <c r="D61" s="44">
        <v>0</v>
      </c>
      <c r="E61" s="45"/>
      <c r="F61" s="46">
        <v>0</v>
      </c>
      <c r="G61" s="47"/>
      <c r="H61" s="48">
        <f t="shared" si="3"/>
        <v>0</v>
      </c>
      <c r="I61" s="85">
        <f t="shared" si="4"/>
        <v>0</v>
      </c>
      <c r="J61" s="86">
        <f t="shared" si="5"/>
        <v>0</v>
      </c>
      <c r="K61" s="87" t="s">
        <v>326</v>
      </c>
      <c r="L61" s="44">
        <v>0</v>
      </c>
      <c r="M61" s="45"/>
      <c r="N61" s="46">
        <v>0</v>
      </c>
      <c r="O61" s="47"/>
      <c r="P61" s="48">
        <f t="shared" si="6"/>
        <v>0</v>
      </c>
      <c r="Q61" s="85">
        <f t="shared" si="7"/>
        <v>0</v>
      </c>
      <c r="R61" s="86">
        <f t="shared" ref="R61:R66" si="8">IF($L$78=0,0,P61/$L$78)</f>
        <v>0</v>
      </c>
    </row>
    <row r="62" spans="2:18">
      <c r="B62" s="40"/>
      <c r="C62" s="43" t="s">
        <v>327</v>
      </c>
      <c r="D62" s="44">
        <v>0</v>
      </c>
      <c r="E62" s="45"/>
      <c r="F62" s="46">
        <v>0</v>
      </c>
      <c r="G62" s="47"/>
      <c r="H62" s="48">
        <f t="shared" si="3"/>
        <v>0</v>
      </c>
      <c r="I62" s="85">
        <f t="shared" si="4"/>
        <v>0</v>
      </c>
      <c r="J62" s="86">
        <f t="shared" si="5"/>
        <v>0</v>
      </c>
      <c r="K62" s="87" t="s">
        <v>328</v>
      </c>
      <c r="L62" s="44">
        <v>0</v>
      </c>
      <c r="M62" s="45"/>
      <c r="N62" s="46">
        <v>0</v>
      </c>
      <c r="O62" s="47"/>
      <c r="P62" s="48">
        <f t="shared" si="6"/>
        <v>0</v>
      </c>
      <c r="Q62" s="85">
        <f t="shared" si="7"/>
        <v>0</v>
      </c>
      <c r="R62" s="86">
        <f t="shared" si="8"/>
        <v>0</v>
      </c>
    </row>
    <row r="63" spans="2:18">
      <c r="B63" s="40"/>
      <c r="C63" s="43" t="s">
        <v>329</v>
      </c>
      <c r="D63" s="44">
        <v>0</v>
      </c>
      <c r="E63" s="45"/>
      <c r="F63" s="46">
        <v>0</v>
      </c>
      <c r="G63" s="47"/>
      <c r="H63" s="48">
        <f t="shared" si="3"/>
        <v>0</v>
      </c>
      <c r="I63" s="85">
        <f t="shared" si="4"/>
        <v>0</v>
      </c>
      <c r="J63" s="86">
        <f t="shared" si="5"/>
        <v>0</v>
      </c>
      <c r="K63" s="87" t="s">
        <v>330</v>
      </c>
      <c r="L63" s="44">
        <v>0</v>
      </c>
      <c r="M63" s="45"/>
      <c r="N63" s="46">
        <v>0</v>
      </c>
      <c r="O63" s="47"/>
      <c r="P63" s="48">
        <f t="shared" si="6"/>
        <v>0</v>
      </c>
      <c r="Q63" s="85">
        <f t="shared" si="7"/>
        <v>0</v>
      </c>
      <c r="R63" s="86">
        <f t="shared" si="8"/>
        <v>0</v>
      </c>
    </row>
    <row r="64" spans="2:18">
      <c r="B64" s="40"/>
      <c r="C64" s="43" t="s">
        <v>331</v>
      </c>
      <c r="D64" s="44">
        <v>0</v>
      </c>
      <c r="E64" s="45"/>
      <c r="F64" s="46">
        <v>0</v>
      </c>
      <c r="G64" s="47"/>
      <c r="H64" s="48">
        <f t="shared" si="3"/>
        <v>0</v>
      </c>
      <c r="I64" s="85">
        <f t="shared" si="4"/>
        <v>0</v>
      </c>
      <c r="J64" s="86">
        <f t="shared" si="5"/>
        <v>0</v>
      </c>
      <c r="K64" s="87" t="s">
        <v>332</v>
      </c>
      <c r="L64" s="44">
        <v>0</v>
      </c>
      <c r="M64" s="45"/>
      <c r="N64" s="46">
        <v>0</v>
      </c>
      <c r="O64" s="47"/>
      <c r="P64" s="48">
        <f t="shared" si="6"/>
        <v>0</v>
      </c>
      <c r="Q64" s="85">
        <f t="shared" si="7"/>
        <v>0</v>
      </c>
      <c r="R64" s="86">
        <f t="shared" si="8"/>
        <v>0</v>
      </c>
    </row>
    <row r="65" spans="2:18">
      <c r="B65" s="40"/>
      <c r="C65" s="43" t="s">
        <v>333</v>
      </c>
      <c r="D65" s="44">
        <v>0</v>
      </c>
      <c r="E65" s="45"/>
      <c r="F65" s="46">
        <v>0</v>
      </c>
      <c r="G65" s="47"/>
      <c r="H65" s="48">
        <f t="shared" si="3"/>
        <v>0</v>
      </c>
      <c r="I65" s="85">
        <f t="shared" si="4"/>
        <v>0</v>
      </c>
      <c r="J65" s="86">
        <f t="shared" si="5"/>
        <v>0</v>
      </c>
      <c r="K65" s="87"/>
      <c r="L65" s="44">
        <v>0</v>
      </c>
      <c r="M65" s="45"/>
      <c r="N65" s="46">
        <v>0</v>
      </c>
      <c r="O65" s="47"/>
      <c r="P65" s="48">
        <f t="shared" si="6"/>
        <v>0</v>
      </c>
      <c r="Q65" s="85">
        <f t="shared" si="7"/>
        <v>0</v>
      </c>
      <c r="R65" s="86">
        <f t="shared" si="8"/>
        <v>0</v>
      </c>
    </row>
    <row r="66" spans="2:18">
      <c r="B66" s="40"/>
      <c r="C66" s="108" t="s">
        <v>289</v>
      </c>
      <c r="D66" s="109"/>
      <c r="E66" s="109"/>
      <c r="F66" s="109"/>
      <c r="G66" s="109"/>
      <c r="H66" s="109"/>
      <c r="I66" s="109"/>
      <c r="J66" s="109"/>
      <c r="K66" s="109"/>
      <c r="L66" s="109"/>
      <c r="M66" s="109"/>
      <c r="N66" s="109"/>
      <c r="O66" s="73"/>
      <c r="P66" s="132">
        <f>SUM(H60:H65,P60:P65)</f>
        <v>0</v>
      </c>
      <c r="Q66" s="148">
        <f>SUM(I60:I65,Q60:Q65)</f>
        <v>0</v>
      </c>
      <c r="R66" s="86">
        <f t="shared" si="8"/>
        <v>0</v>
      </c>
    </row>
    <row r="67" customHeight="1" spans="2:18">
      <c r="B67" s="110" t="s">
        <v>334</v>
      </c>
      <c r="C67" s="41" t="s">
        <v>320</v>
      </c>
      <c r="D67" s="32" t="s">
        <v>281</v>
      </c>
      <c r="E67" s="32" t="s">
        <v>282</v>
      </c>
      <c r="F67" s="32" t="s">
        <v>321</v>
      </c>
      <c r="G67" s="32" t="s">
        <v>282</v>
      </c>
      <c r="H67" s="32" t="s">
        <v>284</v>
      </c>
      <c r="I67" s="32" t="s">
        <v>285</v>
      </c>
      <c r="J67" s="32" t="s">
        <v>286</v>
      </c>
      <c r="K67" s="32" t="s">
        <v>320</v>
      </c>
      <c r="L67" s="32" t="s">
        <v>281</v>
      </c>
      <c r="M67" s="32" t="s">
        <v>282</v>
      </c>
      <c r="N67" s="32" t="s">
        <v>321</v>
      </c>
      <c r="O67" s="32" t="s">
        <v>282</v>
      </c>
      <c r="P67" s="32" t="s">
        <v>284</v>
      </c>
      <c r="Q67" s="33" t="s">
        <v>322</v>
      </c>
      <c r="R67" s="102" t="s">
        <v>286</v>
      </c>
    </row>
    <row r="68" spans="2:18">
      <c r="B68" s="110"/>
      <c r="C68" s="43" t="s">
        <v>323</v>
      </c>
      <c r="D68" s="111">
        <v>0</v>
      </c>
      <c r="E68" s="45"/>
      <c r="F68" s="79">
        <v>0</v>
      </c>
      <c r="G68" s="47"/>
      <c r="H68" s="48">
        <f t="shared" ref="H68:H73" si="9">D68*F68</f>
        <v>0</v>
      </c>
      <c r="I68" s="85">
        <f t="shared" ref="I68:I73" si="10">IF(AND(ISNUMBER(E68),ISNUMBER(G68)),E68*G68,IF(ISNUMBER(E68),E68*F68,IF(ISNUMBER(G68),D68*G68,H68)))</f>
        <v>0</v>
      </c>
      <c r="J68" s="86">
        <f t="shared" ref="J68:J73" si="11">IF($L$78=0,0,H68/$L$78)</f>
        <v>0</v>
      </c>
      <c r="K68" s="87" t="s">
        <v>324</v>
      </c>
      <c r="L68" s="111">
        <v>0</v>
      </c>
      <c r="M68" s="45"/>
      <c r="N68" s="79">
        <v>0</v>
      </c>
      <c r="O68" s="47"/>
      <c r="P68" s="48">
        <f t="shared" ref="P68:P73" si="12">L68*N68</f>
        <v>0</v>
      </c>
      <c r="Q68" s="149">
        <f t="shared" ref="Q68:Q73" si="13">IF(AND(ISNUMBER(M68),ISNUMBER(O68)),M68*O68,IF(ISNUMBER(M68),M68*N68,IF(ISNUMBER(O68),L68*O68,P68)))</f>
        <v>0</v>
      </c>
      <c r="R68" s="86">
        <f>IF($L$78=0,0,P68/$L$78)</f>
        <v>0</v>
      </c>
    </row>
    <row r="69" spans="2:18">
      <c r="B69" s="110"/>
      <c r="C69" s="43" t="s">
        <v>325</v>
      </c>
      <c r="D69" s="111">
        <v>0</v>
      </c>
      <c r="E69" s="45"/>
      <c r="F69" s="79">
        <v>0</v>
      </c>
      <c r="G69" s="47"/>
      <c r="H69" s="48">
        <f t="shared" si="9"/>
        <v>0</v>
      </c>
      <c r="I69" s="85">
        <f t="shared" si="10"/>
        <v>0</v>
      </c>
      <c r="J69" s="86">
        <f t="shared" si="11"/>
        <v>0</v>
      </c>
      <c r="K69" s="87" t="s">
        <v>326</v>
      </c>
      <c r="L69" s="111">
        <v>0</v>
      </c>
      <c r="M69" s="45"/>
      <c r="N69" s="79">
        <v>0</v>
      </c>
      <c r="O69" s="47"/>
      <c r="P69" s="48">
        <f t="shared" si="12"/>
        <v>0</v>
      </c>
      <c r="Q69" s="149">
        <f t="shared" si="13"/>
        <v>0</v>
      </c>
      <c r="R69" s="86">
        <f t="shared" ref="R69:R74" si="14">IF($L$78=0,0,P69/$L$78)</f>
        <v>0</v>
      </c>
    </row>
    <row r="70" spans="2:18">
      <c r="B70" s="110"/>
      <c r="C70" s="43" t="s">
        <v>327</v>
      </c>
      <c r="D70" s="111">
        <v>0</v>
      </c>
      <c r="E70" s="45"/>
      <c r="F70" s="79">
        <v>0</v>
      </c>
      <c r="G70" s="47"/>
      <c r="H70" s="48">
        <f t="shared" si="9"/>
        <v>0</v>
      </c>
      <c r="I70" s="85">
        <f t="shared" si="10"/>
        <v>0</v>
      </c>
      <c r="J70" s="86">
        <f t="shared" si="11"/>
        <v>0</v>
      </c>
      <c r="K70" s="87" t="s">
        <v>328</v>
      </c>
      <c r="L70" s="111">
        <v>0</v>
      </c>
      <c r="M70" s="45"/>
      <c r="N70" s="79">
        <v>0</v>
      </c>
      <c r="O70" s="47"/>
      <c r="P70" s="48">
        <f t="shared" si="12"/>
        <v>0</v>
      </c>
      <c r="Q70" s="149">
        <f t="shared" si="13"/>
        <v>0</v>
      </c>
      <c r="R70" s="86">
        <f t="shared" si="14"/>
        <v>0</v>
      </c>
    </row>
    <row r="71" spans="2:18">
      <c r="B71" s="110"/>
      <c r="C71" s="43" t="s">
        <v>329</v>
      </c>
      <c r="D71" s="111">
        <v>0</v>
      </c>
      <c r="E71" s="45"/>
      <c r="F71" s="79">
        <v>0</v>
      </c>
      <c r="G71" s="47"/>
      <c r="H71" s="48">
        <f t="shared" si="9"/>
        <v>0</v>
      </c>
      <c r="I71" s="85">
        <f t="shared" si="10"/>
        <v>0</v>
      </c>
      <c r="J71" s="86">
        <f t="shared" si="11"/>
        <v>0</v>
      </c>
      <c r="K71" s="87" t="s">
        <v>330</v>
      </c>
      <c r="L71" s="111">
        <v>0</v>
      </c>
      <c r="M71" s="45"/>
      <c r="N71" s="79">
        <v>0</v>
      </c>
      <c r="O71" s="47"/>
      <c r="P71" s="48">
        <f t="shared" si="12"/>
        <v>0</v>
      </c>
      <c r="Q71" s="149">
        <f t="shared" si="13"/>
        <v>0</v>
      </c>
      <c r="R71" s="86">
        <f t="shared" si="14"/>
        <v>0</v>
      </c>
    </row>
    <row r="72" spans="2:18">
      <c r="B72" s="110"/>
      <c r="C72" s="43" t="s">
        <v>331</v>
      </c>
      <c r="D72" s="111">
        <v>0</v>
      </c>
      <c r="E72" s="45"/>
      <c r="F72" s="79">
        <v>0</v>
      </c>
      <c r="G72" s="47"/>
      <c r="H72" s="48">
        <f t="shared" si="9"/>
        <v>0</v>
      </c>
      <c r="I72" s="85">
        <f t="shared" si="10"/>
        <v>0</v>
      </c>
      <c r="J72" s="86">
        <f t="shared" si="11"/>
        <v>0</v>
      </c>
      <c r="K72" s="87" t="s">
        <v>332</v>
      </c>
      <c r="L72" s="111">
        <v>0</v>
      </c>
      <c r="M72" s="45"/>
      <c r="N72" s="79">
        <v>0</v>
      </c>
      <c r="O72" s="47"/>
      <c r="P72" s="48">
        <f t="shared" si="12"/>
        <v>0</v>
      </c>
      <c r="Q72" s="149">
        <f t="shared" si="13"/>
        <v>0</v>
      </c>
      <c r="R72" s="86">
        <f t="shared" si="14"/>
        <v>0</v>
      </c>
    </row>
    <row r="73" spans="2:18">
      <c r="B73" s="110"/>
      <c r="C73" s="43" t="s">
        <v>333</v>
      </c>
      <c r="D73" s="111">
        <v>0</v>
      </c>
      <c r="E73" s="45"/>
      <c r="F73" s="79">
        <v>0</v>
      </c>
      <c r="G73" s="47"/>
      <c r="H73" s="48">
        <f t="shared" si="9"/>
        <v>0</v>
      </c>
      <c r="I73" s="85">
        <f t="shared" si="10"/>
        <v>0</v>
      </c>
      <c r="J73" s="86">
        <f t="shared" si="11"/>
        <v>0</v>
      </c>
      <c r="K73" s="133"/>
      <c r="L73" s="111">
        <v>0</v>
      </c>
      <c r="M73" s="134"/>
      <c r="N73" s="79">
        <v>0</v>
      </c>
      <c r="O73" s="135"/>
      <c r="P73" s="48">
        <f t="shared" si="12"/>
        <v>0</v>
      </c>
      <c r="Q73" s="149">
        <f t="shared" si="13"/>
        <v>0</v>
      </c>
      <c r="R73" s="86">
        <f t="shared" si="14"/>
        <v>0</v>
      </c>
    </row>
    <row r="74" spans="2:18">
      <c r="B74" s="110"/>
      <c r="C74" s="112" t="s">
        <v>289</v>
      </c>
      <c r="D74" s="112"/>
      <c r="E74" s="112"/>
      <c r="F74" s="112"/>
      <c r="G74" s="112"/>
      <c r="H74" s="112"/>
      <c r="I74" s="112"/>
      <c r="J74" s="112"/>
      <c r="K74" s="112"/>
      <c r="L74" s="112"/>
      <c r="M74" s="112"/>
      <c r="N74" s="112"/>
      <c r="O74" s="112"/>
      <c r="P74" s="132">
        <f>SUM(H68:H73,P68:P73)</f>
        <v>0</v>
      </c>
      <c r="Q74" s="148">
        <f>SUM(I68:I73,Q68:Q73)</f>
        <v>0</v>
      </c>
      <c r="R74" s="86">
        <f t="shared" si="14"/>
        <v>0</v>
      </c>
    </row>
    <row r="75" ht="5.1" customHeight="1" spans="2:18">
      <c r="B75" s="22"/>
      <c r="C75" s="23"/>
      <c r="D75" s="23"/>
      <c r="E75" s="23"/>
      <c r="F75" s="23"/>
      <c r="G75" s="23"/>
      <c r="H75" s="23"/>
      <c r="I75" s="23"/>
      <c r="J75" s="23"/>
      <c r="K75" s="23"/>
      <c r="L75" s="23"/>
      <c r="M75" s="23"/>
      <c r="N75" s="23"/>
      <c r="O75" s="23"/>
      <c r="P75" s="23"/>
      <c r="Q75" s="95"/>
      <c r="R75" s="96"/>
    </row>
    <row r="76" spans="2:18">
      <c r="B76" s="113"/>
      <c r="C76" s="20" t="s">
        <v>335</v>
      </c>
      <c r="D76" s="114"/>
      <c r="E76" s="115"/>
      <c r="F76" s="116"/>
      <c r="G76" s="116"/>
      <c r="H76" s="117"/>
      <c r="I76" s="136"/>
      <c r="J76" s="121"/>
      <c r="K76" s="20" t="s">
        <v>282</v>
      </c>
      <c r="L76" s="21"/>
      <c r="M76" s="137"/>
      <c r="N76" s="137"/>
      <c r="O76" s="138"/>
      <c r="P76" s="121"/>
      <c r="Q76" s="121"/>
      <c r="R76" s="150">
        <f>IF($L$78=0,0,F76/$L$78)</f>
        <v>0</v>
      </c>
    </row>
    <row r="77" spans="2:18">
      <c r="B77" s="113"/>
      <c r="C77" s="118" t="s">
        <v>336</v>
      </c>
      <c r="D77" s="119"/>
      <c r="E77" s="115"/>
      <c r="F77" s="116"/>
      <c r="G77" s="116"/>
      <c r="H77" s="117"/>
      <c r="I77" s="121"/>
      <c r="J77" s="121"/>
      <c r="K77" s="20" t="s">
        <v>282</v>
      </c>
      <c r="L77" s="21"/>
      <c r="M77" s="137"/>
      <c r="N77" s="137"/>
      <c r="O77" s="138"/>
      <c r="P77" s="121"/>
      <c r="Q77" s="121"/>
      <c r="R77" s="151"/>
    </row>
    <row r="78" spans="2:18">
      <c r="B78" s="120"/>
      <c r="I78" s="33" t="s">
        <v>337</v>
      </c>
      <c r="J78" s="139"/>
      <c r="K78" s="140"/>
      <c r="L78" s="141">
        <f>SUM(L32,N57,P66,P74,F76,F77)</f>
        <v>0</v>
      </c>
      <c r="M78" s="141"/>
      <c r="N78" s="141"/>
      <c r="O78" s="142" t="s">
        <v>338</v>
      </c>
      <c r="P78" s="143">
        <f>SUM(N32,P57,Q66,Q74,M77,M76)</f>
        <v>0</v>
      </c>
      <c r="Q78" s="152"/>
      <c r="R78" s="152"/>
    </row>
    <row r="79" spans="2:18">
      <c r="B79" s="113"/>
      <c r="C79" s="121"/>
      <c r="D79" s="121"/>
      <c r="E79" s="121"/>
      <c r="F79" s="121"/>
      <c r="G79" s="121"/>
      <c r="H79" s="121"/>
      <c r="I79" s="121"/>
      <c r="J79" s="121"/>
      <c r="K79" s="121"/>
      <c r="L79" s="121"/>
      <c r="M79" s="121"/>
      <c r="N79" s="121"/>
      <c r="O79" s="121"/>
      <c r="P79" s="121"/>
      <c r="Q79" s="121"/>
      <c r="R79" s="151"/>
    </row>
    <row r="80" spans="2:18">
      <c r="B80" s="113"/>
      <c r="C80" s="121"/>
      <c r="D80" s="121"/>
      <c r="E80" s="121"/>
      <c r="F80" s="121"/>
      <c r="G80" s="121"/>
      <c r="H80" s="121"/>
      <c r="I80" s="121"/>
      <c r="J80" s="121"/>
      <c r="K80" s="121"/>
      <c r="L80" s="144"/>
      <c r="M80" s="121"/>
      <c r="N80" s="121"/>
      <c r="O80" s="121"/>
      <c r="P80" s="121"/>
      <c r="Q80" s="121"/>
      <c r="R80" s="151"/>
    </row>
    <row r="81" ht="20.1" customHeight="1" spans="2:18">
      <c r="B81" s="122" t="s">
        <v>87</v>
      </c>
      <c r="C81" s="123"/>
      <c r="D81" s="124" t="s">
        <v>339</v>
      </c>
      <c r="E81" s="125"/>
      <c r="F81" s="126"/>
      <c r="G81" s="126"/>
      <c r="H81" s="126"/>
      <c r="I81" s="126"/>
      <c r="J81" s="126"/>
      <c r="K81" s="126"/>
      <c r="L81" s="145" t="s">
        <v>340</v>
      </c>
      <c r="M81" s="126"/>
      <c r="N81" s="126"/>
      <c r="O81" s="126"/>
      <c r="P81" s="146"/>
      <c r="Q81" s="146"/>
      <c r="R81" s="153"/>
    </row>
    <row r="82" ht="20.1" customHeight="1" spans="2:18">
      <c r="B82" s="127"/>
      <c r="C82" s="128"/>
      <c r="D82" s="129" t="s">
        <v>341</v>
      </c>
      <c r="E82" s="130"/>
      <c r="F82" s="131"/>
      <c r="G82" s="131"/>
      <c r="H82" s="131"/>
      <c r="I82" s="131"/>
      <c r="J82" s="131"/>
      <c r="K82" s="131"/>
      <c r="L82" s="131"/>
      <c r="M82" s="131"/>
      <c r="N82" s="131"/>
      <c r="O82" s="131"/>
      <c r="P82" s="147"/>
      <c r="Q82" s="147"/>
      <c r="R82" s="154"/>
    </row>
  </sheetData>
  <mergeCells count="230">
    <mergeCell ref="B1:R1"/>
    <mergeCell ref="B3:D3"/>
    <mergeCell ref="E3:R3"/>
    <mergeCell ref="C4:D4"/>
    <mergeCell ref="E4:J4"/>
    <mergeCell ref="L4:R4"/>
    <mergeCell ref="C5:D5"/>
    <mergeCell ref="E5:J5"/>
    <mergeCell ref="L5:R5"/>
    <mergeCell ref="C6:D6"/>
    <mergeCell ref="E6:J6"/>
    <mergeCell ref="C7:D7"/>
    <mergeCell ref="E7:J7"/>
    <mergeCell ref="C8:D8"/>
    <mergeCell ref="E8:J8"/>
    <mergeCell ref="C9:D9"/>
    <mergeCell ref="E9:J9"/>
    <mergeCell ref="C10:D10"/>
    <mergeCell ref="E10:J10"/>
    <mergeCell ref="E11:F11"/>
    <mergeCell ref="G11:H11"/>
    <mergeCell ref="I11:J11"/>
    <mergeCell ref="E12:F12"/>
    <mergeCell ref="G12:H12"/>
    <mergeCell ref="I12:J12"/>
    <mergeCell ref="E13:F13"/>
    <mergeCell ref="G13:H13"/>
    <mergeCell ref="I13:J13"/>
    <mergeCell ref="E14:F14"/>
    <mergeCell ref="G14:H14"/>
    <mergeCell ref="I14:J14"/>
    <mergeCell ref="E15:F15"/>
    <mergeCell ref="G15:H15"/>
    <mergeCell ref="I15:J15"/>
    <mergeCell ref="E16:F16"/>
    <mergeCell ref="G16:H16"/>
    <mergeCell ref="I16:J16"/>
    <mergeCell ref="E17:F17"/>
    <mergeCell ref="G17:H17"/>
    <mergeCell ref="I17:J17"/>
    <mergeCell ref="E18:F18"/>
    <mergeCell ref="G18:H18"/>
    <mergeCell ref="I18:J18"/>
    <mergeCell ref="E19:F19"/>
    <mergeCell ref="G19:H19"/>
    <mergeCell ref="I19:J19"/>
    <mergeCell ref="C20:D20"/>
    <mergeCell ref="E20:J20"/>
    <mergeCell ref="C21:D21"/>
    <mergeCell ref="E21:J21"/>
    <mergeCell ref="C22:D22"/>
    <mergeCell ref="E22:J22"/>
    <mergeCell ref="C23:D23"/>
    <mergeCell ref="E23:J23"/>
    <mergeCell ref="E24:F24"/>
    <mergeCell ref="G24:H24"/>
    <mergeCell ref="I24:J24"/>
    <mergeCell ref="E25:F25"/>
    <mergeCell ref="G25:H25"/>
    <mergeCell ref="I25:J25"/>
    <mergeCell ref="C26:D26"/>
    <mergeCell ref="E26:J26"/>
    <mergeCell ref="C27:D27"/>
    <mergeCell ref="E27:J27"/>
    <mergeCell ref="B28:R28"/>
    <mergeCell ref="C29:D29"/>
    <mergeCell ref="E29:F29"/>
    <mergeCell ref="G29:H29"/>
    <mergeCell ref="J29:K29"/>
    <mergeCell ref="L29:M29"/>
    <mergeCell ref="N29:O29"/>
    <mergeCell ref="P29:R29"/>
    <mergeCell ref="C30:D30"/>
    <mergeCell ref="E30:F30"/>
    <mergeCell ref="G30:H30"/>
    <mergeCell ref="J30:K30"/>
    <mergeCell ref="L30:M30"/>
    <mergeCell ref="N30:O30"/>
    <mergeCell ref="P30:R30"/>
    <mergeCell ref="C31:D31"/>
    <mergeCell ref="E31:F31"/>
    <mergeCell ref="G31:H31"/>
    <mergeCell ref="J31:K31"/>
    <mergeCell ref="L31:M31"/>
    <mergeCell ref="N31:O31"/>
    <mergeCell ref="P31:R31"/>
    <mergeCell ref="C32:K32"/>
    <mergeCell ref="L32:M32"/>
    <mergeCell ref="N32:O32"/>
    <mergeCell ref="P32:R32"/>
    <mergeCell ref="B33:R33"/>
    <mergeCell ref="D34:E34"/>
    <mergeCell ref="F34:G34"/>
    <mergeCell ref="I34:J34"/>
    <mergeCell ref="N34:O34"/>
    <mergeCell ref="P34:Q34"/>
    <mergeCell ref="D35:E35"/>
    <mergeCell ref="F35:G35"/>
    <mergeCell ref="I35:J35"/>
    <mergeCell ref="N35:O35"/>
    <mergeCell ref="P35:Q35"/>
    <mergeCell ref="D36:E36"/>
    <mergeCell ref="F36:G36"/>
    <mergeCell ref="I36:J36"/>
    <mergeCell ref="N36:O36"/>
    <mergeCell ref="P36:Q36"/>
    <mergeCell ref="D37:E37"/>
    <mergeCell ref="F37:G37"/>
    <mergeCell ref="I37:J37"/>
    <mergeCell ref="N37:O37"/>
    <mergeCell ref="P37:Q37"/>
    <mergeCell ref="D38:E38"/>
    <mergeCell ref="F38:G38"/>
    <mergeCell ref="I38:J38"/>
    <mergeCell ref="N38:O38"/>
    <mergeCell ref="P38:Q38"/>
    <mergeCell ref="D39:E39"/>
    <mergeCell ref="F39:G39"/>
    <mergeCell ref="I39:J39"/>
    <mergeCell ref="N39:O39"/>
    <mergeCell ref="P39:Q39"/>
    <mergeCell ref="D40:E40"/>
    <mergeCell ref="F40:G40"/>
    <mergeCell ref="I40:J40"/>
    <mergeCell ref="N40:O40"/>
    <mergeCell ref="P40:Q40"/>
    <mergeCell ref="D41:E41"/>
    <mergeCell ref="F41:G41"/>
    <mergeCell ref="I41:J41"/>
    <mergeCell ref="N41:O41"/>
    <mergeCell ref="P41:Q41"/>
    <mergeCell ref="D42:E42"/>
    <mergeCell ref="F42:G42"/>
    <mergeCell ref="I42:J42"/>
    <mergeCell ref="N42:O42"/>
    <mergeCell ref="P42:Q42"/>
    <mergeCell ref="D43:E43"/>
    <mergeCell ref="F43:G43"/>
    <mergeCell ref="I43:J43"/>
    <mergeCell ref="N43:O43"/>
    <mergeCell ref="P43:Q43"/>
    <mergeCell ref="D44:E44"/>
    <mergeCell ref="F44:G44"/>
    <mergeCell ref="I44:J44"/>
    <mergeCell ref="N44:O44"/>
    <mergeCell ref="P44:Q44"/>
    <mergeCell ref="D45:E45"/>
    <mergeCell ref="F45:G45"/>
    <mergeCell ref="I45:J45"/>
    <mergeCell ref="N45:O45"/>
    <mergeCell ref="P45:Q45"/>
    <mergeCell ref="D46:E46"/>
    <mergeCell ref="F46:G46"/>
    <mergeCell ref="I46:J46"/>
    <mergeCell ref="N46:O46"/>
    <mergeCell ref="P46:Q46"/>
    <mergeCell ref="D47:E47"/>
    <mergeCell ref="F47:G47"/>
    <mergeCell ref="I47:J47"/>
    <mergeCell ref="N47:O47"/>
    <mergeCell ref="P47:Q47"/>
    <mergeCell ref="D48:E48"/>
    <mergeCell ref="F48:G48"/>
    <mergeCell ref="I48:J48"/>
    <mergeCell ref="N48:O48"/>
    <mergeCell ref="P48:Q48"/>
    <mergeCell ref="D49:E49"/>
    <mergeCell ref="F49:G49"/>
    <mergeCell ref="I49:J49"/>
    <mergeCell ref="N49:O49"/>
    <mergeCell ref="P49:Q49"/>
    <mergeCell ref="D50:E50"/>
    <mergeCell ref="F50:G50"/>
    <mergeCell ref="I50:J50"/>
    <mergeCell ref="N50:O50"/>
    <mergeCell ref="P50:Q50"/>
    <mergeCell ref="D51:E51"/>
    <mergeCell ref="F51:G51"/>
    <mergeCell ref="I51:J51"/>
    <mergeCell ref="N51:O51"/>
    <mergeCell ref="P51:Q51"/>
    <mergeCell ref="C52:H52"/>
    <mergeCell ref="I52:J52"/>
    <mergeCell ref="N52:O52"/>
    <mergeCell ref="P52:Q52"/>
    <mergeCell ref="C53:H53"/>
    <mergeCell ref="I53:J53"/>
    <mergeCell ref="N53:O53"/>
    <mergeCell ref="P53:Q53"/>
    <mergeCell ref="C54:H54"/>
    <mergeCell ref="I54:J54"/>
    <mergeCell ref="N54:O54"/>
    <mergeCell ref="P54:Q54"/>
    <mergeCell ref="C55:H55"/>
    <mergeCell ref="I55:J55"/>
    <mergeCell ref="N55:O55"/>
    <mergeCell ref="P55:Q55"/>
    <mergeCell ref="C56:H56"/>
    <mergeCell ref="I56:J56"/>
    <mergeCell ref="N56:O56"/>
    <mergeCell ref="P56:Q56"/>
    <mergeCell ref="C57:L57"/>
    <mergeCell ref="N57:O57"/>
    <mergeCell ref="P57:Q57"/>
    <mergeCell ref="B58:R58"/>
    <mergeCell ref="C66:O66"/>
    <mergeCell ref="C74:N74"/>
    <mergeCell ref="B75:R75"/>
    <mergeCell ref="C76:E76"/>
    <mergeCell ref="F76:H76"/>
    <mergeCell ref="K76:L76"/>
    <mergeCell ref="M76:O76"/>
    <mergeCell ref="C77:E77"/>
    <mergeCell ref="F77:H77"/>
    <mergeCell ref="K77:L77"/>
    <mergeCell ref="M77:O77"/>
    <mergeCell ref="I78:K78"/>
    <mergeCell ref="L78:N78"/>
    <mergeCell ref="P78:R78"/>
    <mergeCell ref="B4:B27"/>
    <mergeCell ref="B29:B32"/>
    <mergeCell ref="B34:B57"/>
    <mergeCell ref="B59:B66"/>
    <mergeCell ref="B67:B74"/>
    <mergeCell ref="C35:C41"/>
    <mergeCell ref="C42:C51"/>
    <mergeCell ref="B81:C82"/>
    <mergeCell ref="K6:R27"/>
    <mergeCell ref="C11:D19"/>
    <mergeCell ref="C24:D25"/>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Company>DaimlerChrysler Corporation</Company>
  <Application>Microsoft Excel</Application>
  <HeadingPairs>
    <vt:vector size="2" baseType="variant">
      <vt:variant>
        <vt:lpstr>工作表</vt:lpstr>
      </vt:variant>
      <vt:variant>
        <vt:i4>6</vt:i4>
      </vt:variant>
    </vt:vector>
  </HeadingPairs>
  <TitlesOfParts>
    <vt:vector size="6" baseType="lpstr">
      <vt:lpstr>一级首页</vt:lpstr>
      <vt:lpstr>二级明细-生产</vt:lpstr>
      <vt:lpstr>二级明细-非生产</vt:lpstr>
      <vt:lpstr>工装夹检具</vt:lpstr>
      <vt:lpstr>开发费用</vt:lpstr>
      <vt:lpstr>专用工装报价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报价单</dc:title>
  <dc:subject>标准报价单</dc:subject>
  <dc:creator>仇振刚</dc:creator>
  <cp:keywords>报价</cp:keywords>
  <cp:lastModifiedBy>G</cp:lastModifiedBy>
  <dcterms:created xsi:type="dcterms:W3CDTF">2002-10-14T13:50:00Z</dcterms:created>
  <cp:lastPrinted>2017-04-07T04:13:00Z</cp:lastPrinted>
  <dcterms:modified xsi:type="dcterms:W3CDTF">2019-04-29T06:15:06Z</dcterms:modified>
  <cp:category>商务文件</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2052-11.1.0.8661</vt:lpwstr>
  </property>
</Properties>
</file>