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施工记录" sheetId="1" r:id="rId1"/>
    <sheet name="结算" sheetId="2" r:id="rId2"/>
    <sheet name="日天顺原花池做砼" sheetId="3" r:id="rId3"/>
  </sheets>
  <calcPr calcId="124519"/>
</workbook>
</file>

<file path=xl/calcChain.xml><?xml version="1.0" encoding="utf-8"?>
<calcChain xmlns="http://schemas.openxmlformats.org/spreadsheetml/2006/main">
  <c r="F10" i="3"/>
  <c r="F14"/>
  <c r="F12"/>
  <c r="D9"/>
  <c r="F8"/>
  <c r="F5"/>
  <c r="F21"/>
  <c r="G21" s="1"/>
  <c r="F24" l="1"/>
  <c r="F11"/>
  <c r="F9"/>
  <c r="F7"/>
  <c r="F6"/>
  <c r="F4"/>
  <c r="F3"/>
  <c r="F15" s="1"/>
  <c r="J16" i="2"/>
  <c r="I18"/>
  <c r="I17"/>
  <c r="J15"/>
  <c r="J14"/>
  <c r="E12"/>
  <c r="E11"/>
  <c r="E10"/>
  <c r="C7"/>
  <c r="F16" i="3" l="1"/>
  <c r="F17" s="1"/>
  <c r="G23" s="1"/>
  <c r="E5" i="2"/>
  <c r="E6"/>
  <c r="E7"/>
  <c r="E8"/>
  <c r="E4"/>
  <c r="C9"/>
  <c r="E9" s="1"/>
  <c r="J4"/>
</calcChain>
</file>

<file path=xl/sharedStrings.xml><?xml version="1.0" encoding="utf-8"?>
<sst xmlns="http://schemas.openxmlformats.org/spreadsheetml/2006/main" count="78" uniqueCount="62">
  <si>
    <t>时间</t>
    <phoneticPr fontId="1" type="noConversion"/>
  </si>
  <si>
    <t>破商砼</t>
    <phoneticPr fontId="1" type="noConversion"/>
  </si>
  <si>
    <t>项目</t>
    <phoneticPr fontId="1" type="noConversion"/>
  </si>
  <si>
    <t>拉走砼渣车</t>
    <phoneticPr fontId="1" type="noConversion"/>
  </si>
  <si>
    <t>投入人工</t>
    <phoneticPr fontId="1" type="noConversion"/>
  </si>
  <si>
    <t>钩机</t>
    <phoneticPr fontId="1" type="noConversion"/>
  </si>
  <si>
    <t>6：20到</t>
    <phoneticPr fontId="1" type="noConversion"/>
  </si>
  <si>
    <t>购买石子</t>
    <phoneticPr fontId="1" type="noConversion"/>
  </si>
  <si>
    <t>2车*850</t>
    <phoneticPr fontId="1" type="noConversion"/>
  </si>
  <si>
    <t>新打砼</t>
    <phoneticPr fontId="1" type="noConversion"/>
  </si>
  <si>
    <t>铲车</t>
    <phoneticPr fontId="1" type="noConversion"/>
  </si>
  <si>
    <t>1压实道路</t>
    <phoneticPr fontId="1" type="noConversion"/>
  </si>
  <si>
    <t>1接砼铺道路</t>
    <phoneticPr fontId="1" type="noConversion"/>
  </si>
  <si>
    <t>公司购买部分</t>
    <phoneticPr fontId="1" type="noConversion"/>
  </si>
  <si>
    <t>项目</t>
    <phoneticPr fontId="1" type="noConversion"/>
  </si>
  <si>
    <t>购砼C30</t>
    <phoneticPr fontId="1" type="noConversion"/>
  </si>
  <si>
    <t>数量（立方）</t>
    <phoneticPr fontId="1" type="noConversion"/>
  </si>
  <si>
    <t>单价</t>
    <phoneticPr fontId="1" type="noConversion"/>
  </si>
  <si>
    <t>金额</t>
    <phoneticPr fontId="1" type="noConversion"/>
  </si>
  <si>
    <t>人工</t>
    <phoneticPr fontId="1" type="noConversion"/>
  </si>
  <si>
    <t>数量</t>
    <phoneticPr fontId="1" type="noConversion"/>
  </si>
  <si>
    <t>破商砼用钩机</t>
    <phoneticPr fontId="1" type="noConversion"/>
  </si>
  <si>
    <t>铲车压路面及接砼</t>
    <phoneticPr fontId="1" type="noConversion"/>
  </si>
  <si>
    <t>单位</t>
    <phoneticPr fontId="1" type="noConversion"/>
  </si>
  <si>
    <t>台班</t>
    <phoneticPr fontId="1" type="noConversion"/>
  </si>
  <si>
    <t>车</t>
    <phoneticPr fontId="1" type="noConversion"/>
  </si>
  <si>
    <t>单价</t>
    <phoneticPr fontId="1" type="noConversion"/>
  </si>
  <si>
    <t>金额</t>
    <phoneticPr fontId="1" type="noConversion"/>
  </si>
  <si>
    <t>地面找平</t>
    <phoneticPr fontId="1" type="noConversion"/>
  </si>
  <si>
    <t>平米</t>
    <phoneticPr fontId="1" type="noConversion"/>
  </si>
  <si>
    <t>合计</t>
    <phoneticPr fontId="1" type="noConversion"/>
  </si>
  <si>
    <t>以上小计</t>
    <phoneticPr fontId="1" type="noConversion"/>
  </si>
  <si>
    <t>3%税金（普票）</t>
    <phoneticPr fontId="1" type="noConversion"/>
  </si>
  <si>
    <t>电汇款购买</t>
    <phoneticPr fontId="1" type="noConversion"/>
  </si>
  <si>
    <t>平米价</t>
    <phoneticPr fontId="1" type="noConversion"/>
  </si>
  <si>
    <t>立方价</t>
    <phoneticPr fontId="1" type="noConversion"/>
  </si>
  <si>
    <t>计算人：</t>
    <phoneticPr fontId="1" type="noConversion"/>
  </si>
  <si>
    <t>东侧库房南侧砼路面结算（张荣杰部分）</t>
    <phoneticPr fontId="1" type="noConversion"/>
  </si>
  <si>
    <t>验收人（李致富）：</t>
    <phoneticPr fontId="1" type="noConversion"/>
  </si>
  <si>
    <t>不含渣土价</t>
    <phoneticPr fontId="1" type="noConversion"/>
  </si>
  <si>
    <t>土运走</t>
    <phoneticPr fontId="1" type="noConversion"/>
  </si>
  <si>
    <t>地面压实</t>
    <phoneticPr fontId="1" type="noConversion"/>
  </si>
  <si>
    <t>C30砼</t>
    <phoneticPr fontId="1" type="noConversion"/>
  </si>
  <si>
    <t>9%税金</t>
    <phoneticPr fontId="1" type="noConversion"/>
  </si>
  <si>
    <t>数量</t>
    <phoneticPr fontId="1" type="noConversion"/>
  </si>
  <si>
    <t>东侧库南花池做砼预算</t>
    <phoneticPr fontId="1" type="noConversion"/>
  </si>
  <si>
    <r>
      <t>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phoneticPr fontId="1" type="noConversion"/>
  </si>
  <si>
    <t>钩机挖土</t>
    <phoneticPr fontId="1" type="noConversion"/>
  </si>
  <si>
    <t>厚</t>
    <phoneticPr fontId="1" type="noConversion"/>
  </si>
  <si>
    <t>备注</t>
    <phoneticPr fontId="1" type="noConversion"/>
  </si>
  <si>
    <t>库南530平方米，库内56平方米。</t>
    <phoneticPr fontId="1" type="noConversion"/>
  </si>
  <si>
    <t>砼下石子铺路</t>
    <phoneticPr fontId="1" type="noConversion"/>
  </si>
  <si>
    <r>
      <t>m</t>
    </r>
    <r>
      <rPr>
        <vertAlign val="superscript"/>
        <sz val="11"/>
        <color theme="1"/>
        <rFont val="宋体"/>
        <family val="2"/>
        <charset val="134"/>
        <scheme val="minor"/>
      </rPr>
      <t>3</t>
    </r>
    <phoneticPr fontId="1" type="noConversion"/>
  </si>
  <si>
    <t>铲车装土</t>
    <phoneticPr fontId="1" type="noConversion"/>
  </si>
  <si>
    <t>每车拉土3方</t>
    <phoneticPr fontId="1" type="noConversion"/>
  </si>
  <si>
    <t>钩机地面找平</t>
    <phoneticPr fontId="1" type="noConversion"/>
  </si>
  <si>
    <t>人工清理地面打砼</t>
    <phoneticPr fontId="1" type="noConversion"/>
  </si>
  <si>
    <t>机器切逢含人工</t>
    <phoneticPr fontId="1" type="noConversion"/>
  </si>
  <si>
    <t>砼面压光</t>
    <phoneticPr fontId="1" type="noConversion"/>
  </si>
  <si>
    <t>人工养护</t>
    <phoneticPr fontId="1" type="noConversion"/>
  </si>
  <si>
    <t>一周每天1个工</t>
    <phoneticPr fontId="1" type="noConversion"/>
  </si>
  <si>
    <t>C30砼损耗10%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</si>
</sst>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8" formatCode="#,##0.0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XFD1048576"/>
    </sheetView>
  </sheetViews>
  <sheetFormatPr defaultRowHeight="13.5"/>
  <cols>
    <col min="1" max="1" width="10.5" bestFit="1" customWidth="1"/>
    <col min="2" max="2" width="9" style="1"/>
    <col min="3" max="4" width="12.125" style="1" customWidth="1"/>
    <col min="5" max="5" width="9" style="1"/>
    <col min="6" max="6" width="13.75" style="1" customWidth="1"/>
    <col min="7" max="7" width="12.375" customWidth="1"/>
  </cols>
  <sheetData>
    <row r="1" spans="1:7" ht="21.75" customHeight="1"/>
    <row r="2" spans="1:7" ht="21.75" customHeight="1"/>
    <row r="3" spans="1:7" ht="24" customHeight="1">
      <c r="A3" s="2" t="s">
        <v>0</v>
      </c>
      <c r="B3" s="3" t="s">
        <v>2</v>
      </c>
      <c r="C3" s="3" t="s">
        <v>3</v>
      </c>
      <c r="D3" s="3" t="s">
        <v>7</v>
      </c>
      <c r="E3" s="3" t="s">
        <v>4</v>
      </c>
      <c r="F3" s="3" t="s">
        <v>5</v>
      </c>
      <c r="G3" s="3" t="s">
        <v>10</v>
      </c>
    </row>
    <row r="4" spans="1:7" ht="24" customHeight="1">
      <c r="A4" s="4">
        <v>43627</v>
      </c>
      <c r="B4" s="3" t="s">
        <v>1</v>
      </c>
      <c r="C4" s="3">
        <v>21</v>
      </c>
      <c r="D4" s="3" t="s">
        <v>8</v>
      </c>
      <c r="E4" s="3">
        <v>2</v>
      </c>
      <c r="F4" s="3" t="s">
        <v>6</v>
      </c>
      <c r="G4" s="3" t="s">
        <v>11</v>
      </c>
    </row>
    <row r="5" spans="1:7" ht="24" customHeight="1">
      <c r="A5" s="4">
        <v>43628</v>
      </c>
      <c r="B5" s="3" t="s">
        <v>9</v>
      </c>
      <c r="C5" s="3"/>
      <c r="D5" s="3"/>
      <c r="E5" s="3">
        <v>6</v>
      </c>
      <c r="F5" s="3"/>
      <c r="G5" s="3" t="s">
        <v>12</v>
      </c>
    </row>
    <row r="6" spans="1:7" ht="24" customHeight="1">
      <c r="A6" s="2"/>
      <c r="B6" s="3"/>
      <c r="C6" s="3"/>
      <c r="D6" s="3"/>
      <c r="E6" s="3"/>
      <c r="F6" s="3"/>
      <c r="G6" s="2"/>
    </row>
    <row r="7" spans="1:7" ht="24" customHeight="1">
      <c r="A7" s="2"/>
      <c r="B7" s="3"/>
      <c r="C7" s="3"/>
      <c r="D7" s="3"/>
      <c r="E7" s="3"/>
      <c r="F7" s="3"/>
      <c r="G7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sqref="A1:XFD1048576"/>
    </sheetView>
  </sheetViews>
  <sheetFormatPr defaultRowHeight="13.5"/>
  <cols>
    <col min="1" max="1" width="15.75" style="1" customWidth="1"/>
    <col min="2" max="2" width="8.75" style="5" customWidth="1"/>
    <col min="3" max="3" width="12.125" style="1" customWidth="1"/>
    <col min="4" max="4" width="12.125" style="5" customWidth="1"/>
    <col min="5" max="5" width="12.125" style="11" customWidth="1"/>
    <col min="6" max="6" width="4.75" style="5" customWidth="1"/>
    <col min="8" max="8" width="13" customWidth="1"/>
    <col min="9" max="9" width="9.5" bestFit="1" customWidth="1"/>
    <col min="10" max="10" width="10.5" customWidth="1"/>
  </cols>
  <sheetData>
    <row r="1" spans="1:10" ht="21.75" customHeight="1"/>
    <row r="2" spans="1:10" ht="21.75" customHeight="1">
      <c r="A2" s="22" t="s">
        <v>37</v>
      </c>
      <c r="B2" s="22"/>
      <c r="C2" s="22"/>
      <c r="D2" s="22"/>
      <c r="E2" s="22"/>
      <c r="F2" s="7"/>
      <c r="G2" s="21" t="s">
        <v>13</v>
      </c>
      <c r="H2" s="21"/>
      <c r="I2" s="21"/>
      <c r="J2" s="21"/>
    </row>
    <row r="3" spans="1:10" ht="24" customHeight="1">
      <c r="A3" s="3" t="s">
        <v>2</v>
      </c>
      <c r="B3" s="7" t="s">
        <v>23</v>
      </c>
      <c r="C3" s="5" t="s">
        <v>20</v>
      </c>
      <c r="D3" s="3" t="s">
        <v>26</v>
      </c>
      <c r="E3" s="12" t="s">
        <v>27</v>
      </c>
      <c r="F3" s="8"/>
      <c r="G3" s="6" t="s">
        <v>14</v>
      </c>
      <c r="H3" s="6" t="s">
        <v>16</v>
      </c>
      <c r="I3" s="6" t="s">
        <v>17</v>
      </c>
      <c r="J3" s="6" t="s">
        <v>18</v>
      </c>
    </row>
    <row r="4" spans="1:10" ht="24" customHeight="1">
      <c r="A4" s="3" t="s">
        <v>21</v>
      </c>
      <c r="B4" s="3" t="s">
        <v>24</v>
      </c>
      <c r="C4" s="10">
        <v>2</v>
      </c>
      <c r="D4" s="9">
        <v>1500</v>
      </c>
      <c r="E4" s="12">
        <f>D4*C4</f>
        <v>3000</v>
      </c>
      <c r="F4" s="8"/>
      <c r="G4" s="6" t="s">
        <v>15</v>
      </c>
      <c r="H4" s="3">
        <v>36</v>
      </c>
      <c r="I4" s="2">
        <v>390</v>
      </c>
      <c r="J4" s="2">
        <f>I4*H4</f>
        <v>14040</v>
      </c>
    </row>
    <row r="5" spans="1:10" ht="24" customHeight="1">
      <c r="A5" s="3" t="s">
        <v>3</v>
      </c>
      <c r="B5" s="3" t="s">
        <v>25</v>
      </c>
      <c r="C5" s="9">
        <v>21</v>
      </c>
      <c r="D5" s="9">
        <v>250</v>
      </c>
      <c r="E5" s="12">
        <f t="shared" ref="E5:E9" si="0">D5*C5</f>
        <v>5250</v>
      </c>
      <c r="F5" s="8"/>
      <c r="G5" s="6"/>
      <c r="H5" s="3"/>
      <c r="I5" s="2"/>
      <c r="J5" s="2"/>
    </row>
    <row r="6" spans="1:10" ht="24" customHeight="1">
      <c r="A6" s="3" t="s">
        <v>7</v>
      </c>
      <c r="B6" s="3" t="s">
        <v>25</v>
      </c>
      <c r="C6" s="9">
        <v>2</v>
      </c>
      <c r="D6" s="9">
        <v>850</v>
      </c>
      <c r="E6" s="12">
        <f t="shared" si="0"/>
        <v>1700</v>
      </c>
      <c r="F6" s="8"/>
      <c r="G6" s="6"/>
      <c r="H6" s="3"/>
      <c r="I6" s="2"/>
      <c r="J6" s="2"/>
    </row>
    <row r="7" spans="1:10" ht="24" customHeight="1">
      <c r="A7" s="3" t="s">
        <v>28</v>
      </c>
      <c r="B7" s="3" t="s">
        <v>29</v>
      </c>
      <c r="C7" s="9">
        <f>156.52+40</f>
        <v>196.52</v>
      </c>
      <c r="D7" s="9">
        <v>5</v>
      </c>
      <c r="E7" s="12">
        <f t="shared" si="0"/>
        <v>982.6</v>
      </c>
      <c r="F7" s="8"/>
      <c r="G7" s="6"/>
      <c r="H7" s="3"/>
      <c r="I7" s="2"/>
      <c r="J7" s="2"/>
    </row>
    <row r="8" spans="1:10" ht="24" customHeight="1">
      <c r="A8" s="3" t="s">
        <v>22</v>
      </c>
      <c r="B8" s="3" t="s">
        <v>24</v>
      </c>
      <c r="C8" s="9">
        <v>1</v>
      </c>
      <c r="D8" s="9">
        <v>800</v>
      </c>
      <c r="E8" s="12">
        <f t="shared" si="0"/>
        <v>800</v>
      </c>
      <c r="F8" s="8"/>
      <c r="G8" s="6"/>
      <c r="H8" s="3"/>
      <c r="I8" s="2"/>
      <c r="J8" s="2"/>
    </row>
    <row r="9" spans="1:10" ht="24" customHeight="1">
      <c r="A9" s="3" t="s">
        <v>19</v>
      </c>
      <c r="B9" s="3"/>
      <c r="C9" s="9">
        <f>2+6</f>
        <v>8</v>
      </c>
      <c r="D9" s="9">
        <v>350</v>
      </c>
      <c r="E9" s="12">
        <f t="shared" si="0"/>
        <v>2800</v>
      </c>
      <c r="F9" s="8"/>
      <c r="G9" s="2"/>
      <c r="H9" s="2"/>
      <c r="I9" s="2"/>
      <c r="J9" s="2"/>
    </row>
    <row r="10" spans="1:10" ht="24" customHeight="1">
      <c r="A10" s="3" t="s">
        <v>31</v>
      </c>
      <c r="B10" s="3"/>
      <c r="C10" s="3"/>
      <c r="D10" s="3"/>
      <c r="E10" s="17">
        <f>SUM(E4:E9)</f>
        <v>14532.6</v>
      </c>
      <c r="F10" s="3"/>
      <c r="G10" s="2"/>
      <c r="H10" s="2"/>
      <c r="I10" s="2"/>
      <c r="J10" s="2"/>
    </row>
    <row r="11" spans="1:10" ht="12.75" customHeight="1">
      <c r="A11" s="3" t="s">
        <v>32</v>
      </c>
      <c r="B11" s="3"/>
      <c r="C11" s="3"/>
      <c r="D11" s="3"/>
      <c r="E11" s="17">
        <f>E10*0.03</f>
        <v>435.97800000000001</v>
      </c>
      <c r="F11" s="3"/>
      <c r="G11" s="2"/>
      <c r="H11" s="2"/>
      <c r="I11" s="2"/>
      <c r="J11" s="2"/>
    </row>
    <row r="12" spans="1:10" s="16" customFormat="1">
      <c r="A12" s="13" t="s">
        <v>30</v>
      </c>
      <c r="B12" s="13"/>
      <c r="C12" s="13"/>
      <c r="D12" s="13"/>
      <c r="E12" s="14">
        <f>E11+E10</f>
        <v>14968.578</v>
      </c>
      <c r="F12" s="13"/>
      <c r="G12" s="15"/>
      <c r="H12" s="15"/>
      <c r="I12" s="15"/>
      <c r="J12" s="15" t="s">
        <v>33</v>
      </c>
    </row>
    <row r="14" spans="1:10">
      <c r="A14" s="21" t="s">
        <v>38</v>
      </c>
      <c r="B14" s="21"/>
      <c r="I14" t="s">
        <v>34</v>
      </c>
      <c r="J14">
        <f>(E12+J4)/C7</f>
        <v>147.61132709139019</v>
      </c>
    </row>
    <row r="15" spans="1:10">
      <c r="A15" s="5" t="s">
        <v>36</v>
      </c>
      <c r="I15" t="s">
        <v>35</v>
      </c>
      <c r="J15">
        <f>J14/0.18</f>
        <v>820.06292828550113</v>
      </c>
    </row>
    <row r="16" spans="1:10">
      <c r="I16" t="s">
        <v>39</v>
      </c>
      <c r="J16">
        <f>(I18+J4)/C7</f>
        <v>120.09504376144922</v>
      </c>
    </row>
    <row r="17" spans="9:9">
      <c r="I17" s="19">
        <f>E4+E6+E7+E8+E9</f>
        <v>9282.6</v>
      </c>
    </row>
    <row r="18" spans="9:9">
      <c r="I18" s="20">
        <f>I17*1.03</f>
        <v>9561.0780000000013</v>
      </c>
    </row>
  </sheetData>
  <mergeCells count="3">
    <mergeCell ref="G2:J2"/>
    <mergeCell ref="A2:E2"/>
    <mergeCell ref="A14:B14"/>
  </mergeCells>
  <phoneticPr fontId="1" type="noConversion"/>
  <pageMargins left="1.3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sqref="A1:G17"/>
    </sheetView>
  </sheetViews>
  <sheetFormatPr defaultRowHeight="13.5"/>
  <cols>
    <col min="1" max="1" width="15.75" style="18" customWidth="1"/>
    <col min="2" max="3" width="8.75" style="18" customWidth="1"/>
    <col min="4" max="5" width="12.125" style="18" customWidth="1"/>
    <col min="6" max="6" width="12.125" style="11" customWidth="1"/>
    <col min="7" max="7" width="28.625" customWidth="1"/>
  </cols>
  <sheetData>
    <row r="1" spans="1:7" ht="21.75" customHeight="1">
      <c r="A1" s="24" t="s">
        <v>45</v>
      </c>
      <c r="B1" s="24"/>
      <c r="C1" s="24"/>
      <c r="D1" s="24"/>
      <c r="E1" s="24"/>
      <c r="F1" s="24"/>
      <c r="G1" s="24"/>
    </row>
    <row r="2" spans="1:7" ht="24" customHeight="1">
      <c r="A2" s="3" t="s">
        <v>2</v>
      </c>
      <c r="B2" s="3" t="s">
        <v>23</v>
      </c>
      <c r="C2" s="3" t="s">
        <v>48</v>
      </c>
      <c r="D2" s="3" t="s">
        <v>44</v>
      </c>
      <c r="E2" s="3" t="s">
        <v>17</v>
      </c>
      <c r="F2" s="12" t="s">
        <v>18</v>
      </c>
      <c r="G2" s="6" t="s">
        <v>49</v>
      </c>
    </row>
    <row r="3" spans="1:7" ht="24" customHeight="1">
      <c r="A3" s="3" t="s">
        <v>47</v>
      </c>
      <c r="B3" s="3" t="s">
        <v>46</v>
      </c>
      <c r="C3" s="3"/>
      <c r="D3" s="23">
        <v>1</v>
      </c>
      <c r="E3" s="9">
        <v>1500</v>
      </c>
      <c r="F3" s="12">
        <f>E3*D3</f>
        <v>1500</v>
      </c>
      <c r="G3" s="2" t="s">
        <v>50</v>
      </c>
    </row>
    <row r="4" spans="1:7" ht="24" customHeight="1">
      <c r="A4" s="3" t="s">
        <v>40</v>
      </c>
      <c r="B4" s="3" t="s">
        <v>25</v>
      </c>
      <c r="C4" s="9">
        <v>0.2</v>
      </c>
      <c r="D4" s="9">
        <v>50</v>
      </c>
      <c r="E4" s="9">
        <v>500</v>
      </c>
      <c r="F4" s="12">
        <f t="shared" ref="F4:F11" si="0">E4*D4</f>
        <v>25000</v>
      </c>
      <c r="G4" s="2" t="s">
        <v>54</v>
      </c>
    </row>
    <row r="5" spans="1:7" ht="24" customHeight="1">
      <c r="A5" s="3" t="s">
        <v>53</v>
      </c>
      <c r="B5" s="3" t="s">
        <v>24</v>
      </c>
      <c r="C5" s="9"/>
      <c r="D5" s="9">
        <v>4</v>
      </c>
      <c r="E5" s="9">
        <v>800</v>
      </c>
      <c r="F5" s="12">
        <f t="shared" si="0"/>
        <v>3200</v>
      </c>
      <c r="G5" s="2"/>
    </row>
    <row r="6" spans="1:7" ht="24" customHeight="1">
      <c r="A6" s="3" t="s">
        <v>55</v>
      </c>
      <c r="B6" s="3" t="s">
        <v>24</v>
      </c>
      <c r="C6" s="9"/>
      <c r="D6" s="9">
        <v>1</v>
      </c>
      <c r="E6" s="9">
        <v>1500</v>
      </c>
      <c r="F6" s="12">
        <f t="shared" si="0"/>
        <v>1500</v>
      </c>
      <c r="G6" s="2"/>
    </row>
    <row r="7" spans="1:7" ht="24" customHeight="1">
      <c r="A7" s="3" t="s">
        <v>41</v>
      </c>
      <c r="B7" s="3" t="s">
        <v>24</v>
      </c>
      <c r="C7" s="9"/>
      <c r="D7" s="9">
        <v>1</v>
      </c>
      <c r="E7" s="9">
        <v>1500</v>
      </c>
      <c r="F7" s="12">
        <f t="shared" si="0"/>
        <v>1500</v>
      </c>
      <c r="G7" s="2"/>
    </row>
    <row r="8" spans="1:7" ht="24" customHeight="1">
      <c r="A8" s="3" t="s">
        <v>51</v>
      </c>
      <c r="B8" s="3" t="s">
        <v>25</v>
      </c>
      <c r="C8" s="9"/>
      <c r="D8" s="9">
        <v>10</v>
      </c>
      <c r="E8" s="9">
        <v>900</v>
      </c>
      <c r="F8" s="12">
        <f t="shared" si="0"/>
        <v>9000</v>
      </c>
      <c r="G8" s="2"/>
    </row>
    <row r="9" spans="1:7" ht="24" customHeight="1">
      <c r="A9" s="3" t="s">
        <v>42</v>
      </c>
      <c r="B9" s="3" t="s">
        <v>52</v>
      </c>
      <c r="C9" s="9"/>
      <c r="D9" s="9">
        <f>586*C4</f>
        <v>117.2</v>
      </c>
      <c r="E9" s="9">
        <v>390</v>
      </c>
      <c r="F9" s="12">
        <f t="shared" si="0"/>
        <v>45708</v>
      </c>
      <c r="G9" s="2"/>
    </row>
    <row r="10" spans="1:7" ht="24" customHeight="1">
      <c r="A10" s="3" t="s">
        <v>61</v>
      </c>
      <c r="B10" s="3"/>
      <c r="C10" s="9"/>
      <c r="D10" s="9"/>
      <c r="E10" s="9"/>
      <c r="F10" s="12">
        <f>F9*0.1</f>
        <v>4570.8</v>
      </c>
      <c r="G10" s="2"/>
    </row>
    <row r="11" spans="1:7" ht="24" customHeight="1">
      <c r="A11" s="3" t="s">
        <v>56</v>
      </c>
      <c r="B11" s="3"/>
      <c r="C11" s="9"/>
      <c r="D11" s="9">
        <v>16</v>
      </c>
      <c r="E11" s="9">
        <v>350</v>
      </c>
      <c r="F11" s="12">
        <f t="shared" si="0"/>
        <v>5600</v>
      </c>
      <c r="G11" s="2"/>
    </row>
    <row r="12" spans="1:7" ht="24" customHeight="1">
      <c r="A12" s="3" t="s">
        <v>58</v>
      </c>
      <c r="B12" s="3"/>
      <c r="C12" s="9"/>
      <c r="D12" s="9">
        <v>5</v>
      </c>
      <c r="E12" s="9">
        <v>350</v>
      </c>
      <c r="F12" s="12">
        <f>E12*D12</f>
        <v>1750</v>
      </c>
      <c r="G12" s="2"/>
    </row>
    <row r="13" spans="1:7" ht="24" customHeight="1">
      <c r="A13" s="3" t="s">
        <v>57</v>
      </c>
      <c r="B13" s="3"/>
      <c r="C13" s="9"/>
      <c r="D13" s="9"/>
      <c r="E13" s="9"/>
      <c r="F13" s="12">
        <v>5000</v>
      </c>
      <c r="G13" s="2"/>
    </row>
    <row r="14" spans="1:7" ht="24" customHeight="1">
      <c r="A14" s="3" t="s">
        <v>59</v>
      </c>
      <c r="B14" s="3"/>
      <c r="C14" s="9"/>
      <c r="D14" s="9">
        <v>7</v>
      </c>
      <c r="E14" s="9">
        <v>350</v>
      </c>
      <c r="F14" s="12">
        <f>E14*D14</f>
        <v>2450</v>
      </c>
      <c r="G14" s="2" t="s">
        <v>60</v>
      </c>
    </row>
    <row r="15" spans="1:7" ht="24" customHeight="1">
      <c r="A15" s="3" t="s">
        <v>31</v>
      </c>
      <c r="B15" s="3"/>
      <c r="C15" s="3"/>
      <c r="D15" s="3"/>
      <c r="E15" s="3"/>
      <c r="F15" s="17">
        <f>SUM(F3:F14)</f>
        <v>106778.8</v>
      </c>
      <c r="G15" s="2"/>
    </row>
    <row r="16" spans="1:7" ht="24" customHeight="1">
      <c r="A16" s="3" t="s">
        <v>43</v>
      </c>
      <c r="B16" s="3"/>
      <c r="C16" s="3"/>
      <c r="D16" s="3"/>
      <c r="E16" s="3"/>
      <c r="F16" s="17">
        <f>F15*0.09</f>
        <v>9610.0920000000006</v>
      </c>
      <c r="G16" s="2"/>
    </row>
    <row r="17" spans="1:7" s="16" customFormat="1" ht="24" customHeight="1">
      <c r="A17" s="13" t="s">
        <v>30</v>
      </c>
      <c r="B17" s="13"/>
      <c r="C17" s="13"/>
      <c r="D17" s="13"/>
      <c r="E17" s="13"/>
      <c r="F17" s="14">
        <f>F16+F15</f>
        <v>116388.89200000001</v>
      </c>
      <c r="G17" s="15"/>
    </row>
    <row r="19" spans="1:7">
      <c r="A19" s="21"/>
      <c r="B19" s="21"/>
    </row>
    <row r="21" spans="1:7">
      <c r="E21" s="18">
        <v>200</v>
      </c>
      <c r="F21" s="11">
        <f>530+56</f>
        <v>586</v>
      </c>
      <c r="G21" s="18">
        <f>F21*E21</f>
        <v>117200</v>
      </c>
    </row>
    <row r="23" spans="1:7">
      <c r="G23" s="25">
        <f>G21-F17</f>
        <v>811.1079999999929</v>
      </c>
    </row>
    <row r="24" spans="1:7">
      <c r="F24" s="11">
        <f>F21*C4</f>
        <v>117.2</v>
      </c>
      <c r="G24" s="25"/>
    </row>
  </sheetData>
  <mergeCells count="2">
    <mergeCell ref="A19:B19"/>
    <mergeCell ref="A1:G1"/>
  </mergeCells>
  <phoneticPr fontId="1" type="noConversion"/>
  <pageMargins left="0.16" right="0.11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施工记录</vt:lpstr>
      <vt:lpstr>结算</vt:lpstr>
      <vt:lpstr>日天顺原花池做砼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2019-06-20T08:36:34Z</dcterms:modified>
</cp:coreProperties>
</file>