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水抄表模板" sheetId="4" r:id="rId1"/>
    <sheet name="电费抄表模板" sheetId="5" r:id="rId2"/>
    <sheet name="水" sheetId="2" r:id="rId3"/>
    <sheet name="电" sheetId="3" r:id="rId4"/>
  </sheets>
  <calcPr calcId="124519"/>
</workbook>
</file>

<file path=xl/calcChain.xml><?xml version="1.0" encoding="utf-8"?>
<calcChain xmlns="http://schemas.openxmlformats.org/spreadsheetml/2006/main">
  <c r="AS17" i="3"/>
  <c r="AO17"/>
  <c r="AS16"/>
  <c r="AS14"/>
  <c r="AS15"/>
  <c r="AS13"/>
  <c r="AS5"/>
  <c r="AS6"/>
  <c r="AS7"/>
  <c r="AS8"/>
  <c r="AS9"/>
  <c r="AS10"/>
  <c r="AS11"/>
  <c r="AS4"/>
  <c r="AQ5"/>
  <c r="AQ6"/>
  <c r="AQ7"/>
  <c r="AQ9"/>
  <c r="AQ10"/>
  <c r="AQ11"/>
  <c r="AQ12"/>
  <c r="AQ13"/>
  <c r="AQ14"/>
  <c r="AQ15"/>
  <c r="AQ4"/>
  <c r="AM14" l="1"/>
  <c r="AM15"/>
  <c r="AM13"/>
  <c r="AM6"/>
  <c r="AM7"/>
  <c r="AM8"/>
  <c r="AM9"/>
  <c r="AM10"/>
  <c r="AM11"/>
  <c r="AM5"/>
  <c r="AP17" i="2" l="1"/>
  <c r="AP11"/>
  <c r="AP12"/>
  <c r="AP13"/>
  <c r="AP14"/>
  <c r="AP15"/>
  <c r="AP10"/>
  <c r="AP6"/>
  <c r="AP5"/>
  <c r="AN11"/>
  <c r="AN12"/>
  <c r="AN13"/>
  <c r="AN14"/>
  <c r="AN15"/>
  <c r="AN10"/>
  <c r="AN6"/>
  <c r="AN5"/>
  <c r="AO12" i="3" l="1"/>
  <c r="AO11"/>
  <c r="AO8"/>
  <c r="AJ6" i="2"/>
  <c r="AL6" s="1"/>
  <c r="AJ5"/>
  <c r="AL5" s="1"/>
  <c r="AL17" s="1"/>
  <c r="D15" i="4" l="1"/>
  <c r="H53" i="3"/>
  <c r="J53" s="1"/>
  <c r="L53" s="1"/>
  <c r="J52" l="1"/>
  <c r="L52" s="1"/>
  <c r="J51"/>
  <c r="L51" s="1"/>
  <c r="J50"/>
  <c r="L50" s="1"/>
  <c r="J49"/>
  <c r="L49" s="1"/>
  <c r="L54" s="1"/>
  <c r="H45"/>
  <c r="H47" s="1"/>
  <c r="H39" s="1"/>
  <c r="AI14"/>
  <c r="AI13"/>
  <c r="L36"/>
  <c r="AH17" i="2"/>
  <c r="AH6"/>
  <c r="AH5"/>
  <c r="AF6"/>
  <c r="AF5"/>
  <c r="L35" i="3"/>
  <c r="AD17" i="2"/>
  <c r="H46" i="3" l="1"/>
  <c r="H38" s="1"/>
  <c r="H40" s="1"/>
  <c r="I35" s="1"/>
  <c r="L56" s="1"/>
  <c r="L37"/>
  <c r="AK12"/>
  <c r="AK13"/>
  <c r="AK14"/>
  <c r="AI5"/>
  <c r="AK5" s="1"/>
  <c r="AI6"/>
  <c r="AK6" s="1"/>
  <c r="AI7"/>
  <c r="AK7" s="1"/>
  <c r="AI8"/>
  <c r="AK8" s="1"/>
  <c r="AI9"/>
  <c r="AK9" s="1"/>
  <c r="AI10"/>
  <c r="AK10" s="1"/>
  <c r="AI11"/>
  <c r="AK11" s="1"/>
  <c r="AI15"/>
  <c r="AK15" s="1"/>
  <c r="AI4"/>
  <c r="AK4" s="1"/>
  <c r="I36" l="1"/>
  <c r="AK16"/>
  <c r="L28" s="1"/>
  <c r="AD16" i="2"/>
  <c r="AD6"/>
  <c r="AD7"/>
  <c r="AD5"/>
  <c r="AB6"/>
  <c r="AB7"/>
  <c r="AB5"/>
  <c r="AE5" i="3" l="1"/>
  <c r="AG5" s="1"/>
  <c r="AE6"/>
  <c r="AG6" s="1"/>
  <c r="AE7"/>
  <c r="AG7" s="1"/>
  <c r="AE8"/>
  <c r="AG8" s="1"/>
  <c r="AE9"/>
  <c r="AG9" s="1"/>
  <c r="AE10"/>
  <c r="AG10" s="1"/>
  <c r="AE11"/>
  <c r="AG11" s="1"/>
  <c r="AE12"/>
  <c r="AG12" s="1"/>
  <c r="AE13"/>
  <c r="AG13" s="1"/>
  <c r="AE14"/>
  <c r="AG14" s="1"/>
  <c r="AE15"/>
  <c r="AG15" s="1"/>
  <c r="AE4"/>
  <c r="AG4" s="1"/>
  <c r="AG16" l="1"/>
  <c r="L27" s="1"/>
  <c r="AA5"/>
  <c r="AC5" s="1"/>
  <c r="AA6"/>
  <c r="AC6" s="1"/>
  <c r="AA7"/>
  <c r="AC7" s="1"/>
  <c r="AA8"/>
  <c r="AC8" s="1"/>
  <c r="AA9"/>
  <c r="AC9" s="1"/>
  <c r="AA10"/>
  <c r="AC10" s="1"/>
  <c r="AA11"/>
  <c r="AC11" s="1"/>
  <c r="AA12"/>
  <c r="AC12" s="1"/>
  <c r="AA13"/>
  <c r="AC13" s="1"/>
  <c r="AA14"/>
  <c r="AC14" s="1"/>
  <c r="AA15"/>
  <c r="AC15" s="1"/>
  <c r="AA16"/>
  <c r="AA4"/>
  <c r="AC4" s="1"/>
  <c r="AC16" l="1"/>
  <c r="L26" s="1"/>
  <c r="W5"/>
  <c r="Y5" s="1"/>
  <c r="W6"/>
  <c r="Y6" s="1"/>
  <c r="W7"/>
  <c r="Y7" s="1"/>
  <c r="Y8"/>
  <c r="W9"/>
  <c r="Y9" s="1"/>
  <c r="W10"/>
  <c r="Y10" s="1"/>
  <c r="W11"/>
  <c r="Y11" s="1"/>
  <c r="W12"/>
  <c r="Y12" s="1"/>
  <c r="W13"/>
  <c r="Y13" s="1"/>
  <c r="W14"/>
  <c r="Y14" s="1"/>
  <c r="W15"/>
  <c r="Y15" s="1"/>
  <c r="W4" l="1"/>
  <c r="Y4" s="1"/>
  <c r="Y16" s="1"/>
  <c r="L25" s="1"/>
  <c r="U8" l="1"/>
  <c r="S9"/>
  <c r="U9" s="1"/>
  <c r="S5"/>
  <c r="U5" s="1"/>
  <c r="S6"/>
  <c r="U6" s="1"/>
  <c r="S7"/>
  <c r="U7" s="1"/>
  <c r="S4"/>
  <c r="U4" s="1"/>
  <c r="O5"/>
  <c r="Q5" s="1"/>
  <c r="O6"/>
  <c r="Q6" s="1"/>
  <c r="O7"/>
  <c r="Q7" s="1"/>
  <c r="Q8"/>
  <c r="O9"/>
  <c r="Q9" s="1"/>
  <c r="O10"/>
  <c r="Q10" s="1"/>
  <c r="O4"/>
  <c r="Q4" s="1"/>
  <c r="K5"/>
  <c r="M5" s="1"/>
  <c r="K6"/>
  <c r="M6" s="1"/>
  <c r="K7"/>
  <c r="M7" s="1"/>
  <c r="K9"/>
  <c r="M9" s="1"/>
  <c r="K4"/>
  <c r="M4" s="1"/>
  <c r="I8"/>
  <c r="I11"/>
  <c r="Q16" l="1"/>
  <c r="L23" s="1"/>
  <c r="M16"/>
  <c r="L22" s="1"/>
  <c r="U16"/>
  <c r="L24" s="1"/>
  <c r="G13"/>
  <c r="G14"/>
  <c r="G15"/>
  <c r="G12"/>
  <c r="I12" s="1"/>
  <c r="G5"/>
  <c r="G6"/>
  <c r="G7"/>
  <c r="G9"/>
  <c r="G10"/>
  <c r="G4"/>
  <c r="D16" i="2"/>
  <c r="I4" i="3" l="1"/>
  <c r="AM4"/>
  <c r="AO4" s="1"/>
  <c r="I14"/>
  <c r="AO14"/>
  <c r="I9"/>
  <c r="AO9"/>
  <c r="I6"/>
  <c r="AO6"/>
  <c r="I10"/>
  <c r="AO10"/>
  <c r="I7"/>
  <c r="AO7"/>
  <c r="I5"/>
  <c r="AO5"/>
  <c r="I15"/>
  <c r="AO15"/>
  <c r="I13"/>
  <c r="AO13"/>
  <c r="I16"/>
  <c r="L21" s="1"/>
  <c r="L29" s="1"/>
  <c r="L30" s="1"/>
  <c r="L32" s="1"/>
  <c r="AO16" l="1"/>
  <c r="I22"/>
  <c r="I23" s="1"/>
  <c r="I25" s="1"/>
  <c r="L39"/>
  <c r="M32"/>
</calcChain>
</file>

<file path=xl/comments1.xml><?xml version="1.0" encoding="utf-8"?>
<comments xmlns="http://schemas.openxmlformats.org/spreadsheetml/2006/main">
  <authors>
    <author>作者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12.17</t>
        </r>
        <r>
          <rPr>
            <sz val="9"/>
            <color indexed="81"/>
            <rFont val="宋体"/>
            <family val="3"/>
            <charset val="134"/>
          </rPr>
          <t>抄表</t>
        </r>
      </text>
    </comment>
  </commentList>
</comments>
</file>

<file path=xl/sharedStrings.xml><?xml version="1.0" encoding="utf-8"?>
<sst xmlns="http://schemas.openxmlformats.org/spreadsheetml/2006/main" count="363" uniqueCount="165">
  <si>
    <t>表号</t>
    <phoneticPr fontId="1" type="noConversion"/>
  </si>
  <si>
    <t>倍率</t>
    <phoneticPr fontId="1" type="noConversion"/>
  </si>
  <si>
    <t>04188</t>
    <phoneticPr fontId="1" type="noConversion"/>
  </si>
  <si>
    <t>注塑南1</t>
    <phoneticPr fontId="1" type="noConversion"/>
  </si>
  <si>
    <t>456949</t>
    <phoneticPr fontId="1" type="noConversion"/>
  </si>
  <si>
    <t>注塑南3</t>
  </si>
  <si>
    <t>02245</t>
    <phoneticPr fontId="1" type="noConversion"/>
  </si>
  <si>
    <t>58713</t>
    <phoneticPr fontId="1" type="noConversion"/>
  </si>
  <si>
    <t>水表位置</t>
    <phoneticPr fontId="1" type="noConversion"/>
  </si>
  <si>
    <t>规程型号</t>
    <phoneticPr fontId="1" type="noConversion"/>
  </si>
  <si>
    <t>单位</t>
    <phoneticPr fontId="1" type="noConversion"/>
  </si>
  <si>
    <t>数量</t>
    <phoneticPr fontId="1" type="noConversion"/>
  </si>
  <si>
    <t>计量范围</t>
    <phoneticPr fontId="1" type="noConversion"/>
  </si>
  <si>
    <t>本期消耗数</t>
    <phoneticPr fontId="1" type="noConversion"/>
  </si>
  <si>
    <t>单价</t>
    <phoneticPr fontId="1" type="noConversion"/>
  </si>
  <si>
    <t>金额</t>
    <phoneticPr fontId="1" type="noConversion"/>
  </si>
  <si>
    <t>注塑车间一层东南厕所</t>
    <phoneticPr fontId="1" type="noConversion"/>
  </si>
  <si>
    <t>块</t>
    <phoneticPr fontId="1" type="noConversion"/>
  </si>
  <si>
    <t>一至二层公共卫生间</t>
    <phoneticPr fontId="1" type="noConversion"/>
  </si>
  <si>
    <t>注塑车间一层东南大办公室</t>
    <phoneticPr fontId="1" type="noConversion"/>
  </si>
  <si>
    <t>二至三层公共卫生间</t>
    <phoneticPr fontId="1" type="noConversion"/>
  </si>
  <si>
    <t>喷涂车间二层西北角</t>
    <phoneticPr fontId="1" type="noConversion"/>
  </si>
  <si>
    <t>喷涂二层瑞隆祥租赁区域</t>
    <phoneticPr fontId="1" type="noConversion"/>
  </si>
  <si>
    <t>501房间(冷)</t>
    <phoneticPr fontId="1" type="noConversion"/>
  </si>
  <si>
    <t>Ø25</t>
    <phoneticPr fontId="1" type="noConversion"/>
  </si>
  <si>
    <t>本房间内</t>
    <phoneticPr fontId="1" type="noConversion"/>
  </si>
  <si>
    <t>501房间(热)</t>
    <phoneticPr fontId="1" type="noConversion"/>
  </si>
  <si>
    <t>Ø16</t>
    <phoneticPr fontId="1" type="noConversion"/>
  </si>
  <si>
    <t>水表合计</t>
    <phoneticPr fontId="1" type="noConversion"/>
  </si>
  <si>
    <t>计量本房间</t>
    <phoneticPr fontId="1" type="noConversion"/>
  </si>
  <si>
    <t>503房间</t>
    <phoneticPr fontId="1" type="noConversion"/>
  </si>
  <si>
    <t>505房间</t>
    <phoneticPr fontId="1" type="noConversion"/>
  </si>
  <si>
    <t>507房间</t>
    <phoneticPr fontId="1" type="noConversion"/>
  </si>
  <si>
    <t>瑞隆祥电费收费计算明细表</t>
    <phoneticPr fontId="1" type="noConversion"/>
  </si>
  <si>
    <t>瑞隆祥水费收费计算明细表</t>
    <phoneticPr fontId="1" type="noConversion"/>
  </si>
  <si>
    <t>电表位置</t>
    <phoneticPr fontId="1" type="noConversion"/>
  </si>
  <si>
    <t>电表表示数</t>
    <phoneticPr fontId="1" type="noConversion"/>
  </si>
  <si>
    <t>倍率</t>
    <phoneticPr fontId="1" type="noConversion"/>
  </si>
  <si>
    <t>耗电度数</t>
    <phoneticPr fontId="1" type="noConversion"/>
  </si>
  <si>
    <t>从2018年8月20日计算，但没抄表。10月接手物业。</t>
    <phoneticPr fontId="1" type="noConversion"/>
  </si>
  <si>
    <t>减1号注塑机耗电</t>
    <phoneticPr fontId="1" type="noConversion"/>
  </si>
  <si>
    <t>501房间（3月6日转租给日天顺）</t>
    <phoneticPr fontId="1" type="noConversion"/>
  </si>
  <si>
    <t>18年9月（30日）耗电金额</t>
    <phoneticPr fontId="1" type="noConversion"/>
  </si>
  <si>
    <t>18年10月（31日）耗电金额</t>
    <phoneticPr fontId="1" type="noConversion"/>
  </si>
  <si>
    <t>18年11月（30日）耗电金额</t>
    <phoneticPr fontId="1" type="noConversion"/>
  </si>
  <si>
    <t>18年12月（29日）耗电金额</t>
    <phoneticPr fontId="1" type="noConversion"/>
  </si>
  <si>
    <t>19年1月（21日）耗电金额</t>
    <phoneticPr fontId="1" type="noConversion"/>
  </si>
  <si>
    <t>9月</t>
    <phoneticPr fontId="1" type="noConversion"/>
  </si>
  <si>
    <t>8月数</t>
    <phoneticPr fontId="1" type="noConversion"/>
  </si>
  <si>
    <t>9月末数</t>
    <phoneticPr fontId="1" type="noConversion"/>
  </si>
  <si>
    <t xml:space="preserve">                                                                   </t>
    <phoneticPr fontId="1" type="noConversion"/>
  </si>
  <si>
    <t>10月末数</t>
    <phoneticPr fontId="1" type="noConversion"/>
  </si>
  <si>
    <t>10月</t>
    <phoneticPr fontId="1" type="noConversion"/>
  </si>
  <si>
    <t>11月</t>
    <phoneticPr fontId="1" type="noConversion"/>
  </si>
  <si>
    <t>11月末数</t>
    <phoneticPr fontId="1" type="noConversion"/>
  </si>
  <si>
    <t>12月末数</t>
    <phoneticPr fontId="1" type="noConversion"/>
  </si>
  <si>
    <t>1月末数</t>
    <phoneticPr fontId="1" type="noConversion"/>
  </si>
  <si>
    <t>04188</t>
    <phoneticPr fontId="1" type="noConversion"/>
  </si>
  <si>
    <t>车间用电</t>
    <phoneticPr fontId="1" type="noConversion"/>
  </si>
  <si>
    <t>注塑南1</t>
    <phoneticPr fontId="1" type="noConversion"/>
  </si>
  <si>
    <t>456949</t>
    <phoneticPr fontId="1" type="noConversion"/>
  </si>
  <si>
    <t>02245</t>
    <phoneticPr fontId="1" type="noConversion"/>
  </si>
  <si>
    <t>注塑西墙东</t>
    <phoneticPr fontId="1" type="noConversion"/>
  </si>
  <si>
    <t>58713</t>
    <phoneticPr fontId="1" type="noConversion"/>
  </si>
  <si>
    <t>喷涂二层及电梯</t>
    <phoneticPr fontId="1" type="noConversion"/>
  </si>
  <si>
    <t>200887341295</t>
    <phoneticPr fontId="1" type="noConversion"/>
  </si>
  <si>
    <t>减：注塑一层光华荣昌办公室</t>
    <phoneticPr fontId="1" type="noConversion"/>
  </si>
  <si>
    <t>光华荣昌办公室用电</t>
    <phoneticPr fontId="1" type="noConversion"/>
  </si>
  <si>
    <t>减：注塑二层金能祥远办公室</t>
    <phoneticPr fontId="1" type="noConversion"/>
  </si>
  <si>
    <t>物流公司办公室用电</t>
    <phoneticPr fontId="1" type="noConversion"/>
  </si>
  <si>
    <t>减：注塑三层日天顺办公室</t>
    <phoneticPr fontId="1" type="noConversion"/>
  </si>
  <si>
    <t>日天顺办公室用电</t>
    <phoneticPr fontId="1" type="noConversion"/>
  </si>
  <si>
    <t>金额</t>
    <phoneticPr fontId="1" type="noConversion"/>
  </si>
  <si>
    <t>耗电度数</t>
    <phoneticPr fontId="1" type="noConversion"/>
  </si>
  <si>
    <t>单价</t>
    <phoneticPr fontId="1" type="noConversion"/>
  </si>
  <si>
    <t>18年8月30日（宿舍8月24日）电表表示数</t>
    <phoneticPr fontId="1" type="noConversion"/>
  </si>
  <si>
    <t>19年2月（18日）耗电金额</t>
    <phoneticPr fontId="1" type="noConversion"/>
  </si>
  <si>
    <t>19年3月（18日）耗电金额</t>
    <phoneticPr fontId="1" type="noConversion"/>
  </si>
  <si>
    <t>3月18日抄表数</t>
    <phoneticPr fontId="1" type="noConversion"/>
  </si>
  <si>
    <t>1-3月耗水</t>
    <phoneticPr fontId="1" type="noConversion"/>
  </si>
  <si>
    <t>耗水量</t>
    <phoneticPr fontId="1" type="noConversion"/>
  </si>
  <si>
    <t>单价</t>
    <phoneticPr fontId="1" type="noConversion"/>
  </si>
  <si>
    <t>金额</t>
    <phoneticPr fontId="1" type="noConversion"/>
  </si>
  <si>
    <t>未抄表</t>
    <phoneticPr fontId="1" type="noConversion"/>
  </si>
  <si>
    <t>8月20日至1月20日共计5个月X405=2025元+810元=2835元。</t>
    <phoneticPr fontId="1" type="noConversion"/>
  </si>
  <si>
    <t>首期水电费收费明细：</t>
    <phoneticPr fontId="1" type="noConversion"/>
  </si>
  <si>
    <t>2018年9月至2019年3月18日电费：</t>
    <phoneticPr fontId="1" type="noConversion"/>
  </si>
  <si>
    <t>2018年8月20日至2019年3月18日水费：</t>
    <phoneticPr fontId="1" type="noConversion"/>
  </si>
  <si>
    <t>减注塑机用电费：</t>
    <phoneticPr fontId="1" type="noConversion"/>
  </si>
  <si>
    <t>合计</t>
    <phoneticPr fontId="1" type="noConversion"/>
  </si>
  <si>
    <t>变压器电损</t>
    <phoneticPr fontId="1" type="noConversion"/>
  </si>
  <si>
    <t>19年4月（18日）耗电金额</t>
    <phoneticPr fontId="1" type="noConversion"/>
  </si>
  <si>
    <t>3月耗水</t>
    <phoneticPr fontId="1" type="noConversion"/>
  </si>
  <si>
    <t>8月20日至8月31日电费未抄表免。</t>
    <phoneticPr fontId="1" type="noConversion"/>
  </si>
  <si>
    <t>9月30日至10月31日</t>
    <phoneticPr fontId="1" type="noConversion"/>
  </si>
  <si>
    <t>10月31日至11月30日</t>
    <phoneticPr fontId="1" type="noConversion"/>
  </si>
  <si>
    <t>11月30日至12月29日</t>
    <phoneticPr fontId="1" type="noConversion"/>
  </si>
  <si>
    <t>12月29日至1月21日</t>
    <phoneticPr fontId="1" type="noConversion"/>
  </si>
  <si>
    <t>1月21日至2月18日</t>
    <phoneticPr fontId="1" type="noConversion"/>
  </si>
  <si>
    <t>2月18日至3月18日</t>
    <phoneticPr fontId="1" type="noConversion"/>
  </si>
  <si>
    <t>3月18日至4月18日</t>
    <phoneticPr fontId="1" type="noConversion"/>
  </si>
  <si>
    <t>8月30日至9月30日</t>
    <phoneticPr fontId="1" type="noConversion"/>
  </si>
  <si>
    <t>以上合计</t>
    <phoneticPr fontId="1" type="noConversion"/>
  </si>
  <si>
    <t>以上电损6%</t>
    <phoneticPr fontId="1" type="noConversion"/>
  </si>
  <si>
    <t>电费合计</t>
    <phoneticPr fontId="1" type="noConversion"/>
  </si>
  <si>
    <t>月均电费</t>
    <phoneticPr fontId="1" type="noConversion"/>
  </si>
  <si>
    <t>电费明细</t>
    <phoneticPr fontId="1" type="noConversion"/>
  </si>
  <si>
    <t>水费明细</t>
    <phoneticPr fontId="1" type="noConversion"/>
  </si>
  <si>
    <t>4月18日王毅东抄表</t>
    <phoneticPr fontId="1" type="noConversion"/>
  </si>
  <si>
    <t>4月耗水</t>
    <phoneticPr fontId="1" type="noConversion"/>
  </si>
  <si>
    <t>未抄表</t>
    <phoneticPr fontId="1" type="noConversion"/>
  </si>
  <si>
    <t>3月18日至4月18日水费</t>
    <phoneticPr fontId="1" type="noConversion"/>
  </si>
  <si>
    <t>水费合计</t>
    <phoneticPr fontId="1" type="noConversion"/>
  </si>
  <si>
    <t>止4月18日水电费合计</t>
    <phoneticPr fontId="1" type="noConversion"/>
  </si>
  <si>
    <t>注塑东2</t>
    <phoneticPr fontId="1" type="noConversion"/>
  </si>
  <si>
    <t>大注塑机功率</t>
    <phoneticPr fontId="1" type="noConversion"/>
  </si>
  <si>
    <t>7#注塑机功率（瑞）</t>
    <phoneticPr fontId="1" type="noConversion"/>
  </si>
  <si>
    <t>5#注塑机功率（瑞）</t>
    <phoneticPr fontId="1" type="noConversion"/>
  </si>
  <si>
    <t>项目</t>
    <phoneticPr fontId="1" type="noConversion"/>
  </si>
  <si>
    <t>单位</t>
    <phoneticPr fontId="1" type="noConversion"/>
  </si>
  <si>
    <t>数量</t>
    <phoneticPr fontId="1" type="noConversion"/>
  </si>
  <si>
    <t>比例</t>
    <phoneticPr fontId="1" type="noConversion"/>
  </si>
  <si>
    <t>千瓦</t>
    <phoneticPr fontId="1" type="noConversion"/>
  </si>
  <si>
    <t>光华荣昌分摊冷水机（共用）</t>
    <phoneticPr fontId="1" type="noConversion"/>
  </si>
  <si>
    <t>瑞隆祥分摊冷水机（共用）</t>
    <phoneticPr fontId="1" type="noConversion"/>
  </si>
  <si>
    <t>总功率</t>
    <phoneticPr fontId="1" type="noConversion"/>
  </si>
  <si>
    <t>大注塑机耗电估算</t>
    <phoneticPr fontId="1" type="noConversion"/>
  </si>
  <si>
    <t>注塑南3</t>
    <phoneticPr fontId="1" type="noConversion"/>
  </si>
  <si>
    <t>单价</t>
    <phoneticPr fontId="1" type="noConversion"/>
  </si>
  <si>
    <t>月份</t>
    <phoneticPr fontId="1" type="noConversion"/>
  </si>
  <si>
    <t>位置</t>
    <phoneticPr fontId="1" type="noConversion"/>
  </si>
  <si>
    <t>编号</t>
    <phoneticPr fontId="1" type="noConversion"/>
  </si>
  <si>
    <t>表号</t>
    <phoneticPr fontId="1" type="noConversion"/>
  </si>
  <si>
    <t>倍率</t>
    <phoneticPr fontId="1" type="noConversion"/>
  </si>
  <si>
    <t>上月表底</t>
    <phoneticPr fontId="1" type="noConversion"/>
  </si>
  <si>
    <t>本月表底</t>
    <phoneticPr fontId="1" type="noConversion"/>
  </si>
  <si>
    <t>本月耗电度数</t>
    <phoneticPr fontId="1" type="noConversion"/>
  </si>
  <si>
    <t>从2019年2月1日起大注塑机归瑞隆祥（向光华荣昌要注塑件加工费含电费）。李伟证明在日报上。</t>
    <phoneticPr fontId="1" type="noConversion"/>
  </si>
  <si>
    <t>金额</t>
    <phoneticPr fontId="1" type="noConversion"/>
  </si>
  <si>
    <t>合计</t>
    <phoneticPr fontId="1" type="noConversion"/>
  </si>
  <si>
    <t>扣注塑机电费</t>
    <phoneticPr fontId="1" type="noConversion"/>
  </si>
  <si>
    <t>瑞隆祥水费抄表</t>
    <phoneticPr fontId="1" type="noConversion"/>
  </si>
  <si>
    <t>5.17抄表</t>
    <phoneticPr fontId="1" type="noConversion"/>
  </si>
  <si>
    <t>瑞隆祥电费抄表模板</t>
    <phoneticPr fontId="1" type="noConversion"/>
  </si>
  <si>
    <t>19年4月（18日）</t>
    <phoneticPr fontId="1" type="noConversion"/>
  </si>
  <si>
    <t>5月耗水</t>
    <phoneticPr fontId="1" type="noConversion"/>
  </si>
  <si>
    <t>19年5月（17日）耗电金额</t>
    <phoneticPr fontId="1" type="noConversion"/>
  </si>
  <si>
    <t>归日天顺</t>
    <phoneticPr fontId="1" type="noConversion"/>
  </si>
  <si>
    <t>503房间(冷)</t>
    <phoneticPr fontId="1" type="noConversion"/>
  </si>
  <si>
    <t>503房间(热)</t>
    <phoneticPr fontId="1" type="noConversion"/>
  </si>
  <si>
    <t>505房间(冷)</t>
    <phoneticPr fontId="1" type="noConversion"/>
  </si>
  <si>
    <t>505房间(热)</t>
    <phoneticPr fontId="1" type="noConversion"/>
  </si>
  <si>
    <t>507房间(冷)</t>
    <phoneticPr fontId="1" type="noConversion"/>
  </si>
  <si>
    <t>507房间(热)</t>
    <phoneticPr fontId="1" type="noConversion"/>
  </si>
  <si>
    <t>6月耗水</t>
    <phoneticPr fontId="1" type="noConversion"/>
  </si>
  <si>
    <t>备注</t>
    <phoneticPr fontId="1" type="noConversion"/>
  </si>
  <si>
    <t>5月17日抄表数</t>
    <phoneticPr fontId="1" type="noConversion"/>
  </si>
  <si>
    <t>未抄表</t>
    <phoneticPr fontId="1" type="noConversion"/>
  </si>
  <si>
    <t>6.17抄表</t>
    <phoneticPr fontId="1" type="noConversion"/>
  </si>
  <si>
    <t>未抄</t>
    <phoneticPr fontId="1" type="noConversion"/>
  </si>
  <si>
    <t>19年6月（17日）耗电金额</t>
    <phoneticPr fontId="1" type="noConversion"/>
  </si>
  <si>
    <t>6.17抄表</t>
    <phoneticPr fontId="1" type="noConversion"/>
  </si>
  <si>
    <t>未抄</t>
    <phoneticPr fontId="1" type="noConversion"/>
  </si>
  <si>
    <t>加6%损耗</t>
    <phoneticPr fontId="1" type="noConversion"/>
  </si>
  <si>
    <t>加6%损耗后金额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</si>
</sst>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);[Red]\(#,##0.00\)"/>
    <numFmt numFmtId="178" formatCode="0.0_ 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FF"/>
      <name val="宋体"/>
      <family val="2"/>
      <charset val="134"/>
      <scheme val="minor"/>
    </font>
    <font>
      <sz val="11"/>
      <color rgb="FFFF00FF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sz val="12"/>
      <color rgb="FF00B05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rgb="FFFF0000"/>
      <name val="宋体"/>
      <family val="2"/>
      <charset val="134"/>
      <scheme val="minor"/>
    </font>
    <font>
      <b/>
      <sz val="9"/>
      <color rgb="FF00B050"/>
      <name val="宋体"/>
      <family val="3"/>
      <charset val="134"/>
      <scheme val="minor"/>
    </font>
    <font>
      <b/>
      <sz val="11"/>
      <color rgb="FFFF00FF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rgb="FFCC00CC"/>
      <name val="宋体"/>
      <family val="3"/>
      <charset val="134"/>
      <scheme val="minor"/>
    </font>
    <font>
      <sz val="11"/>
      <color theme="0" tint="-0.14999847407452621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14"/>
      <color rgb="FFFF0000"/>
      <name val="宋体"/>
      <family val="3"/>
      <charset val="134"/>
      <scheme val="minor"/>
    </font>
    <font>
      <b/>
      <sz val="12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justify" wrapText="1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3" fillId="4" borderId="1" xfId="0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0" fillId="4" borderId="1" xfId="0" applyFill="1" applyBorder="1">
      <alignment vertical="center"/>
    </xf>
    <xf numFmtId="0" fontId="2" fillId="4" borderId="1" xfId="0" applyFont="1" applyFill="1" applyBorder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4" borderId="0" xfId="0" applyFill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>
      <alignment vertical="center"/>
    </xf>
    <xf numFmtId="177" fontId="2" fillId="2" borderId="1" xfId="0" applyNumberFormat="1" applyFont="1" applyFill="1" applyBorder="1">
      <alignment vertical="center"/>
    </xf>
    <xf numFmtId="177" fontId="2" fillId="4" borderId="1" xfId="0" applyNumberFormat="1" applyFont="1" applyFill="1" applyBorder="1">
      <alignment vertical="center"/>
    </xf>
    <xf numFmtId="177" fontId="0" fillId="0" borderId="0" xfId="0" applyNumberFormat="1">
      <alignment vertical="center"/>
    </xf>
    <xf numFmtId="177" fontId="20" fillId="0" borderId="2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>
      <alignment vertical="center"/>
    </xf>
    <xf numFmtId="177" fontId="8" fillId="4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4" borderId="1" xfId="0" applyFont="1" applyFill="1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>
      <alignment vertical="center"/>
    </xf>
    <xf numFmtId="177" fontId="13" fillId="2" borderId="1" xfId="0" applyNumberFormat="1" applyFont="1" applyFill="1" applyBorder="1" applyAlignment="1">
      <alignment vertical="center"/>
    </xf>
    <xf numFmtId="177" fontId="13" fillId="4" borderId="1" xfId="0" applyNumberFormat="1" applyFont="1" applyFill="1" applyBorder="1" applyAlignment="1">
      <alignment vertical="center"/>
    </xf>
    <xf numFmtId="177" fontId="6" fillId="0" borderId="1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177" fontId="10" fillId="0" borderId="1" xfId="0" applyNumberFormat="1" applyFont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vertical="center"/>
    </xf>
    <xf numFmtId="177" fontId="14" fillId="0" borderId="1" xfId="0" applyNumberFormat="1" applyFont="1" applyBorder="1" applyAlignment="1">
      <alignment horizontal="center" vertical="center" wrapText="1"/>
    </xf>
    <xf numFmtId="177" fontId="13" fillId="4" borderId="1" xfId="0" applyNumberFormat="1" applyFont="1" applyFill="1" applyBorder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21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6" fillId="5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5" fillId="5" borderId="8" xfId="0" applyFont="1" applyFill="1" applyBorder="1">
      <alignment vertical="center"/>
    </xf>
    <xf numFmtId="177" fontId="6" fillId="5" borderId="1" xfId="0" applyNumberFormat="1" applyFont="1" applyFill="1" applyBorder="1">
      <alignment vertical="center"/>
    </xf>
    <xf numFmtId="0" fontId="6" fillId="5" borderId="1" xfId="0" applyFont="1" applyFill="1" applyBorder="1">
      <alignment vertical="center"/>
    </xf>
    <xf numFmtId="177" fontId="0" fillId="4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27" fillId="2" borderId="1" xfId="0" applyFont="1" applyFill="1" applyBorder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>
      <alignment vertical="center"/>
    </xf>
    <xf numFmtId="0" fontId="12" fillId="6" borderId="1" xfId="0" applyFont="1" applyFill="1" applyBorder="1">
      <alignment vertical="center"/>
    </xf>
    <xf numFmtId="0" fontId="2" fillId="6" borderId="1" xfId="0" applyFont="1" applyFill="1" applyBorder="1">
      <alignment vertical="center"/>
    </xf>
    <xf numFmtId="177" fontId="8" fillId="6" borderId="1" xfId="0" applyNumberFormat="1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3" fillId="6" borderId="1" xfId="0" applyFont="1" applyFill="1" applyBorder="1">
      <alignment vertical="center"/>
    </xf>
    <xf numFmtId="0" fontId="13" fillId="6" borderId="1" xfId="0" applyFont="1" applyFill="1" applyBorder="1" applyAlignment="1">
      <alignment horizontal="center" vertical="center"/>
    </xf>
    <xf numFmtId="177" fontId="13" fillId="6" borderId="1" xfId="0" applyNumberFormat="1" applyFont="1" applyFill="1" applyBorder="1">
      <alignment vertical="center"/>
    </xf>
    <xf numFmtId="177" fontId="2" fillId="6" borderId="1" xfId="0" applyNumberFormat="1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27" fillId="6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8" fillId="7" borderId="1" xfId="0" applyNumberFormat="1" applyFont="1" applyFill="1" applyBorder="1">
      <alignment vertical="center"/>
    </xf>
    <xf numFmtId="9" fontId="0" fillId="0" borderId="1" xfId="0" applyNumberFormat="1" applyBorder="1">
      <alignment vertical="center"/>
    </xf>
    <xf numFmtId="0" fontId="28" fillId="0" borderId="8" xfId="0" applyFont="1" applyFill="1" applyBorder="1">
      <alignment vertical="center"/>
    </xf>
    <xf numFmtId="0" fontId="28" fillId="0" borderId="1" xfId="0" applyFont="1" applyBorder="1">
      <alignment vertical="center"/>
    </xf>
    <xf numFmtId="177" fontId="2" fillId="7" borderId="1" xfId="0" applyNumberFormat="1" applyFont="1" applyFill="1" applyBorder="1">
      <alignment vertical="center"/>
    </xf>
    <xf numFmtId="0" fontId="28" fillId="7" borderId="1" xfId="0" applyFont="1" applyFill="1" applyBorder="1">
      <alignment vertical="center"/>
    </xf>
    <xf numFmtId="0" fontId="28" fillId="0" borderId="1" xfId="0" applyFont="1" applyFill="1" applyBorder="1">
      <alignment vertical="center"/>
    </xf>
    <xf numFmtId="177" fontId="29" fillId="6" borderId="1" xfId="0" applyNumberFormat="1" applyFont="1" applyFill="1" applyBorder="1">
      <alignment vertical="center"/>
    </xf>
    <xf numFmtId="0" fontId="29" fillId="6" borderId="1" xfId="0" applyFont="1" applyFill="1" applyBorder="1">
      <alignment vertical="center"/>
    </xf>
    <xf numFmtId="178" fontId="27" fillId="0" borderId="1" xfId="0" applyNumberFormat="1" applyFont="1" applyBorder="1">
      <alignment vertical="center"/>
    </xf>
    <xf numFmtId="0" fontId="10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7" borderId="1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13" fillId="5" borderId="1" xfId="0" applyNumberFormat="1" applyFont="1" applyFill="1" applyBorder="1" applyAlignment="1">
      <alignment horizontal="center" vertical="center"/>
    </xf>
    <xf numFmtId="177" fontId="13" fillId="5" borderId="1" xfId="0" applyNumberFormat="1" applyFont="1" applyFill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7" borderId="1" xfId="0" applyFill="1" applyBorder="1">
      <alignment vertical="center"/>
    </xf>
    <xf numFmtId="0" fontId="18" fillId="2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2" borderId="1" xfId="0" applyFont="1" applyFill="1" applyBorder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178" fontId="2" fillId="2" borderId="1" xfId="0" applyNumberFormat="1" applyFont="1" applyFill="1" applyBorder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>
      <alignment vertical="center"/>
    </xf>
    <xf numFmtId="0" fontId="8" fillId="7" borderId="1" xfId="0" applyFont="1" applyFill="1" applyBorder="1">
      <alignment vertical="center"/>
    </xf>
    <xf numFmtId="0" fontId="1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" fontId="0" fillId="2" borderId="0" xfId="0" applyNumberFormat="1" applyFill="1">
      <alignment vertical="center"/>
    </xf>
    <xf numFmtId="4" fontId="0" fillId="2" borderId="1" xfId="0" applyNumberFormat="1" applyFill="1" applyBorder="1">
      <alignment vertical="center"/>
    </xf>
    <xf numFmtId="4" fontId="0" fillId="7" borderId="1" xfId="0" applyNumberFormat="1" applyFill="1" applyBorder="1">
      <alignment vertical="center"/>
    </xf>
    <xf numFmtId="4" fontId="6" fillId="2" borderId="1" xfId="0" applyNumberFormat="1" applyFont="1" applyFill="1" applyBorder="1">
      <alignment vertical="center"/>
    </xf>
    <xf numFmtId="4" fontId="18" fillId="2" borderId="1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30" fillId="5" borderId="1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1" xfId="0" applyFont="1" applyBorder="1">
      <alignment vertical="center"/>
    </xf>
    <xf numFmtId="178" fontId="31" fillId="0" borderId="1" xfId="0" applyNumberFormat="1" applyFont="1" applyBorder="1">
      <alignment vertical="center"/>
    </xf>
    <xf numFmtId="0" fontId="18" fillId="0" borderId="1" xfId="0" applyFont="1" applyBorder="1">
      <alignment vertical="center"/>
    </xf>
    <xf numFmtId="0" fontId="8" fillId="4" borderId="1" xfId="0" applyFont="1" applyFill="1" applyBorder="1">
      <alignment vertical="center"/>
    </xf>
    <xf numFmtId="0" fontId="29" fillId="4" borderId="1" xfId="0" applyFont="1" applyFill="1" applyBorder="1">
      <alignment vertical="center"/>
    </xf>
    <xf numFmtId="0" fontId="4" fillId="0" borderId="0" xfId="0" applyFont="1">
      <alignment vertical="center"/>
    </xf>
    <xf numFmtId="0" fontId="32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7" fontId="6" fillId="0" borderId="0" xfId="0" applyNumberFormat="1" applyFont="1">
      <alignment vertical="center"/>
    </xf>
    <xf numFmtId="177" fontId="12" fillId="2" borderId="1" xfId="0" applyNumberFormat="1" applyFon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7" sqref="F7"/>
    </sheetView>
  </sheetViews>
  <sheetFormatPr defaultRowHeight="13.5"/>
  <cols>
    <col min="1" max="1" width="14.875" style="18" customWidth="1"/>
    <col min="2" max="2" width="12.75" style="9" customWidth="1"/>
    <col min="3" max="3" width="5.125" style="9" customWidth="1"/>
    <col min="4" max="4" width="4.875" style="17" customWidth="1"/>
    <col min="5" max="5" width="15" style="18" customWidth="1"/>
    <col min="6" max="6" width="17.5" style="9" customWidth="1"/>
    <col min="7" max="16384" width="9" style="9"/>
  </cols>
  <sheetData>
    <row r="1" spans="1:6">
      <c r="A1" s="204"/>
      <c r="B1" s="204"/>
      <c r="C1" s="204"/>
      <c r="D1" s="204"/>
      <c r="E1" s="204"/>
    </row>
    <row r="2" spans="1:6" ht="20.25">
      <c r="A2" s="205" t="s">
        <v>141</v>
      </c>
      <c r="B2" s="205"/>
      <c r="C2" s="205"/>
      <c r="D2" s="205"/>
      <c r="E2" s="205"/>
      <c r="F2" s="205"/>
    </row>
    <row r="3" spans="1:6" ht="24" customHeight="1">
      <c r="A3" s="161" t="s">
        <v>8</v>
      </c>
      <c r="B3" s="159" t="s">
        <v>9</v>
      </c>
      <c r="C3" s="160" t="s">
        <v>10</v>
      </c>
      <c r="D3" s="160" t="s">
        <v>11</v>
      </c>
      <c r="E3" s="159" t="s">
        <v>12</v>
      </c>
      <c r="F3" s="162" t="s">
        <v>142</v>
      </c>
    </row>
    <row r="4" spans="1:6" ht="27.75" customHeight="1">
      <c r="A4" s="10" t="s">
        <v>16</v>
      </c>
      <c r="B4" s="162">
        <v>1807004673</v>
      </c>
      <c r="C4" s="162" t="s">
        <v>17</v>
      </c>
      <c r="D4" s="162">
        <v>1</v>
      </c>
      <c r="E4" s="10" t="s">
        <v>18</v>
      </c>
      <c r="F4" s="11">
        <v>128</v>
      </c>
    </row>
    <row r="5" spans="1:6" ht="27.75" customHeight="1">
      <c r="A5" s="10" t="s">
        <v>19</v>
      </c>
      <c r="B5" s="162">
        <v>1807004679</v>
      </c>
      <c r="C5" s="162" t="s">
        <v>17</v>
      </c>
      <c r="D5" s="162">
        <v>1</v>
      </c>
      <c r="E5" s="10" t="s">
        <v>20</v>
      </c>
      <c r="F5" s="11">
        <v>27</v>
      </c>
    </row>
    <row r="6" spans="1:6" ht="27.75" customHeight="1">
      <c r="A6" s="10" t="s">
        <v>21</v>
      </c>
      <c r="B6" s="162">
        <v>20181192788</v>
      </c>
      <c r="C6" s="162" t="s">
        <v>17</v>
      </c>
      <c r="D6" s="162">
        <v>1</v>
      </c>
      <c r="E6" s="10" t="s">
        <v>22</v>
      </c>
      <c r="F6" s="11">
        <v>2</v>
      </c>
    </row>
    <row r="7" spans="1:6" ht="27.75" customHeight="1">
      <c r="A7" s="10" t="s">
        <v>23</v>
      </c>
      <c r="B7" s="162" t="s">
        <v>24</v>
      </c>
      <c r="C7" s="162" t="s">
        <v>17</v>
      </c>
      <c r="D7" s="162">
        <v>1</v>
      </c>
      <c r="E7" s="10" t="s">
        <v>25</v>
      </c>
      <c r="F7" s="11"/>
    </row>
    <row r="8" spans="1:6" ht="27.75" customHeight="1">
      <c r="A8" s="10" t="s">
        <v>26</v>
      </c>
      <c r="B8" s="162" t="s">
        <v>27</v>
      </c>
      <c r="C8" s="162" t="s">
        <v>17</v>
      </c>
      <c r="D8" s="162">
        <v>1</v>
      </c>
      <c r="E8" s="10" t="s">
        <v>25</v>
      </c>
      <c r="F8" s="11"/>
    </row>
    <row r="9" spans="1:6" ht="27.75" customHeight="1">
      <c r="A9" s="10" t="s">
        <v>23</v>
      </c>
      <c r="B9" s="162" t="s">
        <v>24</v>
      </c>
      <c r="C9" s="162" t="s">
        <v>17</v>
      </c>
      <c r="D9" s="162">
        <v>1</v>
      </c>
      <c r="E9" s="10" t="s">
        <v>25</v>
      </c>
      <c r="F9" s="11"/>
    </row>
    <row r="10" spans="1:6" ht="27.75" customHeight="1">
      <c r="A10" s="10" t="s">
        <v>26</v>
      </c>
      <c r="B10" s="162" t="s">
        <v>27</v>
      </c>
      <c r="C10" s="162" t="s">
        <v>17</v>
      </c>
      <c r="D10" s="162">
        <v>1</v>
      </c>
      <c r="E10" s="10" t="s">
        <v>25</v>
      </c>
      <c r="F10" s="11"/>
    </row>
    <row r="11" spans="1:6" ht="27.75" customHeight="1">
      <c r="A11" s="10" t="s">
        <v>23</v>
      </c>
      <c r="B11" s="162" t="s">
        <v>24</v>
      </c>
      <c r="C11" s="162" t="s">
        <v>17</v>
      </c>
      <c r="D11" s="162">
        <v>1</v>
      </c>
      <c r="E11" s="10" t="s">
        <v>25</v>
      </c>
      <c r="F11" s="11"/>
    </row>
    <row r="12" spans="1:6" ht="27.75" customHeight="1">
      <c r="A12" s="10" t="s">
        <v>26</v>
      </c>
      <c r="B12" s="162" t="s">
        <v>27</v>
      </c>
      <c r="C12" s="162" t="s">
        <v>17</v>
      </c>
      <c r="D12" s="162">
        <v>1</v>
      </c>
      <c r="E12" s="10" t="s">
        <v>25</v>
      </c>
      <c r="F12" s="11"/>
    </row>
    <row r="13" spans="1:6" ht="27.75" customHeight="1">
      <c r="A13" s="10" t="s">
        <v>23</v>
      </c>
      <c r="B13" s="162" t="s">
        <v>24</v>
      </c>
      <c r="C13" s="162" t="s">
        <v>17</v>
      </c>
      <c r="D13" s="162">
        <v>1</v>
      </c>
      <c r="E13" s="10" t="s">
        <v>25</v>
      </c>
      <c r="F13" s="11"/>
    </row>
    <row r="14" spans="1:6" ht="27.75" customHeight="1">
      <c r="A14" s="10" t="s">
        <v>26</v>
      </c>
      <c r="B14" s="162" t="s">
        <v>27</v>
      </c>
      <c r="C14" s="162" t="s">
        <v>17</v>
      </c>
      <c r="D14" s="162">
        <v>1</v>
      </c>
      <c r="E14" s="10" t="s">
        <v>25</v>
      </c>
      <c r="F14" s="11"/>
    </row>
    <row r="15" spans="1:6" s="16" customFormat="1" ht="27.75" customHeight="1">
      <c r="A15" s="14" t="s">
        <v>28</v>
      </c>
      <c r="B15" s="12"/>
      <c r="C15" s="12"/>
      <c r="D15" s="13">
        <f>SUM(D4:D14)</f>
        <v>11</v>
      </c>
      <c r="E15" s="14"/>
      <c r="F15" s="15"/>
    </row>
    <row r="20" spans="5:5">
      <c r="E20" s="18" t="s">
        <v>50</v>
      </c>
    </row>
  </sheetData>
  <mergeCells count="2">
    <mergeCell ref="A1:E1"/>
    <mergeCell ref="A2:F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opLeftCell="A13" workbookViewId="0">
      <selection activeCell="F16" sqref="F16"/>
    </sheetView>
  </sheetViews>
  <sheetFormatPr defaultRowHeight="13.5"/>
  <cols>
    <col min="1" max="1" width="15" customWidth="1"/>
    <col min="2" max="2" width="7.5" hidden="1" customWidth="1"/>
    <col min="3" max="3" width="6.875" customWidth="1"/>
    <col min="4" max="4" width="10.875" style="163" customWidth="1"/>
    <col min="5" max="5" width="17" customWidth="1"/>
    <col min="6" max="6" width="16.375" customWidth="1"/>
  </cols>
  <sheetData>
    <row r="1" spans="1:6" ht="20.25">
      <c r="A1" s="206" t="s">
        <v>143</v>
      </c>
      <c r="B1" s="206"/>
      <c r="C1" s="206"/>
      <c r="D1" s="206"/>
      <c r="E1" s="206"/>
      <c r="F1" s="206"/>
    </row>
    <row r="2" spans="1:6" ht="20.25" customHeight="1">
      <c r="A2" s="207" t="s">
        <v>35</v>
      </c>
      <c r="B2" s="209" t="s">
        <v>0</v>
      </c>
      <c r="C2" s="209" t="s">
        <v>1</v>
      </c>
      <c r="D2" s="209" t="s">
        <v>12</v>
      </c>
      <c r="E2" s="164" t="s">
        <v>144</v>
      </c>
      <c r="F2" s="165">
        <v>5.17</v>
      </c>
    </row>
    <row r="3" spans="1:6" s="21" customFormat="1" ht="58.5" customHeight="1">
      <c r="A3" s="208"/>
      <c r="B3" s="210"/>
      <c r="C3" s="210"/>
      <c r="D3" s="210"/>
      <c r="E3" s="84" t="s">
        <v>36</v>
      </c>
      <c r="F3" s="84" t="s">
        <v>36</v>
      </c>
    </row>
    <row r="4" spans="1:6" s="49" customFormat="1" ht="31.5" customHeight="1">
      <c r="A4" s="2" t="s">
        <v>114</v>
      </c>
      <c r="B4" s="3" t="s">
        <v>2</v>
      </c>
      <c r="C4" s="46">
        <v>200</v>
      </c>
      <c r="D4" s="1" t="s">
        <v>58</v>
      </c>
      <c r="E4" s="117">
        <v>37243</v>
      </c>
      <c r="F4" s="23">
        <v>37249</v>
      </c>
    </row>
    <row r="5" spans="1:6" s="49" customFormat="1" ht="31.5" customHeight="1">
      <c r="A5" s="2" t="s">
        <v>3</v>
      </c>
      <c r="B5" s="3" t="s">
        <v>4</v>
      </c>
      <c r="C5" s="46">
        <v>200</v>
      </c>
      <c r="D5" s="1" t="s">
        <v>58</v>
      </c>
      <c r="E5" s="118">
        <v>28150.2</v>
      </c>
      <c r="F5" s="168">
        <v>28210</v>
      </c>
    </row>
    <row r="6" spans="1:6" s="49" customFormat="1" ht="31.5" customHeight="1">
      <c r="A6" s="2" t="s">
        <v>5</v>
      </c>
      <c r="B6" s="3" t="s">
        <v>6</v>
      </c>
      <c r="C6" s="46">
        <v>200</v>
      </c>
      <c r="D6" s="1" t="s">
        <v>58</v>
      </c>
      <c r="E6" s="118">
        <v>11031</v>
      </c>
      <c r="F6" s="23">
        <v>11065</v>
      </c>
    </row>
    <row r="7" spans="1:6" s="49" customFormat="1" ht="31.5" customHeight="1">
      <c r="A7" s="2" t="s">
        <v>62</v>
      </c>
      <c r="B7" s="3" t="s">
        <v>7</v>
      </c>
      <c r="C7" s="46">
        <v>100</v>
      </c>
      <c r="D7" s="1" t="s">
        <v>58</v>
      </c>
      <c r="E7" s="120">
        <v>16098</v>
      </c>
      <c r="F7" s="23">
        <v>16159</v>
      </c>
    </row>
    <row r="8" spans="1:6" s="49" customFormat="1" ht="31.5" customHeight="1">
      <c r="A8" s="44" t="s">
        <v>64</v>
      </c>
      <c r="B8" s="45" t="s">
        <v>65</v>
      </c>
      <c r="C8" s="46">
        <v>80</v>
      </c>
      <c r="D8" s="1"/>
      <c r="E8" s="120">
        <v>2337</v>
      </c>
      <c r="F8" s="23">
        <v>2338</v>
      </c>
    </row>
    <row r="9" spans="1:6" s="49" customFormat="1" ht="31.5" customHeight="1">
      <c r="A9" s="26" t="s">
        <v>66</v>
      </c>
      <c r="B9" s="27">
        <v>80441</v>
      </c>
      <c r="C9" s="50">
        <v>1</v>
      </c>
      <c r="D9" s="51" t="s">
        <v>67</v>
      </c>
      <c r="E9" s="121">
        <v>127732</v>
      </c>
      <c r="F9" s="23">
        <v>127830</v>
      </c>
    </row>
    <row r="10" spans="1:6" s="49" customFormat="1" ht="31.5" customHeight="1">
      <c r="A10" s="26" t="s">
        <v>68</v>
      </c>
      <c r="B10" s="50"/>
      <c r="C10" s="50">
        <v>1</v>
      </c>
      <c r="D10" s="51" t="s">
        <v>69</v>
      </c>
      <c r="E10" s="121">
        <v>1781.9</v>
      </c>
      <c r="F10" s="23">
        <v>1823</v>
      </c>
    </row>
    <row r="11" spans="1:6" s="49" customFormat="1" ht="31.5" customHeight="1">
      <c r="A11" s="26" t="s">
        <v>70</v>
      </c>
      <c r="B11" s="50"/>
      <c r="C11" s="50">
        <v>1</v>
      </c>
      <c r="D11" s="51" t="s">
        <v>71</v>
      </c>
      <c r="E11" s="118">
        <v>5.3</v>
      </c>
      <c r="F11" s="23">
        <v>5.3</v>
      </c>
    </row>
    <row r="12" spans="1:6" s="25" customFormat="1" ht="31.5" customHeight="1">
      <c r="A12" s="94" t="s">
        <v>41</v>
      </c>
      <c r="B12" s="95"/>
      <c r="C12" s="96">
        <v>1</v>
      </c>
      <c r="D12" s="97" t="s">
        <v>29</v>
      </c>
      <c r="E12" s="123"/>
      <c r="F12" s="167"/>
    </row>
    <row r="13" spans="1:6" s="9" customFormat="1" ht="31.5" customHeight="1">
      <c r="A13" s="11" t="s">
        <v>30</v>
      </c>
      <c r="B13" s="11"/>
      <c r="C13" s="162">
        <v>1</v>
      </c>
      <c r="D13" s="10" t="s">
        <v>29</v>
      </c>
      <c r="E13" s="124">
        <v>120.2</v>
      </c>
      <c r="F13" s="11">
        <v>123.9</v>
      </c>
    </row>
    <row r="14" spans="1:6" s="9" customFormat="1" ht="31.5" customHeight="1">
      <c r="A14" s="11" t="s">
        <v>31</v>
      </c>
      <c r="B14" s="11"/>
      <c r="C14" s="162">
        <v>1</v>
      </c>
      <c r="D14" s="10" t="s">
        <v>29</v>
      </c>
      <c r="E14" s="124">
        <v>679.2</v>
      </c>
      <c r="F14" s="11">
        <v>692.2</v>
      </c>
    </row>
    <row r="15" spans="1:6" s="9" customFormat="1" ht="31.5" customHeight="1">
      <c r="A15" s="11" t="s">
        <v>32</v>
      </c>
      <c r="B15" s="11"/>
      <c r="C15" s="162">
        <v>1</v>
      </c>
      <c r="D15" s="10" t="s">
        <v>29</v>
      </c>
      <c r="E15" s="124">
        <v>72</v>
      </c>
      <c r="F15" s="11">
        <v>72</v>
      </c>
    </row>
    <row r="19" ht="47.25" customHeight="1"/>
  </sheetData>
  <mergeCells count="5">
    <mergeCell ref="A1:F1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21"/>
  <sheetViews>
    <sheetView workbookViewId="0">
      <pane xSplit="1" topLeftCell="B1" activePane="topRight" state="frozen"/>
      <selection pane="topRight" activeCell="AP13" sqref="AP13"/>
    </sheetView>
  </sheetViews>
  <sheetFormatPr defaultRowHeight="13.5"/>
  <cols>
    <col min="1" max="1" width="14.875" style="18" customWidth="1"/>
    <col min="2" max="2" width="12.75" style="9" customWidth="1"/>
    <col min="3" max="3" width="5.125" style="9" customWidth="1"/>
    <col min="4" max="4" width="4.875" style="17" customWidth="1"/>
    <col min="5" max="5" width="14.875" style="18" customWidth="1"/>
    <col min="6" max="17" width="0.125" style="9" hidden="1" customWidth="1"/>
    <col min="18" max="18" width="0.25" style="9" hidden="1" customWidth="1"/>
    <col min="19" max="19" width="10.25" style="9" customWidth="1"/>
    <col min="20" max="20" width="0.25" style="9" customWidth="1"/>
    <col min="21" max="26" width="0.375" style="9" hidden="1" customWidth="1"/>
    <col min="27" max="28" width="0.125" style="17" hidden="1" customWidth="1"/>
    <col min="29" max="29" width="0.125" style="111" hidden="1" customWidth="1"/>
    <col min="30" max="30" width="0.125" style="111" customWidth="1"/>
    <col min="31" max="31" width="8.25" style="9" customWidth="1"/>
    <col min="32" max="34" width="0.125" style="9" customWidth="1"/>
    <col min="35" max="35" width="6.375" style="178" customWidth="1"/>
    <col min="36" max="36" width="7" style="9" customWidth="1"/>
    <col min="37" max="37" width="8.125" style="9" customWidth="1"/>
    <col min="38" max="38" width="7" style="9" customWidth="1"/>
    <col min="39" max="39" width="9" style="178"/>
    <col min="40" max="40" width="9" style="9"/>
    <col min="41" max="41" width="9" style="173"/>
    <col min="42" max="42" width="9" style="184"/>
    <col min="43" max="16384" width="9" style="9"/>
  </cols>
  <sheetData>
    <row r="1" spans="1:43">
      <c r="A1" s="204"/>
      <c r="B1" s="204"/>
      <c r="C1" s="204"/>
      <c r="D1" s="204"/>
      <c r="E1" s="204"/>
    </row>
    <row r="2" spans="1:43" ht="20.25">
      <c r="A2" s="214" t="s">
        <v>34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43" ht="20.25">
      <c r="A3" s="217" t="s">
        <v>8</v>
      </c>
      <c r="B3" s="215" t="s">
        <v>9</v>
      </c>
      <c r="C3" s="216" t="s">
        <v>10</v>
      </c>
      <c r="D3" s="216" t="s">
        <v>11</v>
      </c>
      <c r="E3" s="215" t="s">
        <v>12</v>
      </c>
      <c r="F3" s="218" t="s">
        <v>47</v>
      </c>
      <c r="G3" s="219"/>
      <c r="H3" s="219"/>
      <c r="I3" s="219"/>
      <c r="J3" s="220"/>
      <c r="K3" s="221" t="s">
        <v>52</v>
      </c>
      <c r="L3" s="222"/>
      <c r="M3" s="222"/>
      <c r="N3" s="223"/>
      <c r="O3" s="221" t="s">
        <v>53</v>
      </c>
      <c r="P3" s="222"/>
      <c r="Q3" s="222"/>
      <c r="R3" s="223"/>
      <c r="S3" s="227">
        <v>43823</v>
      </c>
      <c r="T3" s="211"/>
      <c r="U3" s="211"/>
      <c r="V3" s="211"/>
      <c r="W3" s="227">
        <v>43486</v>
      </c>
      <c r="X3" s="211"/>
      <c r="Y3" s="211"/>
      <c r="Z3" s="211"/>
      <c r="AA3" s="224" t="s">
        <v>79</v>
      </c>
      <c r="AB3" s="225"/>
      <c r="AC3" s="225"/>
      <c r="AD3" s="226"/>
      <c r="AE3" s="221" t="s">
        <v>109</v>
      </c>
      <c r="AF3" s="222"/>
      <c r="AG3" s="222"/>
      <c r="AH3" s="223"/>
      <c r="AI3" s="221" t="s">
        <v>145</v>
      </c>
      <c r="AJ3" s="222"/>
      <c r="AK3" s="222"/>
      <c r="AL3" s="223"/>
      <c r="AM3" s="211" t="s">
        <v>154</v>
      </c>
      <c r="AN3" s="211"/>
      <c r="AO3" s="211"/>
      <c r="AP3" s="211"/>
      <c r="AQ3" s="212" t="s">
        <v>155</v>
      </c>
    </row>
    <row r="4" spans="1:43" s="43" customFormat="1" ht="38.25" customHeight="1">
      <c r="A4" s="217"/>
      <c r="B4" s="215"/>
      <c r="C4" s="216"/>
      <c r="D4" s="216"/>
      <c r="E4" s="215"/>
      <c r="F4" s="42" t="s">
        <v>48</v>
      </c>
      <c r="G4" s="42" t="s">
        <v>49</v>
      </c>
      <c r="H4" s="42" t="s">
        <v>13</v>
      </c>
      <c r="I4" s="42" t="s">
        <v>14</v>
      </c>
      <c r="J4" s="42" t="s">
        <v>15</v>
      </c>
      <c r="K4" s="42" t="s">
        <v>51</v>
      </c>
      <c r="L4" s="42" t="s">
        <v>13</v>
      </c>
      <c r="M4" s="42" t="s">
        <v>14</v>
      </c>
      <c r="N4" s="42" t="s">
        <v>15</v>
      </c>
      <c r="O4" s="42" t="s">
        <v>54</v>
      </c>
      <c r="P4" s="42" t="s">
        <v>13</v>
      </c>
      <c r="Q4" s="42" t="s">
        <v>14</v>
      </c>
      <c r="R4" s="42" t="s">
        <v>15</v>
      </c>
      <c r="S4" s="42" t="s">
        <v>55</v>
      </c>
      <c r="T4" s="42" t="s">
        <v>13</v>
      </c>
      <c r="U4" s="42" t="s">
        <v>14</v>
      </c>
      <c r="V4" s="42" t="s">
        <v>15</v>
      </c>
      <c r="W4" s="42" t="s">
        <v>56</v>
      </c>
      <c r="X4" s="42" t="s">
        <v>13</v>
      </c>
      <c r="Y4" s="42" t="s">
        <v>14</v>
      </c>
      <c r="Z4" s="42" t="s">
        <v>15</v>
      </c>
      <c r="AA4" s="110" t="s">
        <v>78</v>
      </c>
      <c r="AB4" s="110" t="s">
        <v>80</v>
      </c>
      <c r="AC4" s="112" t="s">
        <v>81</v>
      </c>
      <c r="AD4" s="112" t="s">
        <v>82</v>
      </c>
      <c r="AE4" s="145" t="s">
        <v>108</v>
      </c>
      <c r="AF4" s="110" t="s">
        <v>80</v>
      </c>
      <c r="AG4" s="112" t="s">
        <v>14</v>
      </c>
      <c r="AH4" s="112" t="s">
        <v>15</v>
      </c>
      <c r="AI4" s="179" t="s">
        <v>156</v>
      </c>
      <c r="AJ4" s="110" t="s">
        <v>80</v>
      </c>
      <c r="AK4" s="110" t="s">
        <v>14</v>
      </c>
      <c r="AL4" s="110" t="s">
        <v>15</v>
      </c>
      <c r="AM4" s="182" t="s">
        <v>158</v>
      </c>
      <c r="AN4" s="110" t="s">
        <v>80</v>
      </c>
      <c r="AO4" s="174" t="s">
        <v>14</v>
      </c>
      <c r="AP4" s="174" t="s">
        <v>15</v>
      </c>
      <c r="AQ4" s="213"/>
    </row>
    <row r="5" spans="1:43" ht="27.75" customHeight="1">
      <c r="A5" s="10" t="s">
        <v>16</v>
      </c>
      <c r="B5" s="36">
        <v>1807004673</v>
      </c>
      <c r="C5" s="36" t="s">
        <v>17</v>
      </c>
      <c r="D5" s="36">
        <v>1</v>
      </c>
      <c r="E5" s="10" t="s">
        <v>18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>
        <v>10</v>
      </c>
      <c r="X5" s="11"/>
      <c r="Y5" s="11"/>
      <c r="Z5" s="11"/>
      <c r="AA5" s="90">
        <v>73</v>
      </c>
      <c r="AB5" s="90">
        <f>AA5-W5</f>
        <v>63</v>
      </c>
      <c r="AC5" s="113">
        <v>9</v>
      </c>
      <c r="AD5" s="113">
        <f>AC5*AA5</f>
        <v>657</v>
      </c>
      <c r="AE5" s="11">
        <v>105</v>
      </c>
      <c r="AF5" s="11">
        <f>AE5-AA5</f>
        <v>32</v>
      </c>
      <c r="AG5" s="11">
        <v>9</v>
      </c>
      <c r="AH5" s="11">
        <f>AG5*AF5</f>
        <v>288</v>
      </c>
      <c r="AI5" s="180">
        <v>128</v>
      </c>
      <c r="AJ5" s="11">
        <f>AI5-AE5</f>
        <v>23</v>
      </c>
      <c r="AK5" s="11">
        <v>9</v>
      </c>
      <c r="AL5" s="11">
        <f>AK5*AJ5</f>
        <v>207</v>
      </c>
      <c r="AM5" s="183">
        <v>146</v>
      </c>
      <c r="AN5" s="11">
        <f>AM5-AI5</f>
        <v>18</v>
      </c>
      <c r="AO5" s="175">
        <v>9</v>
      </c>
      <c r="AP5" s="175">
        <f>AO5*AN5</f>
        <v>162</v>
      </c>
      <c r="AQ5" s="11"/>
    </row>
    <row r="6" spans="1:43" ht="27.75" customHeight="1">
      <c r="A6" s="10" t="s">
        <v>19</v>
      </c>
      <c r="B6" s="36">
        <v>1807004679</v>
      </c>
      <c r="C6" s="36" t="s">
        <v>17</v>
      </c>
      <c r="D6" s="36">
        <v>1</v>
      </c>
      <c r="E6" s="10" t="s">
        <v>20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>
        <v>7</v>
      </c>
      <c r="X6" s="11"/>
      <c r="Y6" s="11"/>
      <c r="Z6" s="11"/>
      <c r="AA6" s="90">
        <v>16</v>
      </c>
      <c r="AB6" s="90">
        <f t="shared" ref="AB6:AB7" si="0">AA6-W6</f>
        <v>9</v>
      </c>
      <c r="AC6" s="113">
        <v>9</v>
      </c>
      <c r="AD6" s="113">
        <f t="shared" ref="AD6:AD7" si="1">AC6*AA6</f>
        <v>144</v>
      </c>
      <c r="AE6" s="11">
        <v>23</v>
      </c>
      <c r="AF6" s="11">
        <f>AE6-AA6</f>
        <v>7</v>
      </c>
      <c r="AG6" s="11">
        <v>9</v>
      </c>
      <c r="AH6" s="11">
        <f>AG6*AF6</f>
        <v>63</v>
      </c>
      <c r="AI6" s="180">
        <v>27</v>
      </c>
      <c r="AJ6" s="11">
        <f>AI6-AE6</f>
        <v>4</v>
      </c>
      <c r="AK6" s="11">
        <v>9</v>
      </c>
      <c r="AL6" s="11">
        <f>AK6*AJ6</f>
        <v>36</v>
      </c>
      <c r="AM6" s="183">
        <v>35</v>
      </c>
      <c r="AN6" s="11">
        <f t="shared" ref="AN6" si="2">AM6-AI6</f>
        <v>8</v>
      </c>
      <c r="AO6" s="175">
        <v>9</v>
      </c>
      <c r="AP6" s="175">
        <f>AO6*AN6</f>
        <v>72</v>
      </c>
      <c r="AQ6" s="11"/>
    </row>
    <row r="7" spans="1:43" ht="27.75" customHeight="1">
      <c r="A7" s="10" t="s">
        <v>21</v>
      </c>
      <c r="B7" s="36">
        <v>20181192788</v>
      </c>
      <c r="C7" s="36" t="s">
        <v>17</v>
      </c>
      <c r="D7" s="36">
        <v>1</v>
      </c>
      <c r="E7" s="10" t="s">
        <v>22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>
        <v>1</v>
      </c>
      <c r="X7" s="11"/>
      <c r="Y7" s="11"/>
      <c r="Z7" s="11"/>
      <c r="AA7" s="90">
        <v>1</v>
      </c>
      <c r="AB7" s="90">
        <f t="shared" si="0"/>
        <v>0</v>
      </c>
      <c r="AC7" s="113">
        <v>9</v>
      </c>
      <c r="AD7" s="113">
        <f t="shared" si="1"/>
        <v>9</v>
      </c>
      <c r="AE7" s="11" t="s">
        <v>110</v>
      </c>
      <c r="AF7" s="11"/>
      <c r="AG7" s="11"/>
      <c r="AH7" s="11"/>
      <c r="AI7" s="180">
        <v>2</v>
      </c>
      <c r="AJ7" s="11"/>
      <c r="AK7" s="11"/>
      <c r="AL7" s="11"/>
      <c r="AM7" s="183" t="s">
        <v>159</v>
      </c>
      <c r="AN7" s="11"/>
      <c r="AO7" s="175"/>
      <c r="AP7" s="185"/>
      <c r="AQ7" s="11"/>
    </row>
    <row r="8" spans="1:43" ht="27.75" customHeight="1">
      <c r="A8" s="169" t="s">
        <v>23</v>
      </c>
      <c r="B8" s="170" t="s">
        <v>24</v>
      </c>
      <c r="C8" s="170" t="s">
        <v>17</v>
      </c>
      <c r="D8" s="170">
        <v>1</v>
      </c>
      <c r="E8" s="169" t="s">
        <v>25</v>
      </c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>
        <v>2</v>
      </c>
      <c r="T8" s="151"/>
      <c r="U8" s="151"/>
      <c r="V8" s="151"/>
      <c r="W8" s="151"/>
      <c r="X8" s="151"/>
      <c r="Y8" s="151"/>
      <c r="Z8" s="151"/>
      <c r="AA8" s="170" t="s">
        <v>83</v>
      </c>
      <c r="AB8" s="170"/>
      <c r="AC8" s="171"/>
      <c r="AD8" s="171"/>
      <c r="AE8" s="151" t="s">
        <v>110</v>
      </c>
      <c r="AF8" s="151"/>
      <c r="AG8" s="151"/>
      <c r="AH8" s="151"/>
      <c r="AI8" s="181" t="s">
        <v>157</v>
      </c>
      <c r="AJ8" s="151"/>
      <c r="AK8" s="151"/>
      <c r="AL8" s="151"/>
      <c r="AM8" s="181"/>
      <c r="AN8" s="151"/>
      <c r="AO8" s="176"/>
      <c r="AP8" s="186"/>
      <c r="AQ8" s="151" t="s">
        <v>147</v>
      </c>
    </row>
    <row r="9" spans="1:43" ht="27.75" customHeight="1">
      <c r="A9" s="169" t="s">
        <v>26</v>
      </c>
      <c r="B9" s="170" t="s">
        <v>27</v>
      </c>
      <c r="C9" s="170" t="s">
        <v>17</v>
      </c>
      <c r="D9" s="170">
        <v>1</v>
      </c>
      <c r="E9" s="169" t="s">
        <v>25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>
        <v>0</v>
      </c>
      <c r="T9" s="151"/>
      <c r="U9" s="151"/>
      <c r="V9" s="151"/>
      <c r="W9" s="151"/>
      <c r="X9" s="151"/>
      <c r="Y9" s="151"/>
      <c r="Z9" s="151"/>
      <c r="AA9" s="170" t="s">
        <v>83</v>
      </c>
      <c r="AB9" s="170"/>
      <c r="AC9" s="171"/>
      <c r="AD9" s="171"/>
      <c r="AE9" s="151" t="s">
        <v>110</v>
      </c>
      <c r="AF9" s="151"/>
      <c r="AG9" s="151"/>
      <c r="AH9" s="151"/>
      <c r="AI9" s="181" t="s">
        <v>157</v>
      </c>
      <c r="AJ9" s="151"/>
      <c r="AK9" s="151"/>
      <c r="AL9" s="151"/>
      <c r="AM9" s="181"/>
      <c r="AN9" s="151"/>
      <c r="AO9" s="176"/>
      <c r="AP9" s="186"/>
      <c r="AQ9" s="151" t="s">
        <v>147</v>
      </c>
    </row>
    <row r="10" spans="1:43" ht="27.75" customHeight="1">
      <c r="A10" s="10" t="s">
        <v>148</v>
      </c>
      <c r="B10" s="36" t="s">
        <v>24</v>
      </c>
      <c r="C10" s="36" t="s">
        <v>17</v>
      </c>
      <c r="D10" s="36">
        <v>1</v>
      </c>
      <c r="E10" s="10" t="s">
        <v>25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>
        <v>3</v>
      </c>
      <c r="T10" s="11"/>
      <c r="U10" s="11"/>
      <c r="V10" s="11"/>
      <c r="W10" s="11"/>
      <c r="X10" s="11"/>
      <c r="Y10" s="11"/>
      <c r="Z10" s="11"/>
      <c r="AA10" s="90" t="s">
        <v>83</v>
      </c>
      <c r="AB10" s="90"/>
      <c r="AC10" s="113"/>
      <c r="AD10" s="113"/>
      <c r="AE10" s="11" t="s">
        <v>110</v>
      </c>
      <c r="AF10" s="11"/>
      <c r="AG10" s="11"/>
      <c r="AH10" s="11"/>
      <c r="AI10" s="180" t="s">
        <v>157</v>
      </c>
      <c r="AJ10" s="11"/>
      <c r="AK10" s="11"/>
      <c r="AL10" s="11"/>
      <c r="AM10" s="183">
        <v>22</v>
      </c>
      <c r="AN10" s="172">
        <f>AM10-S10</f>
        <v>19</v>
      </c>
      <c r="AO10" s="175">
        <v>9</v>
      </c>
      <c r="AP10" s="175">
        <f>AO10*AN10</f>
        <v>171</v>
      </c>
      <c r="AQ10" s="11"/>
    </row>
    <row r="11" spans="1:43" ht="27.75" customHeight="1">
      <c r="A11" s="10" t="s">
        <v>149</v>
      </c>
      <c r="B11" s="36" t="s">
        <v>27</v>
      </c>
      <c r="C11" s="36" t="s">
        <v>17</v>
      </c>
      <c r="D11" s="36">
        <v>1</v>
      </c>
      <c r="E11" s="10" t="s">
        <v>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4</v>
      </c>
      <c r="T11" s="11"/>
      <c r="U11" s="11"/>
      <c r="V11" s="11"/>
      <c r="W11" s="11"/>
      <c r="X11" s="11"/>
      <c r="Y11" s="11"/>
      <c r="Z11" s="11"/>
      <c r="AA11" s="90" t="s">
        <v>83</v>
      </c>
      <c r="AB11" s="90"/>
      <c r="AC11" s="113"/>
      <c r="AD11" s="113"/>
      <c r="AE11" s="11" t="s">
        <v>110</v>
      </c>
      <c r="AF11" s="11"/>
      <c r="AG11" s="11"/>
      <c r="AH11" s="11"/>
      <c r="AI11" s="180" t="s">
        <v>157</v>
      </c>
      <c r="AJ11" s="11"/>
      <c r="AK11" s="11"/>
      <c r="AL11" s="11"/>
      <c r="AM11" s="183">
        <v>4</v>
      </c>
      <c r="AN11" s="172">
        <f t="shared" ref="AN11:AN15" si="3">AM11-S11</f>
        <v>0</v>
      </c>
      <c r="AO11" s="175">
        <v>9</v>
      </c>
      <c r="AP11" s="175">
        <f t="shared" ref="AP11:AP15" si="4">AO11*AN11</f>
        <v>0</v>
      </c>
      <c r="AQ11" s="11"/>
    </row>
    <row r="12" spans="1:43" ht="27.75" customHeight="1">
      <c r="A12" s="10" t="s">
        <v>150</v>
      </c>
      <c r="B12" s="36" t="s">
        <v>24</v>
      </c>
      <c r="C12" s="36" t="s">
        <v>17</v>
      </c>
      <c r="D12" s="36">
        <v>1</v>
      </c>
      <c r="E12" s="10" t="s">
        <v>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>
        <v>1</v>
      </c>
      <c r="T12" s="11"/>
      <c r="U12" s="11"/>
      <c r="V12" s="11"/>
      <c r="W12" s="11"/>
      <c r="X12" s="11"/>
      <c r="Y12" s="11"/>
      <c r="Z12" s="11"/>
      <c r="AA12" s="90" t="s">
        <v>83</v>
      </c>
      <c r="AB12" s="90"/>
      <c r="AC12" s="113"/>
      <c r="AD12" s="113"/>
      <c r="AE12" s="11" t="s">
        <v>110</v>
      </c>
      <c r="AF12" s="11"/>
      <c r="AG12" s="11"/>
      <c r="AH12" s="11"/>
      <c r="AI12" s="180" t="s">
        <v>157</v>
      </c>
      <c r="AJ12" s="11"/>
      <c r="AK12" s="11"/>
      <c r="AL12" s="11"/>
      <c r="AM12" s="183">
        <v>9</v>
      </c>
      <c r="AN12" s="172">
        <f t="shared" si="3"/>
        <v>8</v>
      </c>
      <c r="AO12" s="175">
        <v>9</v>
      </c>
      <c r="AP12" s="175">
        <f t="shared" si="4"/>
        <v>72</v>
      </c>
      <c r="AQ12" s="11"/>
    </row>
    <row r="13" spans="1:43" ht="27.75" customHeight="1">
      <c r="A13" s="10" t="s">
        <v>151</v>
      </c>
      <c r="B13" s="36" t="s">
        <v>27</v>
      </c>
      <c r="C13" s="36" t="s">
        <v>17</v>
      </c>
      <c r="D13" s="36">
        <v>1</v>
      </c>
      <c r="E13" s="10" t="s">
        <v>25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>
        <v>1</v>
      </c>
      <c r="T13" s="11"/>
      <c r="U13" s="11"/>
      <c r="V13" s="11"/>
      <c r="W13" s="11"/>
      <c r="X13" s="11"/>
      <c r="Y13" s="11"/>
      <c r="Z13" s="11"/>
      <c r="AA13" s="90" t="s">
        <v>83</v>
      </c>
      <c r="AB13" s="90"/>
      <c r="AC13" s="113"/>
      <c r="AD13" s="113"/>
      <c r="AE13" s="11" t="s">
        <v>110</v>
      </c>
      <c r="AF13" s="11"/>
      <c r="AG13" s="11"/>
      <c r="AH13" s="11"/>
      <c r="AI13" s="180" t="s">
        <v>157</v>
      </c>
      <c r="AJ13" s="11"/>
      <c r="AK13" s="11"/>
      <c r="AL13" s="11"/>
      <c r="AM13" s="183">
        <v>8</v>
      </c>
      <c r="AN13" s="172">
        <f t="shared" si="3"/>
        <v>7</v>
      </c>
      <c r="AO13" s="175">
        <v>9</v>
      </c>
      <c r="AP13" s="175">
        <f t="shared" si="4"/>
        <v>63</v>
      </c>
      <c r="AQ13" s="11"/>
    </row>
    <row r="14" spans="1:43" ht="27.75" customHeight="1">
      <c r="A14" s="10" t="s">
        <v>152</v>
      </c>
      <c r="B14" s="36" t="s">
        <v>24</v>
      </c>
      <c r="C14" s="36" t="s">
        <v>17</v>
      </c>
      <c r="D14" s="36">
        <v>1</v>
      </c>
      <c r="E14" s="10" t="s">
        <v>25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/>
      <c r="U14" s="11"/>
      <c r="V14" s="11"/>
      <c r="W14" s="11"/>
      <c r="X14" s="11"/>
      <c r="Y14" s="11"/>
      <c r="Z14" s="11"/>
      <c r="AA14" s="90" t="s">
        <v>83</v>
      </c>
      <c r="AB14" s="90"/>
      <c r="AC14" s="113"/>
      <c r="AD14" s="113"/>
      <c r="AE14" s="11" t="s">
        <v>110</v>
      </c>
      <c r="AF14" s="11"/>
      <c r="AG14" s="11"/>
      <c r="AH14" s="11"/>
      <c r="AI14" s="180" t="s">
        <v>157</v>
      </c>
      <c r="AJ14" s="11"/>
      <c r="AK14" s="11"/>
      <c r="AL14" s="11"/>
      <c r="AM14" s="183">
        <v>19</v>
      </c>
      <c r="AN14" s="172">
        <f t="shared" si="3"/>
        <v>18</v>
      </c>
      <c r="AO14" s="175">
        <v>9</v>
      </c>
      <c r="AP14" s="175">
        <f t="shared" si="4"/>
        <v>162</v>
      </c>
      <c r="AQ14" s="11"/>
    </row>
    <row r="15" spans="1:43" ht="27.75" customHeight="1">
      <c r="A15" s="10" t="s">
        <v>153</v>
      </c>
      <c r="B15" s="36" t="s">
        <v>27</v>
      </c>
      <c r="C15" s="36" t="s">
        <v>17</v>
      </c>
      <c r="D15" s="36">
        <v>1</v>
      </c>
      <c r="E15" s="10" t="s">
        <v>25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>
        <v>1</v>
      </c>
      <c r="T15" s="11"/>
      <c r="U15" s="11"/>
      <c r="V15" s="11"/>
      <c r="W15" s="11"/>
      <c r="X15" s="11"/>
      <c r="Y15" s="11"/>
      <c r="Z15" s="11"/>
      <c r="AA15" s="90" t="s">
        <v>83</v>
      </c>
      <c r="AB15" s="90"/>
      <c r="AC15" s="113"/>
      <c r="AD15" s="113"/>
      <c r="AE15" s="11" t="s">
        <v>110</v>
      </c>
      <c r="AF15" s="11"/>
      <c r="AG15" s="11"/>
      <c r="AH15" s="11"/>
      <c r="AI15" s="180" t="s">
        <v>157</v>
      </c>
      <c r="AJ15" s="11"/>
      <c r="AK15" s="11"/>
      <c r="AL15" s="11"/>
      <c r="AM15" s="183">
        <v>1</v>
      </c>
      <c r="AN15" s="172">
        <f t="shared" si="3"/>
        <v>0</v>
      </c>
      <c r="AO15" s="175">
        <v>9</v>
      </c>
      <c r="AP15" s="175">
        <f t="shared" si="4"/>
        <v>0</v>
      </c>
      <c r="AQ15" s="11"/>
    </row>
    <row r="16" spans="1:43" s="16" customFormat="1" ht="27.75" customHeight="1">
      <c r="A16" s="14" t="s">
        <v>28</v>
      </c>
      <c r="B16" s="12"/>
      <c r="C16" s="12"/>
      <c r="D16" s="13">
        <f>SUM(D5:D15)</f>
        <v>11</v>
      </c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2"/>
      <c r="AB16" s="12"/>
      <c r="AC16" s="114"/>
      <c r="AD16" s="114">
        <f>SUM(AD5:AD15)</f>
        <v>810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77"/>
      <c r="AP16" s="187"/>
      <c r="AQ16" s="15"/>
    </row>
    <row r="17" spans="5:43">
      <c r="AC17" s="114" t="s">
        <v>92</v>
      </c>
      <c r="AD17" s="114">
        <f>AD16/2</f>
        <v>405</v>
      </c>
      <c r="AE17" s="11"/>
      <c r="AF17" s="11"/>
      <c r="AG17" s="11"/>
      <c r="AH17" s="126">
        <f>SUM(AH5:AH16)</f>
        <v>351</v>
      </c>
      <c r="AI17" s="180"/>
      <c r="AJ17" s="11"/>
      <c r="AK17" s="11"/>
      <c r="AL17" s="166">
        <f>SUM(AL5:AL16)</f>
        <v>243</v>
      </c>
      <c r="AM17" s="183"/>
      <c r="AN17" s="11"/>
      <c r="AO17" s="175"/>
      <c r="AP17" s="188">
        <f>SUM(AP5:AP16)</f>
        <v>702</v>
      </c>
      <c r="AQ17" s="11"/>
    </row>
    <row r="18" spans="5:43">
      <c r="T18" s="16" t="s">
        <v>84</v>
      </c>
    </row>
    <row r="21" spans="5:43">
      <c r="E21" s="18" t="s">
        <v>50</v>
      </c>
    </row>
  </sheetData>
  <mergeCells count="17">
    <mergeCell ref="W3:Z3"/>
    <mergeCell ref="AM3:AP3"/>
    <mergeCell ref="AQ3:AQ4"/>
    <mergeCell ref="A1:E1"/>
    <mergeCell ref="A2:J2"/>
    <mergeCell ref="E3:E4"/>
    <mergeCell ref="D3:D4"/>
    <mergeCell ref="C3:C4"/>
    <mergeCell ref="B3:B4"/>
    <mergeCell ref="A3:A4"/>
    <mergeCell ref="F3:J3"/>
    <mergeCell ref="AI3:AL3"/>
    <mergeCell ref="AE3:AH3"/>
    <mergeCell ref="AA3:AD3"/>
    <mergeCell ref="K3:N3"/>
    <mergeCell ref="O3:R3"/>
    <mergeCell ref="S3:V3"/>
  </mergeCells>
  <phoneticPr fontId="1" type="noConversion"/>
  <pageMargins left="0.16" right="0.12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56"/>
  <sheetViews>
    <sheetView tabSelected="1" workbookViewId="0">
      <pane xSplit="1" topLeftCell="C1" activePane="topRight" state="frozen"/>
      <selection pane="topRight" activeCell="AS17" sqref="AS17"/>
    </sheetView>
  </sheetViews>
  <sheetFormatPr defaultRowHeight="13.5"/>
  <cols>
    <col min="1" max="1" width="15" customWidth="1"/>
    <col min="2" max="2" width="7.5" hidden="1" customWidth="1"/>
    <col min="3" max="3" width="6.875" customWidth="1"/>
    <col min="4" max="4" width="10.875" style="19" hidden="1" customWidth="1"/>
    <col min="5" max="5" width="9.125" style="62" hidden="1" customWidth="1"/>
    <col min="6" max="8" width="8.5" hidden="1" customWidth="1"/>
    <col min="9" max="9" width="12.125" style="60" hidden="1" customWidth="1"/>
    <col min="10" max="10" width="12.375" style="61" hidden="1" customWidth="1"/>
    <col min="11" max="11" width="0" style="137" hidden="1" customWidth="1"/>
    <col min="12" max="12" width="14.25" style="65" hidden="1" customWidth="1"/>
    <col min="13" max="13" width="12.375" style="72" hidden="1" customWidth="1"/>
    <col min="14" max="14" width="0" hidden="1" customWidth="1"/>
    <col min="15" max="16" width="0.125" customWidth="1"/>
    <col min="17" max="17" width="0.125" style="55" customWidth="1"/>
    <col min="18" max="18" width="0.125" style="62" customWidth="1"/>
    <col min="19" max="20" width="0.125" customWidth="1"/>
    <col min="21" max="22" width="0.125" style="55" customWidth="1"/>
    <col min="23" max="23" width="0.125" style="62" customWidth="1"/>
    <col min="24" max="24" width="0.125" customWidth="1"/>
    <col min="25" max="25" width="0.125" style="55" customWidth="1"/>
    <col min="26" max="26" width="0.125" customWidth="1"/>
    <col min="27" max="27" width="0.375" customWidth="1"/>
    <col min="28" max="28" width="8.25" hidden="1" customWidth="1"/>
    <col min="29" max="29" width="12.75" style="55" hidden="1" customWidth="1"/>
    <col min="30" max="30" width="8.5" hidden="1" customWidth="1"/>
    <col min="31" max="32" width="0" hidden="1" customWidth="1"/>
    <col min="33" max="33" width="13.375" style="55" hidden="1" customWidth="1"/>
    <col min="34" max="34" width="10.75" customWidth="1"/>
    <col min="35" max="35" width="10" style="197" hidden="1" customWidth="1"/>
    <col min="36" max="36" width="9.375" hidden="1" customWidth="1"/>
    <col min="37" max="37" width="15.25" style="55" hidden="1" customWidth="1"/>
    <col min="38" max="38" width="9.25" style="189" bestFit="1" customWidth="1"/>
    <col min="41" max="41" width="17.125" style="55" customWidth="1"/>
    <col min="42" max="42" width="9" style="189"/>
    <col min="45" max="45" width="14.875" style="55" customWidth="1"/>
  </cols>
  <sheetData>
    <row r="1" spans="1:45" ht="20.25">
      <c r="A1" s="206" t="s">
        <v>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45" ht="20.25" customHeight="1">
      <c r="A2" s="207" t="s">
        <v>35</v>
      </c>
      <c r="B2" s="209" t="s">
        <v>0</v>
      </c>
      <c r="C2" s="209" t="s">
        <v>37</v>
      </c>
      <c r="D2" s="209" t="s">
        <v>12</v>
      </c>
      <c r="E2" s="230" t="s">
        <v>75</v>
      </c>
      <c r="F2" s="229" t="s">
        <v>42</v>
      </c>
      <c r="G2" s="229"/>
      <c r="H2" s="229"/>
      <c r="I2" s="229"/>
      <c r="J2" s="232" t="s">
        <v>43</v>
      </c>
      <c r="K2" s="233"/>
      <c r="L2" s="233"/>
      <c r="M2" s="234"/>
      <c r="N2" s="228" t="s">
        <v>44</v>
      </c>
      <c r="O2" s="228"/>
      <c r="P2" s="228"/>
      <c r="Q2" s="228"/>
      <c r="R2" s="238" t="s">
        <v>45</v>
      </c>
      <c r="S2" s="238"/>
      <c r="T2" s="238"/>
      <c r="U2" s="238"/>
      <c r="V2" s="228" t="s">
        <v>46</v>
      </c>
      <c r="W2" s="228"/>
      <c r="X2" s="228"/>
      <c r="Y2" s="228"/>
      <c r="Z2" s="228" t="s">
        <v>76</v>
      </c>
      <c r="AA2" s="228"/>
      <c r="AB2" s="228"/>
      <c r="AC2" s="228"/>
      <c r="AD2" s="228" t="s">
        <v>77</v>
      </c>
      <c r="AE2" s="228"/>
      <c r="AF2" s="228"/>
      <c r="AG2" s="228"/>
      <c r="AH2" s="228" t="s">
        <v>91</v>
      </c>
      <c r="AI2" s="228"/>
      <c r="AJ2" s="228"/>
      <c r="AK2" s="228"/>
      <c r="AL2" s="228" t="s">
        <v>146</v>
      </c>
      <c r="AM2" s="228"/>
      <c r="AN2" s="228"/>
      <c r="AO2" s="228"/>
      <c r="AP2" s="228" t="s">
        <v>160</v>
      </c>
      <c r="AQ2" s="228"/>
      <c r="AR2" s="228"/>
      <c r="AS2" s="228"/>
    </row>
    <row r="3" spans="1:45" s="21" customFormat="1" ht="58.5" customHeight="1">
      <c r="A3" s="208"/>
      <c r="B3" s="210"/>
      <c r="C3" s="210"/>
      <c r="D3" s="210"/>
      <c r="E3" s="231"/>
      <c r="F3" s="34" t="s">
        <v>36</v>
      </c>
      <c r="G3" s="78" t="s">
        <v>38</v>
      </c>
      <c r="H3" s="20" t="s">
        <v>14</v>
      </c>
      <c r="I3" s="56" t="s">
        <v>15</v>
      </c>
      <c r="J3" s="82" t="s">
        <v>36</v>
      </c>
      <c r="K3" s="132" t="s">
        <v>38</v>
      </c>
      <c r="L3" s="30" t="s">
        <v>14</v>
      </c>
      <c r="M3" s="75" t="s">
        <v>15</v>
      </c>
      <c r="N3" s="84" t="s">
        <v>36</v>
      </c>
      <c r="O3" s="35" t="s">
        <v>38</v>
      </c>
      <c r="P3" s="22" t="s">
        <v>14</v>
      </c>
      <c r="Q3" s="73" t="s">
        <v>15</v>
      </c>
      <c r="R3" s="82" t="s">
        <v>36</v>
      </c>
      <c r="S3" s="33" t="s">
        <v>73</v>
      </c>
      <c r="T3" s="30" t="s">
        <v>74</v>
      </c>
      <c r="U3" s="75" t="s">
        <v>72</v>
      </c>
      <c r="V3" s="84" t="s">
        <v>36</v>
      </c>
      <c r="W3" s="77" t="s">
        <v>38</v>
      </c>
      <c r="X3" s="22" t="s">
        <v>14</v>
      </c>
      <c r="Y3" s="73" t="s">
        <v>15</v>
      </c>
      <c r="Z3" s="84" t="s">
        <v>36</v>
      </c>
      <c r="AA3" s="77" t="s">
        <v>38</v>
      </c>
      <c r="AB3" s="22" t="s">
        <v>14</v>
      </c>
      <c r="AC3" s="73" t="s">
        <v>15</v>
      </c>
      <c r="AD3" s="84" t="s">
        <v>36</v>
      </c>
      <c r="AE3" s="77" t="s">
        <v>38</v>
      </c>
      <c r="AF3" s="22" t="s">
        <v>14</v>
      </c>
      <c r="AG3" s="73" t="s">
        <v>15</v>
      </c>
      <c r="AH3" s="84" t="s">
        <v>36</v>
      </c>
      <c r="AI3" s="198" t="s">
        <v>38</v>
      </c>
      <c r="AJ3" s="22" t="s">
        <v>14</v>
      </c>
      <c r="AK3" s="73" t="s">
        <v>15</v>
      </c>
      <c r="AL3" s="190" t="s">
        <v>36</v>
      </c>
      <c r="AM3" s="77" t="s">
        <v>38</v>
      </c>
      <c r="AN3" s="22" t="s">
        <v>14</v>
      </c>
      <c r="AO3" s="73" t="s">
        <v>15</v>
      </c>
      <c r="AP3" s="194" t="s">
        <v>161</v>
      </c>
      <c r="AQ3" s="77" t="s">
        <v>38</v>
      </c>
      <c r="AR3" s="22" t="s">
        <v>14</v>
      </c>
      <c r="AS3" s="73" t="s">
        <v>15</v>
      </c>
    </row>
    <row r="4" spans="1:45" s="49" customFormat="1" ht="31.5" customHeight="1">
      <c r="A4" s="2" t="s">
        <v>114</v>
      </c>
      <c r="B4" s="3" t="s">
        <v>57</v>
      </c>
      <c r="C4" s="46">
        <v>200</v>
      </c>
      <c r="D4" s="1" t="s">
        <v>58</v>
      </c>
      <c r="E4" s="80">
        <v>37143</v>
      </c>
      <c r="F4" s="47">
        <v>37146</v>
      </c>
      <c r="G4" s="23">
        <f>(F4-E4)*C4</f>
        <v>600</v>
      </c>
      <c r="H4" s="23">
        <v>1.23</v>
      </c>
      <c r="I4" s="57">
        <f>H4*G4</f>
        <v>738</v>
      </c>
      <c r="J4" s="83">
        <v>37154</v>
      </c>
      <c r="K4" s="133">
        <f>(J4-F4)*C4</f>
        <v>1600</v>
      </c>
      <c r="L4" s="64">
        <v>1.59</v>
      </c>
      <c r="M4" s="68">
        <f>L4*K4</f>
        <v>2544</v>
      </c>
      <c r="N4" s="80">
        <v>37168</v>
      </c>
      <c r="O4" s="23">
        <f>(N4-J4)*C4</f>
        <v>2800</v>
      </c>
      <c r="P4" s="23">
        <v>1.1399999999999999</v>
      </c>
      <c r="Q4" s="53">
        <f>P4*O4</f>
        <v>3191.9999999999995</v>
      </c>
      <c r="R4" s="83">
        <v>37184</v>
      </c>
      <c r="S4" s="31">
        <f>(R4-N4)*C4</f>
        <v>3200</v>
      </c>
      <c r="T4" s="31">
        <v>1.0900000000000001</v>
      </c>
      <c r="U4" s="68">
        <f>T4*S4</f>
        <v>3488.0000000000005</v>
      </c>
      <c r="V4" s="88">
        <v>37194</v>
      </c>
      <c r="W4" s="23">
        <f>(V4-R4)*C4</f>
        <v>2000</v>
      </c>
      <c r="X4" s="23">
        <v>1.01</v>
      </c>
      <c r="Y4" s="53">
        <f>X4*W4</f>
        <v>2020</v>
      </c>
      <c r="Z4" s="86">
        <v>37198</v>
      </c>
      <c r="AA4" s="23">
        <f>(Z4-V4)*C4</f>
        <v>800</v>
      </c>
      <c r="AB4" s="23">
        <v>1.1299999999999999</v>
      </c>
      <c r="AC4" s="53">
        <f>AB4*AA4</f>
        <v>903.99999999999989</v>
      </c>
      <c r="AD4" s="91">
        <v>37226</v>
      </c>
      <c r="AE4" s="23">
        <f>(AD4-Z4)*C4</f>
        <v>5600</v>
      </c>
      <c r="AF4" s="23">
        <v>1.08</v>
      </c>
      <c r="AG4" s="53">
        <f>AF4*AE4</f>
        <v>6048</v>
      </c>
      <c r="AH4" s="117">
        <v>37243</v>
      </c>
      <c r="AI4" s="125">
        <f>(AH4-AD4)*C4</f>
        <v>3400</v>
      </c>
      <c r="AJ4" s="23">
        <v>1.21</v>
      </c>
      <c r="AK4" s="53">
        <f>AJ4*AI4</f>
        <v>4114</v>
      </c>
      <c r="AL4" s="191">
        <v>37249</v>
      </c>
      <c r="AM4" s="125">
        <f>(AL4-AH4)*G4</f>
        <v>3600</v>
      </c>
      <c r="AN4" s="23">
        <v>1.19</v>
      </c>
      <c r="AO4" s="53">
        <f>AN4*AM4</f>
        <v>4284</v>
      </c>
      <c r="AP4" s="180">
        <v>37259</v>
      </c>
      <c r="AQ4" s="23">
        <f>(AP4-AL4)*C4</f>
        <v>2000</v>
      </c>
      <c r="AR4" s="23">
        <v>1.03</v>
      </c>
      <c r="AS4" s="53">
        <f>AR4*AQ4</f>
        <v>2060</v>
      </c>
    </row>
    <row r="5" spans="1:45" s="49" customFormat="1" ht="31.5" customHeight="1">
      <c r="A5" s="2" t="s">
        <v>59</v>
      </c>
      <c r="B5" s="3" t="s">
        <v>60</v>
      </c>
      <c r="C5" s="46">
        <v>200</v>
      </c>
      <c r="D5" s="1" t="s">
        <v>58</v>
      </c>
      <c r="E5" s="80">
        <v>27598</v>
      </c>
      <c r="F5" s="48">
        <v>27651.9</v>
      </c>
      <c r="G5" s="23">
        <f t="shared" ref="G5:G10" si="0">(F5-E5)*C5</f>
        <v>10780.000000000291</v>
      </c>
      <c r="H5" s="23">
        <v>1.23</v>
      </c>
      <c r="I5" s="57">
        <f t="shared" ref="I5:I15" si="1">H5*G5</f>
        <v>13259.400000000358</v>
      </c>
      <c r="J5" s="83">
        <v>27705.599999999999</v>
      </c>
      <c r="K5" s="133">
        <f t="shared" ref="K5:K9" si="2">(J5-F5)*C5</f>
        <v>10739.999999999418</v>
      </c>
      <c r="L5" s="64">
        <v>1.59</v>
      </c>
      <c r="M5" s="68">
        <f t="shared" ref="M5:M7" si="3">L5*K5</f>
        <v>17076.599999999074</v>
      </c>
      <c r="N5" s="80">
        <v>27794.6</v>
      </c>
      <c r="O5" s="23">
        <f t="shared" ref="O5:O10" si="4">(N5-J5)*C5</f>
        <v>17800</v>
      </c>
      <c r="P5" s="23">
        <v>1.1399999999999999</v>
      </c>
      <c r="Q5" s="53">
        <f t="shared" ref="Q5:Q10" si="5">P5*O5</f>
        <v>20292</v>
      </c>
      <c r="R5" s="83">
        <v>27880.1</v>
      </c>
      <c r="S5" s="31">
        <f t="shared" ref="S5:S9" si="6">(R5-N5)*C5</f>
        <v>17100</v>
      </c>
      <c r="T5" s="31">
        <v>1.0900000000000001</v>
      </c>
      <c r="U5" s="68">
        <f t="shared" ref="U5:U9" si="7">T5*S5</f>
        <v>18639</v>
      </c>
      <c r="V5" s="88">
        <v>27954</v>
      </c>
      <c r="W5" s="23">
        <f t="shared" ref="W5:W15" si="8">(V5-R5)*C5</f>
        <v>14780.000000000291</v>
      </c>
      <c r="X5" s="23">
        <v>1.01</v>
      </c>
      <c r="Y5" s="53">
        <f t="shared" ref="Y5:Y15" si="9">X5*W5</f>
        <v>14927.800000000294</v>
      </c>
      <c r="Z5" s="81">
        <v>27999.8</v>
      </c>
      <c r="AA5" s="23">
        <f t="shared" ref="AA5:AA16" si="10">(Z5-V5)*C5</f>
        <v>9159.9999999998545</v>
      </c>
      <c r="AB5" s="23">
        <v>1.1299999999999999</v>
      </c>
      <c r="AC5" s="53">
        <f t="shared" ref="AC5:AC15" si="11">AB5*AA5</f>
        <v>10350.799999999834</v>
      </c>
      <c r="AD5" s="63">
        <v>28078.5</v>
      </c>
      <c r="AE5" s="23">
        <f t="shared" ref="AE5:AE15" si="12">(AD5-Z5)*C5</f>
        <v>15740.000000000146</v>
      </c>
      <c r="AF5" s="23">
        <v>1.08</v>
      </c>
      <c r="AG5" s="53">
        <f t="shared" ref="AG5:AG15" si="13">AF5*AE5</f>
        <v>16999.200000000157</v>
      </c>
      <c r="AH5" s="118">
        <v>28150.2</v>
      </c>
      <c r="AI5" s="125">
        <f t="shared" ref="AI5:AI15" si="14">(AH5-AD5)*C5</f>
        <v>14340.000000000146</v>
      </c>
      <c r="AJ5" s="23">
        <v>1.21</v>
      </c>
      <c r="AK5" s="53">
        <f t="shared" ref="AK5:AK15" si="15">AJ5*AI5</f>
        <v>17351.400000000176</v>
      </c>
      <c r="AL5" s="192">
        <v>28210</v>
      </c>
      <c r="AM5" s="125">
        <f>(AL5-AH5)*C5</f>
        <v>11959.999999999854</v>
      </c>
      <c r="AN5" s="23">
        <v>1.19</v>
      </c>
      <c r="AO5" s="53">
        <f t="shared" ref="AO5:AO8" si="16">AN5*AM5</f>
        <v>14232.399999999827</v>
      </c>
      <c r="AP5" s="180">
        <v>28273.3</v>
      </c>
      <c r="AQ5" s="23">
        <f t="shared" ref="AQ5:AQ15" si="17">(AP5-AL5)*C5</f>
        <v>12659.999999999854</v>
      </c>
      <c r="AR5" s="23">
        <v>1.03</v>
      </c>
      <c r="AS5" s="53">
        <f t="shared" ref="AS5:AS11" si="18">AR5*AQ5</f>
        <v>13039.79999999985</v>
      </c>
    </row>
    <row r="6" spans="1:45" s="49" customFormat="1" ht="31.5" customHeight="1">
      <c r="A6" s="2" t="s">
        <v>5</v>
      </c>
      <c r="B6" s="3" t="s">
        <v>61</v>
      </c>
      <c r="C6" s="46">
        <v>200</v>
      </c>
      <c r="D6" s="1" t="s">
        <v>58</v>
      </c>
      <c r="E6" s="80">
        <v>10492</v>
      </c>
      <c r="F6" s="47">
        <v>10561</v>
      </c>
      <c r="G6" s="23">
        <f t="shared" si="0"/>
        <v>13800</v>
      </c>
      <c r="H6" s="23">
        <v>1.23</v>
      </c>
      <c r="I6" s="57">
        <f t="shared" si="1"/>
        <v>16974</v>
      </c>
      <c r="J6" s="83">
        <v>10628</v>
      </c>
      <c r="K6" s="133">
        <f t="shared" si="2"/>
        <v>13400</v>
      </c>
      <c r="L6" s="64">
        <v>1.59</v>
      </c>
      <c r="M6" s="68">
        <f t="shared" si="3"/>
        <v>21306</v>
      </c>
      <c r="N6" s="80">
        <v>10713</v>
      </c>
      <c r="O6" s="23">
        <f t="shared" si="4"/>
        <v>17000</v>
      </c>
      <c r="P6" s="23">
        <v>1.1399999999999999</v>
      </c>
      <c r="Q6" s="53">
        <f t="shared" si="5"/>
        <v>19380</v>
      </c>
      <c r="R6" s="83">
        <v>10775</v>
      </c>
      <c r="S6" s="31">
        <f t="shared" si="6"/>
        <v>12400</v>
      </c>
      <c r="T6" s="31">
        <v>1.0900000000000001</v>
      </c>
      <c r="U6" s="68">
        <f t="shared" si="7"/>
        <v>13516.000000000002</v>
      </c>
      <c r="V6" s="88">
        <v>10836</v>
      </c>
      <c r="W6" s="23">
        <f t="shared" si="8"/>
        <v>12200</v>
      </c>
      <c r="X6" s="23">
        <v>1.01</v>
      </c>
      <c r="Y6" s="53">
        <f t="shared" si="9"/>
        <v>12322</v>
      </c>
      <c r="Z6" s="81">
        <v>10885</v>
      </c>
      <c r="AA6" s="23">
        <f t="shared" si="10"/>
        <v>9800</v>
      </c>
      <c r="AB6" s="23">
        <v>1.1299999999999999</v>
      </c>
      <c r="AC6" s="53">
        <f t="shared" si="11"/>
        <v>11073.999999999998</v>
      </c>
      <c r="AD6" s="63">
        <v>10980</v>
      </c>
      <c r="AE6" s="23">
        <f t="shared" si="12"/>
        <v>19000</v>
      </c>
      <c r="AF6" s="23">
        <v>1.08</v>
      </c>
      <c r="AG6" s="53">
        <f t="shared" si="13"/>
        <v>20520</v>
      </c>
      <c r="AH6" s="118">
        <v>11031</v>
      </c>
      <c r="AI6" s="125">
        <f t="shared" si="14"/>
        <v>10200</v>
      </c>
      <c r="AJ6" s="23">
        <v>1.21</v>
      </c>
      <c r="AK6" s="53">
        <f t="shared" si="15"/>
        <v>12342</v>
      </c>
      <c r="AL6" s="192">
        <v>11065</v>
      </c>
      <c r="AM6" s="125">
        <f t="shared" ref="AM6:AM11" si="19">(AL6-AH6)*C6</f>
        <v>6800</v>
      </c>
      <c r="AN6" s="23">
        <v>1.19</v>
      </c>
      <c r="AO6" s="53">
        <f t="shared" si="16"/>
        <v>8092</v>
      </c>
      <c r="AP6" s="180">
        <v>11085</v>
      </c>
      <c r="AQ6" s="23">
        <f t="shared" si="17"/>
        <v>4000</v>
      </c>
      <c r="AR6" s="23">
        <v>1.03</v>
      </c>
      <c r="AS6" s="53">
        <f t="shared" si="18"/>
        <v>4120</v>
      </c>
    </row>
    <row r="7" spans="1:45" s="49" customFormat="1" ht="31.5" customHeight="1">
      <c r="A7" s="2" t="s">
        <v>62</v>
      </c>
      <c r="B7" s="3" t="s">
        <v>63</v>
      </c>
      <c r="C7" s="46">
        <v>100</v>
      </c>
      <c r="D7" s="1" t="s">
        <v>58</v>
      </c>
      <c r="E7" s="80">
        <v>15236</v>
      </c>
      <c r="F7" s="47">
        <v>15328</v>
      </c>
      <c r="G7" s="23">
        <f t="shared" si="0"/>
        <v>9200</v>
      </c>
      <c r="H7" s="23">
        <v>1.23</v>
      </c>
      <c r="I7" s="57">
        <f t="shared" si="1"/>
        <v>11316</v>
      </c>
      <c r="J7" s="83">
        <v>15387</v>
      </c>
      <c r="K7" s="133">
        <f t="shared" si="2"/>
        <v>5900</v>
      </c>
      <c r="L7" s="64">
        <v>1.59</v>
      </c>
      <c r="M7" s="68">
        <f t="shared" si="3"/>
        <v>9381</v>
      </c>
      <c r="N7" s="80">
        <v>15527</v>
      </c>
      <c r="O7" s="23">
        <f t="shared" si="4"/>
        <v>14000</v>
      </c>
      <c r="P7" s="23">
        <v>1.1399999999999999</v>
      </c>
      <c r="Q7" s="53">
        <f t="shared" si="5"/>
        <v>15959.999999999998</v>
      </c>
      <c r="R7" s="83">
        <v>15645</v>
      </c>
      <c r="S7" s="31">
        <f t="shared" si="6"/>
        <v>11800</v>
      </c>
      <c r="T7" s="31">
        <v>1.0900000000000001</v>
      </c>
      <c r="U7" s="68">
        <f t="shared" si="7"/>
        <v>12862.000000000002</v>
      </c>
      <c r="V7" s="88">
        <v>15763</v>
      </c>
      <c r="W7" s="23">
        <f t="shared" si="8"/>
        <v>11800</v>
      </c>
      <c r="X7" s="23">
        <v>1.01</v>
      </c>
      <c r="Y7" s="53">
        <f t="shared" si="9"/>
        <v>11918</v>
      </c>
      <c r="Z7" s="81">
        <v>15825</v>
      </c>
      <c r="AA7" s="23">
        <f t="shared" si="10"/>
        <v>6200</v>
      </c>
      <c r="AB7" s="23">
        <v>1.1299999999999999</v>
      </c>
      <c r="AC7" s="53">
        <f t="shared" si="11"/>
        <v>7005.9999999999991</v>
      </c>
      <c r="AD7" s="63">
        <v>15982</v>
      </c>
      <c r="AE7" s="23">
        <f t="shared" si="12"/>
        <v>15700</v>
      </c>
      <c r="AF7" s="23">
        <v>1.08</v>
      </c>
      <c r="AG7" s="119">
        <f t="shared" si="13"/>
        <v>16956</v>
      </c>
      <c r="AH7" s="120">
        <v>16098</v>
      </c>
      <c r="AI7" s="125">
        <f t="shared" si="14"/>
        <v>11600</v>
      </c>
      <c r="AJ7" s="23">
        <v>1.21</v>
      </c>
      <c r="AK7" s="53">
        <f t="shared" si="15"/>
        <v>14036</v>
      </c>
      <c r="AL7" s="181">
        <v>16159</v>
      </c>
      <c r="AM7" s="125">
        <f t="shared" si="19"/>
        <v>6100</v>
      </c>
      <c r="AN7" s="23">
        <v>1.19</v>
      </c>
      <c r="AO7" s="53">
        <f t="shared" si="16"/>
        <v>7259</v>
      </c>
      <c r="AP7" s="180">
        <v>16233</v>
      </c>
      <c r="AQ7" s="23">
        <f t="shared" si="17"/>
        <v>7400</v>
      </c>
      <c r="AR7" s="23">
        <v>1.03</v>
      </c>
      <c r="AS7" s="53">
        <f t="shared" si="18"/>
        <v>7622</v>
      </c>
    </row>
    <row r="8" spans="1:45" s="49" customFormat="1" ht="31.5" customHeight="1">
      <c r="A8" s="44" t="s">
        <v>64</v>
      </c>
      <c r="B8" s="45" t="s">
        <v>65</v>
      </c>
      <c r="C8" s="46">
        <v>80</v>
      </c>
      <c r="D8" s="1"/>
      <c r="E8" s="80"/>
      <c r="F8" s="47"/>
      <c r="G8" s="23"/>
      <c r="H8" s="23"/>
      <c r="I8" s="57">
        <f t="shared" si="1"/>
        <v>0</v>
      </c>
      <c r="J8" s="83"/>
      <c r="K8" s="133"/>
      <c r="L8" s="64"/>
      <c r="M8" s="69"/>
      <c r="N8" s="128">
        <v>2331</v>
      </c>
      <c r="O8" s="23"/>
      <c r="P8" s="23">
        <v>1.1399999999999999</v>
      </c>
      <c r="Q8" s="53">
        <f t="shared" si="5"/>
        <v>0</v>
      </c>
      <c r="R8" s="83"/>
      <c r="S8" s="31"/>
      <c r="T8" s="31">
        <v>1.0900000000000001</v>
      </c>
      <c r="U8" s="68">
        <f t="shared" si="7"/>
        <v>0</v>
      </c>
      <c r="V8" s="129">
        <v>2331</v>
      </c>
      <c r="W8" s="23"/>
      <c r="X8" s="23">
        <v>1.01</v>
      </c>
      <c r="Y8" s="53">
        <f t="shared" si="9"/>
        <v>0</v>
      </c>
      <c r="Z8" s="130">
        <v>2331</v>
      </c>
      <c r="AA8" s="23">
        <f t="shared" si="10"/>
        <v>0</v>
      </c>
      <c r="AB8" s="23">
        <v>1.1299999999999999</v>
      </c>
      <c r="AC8" s="53">
        <f t="shared" si="11"/>
        <v>0</v>
      </c>
      <c r="AD8" s="130">
        <v>2331</v>
      </c>
      <c r="AE8" s="23">
        <f t="shared" si="12"/>
        <v>0</v>
      </c>
      <c r="AF8" s="23">
        <v>1.08</v>
      </c>
      <c r="AG8" s="53">
        <f t="shared" si="13"/>
        <v>0</v>
      </c>
      <c r="AH8" s="120">
        <v>2337</v>
      </c>
      <c r="AI8" s="125">
        <f t="shared" si="14"/>
        <v>480</v>
      </c>
      <c r="AJ8" s="23">
        <v>1.21</v>
      </c>
      <c r="AK8" s="53">
        <f t="shared" si="15"/>
        <v>580.79999999999995</v>
      </c>
      <c r="AL8" s="181">
        <v>2338</v>
      </c>
      <c r="AM8" s="125">
        <f t="shared" si="19"/>
        <v>80</v>
      </c>
      <c r="AN8" s="23">
        <v>1.19</v>
      </c>
      <c r="AO8" s="53">
        <f t="shared" si="16"/>
        <v>95.199999999999989</v>
      </c>
      <c r="AP8" s="183" t="s">
        <v>162</v>
      </c>
      <c r="AQ8" s="23"/>
      <c r="AR8" s="23">
        <v>1.03</v>
      </c>
      <c r="AS8" s="53">
        <f t="shared" si="18"/>
        <v>0</v>
      </c>
    </row>
    <row r="9" spans="1:45" s="49" customFormat="1" ht="31.5" customHeight="1">
      <c r="A9" s="26" t="s">
        <v>66</v>
      </c>
      <c r="B9" s="27">
        <v>80441</v>
      </c>
      <c r="C9" s="50">
        <v>1</v>
      </c>
      <c r="D9" s="51" t="s">
        <v>67</v>
      </c>
      <c r="E9" s="80">
        <v>123292</v>
      </c>
      <c r="F9" s="52">
        <v>123686</v>
      </c>
      <c r="G9" s="29">
        <f t="shared" si="0"/>
        <v>394</v>
      </c>
      <c r="H9" s="29">
        <v>-1.23</v>
      </c>
      <c r="I9" s="58">
        <f t="shared" si="1"/>
        <v>-484.62</v>
      </c>
      <c r="J9" s="83">
        <v>123915</v>
      </c>
      <c r="K9" s="134">
        <f t="shared" si="2"/>
        <v>229</v>
      </c>
      <c r="L9" s="67">
        <v>-1.59</v>
      </c>
      <c r="M9" s="70">
        <f>L9*K9</f>
        <v>-364.11</v>
      </c>
      <c r="N9" s="80">
        <v>124427</v>
      </c>
      <c r="O9" s="29">
        <f t="shared" si="4"/>
        <v>512</v>
      </c>
      <c r="P9" s="29">
        <v>-1.1399999999999999</v>
      </c>
      <c r="Q9" s="54">
        <f t="shared" si="5"/>
        <v>-583.67999999999995</v>
      </c>
      <c r="R9" s="83">
        <v>125454</v>
      </c>
      <c r="S9" s="32">
        <f t="shared" si="6"/>
        <v>1027</v>
      </c>
      <c r="T9" s="32">
        <v>-1.0900000000000001</v>
      </c>
      <c r="U9" s="76">
        <f t="shared" si="7"/>
        <v>-1119.43</v>
      </c>
      <c r="V9" s="88">
        <v>126363</v>
      </c>
      <c r="W9" s="29">
        <f t="shared" si="8"/>
        <v>909</v>
      </c>
      <c r="X9" s="29">
        <v>-1.01</v>
      </c>
      <c r="Y9" s="54">
        <f t="shared" si="9"/>
        <v>-918.09</v>
      </c>
      <c r="Z9" s="81">
        <v>127044</v>
      </c>
      <c r="AA9" s="29">
        <f t="shared" si="10"/>
        <v>681</v>
      </c>
      <c r="AB9" s="29">
        <v>-1.1299999999999999</v>
      </c>
      <c r="AC9" s="54">
        <f t="shared" si="11"/>
        <v>-769.53</v>
      </c>
      <c r="AD9" s="92">
        <v>127502</v>
      </c>
      <c r="AE9" s="23">
        <f t="shared" si="12"/>
        <v>458</v>
      </c>
      <c r="AF9" s="23">
        <v>-1.08</v>
      </c>
      <c r="AG9" s="53">
        <f t="shared" si="13"/>
        <v>-494.64000000000004</v>
      </c>
      <c r="AH9" s="121">
        <v>127732</v>
      </c>
      <c r="AI9" s="125">
        <f t="shared" si="14"/>
        <v>230</v>
      </c>
      <c r="AJ9" s="23">
        <v>-1.21</v>
      </c>
      <c r="AK9" s="53">
        <f>AJ9*AI9</f>
        <v>-278.3</v>
      </c>
      <c r="AL9" s="195">
        <v>127830</v>
      </c>
      <c r="AM9" s="125">
        <f t="shared" si="19"/>
        <v>98</v>
      </c>
      <c r="AN9" s="23">
        <v>-1.19</v>
      </c>
      <c r="AO9" s="54">
        <f>AN9*AM9</f>
        <v>-116.61999999999999</v>
      </c>
      <c r="AP9" s="195">
        <v>128078</v>
      </c>
      <c r="AQ9" s="23">
        <f t="shared" si="17"/>
        <v>248</v>
      </c>
      <c r="AR9" s="23">
        <v>-1.03</v>
      </c>
      <c r="AS9" s="53">
        <f t="shared" si="18"/>
        <v>-255.44</v>
      </c>
    </row>
    <row r="10" spans="1:45" s="49" customFormat="1" ht="31.5" customHeight="1">
      <c r="A10" s="26" t="s">
        <v>68</v>
      </c>
      <c r="B10" s="50"/>
      <c r="C10" s="50">
        <v>1</v>
      </c>
      <c r="D10" s="51" t="s">
        <v>69</v>
      </c>
      <c r="E10" s="52">
        <v>0</v>
      </c>
      <c r="F10" s="29">
        <v>269</v>
      </c>
      <c r="G10" s="29">
        <f t="shared" si="0"/>
        <v>269</v>
      </c>
      <c r="H10" s="29">
        <v>-1.23</v>
      </c>
      <c r="I10" s="58">
        <f t="shared" si="1"/>
        <v>-330.87</v>
      </c>
      <c r="J10" s="66"/>
      <c r="K10" s="134"/>
      <c r="L10" s="67"/>
      <c r="M10" s="70"/>
      <c r="N10" s="29"/>
      <c r="O10" s="29">
        <f t="shared" si="4"/>
        <v>0</v>
      </c>
      <c r="P10" s="29">
        <v>-1.1399999999999999</v>
      </c>
      <c r="Q10" s="54">
        <f t="shared" si="5"/>
        <v>0</v>
      </c>
      <c r="R10" s="66"/>
      <c r="S10" s="32"/>
      <c r="T10" s="32"/>
      <c r="U10" s="76"/>
      <c r="V10" s="88">
        <v>679</v>
      </c>
      <c r="W10" s="29">
        <f t="shared" si="8"/>
        <v>679</v>
      </c>
      <c r="X10" s="29">
        <v>-1.01</v>
      </c>
      <c r="Y10" s="54">
        <f t="shared" si="9"/>
        <v>-685.79</v>
      </c>
      <c r="Z10" s="81">
        <v>1022.1</v>
      </c>
      <c r="AA10" s="29">
        <f t="shared" si="10"/>
        <v>343.1</v>
      </c>
      <c r="AB10" s="29">
        <v>-1.1299999999999999</v>
      </c>
      <c r="AC10" s="54">
        <f t="shared" si="11"/>
        <v>-387.70299999999997</v>
      </c>
      <c r="AD10" s="92">
        <v>1704.1</v>
      </c>
      <c r="AE10" s="23">
        <f t="shared" si="12"/>
        <v>681.99999999999989</v>
      </c>
      <c r="AF10" s="23">
        <v>-1.08</v>
      </c>
      <c r="AG10" s="53">
        <f t="shared" si="13"/>
        <v>-736.56</v>
      </c>
      <c r="AH10" s="121">
        <v>1781.9</v>
      </c>
      <c r="AI10" s="125">
        <f t="shared" si="14"/>
        <v>77.800000000000182</v>
      </c>
      <c r="AJ10" s="23">
        <v>-1.21</v>
      </c>
      <c r="AK10" s="53">
        <f t="shared" si="15"/>
        <v>-94.138000000000218</v>
      </c>
      <c r="AL10" s="195">
        <v>1823</v>
      </c>
      <c r="AM10" s="125">
        <f t="shared" si="19"/>
        <v>41.099999999999909</v>
      </c>
      <c r="AN10" s="23">
        <v>-1.19</v>
      </c>
      <c r="AO10" s="54">
        <f t="shared" ref="AO10:AO15" si="20">AN10*AM10</f>
        <v>-48.908999999999892</v>
      </c>
      <c r="AP10" s="195">
        <v>1863.4</v>
      </c>
      <c r="AQ10" s="23">
        <f t="shared" si="17"/>
        <v>40.400000000000091</v>
      </c>
      <c r="AR10" s="23">
        <v>-1.03</v>
      </c>
      <c r="AS10" s="53">
        <f t="shared" si="18"/>
        <v>-41.612000000000094</v>
      </c>
    </row>
    <row r="11" spans="1:45" s="49" customFormat="1" ht="31.5" customHeight="1">
      <c r="A11" s="26" t="s">
        <v>70</v>
      </c>
      <c r="B11" s="50"/>
      <c r="C11" s="50">
        <v>1</v>
      </c>
      <c r="D11" s="51" t="s">
        <v>71</v>
      </c>
      <c r="E11" s="52">
        <v>0</v>
      </c>
      <c r="F11" s="29"/>
      <c r="G11" s="29"/>
      <c r="H11" s="29">
        <v>-1.23</v>
      </c>
      <c r="I11" s="58">
        <f t="shared" si="1"/>
        <v>0</v>
      </c>
      <c r="J11" s="66"/>
      <c r="K11" s="134"/>
      <c r="L11" s="67"/>
      <c r="M11" s="70"/>
      <c r="N11" s="29"/>
      <c r="O11" s="29"/>
      <c r="P11" s="29"/>
      <c r="Q11" s="74"/>
      <c r="R11" s="66"/>
      <c r="S11" s="32"/>
      <c r="T11" s="32"/>
      <c r="U11" s="76"/>
      <c r="V11" s="37">
        <v>0</v>
      </c>
      <c r="W11" s="29">
        <f t="shared" si="8"/>
        <v>0</v>
      </c>
      <c r="X11" s="29">
        <v>-1.01</v>
      </c>
      <c r="Y11" s="54">
        <f t="shared" si="9"/>
        <v>0</v>
      </c>
      <c r="Z11" s="81">
        <v>4</v>
      </c>
      <c r="AA11" s="29">
        <f t="shared" si="10"/>
        <v>4</v>
      </c>
      <c r="AB11" s="29">
        <v>-1.1299999999999999</v>
      </c>
      <c r="AC11" s="54">
        <f t="shared" si="11"/>
        <v>-4.5199999999999996</v>
      </c>
      <c r="AD11" s="63">
        <v>4</v>
      </c>
      <c r="AE11" s="23">
        <f t="shared" si="12"/>
        <v>0</v>
      </c>
      <c r="AF11" s="23">
        <v>-1.08</v>
      </c>
      <c r="AG11" s="53">
        <f t="shared" si="13"/>
        <v>0</v>
      </c>
      <c r="AH11" s="118">
        <v>5.3</v>
      </c>
      <c r="AI11" s="125">
        <f t="shared" si="14"/>
        <v>1.2999999999999998</v>
      </c>
      <c r="AJ11" s="23">
        <v>-1.21</v>
      </c>
      <c r="AK11" s="53">
        <f t="shared" si="15"/>
        <v>-1.5729999999999997</v>
      </c>
      <c r="AL11" s="195">
        <v>5.3</v>
      </c>
      <c r="AM11" s="125">
        <f t="shared" si="19"/>
        <v>0</v>
      </c>
      <c r="AN11" s="23">
        <v>-1.19</v>
      </c>
      <c r="AO11" s="54">
        <f t="shared" si="20"/>
        <v>0</v>
      </c>
      <c r="AP11" s="195">
        <v>7.7</v>
      </c>
      <c r="AQ11" s="23">
        <f t="shared" si="17"/>
        <v>2.4000000000000004</v>
      </c>
      <c r="AR11" s="23">
        <v>-1.03</v>
      </c>
      <c r="AS11" s="53">
        <f t="shared" si="18"/>
        <v>-2.4720000000000004</v>
      </c>
    </row>
    <row r="12" spans="1:45" s="25" customFormat="1" ht="31.5" customHeight="1">
      <c r="A12" s="94" t="s">
        <v>41</v>
      </c>
      <c r="B12" s="95"/>
      <c r="C12" s="96">
        <v>1</v>
      </c>
      <c r="D12" s="97" t="s">
        <v>29</v>
      </c>
      <c r="E12" s="98"/>
      <c r="F12" s="99">
        <v>1.7</v>
      </c>
      <c r="G12" s="99">
        <f>(F12-E12)*C12</f>
        <v>1.7</v>
      </c>
      <c r="H12" s="100">
        <v>1.23</v>
      </c>
      <c r="I12" s="101">
        <f t="shared" si="1"/>
        <v>2.0909999999999997</v>
      </c>
      <c r="J12" s="102"/>
      <c r="K12" s="135"/>
      <c r="L12" s="104"/>
      <c r="M12" s="105"/>
      <c r="N12" s="100"/>
      <c r="O12" s="100"/>
      <c r="P12" s="100"/>
      <c r="Q12" s="106"/>
      <c r="R12" s="107">
        <v>0.2</v>
      </c>
      <c r="S12" s="103"/>
      <c r="T12" s="103"/>
      <c r="U12" s="105"/>
      <c r="V12" s="107">
        <v>8.8000000000000007</v>
      </c>
      <c r="W12" s="100">
        <f t="shared" si="8"/>
        <v>8.6000000000000014</v>
      </c>
      <c r="X12" s="100">
        <v>1.01</v>
      </c>
      <c r="Y12" s="106">
        <f t="shared" si="9"/>
        <v>8.6860000000000017</v>
      </c>
      <c r="Z12" s="108">
        <v>8.8000000000000007</v>
      </c>
      <c r="AA12" s="100">
        <f t="shared" si="10"/>
        <v>0</v>
      </c>
      <c r="AB12" s="100">
        <v>1.1299999999999999</v>
      </c>
      <c r="AC12" s="106">
        <f t="shared" si="11"/>
        <v>0</v>
      </c>
      <c r="AD12" s="109">
        <v>8.8000000000000007</v>
      </c>
      <c r="AE12" s="100">
        <f t="shared" si="12"/>
        <v>0</v>
      </c>
      <c r="AF12" s="100"/>
      <c r="AG12" s="122">
        <f t="shared" si="13"/>
        <v>0</v>
      </c>
      <c r="AH12" s="123"/>
      <c r="AI12" s="100"/>
      <c r="AJ12" s="123">
        <v>1.3</v>
      </c>
      <c r="AK12" s="54">
        <f t="shared" si="15"/>
        <v>0</v>
      </c>
      <c r="AL12" s="195"/>
      <c r="AM12" s="29"/>
      <c r="AN12" s="196"/>
      <c r="AO12" s="54">
        <f t="shared" si="20"/>
        <v>0</v>
      </c>
      <c r="AP12" s="195">
        <v>0</v>
      </c>
      <c r="AQ12" s="23">
        <f t="shared" si="17"/>
        <v>0</v>
      </c>
      <c r="AR12" s="23"/>
      <c r="AS12" s="201"/>
    </row>
    <row r="13" spans="1:45" s="9" customFormat="1" ht="31.5" customHeight="1">
      <c r="A13" s="11" t="s">
        <v>30</v>
      </c>
      <c r="B13" s="11"/>
      <c r="C13" s="8">
        <v>1</v>
      </c>
      <c r="D13" s="10" t="s">
        <v>29</v>
      </c>
      <c r="E13" s="79"/>
      <c r="F13" s="5">
        <v>1.1000000000000001</v>
      </c>
      <c r="G13" s="5">
        <f t="shared" ref="G13:G15" si="21">(F13-E13)*C13</f>
        <v>1.1000000000000001</v>
      </c>
      <c r="H13" s="23">
        <v>1.23</v>
      </c>
      <c r="I13" s="57">
        <f t="shared" si="1"/>
        <v>1.353</v>
      </c>
      <c r="J13" s="66"/>
      <c r="K13" s="133"/>
      <c r="L13" s="64"/>
      <c r="M13" s="68"/>
      <c r="N13" s="29"/>
      <c r="O13" s="23"/>
      <c r="P13" s="23"/>
      <c r="Q13" s="53"/>
      <c r="R13" s="88">
        <v>0.1</v>
      </c>
      <c r="S13" s="32"/>
      <c r="T13" s="32"/>
      <c r="U13" s="76"/>
      <c r="V13" s="88">
        <v>98</v>
      </c>
      <c r="W13" s="23">
        <f t="shared" si="8"/>
        <v>97.9</v>
      </c>
      <c r="X13" s="23">
        <v>1.01</v>
      </c>
      <c r="Y13" s="53">
        <f t="shared" si="9"/>
        <v>98.879000000000005</v>
      </c>
      <c r="Z13" s="81">
        <v>102.8</v>
      </c>
      <c r="AA13" s="23">
        <f t="shared" si="10"/>
        <v>4.7999999999999972</v>
      </c>
      <c r="AB13" s="23">
        <v>1.1299999999999999</v>
      </c>
      <c r="AC13" s="53">
        <f t="shared" si="11"/>
        <v>5.4239999999999959</v>
      </c>
      <c r="AD13" s="93">
        <v>111.5</v>
      </c>
      <c r="AE13" s="23">
        <f t="shared" si="12"/>
        <v>8.7000000000000028</v>
      </c>
      <c r="AF13" s="23">
        <v>1.08</v>
      </c>
      <c r="AG13" s="53">
        <f t="shared" si="13"/>
        <v>9.3960000000000043</v>
      </c>
      <c r="AH13" s="124">
        <v>120.2</v>
      </c>
      <c r="AI13" s="125">
        <f>(AH13-AD13)*C13</f>
        <v>8.7000000000000028</v>
      </c>
      <c r="AJ13" s="23">
        <v>1.21</v>
      </c>
      <c r="AK13" s="53">
        <f t="shared" si="15"/>
        <v>10.527000000000003</v>
      </c>
      <c r="AL13" s="193">
        <v>123.9</v>
      </c>
      <c r="AM13" s="125">
        <f>(AL13-AH13)*C13</f>
        <v>3.7000000000000028</v>
      </c>
      <c r="AN13" s="23">
        <v>1.66</v>
      </c>
      <c r="AO13" s="53">
        <f t="shared" si="20"/>
        <v>6.1420000000000048</v>
      </c>
      <c r="AP13" s="180">
        <v>127.6</v>
      </c>
      <c r="AQ13" s="23">
        <f t="shared" si="17"/>
        <v>3.6999999999999886</v>
      </c>
      <c r="AR13" s="11">
        <v>1.1100000000000001</v>
      </c>
      <c r="AS13" s="202">
        <f>AR13*AQ13</f>
        <v>4.1069999999999878</v>
      </c>
    </row>
    <row r="14" spans="1:45" s="9" customFormat="1" ht="31.5" customHeight="1">
      <c r="A14" s="11" t="s">
        <v>31</v>
      </c>
      <c r="B14" s="11"/>
      <c r="C14" s="8">
        <v>1</v>
      </c>
      <c r="D14" s="10" t="s">
        <v>29</v>
      </c>
      <c r="E14" s="79"/>
      <c r="F14" s="5">
        <v>286.5</v>
      </c>
      <c r="G14" s="5">
        <f t="shared" si="21"/>
        <v>286.5</v>
      </c>
      <c r="H14" s="23">
        <v>1.23</v>
      </c>
      <c r="I14" s="57">
        <f t="shared" si="1"/>
        <v>352.39499999999998</v>
      </c>
      <c r="J14" s="66"/>
      <c r="K14" s="133"/>
      <c r="L14" s="64"/>
      <c r="M14" s="68"/>
      <c r="N14" s="29"/>
      <c r="O14" s="23"/>
      <c r="P14" s="23"/>
      <c r="Q14" s="53"/>
      <c r="R14" s="88">
        <v>0.4</v>
      </c>
      <c r="S14" s="28"/>
      <c r="T14" s="28"/>
      <c r="U14" s="89"/>
      <c r="V14" s="88">
        <v>630</v>
      </c>
      <c r="W14" s="23">
        <f t="shared" si="8"/>
        <v>629.6</v>
      </c>
      <c r="X14" s="23">
        <v>1.01</v>
      </c>
      <c r="Y14" s="53">
        <f t="shared" si="9"/>
        <v>635.89600000000007</v>
      </c>
      <c r="Z14" s="81">
        <v>641.79999999999995</v>
      </c>
      <c r="AA14" s="23">
        <f t="shared" si="10"/>
        <v>11.799999999999955</v>
      </c>
      <c r="AB14" s="23">
        <v>1.1299999999999999</v>
      </c>
      <c r="AC14" s="53">
        <f t="shared" si="11"/>
        <v>13.333999999999948</v>
      </c>
      <c r="AD14" s="93">
        <v>665.1</v>
      </c>
      <c r="AE14" s="23">
        <f t="shared" si="12"/>
        <v>23.300000000000068</v>
      </c>
      <c r="AF14" s="23">
        <v>1.08</v>
      </c>
      <c r="AG14" s="53">
        <f t="shared" si="13"/>
        <v>25.164000000000076</v>
      </c>
      <c r="AH14" s="124">
        <v>679.2</v>
      </c>
      <c r="AI14" s="125">
        <f>(AH14-AD14)*C14</f>
        <v>14.100000000000023</v>
      </c>
      <c r="AJ14" s="23">
        <v>1.21</v>
      </c>
      <c r="AK14" s="53">
        <f t="shared" si="15"/>
        <v>17.061000000000028</v>
      </c>
      <c r="AL14" s="193">
        <v>692.2</v>
      </c>
      <c r="AM14" s="125">
        <f t="shared" ref="AM14:AM15" si="22">(AL14-AH14)*C14</f>
        <v>13</v>
      </c>
      <c r="AN14" s="23">
        <v>1.66</v>
      </c>
      <c r="AO14" s="53">
        <f t="shared" si="20"/>
        <v>21.58</v>
      </c>
      <c r="AP14" s="180">
        <v>698.2</v>
      </c>
      <c r="AQ14" s="23">
        <f t="shared" si="17"/>
        <v>6</v>
      </c>
      <c r="AR14" s="11">
        <v>1.1100000000000001</v>
      </c>
      <c r="AS14" s="202">
        <f t="shared" ref="AS14:AS15" si="23">AR14*AQ14</f>
        <v>6.66</v>
      </c>
    </row>
    <row r="15" spans="1:45" s="9" customFormat="1" ht="31.5" customHeight="1">
      <c r="A15" s="11" t="s">
        <v>32</v>
      </c>
      <c r="B15" s="11"/>
      <c r="C15" s="8">
        <v>1</v>
      </c>
      <c r="D15" s="10" t="s">
        <v>29</v>
      </c>
      <c r="E15" s="79"/>
      <c r="F15" s="5">
        <v>59.4</v>
      </c>
      <c r="G15" s="5">
        <f t="shared" si="21"/>
        <v>59.4</v>
      </c>
      <c r="H15" s="23">
        <v>1.23</v>
      </c>
      <c r="I15" s="57">
        <f t="shared" si="1"/>
        <v>73.061999999999998</v>
      </c>
      <c r="J15" s="66"/>
      <c r="K15" s="133"/>
      <c r="L15" s="64"/>
      <c r="M15" s="68"/>
      <c r="N15" s="29"/>
      <c r="O15" s="23"/>
      <c r="P15" s="23"/>
      <c r="Q15" s="53"/>
      <c r="R15" s="88">
        <v>41.9</v>
      </c>
      <c r="S15" s="28"/>
      <c r="T15" s="28"/>
      <c r="U15" s="89"/>
      <c r="V15" s="88">
        <v>61</v>
      </c>
      <c r="W15" s="23">
        <f t="shared" si="8"/>
        <v>19.100000000000001</v>
      </c>
      <c r="X15" s="23">
        <v>1.01</v>
      </c>
      <c r="Y15" s="53">
        <f t="shared" si="9"/>
        <v>19.291</v>
      </c>
      <c r="Z15" s="81">
        <v>68</v>
      </c>
      <c r="AA15" s="23">
        <f t="shared" si="10"/>
        <v>7</v>
      </c>
      <c r="AB15" s="23">
        <v>1.1299999999999999</v>
      </c>
      <c r="AC15" s="53">
        <f t="shared" si="11"/>
        <v>7.9099999999999993</v>
      </c>
      <c r="AD15" s="93">
        <v>72</v>
      </c>
      <c r="AE15" s="23">
        <f t="shared" si="12"/>
        <v>4</v>
      </c>
      <c r="AF15" s="23">
        <v>1.08</v>
      </c>
      <c r="AG15" s="53">
        <f t="shared" si="13"/>
        <v>4.32</v>
      </c>
      <c r="AH15" s="124">
        <v>72</v>
      </c>
      <c r="AI15" s="23">
        <f t="shared" si="14"/>
        <v>0</v>
      </c>
      <c r="AJ15" s="23">
        <v>1.21</v>
      </c>
      <c r="AK15" s="53">
        <f t="shared" si="15"/>
        <v>0</v>
      </c>
      <c r="AL15" s="193">
        <v>72</v>
      </c>
      <c r="AM15" s="125">
        <f t="shared" si="22"/>
        <v>0</v>
      </c>
      <c r="AN15" s="23">
        <v>1.66</v>
      </c>
      <c r="AO15" s="53">
        <f t="shared" si="20"/>
        <v>0</v>
      </c>
      <c r="AP15" s="180">
        <v>72</v>
      </c>
      <c r="AQ15" s="23">
        <f t="shared" si="17"/>
        <v>0</v>
      </c>
      <c r="AR15" s="11">
        <v>1.1100000000000001</v>
      </c>
      <c r="AS15" s="202">
        <f t="shared" si="23"/>
        <v>0</v>
      </c>
    </row>
    <row r="16" spans="1:45" ht="18.75" customHeight="1">
      <c r="A16" s="5"/>
      <c r="B16" s="5"/>
      <c r="C16" s="5"/>
      <c r="D16" s="41"/>
      <c r="E16" s="81"/>
      <c r="F16" s="5"/>
      <c r="G16" s="5"/>
      <c r="H16" s="5"/>
      <c r="I16" s="59">
        <f>SUM(I4:I15)</f>
        <v>41900.811000000351</v>
      </c>
      <c r="J16" s="83"/>
      <c r="K16" s="136"/>
      <c r="L16" s="40"/>
      <c r="M16" s="71">
        <f>SUM(M4:M15)</f>
        <v>49943.489999999074</v>
      </c>
      <c r="N16" s="85"/>
      <c r="O16" s="5"/>
      <c r="P16" s="5"/>
      <c r="Q16" s="71">
        <f>SUM(Q4:Q15)</f>
        <v>58240.32</v>
      </c>
      <c r="R16" s="81"/>
      <c r="S16" s="5"/>
      <c r="T16" s="5"/>
      <c r="U16" s="71">
        <f>SUM(U4:U15)</f>
        <v>47385.57</v>
      </c>
      <c r="V16" s="87"/>
      <c r="W16" s="63"/>
      <c r="X16" s="5"/>
      <c r="Y16" s="71">
        <f>SUM(Y4:Y15)</f>
        <v>40346.672000000297</v>
      </c>
      <c r="Z16" s="81"/>
      <c r="AA16" s="23">
        <f t="shared" si="10"/>
        <v>0</v>
      </c>
      <c r="AB16" s="5"/>
      <c r="AC16" s="71">
        <f>SUM(AC4:AC15)</f>
        <v>28199.714999999829</v>
      </c>
      <c r="AD16" s="5"/>
      <c r="AE16" s="5"/>
      <c r="AF16" s="5"/>
      <c r="AG16" s="71">
        <f>SUM(AG4:AG15)</f>
        <v>59330.880000000157</v>
      </c>
      <c r="AH16" s="5"/>
      <c r="AI16" s="199"/>
      <c r="AJ16" s="5"/>
      <c r="AK16" s="71">
        <f>SUM(AK4:AK15)</f>
        <v>48077.777000000184</v>
      </c>
      <c r="AL16" s="192"/>
      <c r="AM16" s="5"/>
      <c r="AN16" s="5"/>
      <c r="AO16" s="71">
        <f>SUM(AO4:AO15)</f>
        <v>33824.792999999823</v>
      </c>
      <c r="AP16" s="192"/>
      <c r="AQ16" s="5"/>
      <c r="AR16" s="5"/>
      <c r="AS16" s="203">
        <f>SUM(AS4:AS15)</f>
        <v>26553.042999999849</v>
      </c>
    </row>
    <row r="17" spans="1:45" ht="27">
      <c r="A17" s="38" t="s">
        <v>39</v>
      </c>
      <c r="AN17" t="s">
        <v>163</v>
      </c>
      <c r="AO17" s="200">
        <f>AO16*1.06</f>
        <v>35854.280579999817</v>
      </c>
      <c r="AR17" s="244" t="s">
        <v>164</v>
      </c>
      <c r="AS17" s="200">
        <f>AS16*1.06</f>
        <v>28146.225579999842</v>
      </c>
    </row>
    <row r="19" spans="1:45">
      <c r="A19" s="39" t="s">
        <v>40</v>
      </c>
    </row>
    <row r="20" spans="1:45">
      <c r="E20" s="62" t="s">
        <v>85</v>
      </c>
      <c r="K20" s="236" t="s">
        <v>106</v>
      </c>
      <c r="L20" s="236"/>
    </row>
    <row r="21" spans="1:45" ht="40.5">
      <c r="E21" s="63" t="s">
        <v>87</v>
      </c>
      <c r="F21" s="5"/>
      <c r="G21" s="5"/>
      <c r="H21" s="5"/>
      <c r="I21" s="59">
        <v>2835</v>
      </c>
      <c r="K21" s="138" t="s">
        <v>101</v>
      </c>
      <c r="L21" s="131">
        <f>I16</f>
        <v>41900.811000000351</v>
      </c>
    </row>
    <row r="22" spans="1:45" ht="40.5">
      <c r="E22" s="63" t="s">
        <v>86</v>
      </c>
      <c r="F22" s="5"/>
      <c r="G22" s="5"/>
      <c r="H22" s="5"/>
      <c r="I22" s="115">
        <f>I16+M16+Q16+U16+Y16+AC16+AG16</f>
        <v>325347.45799999975</v>
      </c>
      <c r="K22" s="138" t="s">
        <v>94</v>
      </c>
      <c r="L22" s="131">
        <f>M16</f>
        <v>49943.489999999074</v>
      </c>
    </row>
    <row r="23" spans="1:45" ht="40.5">
      <c r="E23" s="63" t="s">
        <v>90</v>
      </c>
      <c r="F23" s="5"/>
      <c r="G23" s="5"/>
      <c r="H23" s="116">
        <v>0.06</v>
      </c>
      <c r="I23" s="115">
        <f>I22*0.06</f>
        <v>19520.847479999986</v>
      </c>
      <c r="K23" s="138" t="s">
        <v>95</v>
      </c>
      <c r="L23" s="131">
        <f>Q16</f>
        <v>58240.32</v>
      </c>
    </row>
    <row r="24" spans="1:45" ht="47.25" customHeight="1">
      <c r="E24" s="63" t="s">
        <v>88</v>
      </c>
      <c r="F24" s="5"/>
      <c r="G24" s="5"/>
      <c r="H24" s="5"/>
      <c r="I24" s="59">
        <v>-22427.277083333302</v>
      </c>
      <c r="K24" s="138" t="s">
        <v>96</v>
      </c>
      <c r="L24" s="131">
        <f>U16</f>
        <v>47385.57</v>
      </c>
    </row>
    <row r="25" spans="1:45" ht="40.5">
      <c r="E25" s="63" t="s">
        <v>89</v>
      </c>
      <c r="F25" s="5"/>
      <c r="G25" s="5"/>
      <c r="H25" s="5"/>
      <c r="I25" s="59">
        <f>SUM(I21:I24)</f>
        <v>325276.02839666646</v>
      </c>
      <c r="K25" s="138" t="s">
        <v>97</v>
      </c>
      <c r="L25" s="131">
        <f>Y16</f>
        <v>40346.672000000297</v>
      </c>
    </row>
    <row r="26" spans="1:45" ht="40.5">
      <c r="K26" s="138" t="s">
        <v>98</v>
      </c>
      <c r="L26" s="131">
        <f>AC16</f>
        <v>28199.714999999829</v>
      </c>
    </row>
    <row r="27" spans="1:45" ht="40.5">
      <c r="E27" s="62" t="s">
        <v>93</v>
      </c>
      <c r="K27" s="138" t="s">
        <v>99</v>
      </c>
      <c r="L27" s="131">
        <f>AG16</f>
        <v>59330.880000000157</v>
      </c>
    </row>
    <row r="28" spans="1:45" ht="40.5">
      <c r="K28" s="138" t="s">
        <v>100</v>
      </c>
      <c r="L28" s="131">
        <f>AK16</f>
        <v>48077.777000000184</v>
      </c>
    </row>
    <row r="29" spans="1:45">
      <c r="K29" s="138" t="s">
        <v>102</v>
      </c>
      <c r="L29" s="141">
        <f>SUM(L21:L28)</f>
        <v>373425.23499999993</v>
      </c>
    </row>
    <row r="30" spans="1:45" ht="27">
      <c r="K30" s="138" t="s">
        <v>103</v>
      </c>
      <c r="L30" s="141">
        <f>L29*0.06</f>
        <v>22405.514099999993</v>
      </c>
    </row>
    <row r="31" spans="1:45" ht="27">
      <c r="K31" s="139" t="s">
        <v>88</v>
      </c>
      <c r="L31" s="155">
        <v>-62732.169900615198</v>
      </c>
      <c r="M31" s="142" t="s">
        <v>105</v>
      </c>
    </row>
    <row r="32" spans="1:45">
      <c r="K32" s="156" t="s">
        <v>104</v>
      </c>
      <c r="L32" s="158">
        <f>L29+L30+L31</f>
        <v>333098.57919938472</v>
      </c>
      <c r="M32" s="143">
        <f>L32/8</f>
        <v>41637.32239992309</v>
      </c>
    </row>
    <row r="33" spans="3:12">
      <c r="E33" s="241" t="s">
        <v>126</v>
      </c>
      <c r="F33" s="241"/>
      <c r="G33" s="241"/>
      <c r="H33" s="241"/>
      <c r="I33" s="241"/>
    </row>
    <row r="34" spans="3:12">
      <c r="E34" s="216" t="s">
        <v>118</v>
      </c>
      <c r="F34" s="216"/>
      <c r="G34" s="147" t="s">
        <v>119</v>
      </c>
      <c r="H34" s="147" t="s">
        <v>120</v>
      </c>
      <c r="I34" s="141" t="s">
        <v>121</v>
      </c>
      <c r="K34" s="237" t="s">
        <v>107</v>
      </c>
      <c r="L34" s="237"/>
    </row>
    <row r="35" spans="3:12" ht="67.5">
      <c r="E35" s="229" t="s">
        <v>115</v>
      </c>
      <c r="F35" s="229"/>
      <c r="G35" s="147" t="s">
        <v>122</v>
      </c>
      <c r="H35" s="5">
        <v>158.75</v>
      </c>
      <c r="I35" s="59">
        <f>(H35+H38)/H40</f>
        <v>0.75130146710837675</v>
      </c>
      <c r="K35" s="139" t="s">
        <v>87</v>
      </c>
      <c r="L35" s="144">
        <f>I21</f>
        <v>2835</v>
      </c>
    </row>
    <row r="36" spans="3:12" ht="40.5">
      <c r="E36" s="215" t="s">
        <v>116</v>
      </c>
      <c r="F36" s="215"/>
      <c r="G36" s="147" t="s">
        <v>122</v>
      </c>
      <c r="H36" s="5">
        <v>22.65</v>
      </c>
      <c r="I36" s="59">
        <f>(H36+H37+H39)/H40</f>
        <v>0.24869853289162328</v>
      </c>
      <c r="K36" s="146" t="s">
        <v>111</v>
      </c>
      <c r="L36" s="127">
        <f>水!AH17</f>
        <v>351</v>
      </c>
    </row>
    <row r="37" spans="3:12" ht="35.25" customHeight="1">
      <c r="E37" s="215" t="s">
        <v>117</v>
      </c>
      <c r="F37" s="215"/>
      <c r="G37" s="147" t="s">
        <v>122</v>
      </c>
      <c r="H37" s="5">
        <v>29.9</v>
      </c>
      <c r="I37" s="59"/>
      <c r="K37" s="156" t="s">
        <v>112</v>
      </c>
      <c r="L37" s="158">
        <f>SUM(L35:L36)</f>
        <v>3186</v>
      </c>
    </row>
    <row r="38" spans="3:12" ht="32.25" customHeight="1">
      <c r="E38" s="242" t="s">
        <v>123</v>
      </c>
      <c r="F38" s="243"/>
      <c r="G38" s="147" t="s">
        <v>122</v>
      </c>
      <c r="H38" s="5">
        <f>H46*15</f>
        <v>11.26952200662565</v>
      </c>
      <c r="I38" s="59"/>
    </row>
    <row r="39" spans="3:12" ht="40.5">
      <c r="E39" s="215" t="s">
        <v>124</v>
      </c>
      <c r="F39" s="215"/>
      <c r="G39" s="147" t="s">
        <v>122</v>
      </c>
      <c r="H39" s="5">
        <f>H47*15</f>
        <v>3.7304779933743486</v>
      </c>
      <c r="I39" s="59"/>
      <c r="K39" s="140" t="s">
        <v>113</v>
      </c>
      <c r="L39" s="157">
        <f>L37+L32</f>
        <v>336284.57919938472</v>
      </c>
    </row>
    <row r="40" spans="3:12">
      <c r="E40" s="239" t="s">
        <v>125</v>
      </c>
      <c r="F40" s="240"/>
      <c r="G40" s="5"/>
      <c r="H40" s="5">
        <f>SUM(H35:H39)</f>
        <v>226.3</v>
      </c>
      <c r="I40" s="59"/>
    </row>
    <row r="45" spans="3:12">
      <c r="H45">
        <f>H35+H36+H37</f>
        <v>211.3</v>
      </c>
    </row>
    <row r="46" spans="3:12">
      <c r="H46">
        <f>H35/H45</f>
        <v>0.75130146710837664</v>
      </c>
    </row>
    <row r="47" spans="3:12">
      <c r="H47">
        <f>(H36+H37)/H45</f>
        <v>0.24869853289162325</v>
      </c>
    </row>
    <row r="48" spans="3:12">
      <c r="C48" s="5" t="s">
        <v>129</v>
      </c>
      <c r="D48" s="149" t="s">
        <v>131</v>
      </c>
      <c r="E48" s="63" t="s">
        <v>130</v>
      </c>
      <c r="F48" s="5" t="s">
        <v>132</v>
      </c>
      <c r="G48" s="5" t="s">
        <v>133</v>
      </c>
      <c r="H48" s="5" t="s">
        <v>134</v>
      </c>
      <c r="I48" s="59" t="s">
        <v>135</v>
      </c>
      <c r="J48" s="153" t="s">
        <v>136</v>
      </c>
      <c r="K48" s="136" t="s">
        <v>128</v>
      </c>
      <c r="L48" s="150" t="s">
        <v>138</v>
      </c>
    </row>
    <row r="49" spans="3:12">
      <c r="C49" s="5">
        <v>9</v>
      </c>
      <c r="D49" s="6">
        <v>23</v>
      </c>
      <c r="E49" s="2" t="s">
        <v>5</v>
      </c>
      <c r="F49" s="24" t="s">
        <v>6</v>
      </c>
      <c r="G49" s="4">
        <v>200</v>
      </c>
      <c r="H49" s="152">
        <v>10492</v>
      </c>
      <c r="I49" s="15">
        <v>10561</v>
      </c>
      <c r="J49" s="7">
        <f t="shared" ref="J49:J52" si="24">(I49-H49)*G49</f>
        <v>13800</v>
      </c>
      <c r="K49" s="137">
        <v>1.23</v>
      </c>
      <c r="L49" s="150">
        <f>K49*J49</f>
        <v>16974</v>
      </c>
    </row>
    <row r="50" spans="3:12">
      <c r="C50" s="5">
        <v>10</v>
      </c>
      <c r="D50" s="6">
        <v>23</v>
      </c>
      <c r="E50" s="2" t="s">
        <v>5</v>
      </c>
      <c r="F50" s="3" t="s">
        <v>6</v>
      </c>
      <c r="G50" s="4">
        <v>200</v>
      </c>
      <c r="H50" s="11">
        <v>10561</v>
      </c>
      <c r="I50" s="152">
        <v>10628</v>
      </c>
      <c r="J50" s="7">
        <f t="shared" si="24"/>
        <v>13400</v>
      </c>
      <c r="K50" s="136">
        <v>1.59</v>
      </c>
      <c r="L50" s="150">
        <f t="shared" ref="L50:L53" si="25">K50*J50</f>
        <v>21306</v>
      </c>
    </row>
    <row r="51" spans="3:12">
      <c r="C51" s="5">
        <v>11</v>
      </c>
      <c r="D51" s="6">
        <v>23</v>
      </c>
      <c r="E51" s="2" t="s">
        <v>5</v>
      </c>
      <c r="F51" s="3" t="s">
        <v>6</v>
      </c>
      <c r="G51" s="4">
        <v>200</v>
      </c>
      <c r="H51" s="11">
        <v>10628</v>
      </c>
      <c r="I51" s="15">
        <v>10713</v>
      </c>
      <c r="J51" s="7">
        <f t="shared" si="24"/>
        <v>17000</v>
      </c>
      <c r="K51" s="136">
        <v>1.1399999999999999</v>
      </c>
      <c r="L51" s="150">
        <f t="shared" si="25"/>
        <v>19380</v>
      </c>
    </row>
    <row r="52" spans="3:12">
      <c r="C52" s="5">
        <v>12</v>
      </c>
      <c r="D52" s="6">
        <v>23</v>
      </c>
      <c r="E52" s="2" t="s">
        <v>5</v>
      </c>
      <c r="F52" s="3" t="s">
        <v>6</v>
      </c>
      <c r="G52" s="4">
        <v>200</v>
      </c>
      <c r="H52" s="11">
        <v>10713</v>
      </c>
      <c r="I52" s="152">
        <v>10775</v>
      </c>
      <c r="J52" s="7">
        <f t="shared" si="24"/>
        <v>12400</v>
      </c>
      <c r="K52" s="136">
        <v>1.0900000000000001</v>
      </c>
      <c r="L52" s="150">
        <f t="shared" si="25"/>
        <v>13516.000000000002</v>
      </c>
    </row>
    <row r="53" spans="3:12">
      <c r="C53" s="5">
        <v>1</v>
      </c>
      <c r="D53" s="148">
        <v>23</v>
      </c>
      <c r="E53" s="2" t="s">
        <v>127</v>
      </c>
      <c r="F53" s="11">
        <v>2245</v>
      </c>
      <c r="G53" s="4">
        <v>200</v>
      </c>
      <c r="H53" s="11">
        <f>I52</f>
        <v>10775</v>
      </c>
      <c r="I53" s="15">
        <v>10836</v>
      </c>
      <c r="J53" s="154">
        <f>(I53-H53)*G53</f>
        <v>12200</v>
      </c>
      <c r="K53" s="136">
        <v>1.01</v>
      </c>
      <c r="L53" s="150">
        <f t="shared" si="25"/>
        <v>12322</v>
      </c>
    </row>
    <row r="54" spans="3:12">
      <c r="C54" s="5" t="s">
        <v>139</v>
      </c>
      <c r="D54" s="149"/>
      <c r="E54" s="63"/>
      <c r="F54" s="5"/>
      <c r="G54" s="5"/>
      <c r="H54" s="5"/>
      <c r="I54" s="59"/>
      <c r="J54" s="153"/>
      <c r="K54" s="136"/>
      <c r="L54" s="150">
        <f>SUM(L49:L53)</f>
        <v>83498</v>
      </c>
    </row>
    <row r="55" spans="3:12">
      <c r="D55" s="235" t="s">
        <v>137</v>
      </c>
      <c r="E55" s="235"/>
      <c r="F55" s="235"/>
      <c r="G55" s="235"/>
      <c r="H55" s="235"/>
      <c r="I55" s="235"/>
      <c r="J55" s="235"/>
      <c r="K55" s="235"/>
      <c r="L55" s="235"/>
    </row>
    <row r="56" spans="3:12" ht="27">
      <c r="K56" s="140" t="s">
        <v>140</v>
      </c>
      <c r="L56" s="155">
        <f>L54*I35</f>
        <v>62732.169900615241</v>
      </c>
    </row>
  </sheetData>
  <mergeCells count="27">
    <mergeCell ref="D55:L55"/>
    <mergeCell ref="K20:L20"/>
    <mergeCell ref="K34:L34"/>
    <mergeCell ref="AH2:AK2"/>
    <mergeCell ref="AD2:AG2"/>
    <mergeCell ref="R2:U2"/>
    <mergeCell ref="N2:Q2"/>
    <mergeCell ref="V2:Y2"/>
    <mergeCell ref="Z2:AC2"/>
    <mergeCell ref="E39:F39"/>
    <mergeCell ref="E40:F40"/>
    <mergeCell ref="E33:I33"/>
    <mergeCell ref="E35:F35"/>
    <mergeCell ref="E36:F36"/>
    <mergeCell ref="E37:F37"/>
    <mergeCell ref="E38:F38"/>
    <mergeCell ref="AP2:AS2"/>
    <mergeCell ref="AL2:AO2"/>
    <mergeCell ref="E34:F34"/>
    <mergeCell ref="A1:M1"/>
    <mergeCell ref="D2:D3"/>
    <mergeCell ref="C2:C3"/>
    <mergeCell ref="F2:I2"/>
    <mergeCell ref="E2:E3"/>
    <mergeCell ref="B2:B3"/>
    <mergeCell ref="A2:A3"/>
    <mergeCell ref="J2:M2"/>
  </mergeCells>
  <phoneticPr fontId="1" type="noConversion"/>
  <pageMargins left="0.70866141732283472" right="0.70866141732283472" top="0.27559055118110237" bottom="0.74803149606299213" header="0.31496062992125984" footer="0.31496062992125984"/>
  <pageSetup paperSize="9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水抄表模板</vt:lpstr>
      <vt:lpstr>电费抄表模板</vt:lpstr>
      <vt:lpstr>水</vt:lpstr>
      <vt:lpstr>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2019-07-08T03:27:20Z</dcterms:modified>
</cp:coreProperties>
</file>