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Y:\采购管理部\采购管理部内部文件夹\10-成本管理科\采购部新报价模板\"/>
    </mc:Choice>
  </mc:AlternateContent>
  <bookViews>
    <workbookView xWindow="0" yWindow="0" windowWidth="20730" windowHeight="10455"/>
  </bookViews>
  <sheets>
    <sheet name="汇总" sheetId="1" r:id="rId1"/>
    <sheet name="材料费" sheetId="2" r:id="rId2"/>
    <sheet name="制造费" sheetId="3" r:id="rId3"/>
    <sheet name="工装模具费" sheetId="4" r:id="rId4"/>
    <sheet name="附表1 模具费用明细" sheetId="7" r:id="rId5"/>
    <sheet name="附表2 物流费" sheetId="8" r:id="rId6"/>
    <sheet name="list" sheetId="6" state="hidden" r:id="rId7"/>
  </sheets>
  <externalReferences>
    <externalReference r:id="rId8"/>
    <externalReference r:id="rId9"/>
  </externalReferences>
  <definedNames>
    <definedName name="_xlnm._FilterDatabase" localSheetId="5" hidden="1">'附表2 物流费'!$A$4:$V$5</definedName>
    <definedName name="AMORT">'[1]首页standard quotation form'!$H$31</definedName>
    <definedName name="bottomMaterials">材料费!$D$113</definedName>
    <definedName name="bottomProcesses">制造费!$D$41</definedName>
    <definedName name="bottomTools">工装模具费!$C$41</definedName>
    <definedName name="EndZMaterials">ROW(bottomMaterials)-1</definedName>
    <definedName name="EndZProcesses">ROW(bottomProcesses)-1</definedName>
    <definedName name="EndZTools">ROW(bottomTools)-1</definedName>
    <definedName name="Kaufteil">#REF!</definedName>
    <definedName name="listAngebotsWährungen">#REF!</definedName>
    <definedName name="listMengeneinheiten">#REF!</definedName>
    <definedName name="listVerrechnungsformen">'[2]Assumptions sheet'!$AA$8:$AA$11</definedName>
    <definedName name="listVorhanden">'[2]Assumptions sheet'!$Y$8:$Y$9</definedName>
    <definedName name="listZulässigeAngebotswährungen">#REF!</definedName>
    <definedName name="listZulässigeBeschaffungswährungen">#REF!</definedName>
    <definedName name="Prämie">#REF!</definedName>
    <definedName name="_xlnm.Print_Area" localSheetId="1">材料费!$B$2:$W$117</definedName>
    <definedName name="_xlnm.Print_Area" localSheetId="4">'附表1 模具费用明细'!$A$1:$R$46</definedName>
    <definedName name="_xlnm.Print_Area" localSheetId="3">工装模具费!$A$1:$V$45</definedName>
    <definedName name="_xlnm.Print_Area" localSheetId="0">汇总!$B$2:$P$42</definedName>
    <definedName name="SBM_2">'[2]Assumptions sheet'!$O$8:$P$48</definedName>
    <definedName name="SEKOF_2">'[2]Assumptions sheet'!$S$8:$T$41</definedName>
    <definedName name="TotaExpen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9" i="8" l="1"/>
  <c r="AS19" i="8"/>
  <c r="AO19" i="8"/>
  <c r="AF19" i="8"/>
  <c r="BE18" i="8"/>
  <c r="AY18" i="8"/>
  <c r="AZ18" i="8" s="1"/>
  <c r="BA18" i="8" s="1"/>
  <c r="BF18" i="8" s="1"/>
  <c r="X18" i="8"/>
  <c r="Y18" i="8" s="1"/>
  <c r="AC18" i="8" s="1"/>
  <c r="BD18" i="8" s="1"/>
  <c r="BE17" i="8"/>
  <c r="AZ17" i="8"/>
  <c r="BA17" i="8" s="1"/>
  <c r="BF17" i="8" s="1"/>
  <c r="AY17" i="8"/>
  <c r="X17" i="8"/>
  <c r="Y17" i="8" s="1"/>
  <c r="AC17" i="8" s="1"/>
  <c r="BD17" i="8" s="1"/>
  <c r="BE16" i="8"/>
  <c r="BA16" i="8"/>
  <c r="BF16" i="8" s="1"/>
  <c r="AZ16" i="8"/>
  <c r="AY16" i="8"/>
  <c r="Y16" i="8"/>
  <c r="AC16" i="8" s="1"/>
  <c r="BD16" i="8" s="1"/>
  <c r="X16" i="8"/>
  <c r="BE15" i="8"/>
  <c r="AY15" i="8"/>
  <c r="AZ15" i="8" s="1"/>
  <c r="BA15" i="8" s="1"/>
  <c r="BF15" i="8" s="1"/>
  <c r="AC15" i="8"/>
  <c r="BD15" i="8" s="1"/>
  <c r="Y15" i="8"/>
  <c r="X15" i="8"/>
  <c r="BE14" i="8"/>
  <c r="AY14" i="8"/>
  <c r="AZ14" i="8" s="1"/>
  <c r="BA14" i="8" s="1"/>
  <c r="BF14" i="8" s="1"/>
  <c r="X14" i="8"/>
  <c r="Y14" i="8" s="1"/>
  <c r="AC14" i="8" s="1"/>
  <c r="BD14" i="8" s="1"/>
  <c r="BE13" i="8"/>
  <c r="AZ13" i="8"/>
  <c r="BA13" i="8" s="1"/>
  <c r="BF13" i="8" s="1"/>
  <c r="AY13" i="8"/>
  <c r="X13" i="8"/>
  <c r="Y13" i="8" s="1"/>
  <c r="AC13" i="8" s="1"/>
  <c r="BD13" i="8" s="1"/>
  <c r="BE12" i="8"/>
  <c r="BA12" i="8"/>
  <c r="BF12" i="8" s="1"/>
  <c r="AZ12" i="8"/>
  <c r="AY12" i="8"/>
  <c r="Y12" i="8"/>
  <c r="AC12" i="8" s="1"/>
  <c r="BD12" i="8" s="1"/>
  <c r="X12" i="8"/>
  <c r="BE11" i="8"/>
  <c r="AY11" i="8"/>
  <c r="AZ11" i="8" s="1"/>
  <c r="BA11" i="8" s="1"/>
  <c r="BF11" i="8" s="1"/>
  <c r="X11" i="8"/>
  <c r="Y11" i="8" s="1"/>
  <c r="AC11" i="8" s="1"/>
  <c r="BD11" i="8" s="1"/>
  <c r="BE10" i="8"/>
  <c r="BE19" i="8" s="1"/>
  <c r="AY10" i="8"/>
  <c r="AZ10" i="8" s="1"/>
  <c r="BA10" i="8" s="1"/>
  <c r="BF10" i="8" s="1"/>
  <c r="X10" i="8"/>
  <c r="Y10" i="8" s="1"/>
  <c r="AC10" i="8" s="1"/>
  <c r="BD10" i="8" s="1"/>
  <c r="BE9" i="8"/>
  <c r="AZ9" i="8"/>
  <c r="BA9" i="8" s="1"/>
  <c r="BF9" i="8" s="1"/>
  <c r="AY9" i="8"/>
  <c r="X9" i="8"/>
  <c r="Y9" i="8" s="1"/>
  <c r="AC9" i="8" s="1"/>
  <c r="BD9" i="8" s="1"/>
  <c r="BE8" i="8"/>
  <c r="AY8" i="8"/>
  <c r="AZ8" i="8" s="1"/>
  <c r="BA8" i="8" s="1"/>
  <c r="Y8" i="8"/>
  <c r="AC8" i="8" s="1"/>
  <c r="BD8" i="8" s="1"/>
  <c r="BD19" i="8" s="1"/>
  <c r="X8" i="8"/>
  <c r="BE7" i="8"/>
  <c r="AY7" i="8"/>
  <c r="AZ7" i="8" s="1"/>
  <c r="BA7" i="8" s="1"/>
  <c r="BF7" i="8" s="1"/>
  <c r="X7" i="8"/>
  <c r="Y7" i="8" s="1"/>
  <c r="AC7" i="8" s="1"/>
  <c r="BD7" i="8" s="1"/>
  <c r="BE6" i="8"/>
  <c r="AY6" i="8"/>
  <c r="AZ6" i="8" s="1"/>
  <c r="BA6" i="8" s="1"/>
  <c r="BF6" i="8" s="1"/>
  <c r="X6" i="8"/>
  <c r="Y6" i="8" s="1"/>
  <c r="AC6" i="8" s="1"/>
  <c r="BD6" i="8" s="1"/>
  <c r="BE5" i="8"/>
  <c r="AZ5" i="8"/>
  <c r="BA5" i="8" s="1"/>
  <c r="BF5" i="8" s="1"/>
  <c r="AY5" i="8"/>
  <c r="X5" i="8"/>
  <c r="Y5" i="8" s="1"/>
  <c r="AC5" i="8" s="1"/>
  <c r="BD5" i="8" s="1"/>
  <c r="BF8" i="8" l="1"/>
  <c r="BF19" i="8" s="1"/>
  <c r="BA19" i="8"/>
  <c r="P17" i="1" l="1"/>
  <c r="AB110" i="2" l="1"/>
  <c r="AA110" i="2"/>
  <c r="Z110" i="2"/>
  <c r="Y110" i="2"/>
  <c r="P110" i="2"/>
  <c r="U110" i="2" s="1"/>
  <c r="W110" i="2" s="1"/>
  <c r="AB109" i="2"/>
  <c r="AA109" i="2"/>
  <c r="Z109" i="2"/>
  <c r="Y109" i="2"/>
  <c r="P109" i="2"/>
  <c r="U109" i="2" s="1"/>
  <c r="W109" i="2" s="1"/>
  <c r="AB108" i="2"/>
  <c r="AA108" i="2"/>
  <c r="Z108" i="2"/>
  <c r="Y108" i="2"/>
  <c r="P108" i="2"/>
  <c r="U108" i="2" s="1"/>
  <c r="W108" i="2" s="1"/>
  <c r="AB107" i="2"/>
  <c r="AA107" i="2"/>
  <c r="Z107" i="2"/>
  <c r="Y107" i="2"/>
  <c r="P107" i="2"/>
  <c r="U107" i="2" s="1"/>
  <c r="W107" i="2" s="1"/>
  <c r="AB106" i="2"/>
  <c r="AA106" i="2"/>
  <c r="Z106" i="2"/>
  <c r="Y106" i="2"/>
  <c r="U106" i="2"/>
  <c r="W106" i="2" s="1"/>
  <c r="P106" i="2"/>
  <c r="AB105" i="2"/>
  <c r="AA105" i="2"/>
  <c r="Z105" i="2"/>
  <c r="Y105" i="2"/>
  <c r="P105" i="2"/>
  <c r="U105" i="2" s="1"/>
  <c r="W105" i="2" s="1"/>
  <c r="AB104" i="2"/>
  <c r="AA104" i="2"/>
  <c r="Z104" i="2"/>
  <c r="Y104" i="2"/>
  <c r="P104" i="2"/>
  <c r="U104" i="2" s="1"/>
  <c r="W104" i="2" s="1"/>
  <c r="AB103" i="2"/>
  <c r="AA103" i="2"/>
  <c r="Z103" i="2"/>
  <c r="Y103" i="2"/>
  <c r="P103" i="2"/>
  <c r="U103" i="2" s="1"/>
  <c r="W103" i="2" s="1"/>
  <c r="AB102" i="2"/>
  <c r="AA102" i="2"/>
  <c r="Z102" i="2"/>
  <c r="Y102" i="2"/>
  <c r="P102" i="2"/>
  <c r="U102" i="2" s="1"/>
  <c r="W102" i="2" s="1"/>
  <c r="AB101" i="2"/>
  <c r="AA101" i="2"/>
  <c r="Z101" i="2"/>
  <c r="Y101" i="2"/>
  <c r="P101" i="2"/>
  <c r="U101" i="2" s="1"/>
  <c r="W101" i="2" s="1"/>
  <c r="AB100" i="2"/>
  <c r="AA100" i="2"/>
  <c r="Z100" i="2"/>
  <c r="Y100" i="2"/>
  <c r="P100" i="2"/>
  <c r="U100" i="2" s="1"/>
  <c r="W100" i="2" s="1"/>
  <c r="AB99" i="2"/>
  <c r="AA99" i="2"/>
  <c r="Z99" i="2"/>
  <c r="Y99" i="2"/>
  <c r="P99" i="2"/>
  <c r="U99" i="2" s="1"/>
  <c r="W99" i="2" s="1"/>
  <c r="AB98" i="2"/>
  <c r="AA98" i="2"/>
  <c r="Z98" i="2"/>
  <c r="Y98" i="2"/>
  <c r="U98" i="2"/>
  <c r="W98" i="2" s="1"/>
  <c r="P98" i="2"/>
  <c r="AB97" i="2"/>
  <c r="AA97" i="2"/>
  <c r="Z97" i="2"/>
  <c r="Y97" i="2"/>
  <c r="P97" i="2"/>
  <c r="U97" i="2" s="1"/>
  <c r="W97" i="2" s="1"/>
  <c r="AB96" i="2"/>
  <c r="AA96" i="2"/>
  <c r="Z96" i="2"/>
  <c r="Y96" i="2"/>
  <c r="P96" i="2"/>
  <c r="U96" i="2" s="1"/>
  <c r="W96" i="2" s="1"/>
  <c r="AB95" i="2"/>
  <c r="AA95" i="2"/>
  <c r="Z95" i="2"/>
  <c r="Y95" i="2"/>
  <c r="P95" i="2"/>
  <c r="U95" i="2" s="1"/>
  <c r="W95" i="2" s="1"/>
  <c r="AB94" i="2"/>
  <c r="AA94" i="2"/>
  <c r="Z94" i="2"/>
  <c r="Y94" i="2"/>
  <c r="P94" i="2"/>
  <c r="U94" i="2" s="1"/>
  <c r="W94" i="2" s="1"/>
  <c r="AB93" i="2"/>
  <c r="AA93" i="2"/>
  <c r="Z93" i="2"/>
  <c r="Y93" i="2"/>
  <c r="P93" i="2"/>
  <c r="U93" i="2" s="1"/>
  <c r="W93" i="2" s="1"/>
  <c r="AB92" i="2"/>
  <c r="AA92" i="2"/>
  <c r="Z92" i="2"/>
  <c r="Y92" i="2"/>
  <c r="P92" i="2"/>
  <c r="U92" i="2" s="1"/>
  <c r="W92" i="2" s="1"/>
  <c r="AB91" i="2"/>
  <c r="AA91" i="2"/>
  <c r="Z91" i="2"/>
  <c r="Y91" i="2"/>
  <c r="P91" i="2"/>
  <c r="U91" i="2" s="1"/>
  <c r="W91" i="2" s="1"/>
  <c r="AB90" i="2"/>
  <c r="AA90" i="2"/>
  <c r="Z90" i="2"/>
  <c r="Y90" i="2"/>
  <c r="U90" i="2"/>
  <c r="W90" i="2" s="1"/>
  <c r="P90" i="2"/>
  <c r="AB89" i="2"/>
  <c r="AA89" i="2"/>
  <c r="Z89" i="2"/>
  <c r="Y89" i="2"/>
  <c r="P89" i="2"/>
  <c r="U89" i="2" s="1"/>
  <c r="W89" i="2" s="1"/>
  <c r="AB88" i="2"/>
  <c r="AA88" i="2"/>
  <c r="Z88" i="2"/>
  <c r="Y88" i="2"/>
  <c r="P88" i="2"/>
  <c r="U88" i="2" s="1"/>
  <c r="W88" i="2" s="1"/>
  <c r="AB87" i="2"/>
  <c r="AA87" i="2"/>
  <c r="Z87" i="2"/>
  <c r="Y87" i="2"/>
  <c r="P87" i="2"/>
  <c r="U87" i="2" s="1"/>
  <c r="W87" i="2" s="1"/>
  <c r="AB86" i="2"/>
  <c r="AA86" i="2"/>
  <c r="Z86" i="2"/>
  <c r="Y86" i="2"/>
  <c r="P86" i="2"/>
  <c r="U86" i="2" s="1"/>
  <c r="W86" i="2" s="1"/>
  <c r="AB85" i="2"/>
  <c r="AA85" i="2"/>
  <c r="Z85" i="2"/>
  <c r="Y85" i="2"/>
  <c r="P85" i="2"/>
  <c r="U85" i="2" s="1"/>
  <c r="W85" i="2" s="1"/>
  <c r="AB84" i="2"/>
  <c r="AA84" i="2"/>
  <c r="Z84" i="2"/>
  <c r="Y84" i="2"/>
  <c r="U84" i="2"/>
  <c r="W84" i="2" s="1"/>
  <c r="P84" i="2"/>
  <c r="AB83" i="2"/>
  <c r="AA83" i="2"/>
  <c r="Z83" i="2"/>
  <c r="Y83" i="2"/>
  <c r="P83" i="2"/>
  <c r="U83" i="2" s="1"/>
  <c r="W83" i="2" s="1"/>
  <c r="AB82" i="2"/>
  <c r="AA82" i="2"/>
  <c r="Z82" i="2"/>
  <c r="Y82" i="2"/>
  <c r="U82" i="2"/>
  <c r="W82" i="2" s="1"/>
  <c r="P82" i="2"/>
  <c r="AB81" i="2"/>
  <c r="AA81" i="2"/>
  <c r="Z81" i="2"/>
  <c r="Y81" i="2"/>
  <c r="P81" i="2"/>
  <c r="U81" i="2" s="1"/>
  <c r="W81" i="2" s="1"/>
  <c r="AB80" i="2"/>
  <c r="AA80" i="2"/>
  <c r="Z80" i="2"/>
  <c r="Y80" i="2"/>
  <c r="P80" i="2"/>
  <c r="U80" i="2" s="1"/>
  <c r="W80" i="2" s="1"/>
  <c r="AB79" i="2"/>
  <c r="AA79" i="2"/>
  <c r="Z79" i="2"/>
  <c r="Y79" i="2"/>
  <c r="P79" i="2"/>
  <c r="U79" i="2" s="1"/>
  <c r="W79" i="2" s="1"/>
  <c r="AB78" i="2"/>
  <c r="AA78" i="2"/>
  <c r="Z78" i="2"/>
  <c r="Y78" i="2"/>
  <c r="P78" i="2"/>
  <c r="U78" i="2" s="1"/>
  <c r="W78" i="2" s="1"/>
  <c r="AB77" i="2"/>
  <c r="AA77" i="2"/>
  <c r="Z77" i="2"/>
  <c r="Y77" i="2"/>
  <c r="P77" i="2"/>
  <c r="U77" i="2" s="1"/>
  <c r="W77" i="2" s="1"/>
  <c r="AB76" i="2"/>
  <c r="AA76" i="2"/>
  <c r="Z76" i="2"/>
  <c r="Y76" i="2"/>
  <c r="U76" i="2"/>
  <c r="W76" i="2" s="1"/>
  <c r="P76" i="2"/>
  <c r="AB75" i="2"/>
  <c r="AA75" i="2"/>
  <c r="Z75" i="2"/>
  <c r="Y75" i="2"/>
  <c r="P75" i="2"/>
  <c r="U75" i="2" s="1"/>
  <c r="W75" i="2" s="1"/>
  <c r="AB74" i="2"/>
  <c r="AA74" i="2"/>
  <c r="Z74" i="2"/>
  <c r="Y74" i="2"/>
  <c r="U74" i="2"/>
  <c r="W74" i="2" s="1"/>
  <c r="P74" i="2"/>
  <c r="AB73" i="2"/>
  <c r="AA73" i="2"/>
  <c r="Z73" i="2"/>
  <c r="Y73" i="2"/>
  <c r="P73" i="2"/>
  <c r="U73" i="2" s="1"/>
  <c r="W73" i="2" s="1"/>
  <c r="AB72" i="2"/>
  <c r="AA72" i="2"/>
  <c r="Z72" i="2"/>
  <c r="Y72" i="2"/>
  <c r="P72" i="2"/>
  <c r="U72" i="2" s="1"/>
  <c r="W72" i="2" s="1"/>
  <c r="AB71" i="2"/>
  <c r="AA71" i="2"/>
  <c r="Z71" i="2"/>
  <c r="Y71" i="2"/>
  <c r="P71" i="2"/>
  <c r="U71" i="2" s="1"/>
  <c r="W71" i="2" s="1"/>
  <c r="AB30" i="2" l="1"/>
  <c r="AA30" i="2"/>
  <c r="Z30" i="2"/>
  <c r="Y30" i="2"/>
  <c r="P30" i="2"/>
  <c r="U30" i="2" s="1"/>
  <c r="W30" i="2" s="1"/>
  <c r="AB29" i="2"/>
  <c r="AA29" i="2"/>
  <c r="Z29" i="2"/>
  <c r="Y29" i="2"/>
  <c r="P29" i="2"/>
  <c r="U29" i="2" s="1"/>
  <c r="W29" i="2" s="1"/>
  <c r="AB28" i="2"/>
  <c r="AA28" i="2"/>
  <c r="Z28" i="2"/>
  <c r="Y28" i="2"/>
  <c r="U28" i="2"/>
  <c r="W28" i="2" s="1"/>
  <c r="P28" i="2"/>
  <c r="AB27" i="2"/>
  <c r="AA27" i="2"/>
  <c r="Z27" i="2"/>
  <c r="Y27" i="2"/>
  <c r="P27" i="2"/>
  <c r="U27" i="2" s="1"/>
  <c r="W27" i="2" s="1"/>
  <c r="AB26" i="2"/>
  <c r="AA26" i="2"/>
  <c r="Z26" i="2"/>
  <c r="Y26" i="2"/>
  <c r="P26" i="2"/>
  <c r="U26" i="2" s="1"/>
  <c r="W26" i="2" s="1"/>
  <c r="AB25" i="2"/>
  <c r="AA25" i="2"/>
  <c r="Z25" i="2"/>
  <c r="Y25" i="2"/>
  <c r="P25" i="2"/>
  <c r="U25" i="2" s="1"/>
  <c r="W25" i="2" s="1"/>
  <c r="AB24" i="2"/>
  <c r="AA24" i="2"/>
  <c r="Z24" i="2"/>
  <c r="Y24" i="2"/>
  <c r="P24" i="2"/>
  <c r="U24" i="2" s="1"/>
  <c r="W24" i="2" s="1"/>
  <c r="AB23" i="2"/>
  <c r="AA23" i="2"/>
  <c r="Z23" i="2"/>
  <c r="Y23" i="2"/>
  <c r="P23" i="2"/>
  <c r="U23" i="2" s="1"/>
  <c r="W23" i="2" s="1"/>
  <c r="AB22" i="2"/>
  <c r="AA22" i="2"/>
  <c r="Z22" i="2"/>
  <c r="Y22" i="2"/>
  <c r="P22" i="2"/>
  <c r="U22" i="2" s="1"/>
  <c r="W22" i="2" s="1"/>
  <c r="AB21" i="2"/>
  <c r="AA21" i="2"/>
  <c r="Z21" i="2"/>
  <c r="Y21" i="2"/>
  <c r="P21" i="2"/>
  <c r="U21" i="2" s="1"/>
  <c r="W21" i="2" s="1"/>
  <c r="AB20" i="2"/>
  <c r="AA20" i="2"/>
  <c r="Z20" i="2"/>
  <c r="Y20" i="2"/>
  <c r="U20" i="2"/>
  <c r="W20" i="2" s="1"/>
  <c r="P20" i="2"/>
  <c r="AB51" i="2"/>
  <c r="AA51" i="2"/>
  <c r="Z51" i="2"/>
  <c r="Y51" i="2"/>
  <c r="P51" i="2"/>
  <c r="U51" i="2" s="1"/>
  <c r="W51" i="2" s="1"/>
  <c r="AB50" i="2"/>
  <c r="AA50" i="2"/>
  <c r="Z50" i="2"/>
  <c r="Y50" i="2"/>
  <c r="U50" i="2"/>
  <c r="W50" i="2" s="1"/>
  <c r="P50" i="2"/>
  <c r="AB49" i="2"/>
  <c r="AA49" i="2"/>
  <c r="Z49" i="2"/>
  <c r="Y49" i="2"/>
  <c r="P49" i="2"/>
  <c r="U49" i="2" s="1"/>
  <c r="W49" i="2" s="1"/>
  <c r="AB48" i="2"/>
  <c r="AA48" i="2"/>
  <c r="Z48" i="2"/>
  <c r="Y48" i="2"/>
  <c r="P48" i="2"/>
  <c r="U48" i="2" s="1"/>
  <c r="W48" i="2" s="1"/>
  <c r="AB47" i="2"/>
  <c r="AA47" i="2"/>
  <c r="Z47" i="2"/>
  <c r="Y47" i="2"/>
  <c r="P47" i="2"/>
  <c r="U47" i="2" s="1"/>
  <c r="W47" i="2" s="1"/>
  <c r="AB46" i="2"/>
  <c r="AA46" i="2"/>
  <c r="Z46" i="2"/>
  <c r="Y46" i="2"/>
  <c r="P46" i="2"/>
  <c r="U46" i="2" s="1"/>
  <c r="W46" i="2" s="1"/>
  <c r="AB45" i="2"/>
  <c r="AA45" i="2"/>
  <c r="Z45" i="2"/>
  <c r="Y45" i="2"/>
  <c r="P45" i="2"/>
  <c r="U45" i="2" s="1"/>
  <c r="W45" i="2" s="1"/>
  <c r="AB44" i="2"/>
  <c r="AA44" i="2"/>
  <c r="Z44" i="2"/>
  <c r="Y44" i="2"/>
  <c r="P44" i="2"/>
  <c r="U44" i="2" s="1"/>
  <c r="W44" i="2" s="1"/>
  <c r="AB43" i="2"/>
  <c r="AA43" i="2"/>
  <c r="Z43" i="2"/>
  <c r="Y43" i="2"/>
  <c r="P43" i="2"/>
  <c r="U43" i="2" s="1"/>
  <c r="W43" i="2" s="1"/>
  <c r="AB42" i="2"/>
  <c r="AA42" i="2"/>
  <c r="Z42" i="2"/>
  <c r="Y42" i="2"/>
  <c r="P42" i="2"/>
  <c r="U42" i="2" s="1"/>
  <c r="W42" i="2" s="1"/>
  <c r="AB41" i="2"/>
  <c r="AA41" i="2"/>
  <c r="Z41" i="2"/>
  <c r="Y41" i="2"/>
  <c r="U41" i="2"/>
  <c r="W41" i="2" s="1"/>
  <c r="P41" i="2"/>
  <c r="AB40" i="2"/>
  <c r="AA40" i="2"/>
  <c r="Z40" i="2"/>
  <c r="Y40" i="2"/>
  <c r="P40" i="2"/>
  <c r="U40" i="2" s="1"/>
  <c r="W40" i="2" s="1"/>
  <c r="AB39" i="2"/>
  <c r="AA39" i="2"/>
  <c r="Z39" i="2"/>
  <c r="Y39" i="2"/>
  <c r="P39" i="2"/>
  <c r="U39" i="2" s="1"/>
  <c r="W39" i="2" s="1"/>
  <c r="AB38" i="2"/>
  <c r="AA38" i="2"/>
  <c r="Z38" i="2"/>
  <c r="Y38" i="2"/>
  <c r="P38" i="2"/>
  <c r="U38" i="2" s="1"/>
  <c r="W38" i="2" s="1"/>
  <c r="AB37" i="2"/>
  <c r="AA37" i="2"/>
  <c r="Z37" i="2"/>
  <c r="Y37" i="2"/>
  <c r="P37" i="2"/>
  <c r="U37" i="2" s="1"/>
  <c r="W37" i="2" s="1"/>
  <c r="AB36" i="2"/>
  <c r="AA36" i="2"/>
  <c r="Z36" i="2"/>
  <c r="Y36" i="2"/>
  <c r="P36" i="2"/>
  <c r="U36" i="2" s="1"/>
  <c r="W36" i="2" s="1"/>
  <c r="AB35" i="2"/>
  <c r="AA35" i="2"/>
  <c r="Z35" i="2"/>
  <c r="Y35" i="2"/>
  <c r="P35" i="2"/>
  <c r="U35" i="2" s="1"/>
  <c r="W35" i="2" s="1"/>
  <c r="AB34" i="2"/>
  <c r="AA34" i="2"/>
  <c r="Z34" i="2"/>
  <c r="Y34" i="2"/>
  <c r="U34" i="2"/>
  <c r="W34" i="2" s="1"/>
  <c r="P34" i="2"/>
  <c r="AB33" i="2"/>
  <c r="AA33" i="2"/>
  <c r="Z33" i="2"/>
  <c r="Y33" i="2"/>
  <c r="P33" i="2"/>
  <c r="U33" i="2" s="1"/>
  <c r="W33" i="2" s="1"/>
  <c r="AB32" i="2"/>
  <c r="AA32" i="2"/>
  <c r="Z32" i="2"/>
  <c r="Y32" i="2"/>
  <c r="P32" i="2"/>
  <c r="U32" i="2" s="1"/>
  <c r="W32" i="2" s="1"/>
  <c r="AB31" i="2"/>
  <c r="AA31" i="2"/>
  <c r="Z31" i="2"/>
  <c r="Y31" i="2"/>
  <c r="P31" i="2"/>
  <c r="U31" i="2" s="1"/>
  <c r="W31" i="2" s="1"/>
  <c r="O36" i="3"/>
  <c r="Q10" i="7" l="1"/>
  <c r="Q11" i="7"/>
  <c r="Q12" i="7"/>
  <c r="Q13" i="7"/>
  <c r="Q14" i="7"/>
  <c r="Q9" i="7"/>
  <c r="Q21" i="7"/>
  <c r="Q22" i="7"/>
  <c r="Q23" i="7"/>
  <c r="Q24" i="7"/>
  <c r="R20" i="7" s="1"/>
  <c r="Q25" i="7"/>
  <c r="Q26" i="7"/>
  <c r="Q20" i="7"/>
  <c r="X37" i="4"/>
  <c r="W37" i="4"/>
  <c r="U37" i="4"/>
  <c r="S37" i="4"/>
  <c r="T37" i="4" s="1"/>
  <c r="X36" i="4"/>
  <c r="W36" i="4"/>
  <c r="U36" i="4"/>
  <c r="S36" i="4"/>
  <c r="T36" i="4" s="1"/>
  <c r="X29" i="4"/>
  <c r="W29" i="4"/>
  <c r="U29" i="4"/>
  <c r="S29" i="4"/>
  <c r="T29" i="4" s="1"/>
  <c r="X28" i="4"/>
  <c r="W28" i="4"/>
  <c r="U28" i="4"/>
  <c r="S28" i="4"/>
  <c r="T28" i="4" s="1"/>
  <c r="X27" i="4"/>
  <c r="W27" i="4"/>
  <c r="U27" i="4"/>
  <c r="S27" i="4"/>
  <c r="T27" i="4" s="1"/>
  <c r="X26" i="4"/>
  <c r="W26" i="4"/>
  <c r="U26" i="4"/>
  <c r="S26" i="4"/>
  <c r="T26" i="4" s="1"/>
  <c r="X25" i="4"/>
  <c r="W25" i="4"/>
  <c r="U25" i="4"/>
  <c r="S25" i="4"/>
  <c r="T25" i="4" s="1"/>
  <c r="X24" i="4"/>
  <c r="W24" i="4"/>
  <c r="U24" i="4"/>
  <c r="T24" i="4"/>
  <c r="S24" i="4"/>
  <c r="X23" i="4"/>
  <c r="W23" i="4"/>
  <c r="U23" i="4"/>
  <c r="S23" i="4"/>
  <c r="T23" i="4" s="1"/>
  <c r="X22" i="4"/>
  <c r="W22" i="4"/>
  <c r="U22" i="4"/>
  <c r="S22" i="4"/>
  <c r="T22" i="4" s="1"/>
  <c r="AB69" i="2"/>
  <c r="AA69" i="2"/>
  <c r="Z69" i="2"/>
  <c r="Y69" i="2"/>
  <c r="P69" i="2"/>
  <c r="U69" i="2" s="1"/>
  <c r="W69" i="2" s="1"/>
  <c r="AB68" i="2"/>
  <c r="AA68" i="2"/>
  <c r="Z68" i="2"/>
  <c r="Y68" i="2"/>
  <c r="P68" i="2"/>
  <c r="U68" i="2" s="1"/>
  <c r="W68" i="2" s="1"/>
  <c r="AC38" i="3"/>
  <c r="AA38" i="3"/>
  <c r="Z38" i="3"/>
  <c r="Y38" i="3"/>
  <c r="Q38" i="3"/>
  <c r="U38" i="3" s="1"/>
  <c r="W38" i="3" s="1"/>
  <c r="O38" i="3"/>
  <c r="AB38" i="3" s="1"/>
  <c r="AC33" i="3"/>
  <c r="AA33" i="3"/>
  <c r="Z33" i="3"/>
  <c r="Y33" i="3"/>
  <c r="Q33" i="3"/>
  <c r="U33" i="3" s="1"/>
  <c r="W33" i="3" s="1"/>
  <c r="O33" i="3"/>
  <c r="AB33" i="3" s="1"/>
  <c r="AC32" i="3"/>
  <c r="AA32" i="3"/>
  <c r="Z32" i="3"/>
  <c r="Y32" i="3"/>
  <c r="Q32" i="3"/>
  <c r="U32" i="3" s="1"/>
  <c r="W32" i="3" s="1"/>
  <c r="O32" i="3"/>
  <c r="AB32" i="3" s="1"/>
  <c r="AC31" i="3"/>
  <c r="AB31" i="3"/>
  <c r="AA31" i="3"/>
  <c r="Z31" i="3"/>
  <c r="Y31" i="3"/>
  <c r="Q31" i="3"/>
  <c r="U31" i="3" s="1"/>
  <c r="W31" i="3" s="1"/>
  <c r="O31" i="3"/>
  <c r="AC30" i="3"/>
  <c r="AA30" i="3"/>
  <c r="Z30" i="3"/>
  <c r="Y30" i="3"/>
  <c r="Q30" i="3"/>
  <c r="U30" i="3" s="1"/>
  <c r="W30" i="3" s="1"/>
  <c r="O30" i="3"/>
  <c r="AB30" i="3" s="1"/>
  <c r="AC29" i="3"/>
  <c r="AA29" i="3"/>
  <c r="Z29" i="3"/>
  <c r="Y29" i="3"/>
  <c r="Q29" i="3"/>
  <c r="U29" i="3" s="1"/>
  <c r="W29" i="3" s="1"/>
  <c r="O29" i="3"/>
  <c r="AB29" i="3" s="1"/>
  <c r="D5" i="2" l="1"/>
  <c r="U16" i="4" l="1"/>
  <c r="U17" i="4"/>
  <c r="U18" i="4"/>
  <c r="U19" i="4"/>
  <c r="U20" i="4"/>
  <c r="U21" i="4"/>
  <c r="U30" i="4"/>
  <c r="U31" i="4"/>
  <c r="U32" i="4"/>
  <c r="U33" i="4"/>
  <c r="U34" i="4"/>
  <c r="U35" i="4"/>
  <c r="U38" i="4"/>
  <c r="U39" i="4"/>
  <c r="U40" i="4"/>
  <c r="S14" i="4"/>
  <c r="T14" i="4" s="1"/>
  <c r="S15" i="4"/>
  <c r="T15" i="4" s="1"/>
  <c r="S16" i="4"/>
  <c r="T16" i="4" s="1"/>
  <c r="S17" i="4"/>
  <c r="T17" i="4" s="1"/>
  <c r="S18" i="4"/>
  <c r="T18" i="4" s="1"/>
  <c r="S19" i="4"/>
  <c r="T19" i="4" s="1"/>
  <c r="S20" i="4"/>
  <c r="T20" i="4" s="1"/>
  <c r="S21" i="4"/>
  <c r="T21" i="4" s="1"/>
  <c r="S30" i="4"/>
  <c r="T30" i="4" s="1"/>
  <c r="S31" i="4"/>
  <c r="T31" i="4" s="1"/>
  <c r="S32" i="4"/>
  <c r="T32" i="4" s="1"/>
  <c r="S33" i="4"/>
  <c r="T33" i="4" s="1"/>
  <c r="S34" i="4"/>
  <c r="T34" i="4" s="1"/>
  <c r="S35" i="4"/>
  <c r="T35" i="4" s="1"/>
  <c r="S38" i="4"/>
  <c r="T38" i="4" s="1"/>
  <c r="S39" i="4"/>
  <c r="T39" i="4" s="1"/>
  <c r="S40" i="4"/>
  <c r="T40" i="4" s="1"/>
  <c r="S13" i="4"/>
  <c r="T13" i="4" s="1"/>
  <c r="U15" i="4" l="1"/>
  <c r="U14" i="4"/>
  <c r="P10" i="1"/>
  <c r="P39" i="7"/>
  <c r="P32" i="7"/>
  <c r="P28" i="7"/>
  <c r="P16" i="7"/>
  <c r="P18" i="7"/>
  <c r="P17" i="7"/>
  <c r="R16" i="7"/>
  <c r="R42" i="7"/>
  <c r="P40" i="7"/>
  <c r="R39" i="7" s="1"/>
  <c r="P37" i="7"/>
  <c r="P36" i="7"/>
  <c r="P35" i="7"/>
  <c r="P34" i="7"/>
  <c r="P33" i="7"/>
  <c r="P29" i="7"/>
  <c r="R28" i="7" s="1"/>
  <c r="P30" i="7"/>
  <c r="R32" i="7" l="1"/>
  <c r="R9" i="7"/>
  <c r="G46" i="7" s="1"/>
  <c r="K44" i="3"/>
  <c r="K45" i="3"/>
  <c r="S44" i="4"/>
  <c r="S45" i="4"/>
  <c r="U13" i="4"/>
  <c r="S43" i="4"/>
  <c r="O43" i="4"/>
  <c r="U43" i="4"/>
  <c r="P21" i="1" l="1"/>
  <c r="G2" i="4"/>
  <c r="R6" i="4"/>
  <c r="R7" i="4"/>
  <c r="R8" i="4"/>
  <c r="R5" i="4"/>
  <c r="J6" i="4"/>
  <c r="J7" i="4"/>
  <c r="J8" i="4"/>
  <c r="J5" i="4"/>
  <c r="E7" i="4"/>
  <c r="E8" i="4"/>
  <c r="E6" i="4"/>
  <c r="E5" i="4"/>
  <c r="B4" i="4"/>
  <c r="B3" i="4"/>
  <c r="B2" i="4"/>
  <c r="X40" i="4"/>
  <c r="W40" i="4"/>
  <c r="X39" i="4"/>
  <c r="W39" i="4"/>
  <c r="X38" i="4"/>
  <c r="W38" i="4"/>
  <c r="X35" i="4"/>
  <c r="W35" i="4"/>
  <c r="X34" i="4"/>
  <c r="W34" i="4"/>
  <c r="X33" i="4"/>
  <c r="W33" i="4"/>
  <c r="X32" i="4"/>
  <c r="W32" i="4"/>
  <c r="X31" i="4"/>
  <c r="W31" i="4"/>
  <c r="X30" i="4"/>
  <c r="W30" i="4"/>
  <c r="X21" i="4"/>
  <c r="W21" i="4"/>
  <c r="X20" i="4"/>
  <c r="W20" i="4"/>
  <c r="X19" i="4"/>
  <c r="W19" i="4"/>
  <c r="X18" i="4"/>
  <c r="W18" i="4"/>
  <c r="X17" i="4"/>
  <c r="W17" i="4"/>
  <c r="X16" i="4"/>
  <c r="W16" i="4"/>
  <c r="X15" i="4"/>
  <c r="W15" i="4"/>
  <c r="X14" i="4"/>
  <c r="W14" i="4"/>
  <c r="X13" i="4"/>
  <c r="W13" i="4"/>
  <c r="X12" i="4"/>
  <c r="W12" i="4"/>
  <c r="T12" i="4"/>
  <c r="S12" i="4"/>
  <c r="O13" i="3"/>
  <c r="AB13" i="3" s="1"/>
  <c r="Q13" i="3"/>
  <c r="U13" i="3" s="1"/>
  <c r="W13" i="3" s="1"/>
  <c r="Y13" i="3"/>
  <c r="Z13" i="3"/>
  <c r="AA13" i="3"/>
  <c r="AC13" i="3"/>
  <c r="K43" i="3"/>
  <c r="F2" i="3"/>
  <c r="B4" i="3"/>
  <c r="B3" i="3"/>
  <c r="B2" i="3"/>
  <c r="R6" i="3"/>
  <c r="R7" i="3"/>
  <c r="R8" i="3"/>
  <c r="R5" i="3"/>
  <c r="I6" i="3"/>
  <c r="I7" i="3"/>
  <c r="I8" i="3"/>
  <c r="I5" i="3"/>
  <c r="D6" i="3"/>
  <c r="D7" i="3"/>
  <c r="D8" i="3"/>
  <c r="D5" i="3"/>
  <c r="AC40" i="3"/>
  <c r="AA40" i="3"/>
  <c r="Z40" i="3"/>
  <c r="Y40" i="3"/>
  <c r="Q40" i="3"/>
  <c r="U40" i="3" s="1"/>
  <c r="W40" i="3" s="1"/>
  <c r="O40" i="3"/>
  <c r="AB40" i="3" s="1"/>
  <c r="AC39" i="3"/>
  <c r="AA39" i="3"/>
  <c r="Z39" i="3"/>
  <c r="Y39" i="3"/>
  <c r="Q39" i="3"/>
  <c r="U39" i="3" s="1"/>
  <c r="W39" i="3" s="1"/>
  <c r="O39" i="3"/>
  <c r="AB39" i="3" s="1"/>
  <c r="AC37" i="3"/>
  <c r="AA37" i="3"/>
  <c r="Z37" i="3"/>
  <c r="Y37" i="3"/>
  <c r="Q37" i="3"/>
  <c r="U37" i="3" s="1"/>
  <c r="W37" i="3" s="1"/>
  <c r="O37" i="3"/>
  <c r="AB37" i="3" s="1"/>
  <c r="AC36" i="3"/>
  <c r="AA36" i="3"/>
  <c r="Z36" i="3"/>
  <c r="Y36" i="3"/>
  <c r="Q36" i="3"/>
  <c r="U36" i="3" s="1"/>
  <c r="W36" i="3" s="1"/>
  <c r="AB36" i="3"/>
  <c r="AC35" i="3"/>
  <c r="AA35" i="3"/>
  <c r="Z35" i="3"/>
  <c r="Y35" i="3"/>
  <c r="Q35" i="3"/>
  <c r="U35" i="3" s="1"/>
  <c r="W35" i="3" s="1"/>
  <c r="O35" i="3"/>
  <c r="AB35" i="3" s="1"/>
  <c r="AC34" i="3"/>
  <c r="AA34" i="3"/>
  <c r="Z34" i="3"/>
  <c r="Y34" i="3"/>
  <c r="Q34" i="3"/>
  <c r="U34" i="3" s="1"/>
  <c r="W34" i="3" s="1"/>
  <c r="O34" i="3"/>
  <c r="AB34" i="3" s="1"/>
  <c r="AC28" i="3"/>
  <c r="AA28" i="3"/>
  <c r="Z28" i="3"/>
  <c r="Y28" i="3"/>
  <c r="Q28" i="3"/>
  <c r="U28" i="3" s="1"/>
  <c r="W28" i="3" s="1"/>
  <c r="O28" i="3"/>
  <c r="AB28" i="3" s="1"/>
  <c r="AC27" i="3"/>
  <c r="AA27" i="3"/>
  <c r="Z27" i="3"/>
  <c r="Y27" i="3"/>
  <c r="Q27" i="3"/>
  <c r="U27" i="3" s="1"/>
  <c r="W27" i="3" s="1"/>
  <c r="O27" i="3"/>
  <c r="AB27" i="3" s="1"/>
  <c r="AC26" i="3"/>
  <c r="AA26" i="3"/>
  <c r="Z26" i="3"/>
  <c r="Y26" i="3"/>
  <c r="Q26" i="3"/>
  <c r="U26" i="3" s="1"/>
  <c r="W26" i="3" s="1"/>
  <c r="O26" i="3"/>
  <c r="AB26" i="3" s="1"/>
  <c r="AC25" i="3"/>
  <c r="AA25" i="3"/>
  <c r="Z25" i="3"/>
  <c r="Y25" i="3"/>
  <c r="Q25" i="3"/>
  <c r="U25" i="3" s="1"/>
  <c r="W25" i="3" s="1"/>
  <c r="O25" i="3"/>
  <c r="AB25" i="3" s="1"/>
  <c r="AC24" i="3"/>
  <c r="AA24" i="3"/>
  <c r="Z24" i="3"/>
  <c r="Y24" i="3"/>
  <c r="Q24" i="3"/>
  <c r="U24" i="3" s="1"/>
  <c r="W24" i="3" s="1"/>
  <c r="O24" i="3"/>
  <c r="AB24" i="3" s="1"/>
  <c r="AC23" i="3"/>
  <c r="AA23" i="3"/>
  <c r="Z23" i="3"/>
  <c r="Y23" i="3"/>
  <c r="Q23" i="3"/>
  <c r="U23" i="3" s="1"/>
  <c r="W23" i="3" s="1"/>
  <c r="O23" i="3"/>
  <c r="AB23" i="3" s="1"/>
  <c r="AC22" i="3"/>
  <c r="AA22" i="3"/>
  <c r="Z22" i="3"/>
  <c r="Y22" i="3"/>
  <c r="Q22" i="3"/>
  <c r="U22" i="3" s="1"/>
  <c r="W22" i="3" s="1"/>
  <c r="O22" i="3"/>
  <c r="AB22" i="3" s="1"/>
  <c r="AC21" i="3"/>
  <c r="AA21" i="3"/>
  <c r="Z21" i="3"/>
  <c r="Y21" i="3"/>
  <c r="Q21" i="3"/>
  <c r="U21" i="3" s="1"/>
  <c r="W21" i="3" s="1"/>
  <c r="O21" i="3"/>
  <c r="AB21" i="3" s="1"/>
  <c r="AC20" i="3"/>
  <c r="AA20" i="3"/>
  <c r="Z20" i="3"/>
  <c r="Y20" i="3"/>
  <c r="Q20" i="3"/>
  <c r="U20" i="3" s="1"/>
  <c r="W20" i="3" s="1"/>
  <c r="O20" i="3"/>
  <c r="AB20" i="3" s="1"/>
  <c r="AC19" i="3"/>
  <c r="AA19" i="3"/>
  <c r="Z19" i="3"/>
  <c r="Y19" i="3"/>
  <c r="Q19" i="3"/>
  <c r="U19" i="3" s="1"/>
  <c r="W19" i="3" s="1"/>
  <c r="O19" i="3"/>
  <c r="AB19" i="3" s="1"/>
  <c r="AC18" i="3"/>
  <c r="AA18" i="3"/>
  <c r="Z18" i="3"/>
  <c r="Y18" i="3"/>
  <c r="Q18" i="3"/>
  <c r="U18" i="3" s="1"/>
  <c r="W18" i="3" s="1"/>
  <c r="O18" i="3"/>
  <c r="AB18" i="3" s="1"/>
  <c r="AC17" i="3"/>
  <c r="AA17" i="3"/>
  <c r="Z17" i="3"/>
  <c r="Y17" i="3"/>
  <c r="Q17" i="3"/>
  <c r="U17" i="3" s="1"/>
  <c r="W17" i="3" s="1"/>
  <c r="O17" i="3"/>
  <c r="AB17" i="3" s="1"/>
  <c r="AC16" i="3"/>
  <c r="AA16" i="3"/>
  <c r="Z16" i="3"/>
  <c r="Y16" i="3"/>
  <c r="Q16" i="3"/>
  <c r="U16" i="3" s="1"/>
  <c r="W16" i="3" s="1"/>
  <c r="O16" i="3"/>
  <c r="AB16" i="3" s="1"/>
  <c r="AC15" i="3"/>
  <c r="AA15" i="3"/>
  <c r="Z15" i="3"/>
  <c r="Y15" i="3"/>
  <c r="Q15" i="3"/>
  <c r="U15" i="3" s="1"/>
  <c r="W15" i="3" s="1"/>
  <c r="O15" i="3"/>
  <c r="AB15" i="3" s="1"/>
  <c r="AC14" i="3"/>
  <c r="AA14" i="3"/>
  <c r="Z14" i="3"/>
  <c r="Y14" i="3"/>
  <c r="Q14" i="3"/>
  <c r="U14" i="3" s="1"/>
  <c r="W14" i="3" s="1"/>
  <c r="O14" i="3"/>
  <c r="AB14" i="3" s="1"/>
  <c r="AC12" i="3"/>
  <c r="AA12" i="3"/>
  <c r="Z12" i="3"/>
  <c r="Y12" i="3"/>
  <c r="U12" i="3"/>
  <c r="W12" i="3" s="1"/>
  <c r="Q12" i="3"/>
  <c r="O12" i="3"/>
  <c r="AB12" i="3" s="1"/>
  <c r="Y13" i="2"/>
  <c r="Z13" i="2"/>
  <c r="AA13" i="2"/>
  <c r="AB13" i="2"/>
  <c r="Y14" i="2"/>
  <c r="Z14" i="2"/>
  <c r="AA14" i="2"/>
  <c r="AB14" i="2"/>
  <c r="Y15" i="2"/>
  <c r="Z15" i="2"/>
  <c r="AA15" i="2"/>
  <c r="AB15" i="2"/>
  <c r="Y16" i="2"/>
  <c r="Z16" i="2"/>
  <c r="AA16" i="2"/>
  <c r="AB16" i="2"/>
  <c r="Y17" i="2"/>
  <c r="Z17" i="2"/>
  <c r="AA17" i="2"/>
  <c r="AB17" i="2"/>
  <c r="Y18" i="2"/>
  <c r="Z18" i="2"/>
  <c r="AA18" i="2"/>
  <c r="AB18" i="2"/>
  <c r="Y19" i="2"/>
  <c r="Z19" i="2"/>
  <c r="AA19" i="2"/>
  <c r="AB19" i="2"/>
  <c r="Y52" i="2"/>
  <c r="Z52" i="2"/>
  <c r="AA52" i="2"/>
  <c r="AB52" i="2"/>
  <c r="Y53" i="2"/>
  <c r="Z53" i="2"/>
  <c r="AA53" i="2"/>
  <c r="AB53" i="2"/>
  <c r="Y54" i="2"/>
  <c r="Z54" i="2"/>
  <c r="AA54" i="2"/>
  <c r="AB54" i="2"/>
  <c r="Y55" i="2"/>
  <c r="Z55" i="2"/>
  <c r="AA55" i="2"/>
  <c r="AB55" i="2"/>
  <c r="Y56" i="2"/>
  <c r="Z56" i="2"/>
  <c r="AA56" i="2"/>
  <c r="AB56" i="2"/>
  <c r="Y57" i="2"/>
  <c r="Z57" i="2"/>
  <c r="AA57" i="2"/>
  <c r="AB57" i="2"/>
  <c r="Y58" i="2"/>
  <c r="Z58" i="2"/>
  <c r="AA58" i="2"/>
  <c r="AB58" i="2"/>
  <c r="Y59" i="2"/>
  <c r="Z59" i="2"/>
  <c r="AA59" i="2"/>
  <c r="AB59" i="2"/>
  <c r="Y60" i="2"/>
  <c r="Z60" i="2"/>
  <c r="AA60" i="2"/>
  <c r="AB60" i="2"/>
  <c r="Y61" i="2"/>
  <c r="Z61" i="2"/>
  <c r="AA61" i="2"/>
  <c r="AB61" i="2"/>
  <c r="Y62" i="2"/>
  <c r="Z62" i="2"/>
  <c r="AA62" i="2"/>
  <c r="AB62" i="2"/>
  <c r="Y63" i="2"/>
  <c r="Z63" i="2"/>
  <c r="AA63" i="2"/>
  <c r="AB63" i="2"/>
  <c r="Y64" i="2"/>
  <c r="Z64" i="2"/>
  <c r="AA64" i="2"/>
  <c r="AB64" i="2"/>
  <c r="Y65" i="2"/>
  <c r="Z65" i="2"/>
  <c r="AA65" i="2"/>
  <c r="AB65" i="2"/>
  <c r="Y66" i="2"/>
  <c r="Z66" i="2"/>
  <c r="AA66" i="2"/>
  <c r="AB66" i="2"/>
  <c r="Y67" i="2"/>
  <c r="Z67" i="2"/>
  <c r="AA67" i="2"/>
  <c r="AB67" i="2"/>
  <c r="Y70" i="2"/>
  <c r="Z70" i="2"/>
  <c r="AA70" i="2"/>
  <c r="AB70" i="2"/>
  <c r="Y111" i="2"/>
  <c r="Z111" i="2"/>
  <c r="AA111" i="2"/>
  <c r="AB111" i="2"/>
  <c r="Y112" i="2"/>
  <c r="Z112" i="2"/>
  <c r="AA112" i="2"/>
  <c r="AB112" i="2"/>
  <c r="AB12" i="2"/>
  <c r="AA12" i="2"/>
  <c r="Z12" i="2"/>
  <c r="P12" i="2"/>
  <c r="U12" i="2" s="1"/>
  <c r="P13" i="2"/>
  <c r="U13" i="2" s="1"/>
  <c r="P14" i="2"/>
  <c r="U14" i="2" s="1"/>
  <c r="P15" i="2"/>
  <c r="U15" i="2" s="1"/>
  <c r="P16" i="2"/>
  <c r="U16" i="2" s="1"/>
  <c r="P17" i="2"/>
  <c r="U17" i="2" s="1"/>
  <c r="P18" i="2"/>
  <c r="U18" i="2" s="1"/>
  <c r="P19" i="2"/>
  <c r="U19" i="2" s="1"/>
  <c r="P52" i="2"/>
  <c r="U52" i="2" s="1"/>
  <c r="P53" i="2"/>
  <c r="U53" i="2" s="1"/>
  <c r="P54" i="2"/>
  <c r="U54" i="2" s="1"/>
  <c r="P55" i="2"/>
  <c r="U55" i="2" s="1"/>
  <c r="P56" i="2"/>
  <c r="U56" i="2" s="1"/>
  <c r="P57" i="2"/>
  <c r="U57" i="2" s="1"/>
  <c r="P58" i="2"/>
  <c r="U58" i="2" s="1"/>
  <c r="P59" i="2"/>
  <c r="U59" i="2" s="1"/>
  <c r="P60" i="2"/>
  <c r="U60" i="2" s="1"/>
  <c r="P61" i="2"/>
  <c r="U61" i="2" s="1"/>
  <c r="P62" i="2"/>
  <c r="U62" i="2" s="1"/>
  <c r="P63" i="2"/>
  <c r="U63" i="2" s="1"/>
  <c r="P64" i="2"/>
  <c r="U64" i="2" s="1"/>
  <c r="P65" i="2"/>
  <c r="U65" i="2" s="1"/>
  <c r="P66" i="2"/>
  <c r="U66" i="2" s="1"/>
  <c r="P67" i="2"/>
  <c r="U67" i="2" s="1"/>
  <c r="P70" i="2"/>
  <c r="U70" i="2" s="1"/>
  <c r="P111" i="2"/>
  <c r="U111" i="2" s="1"/>
  <c r="P112" i="2"/>
  <c r="U112" i="2" s="1"/>
  <c r="Y12" i="2"/>
  <c r="W45" i="3"/>
  <c r="U44" i="4"/>
  <c r="W44" i="3"/>
  <c r="U45" i="4"/>
  <c r="W43" i="3"/>
  <c r="T43" i="4"/>
  <c r="T44" i="4"/>
  <c r="N21" i="1" l="1"/>
  <c r="P37" i="1"/>
  <c r="O37" i="1"/>
  <c r="P23" i="1"/>
  <c r="O23" i="1"/>
  <c r="N23" i="1"/>
  <c r="K116" i="2"/>
  <c r="K117" i="2"/>
  <c r="K115" i="2"/>
  <c r="W65" i="2"/>
  <c r="W67" i="2"/>
  <c r="W111" i="2"/>
  <c r="L45" i="3"/>
  <c r="O115" i="2"/>
  <c r="P44" i="3"/>
  <c r="O44" i="3"/>
  <c r="L43" i="3"/>
  <c r="U45" i="3"/>
  <c r="T45" i="4"/>
  <c r="M45" i="3"/>
  <c r="P43" i="3"/>
  <c r="M43" i="3"/>
  <c r="N43" i="3"/>
  <c r="N115" i="2"/>
  <c r="L44" i="3"/>
  <c r="O45" i="3"/>
  <c r="N44" i="3"/>
  <c r="U43" i="3"/>
  <c r="M44" i="3"/>
  <c r="P45" i="3"/>
  <c r="U115" i="2"/>
  <c r="N45" i="3"/>
  <c r="M115" i="2"/>
  <c r="L115" i="2"/>
  <c r="U44" i="3"/>
  <c r="O43" i="3"/>
  <c r="P11" i="1" l="1"/>
  <c r="P14" i="1"/>
  <c r="P15" i="1"/>
  <c r="N37" i="1"/>
  <c r="P12" i="1"/>
  <c r="O12" i="1"/>
  <c r="N12" i="1"/>
  <c r="W12" i="2"/>
  <c r="W13" i="2"/>
  <c r="W14" i="2"/>
  <c r="W15" i="2"/>
  <c r="W16" i="2"/>
  <c r="W17" i="2"/>
  <c r="W18" i="2"/>
  <c r="W19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6" i="2"/>
  <c r="W70" i="2"/>
  <c r="W112" i="2"/>
  <c r="W115" i="2"/>
  <c r="P13" i="1" l="1"/>
  <c r="P22" i="1"/>
  <c r="S6" i="2"/>
  <c r="S7" i="2"/>
  <c r="S8" i="2"/>
  <c r="S5" i="2"/>
  <c r="J7" i="2"/>
  <c r="J8" i="2"/>
  <c r="J6" i="2"/>
  <c r="J5" i="2"/>
  <c r="D8" i="2"/>
  <c r="D7" i="2"/>
  <c r="D6" i="2"/>
  <c r="P24" i="1" l="1"/>
  <c r="P27" i="1" s="1"/>
  <c r="B4" i="2"/>
  <c r="B3" i="2"/>
  <c r="B2" i="2"/>
  <c r="O10" i="1"/>
  <c r="N10" i="1"/>
  <c r="W117" i="2"/>
  <c r="O116" i="2"/>
  <c r="O117" i="2"/>
  <c r="W116" i="2"/>
  <c r="L117" i="2"/>
  <c r="N117" i="2"/>
  <c r="L116" i="2"/>
  <c r="M116" i="2"/>
  <c r="N116" i="2"/>
  <c r="U116" i="2"/>
  <c r="M117" i="2"/>
  <c r="U117" i="2"/>
  <c r="P33" i="1" l="1"/>
  <c r="O22" i="1"/>
  <c r="N22" i="1"/>
  <c r="O15" i="1"/>
  <c r="N15" i="1"/>
  <c r="N14" i="1"/>
  <c r="O14" i="1"/>
  <c r="O11" i="1"/>
  <c r="O13" i="1" s="1"/>
  <c r="N11" i="1"/>
  <c r="N13" i="1" s="1"/>
  <c r="N24" i="1" l="1"/>
  <c r="N27" i="1" s="1"/>
  <c r="N33" i="1" s="1"/>
  <c r="O24" i="1"/>
  <c r="O27" i="1" s="1"/>
  <c r="O33" i="1" s="1"/>
</calcChain>
</file>

<file path=xl/comments1.xml><?xml version="1.0" encoding="utf-8"?>
<comments xmlns="http://schemas.openxmlformats.org/spreadsheetml/2006/main">
  <authors>
    <author>王煜</author>
  </authors>
  <commentList>
    <comment ref="L11" authorId="0" shapeId="0">
      <text>
        <r>
          <rPr>
            <b/>
            <sz val="9"/>
            <color indexed="81"/>
            <rFont val="宋体"/>
            <family val="3"/>
            <charset val="134"/>
          </rPr>
          <t>王煜:</t>
        </r>
        <r>
          <rPr>
            <sz val="9"/>
            <color indexed="81"/>
            <rFont val="宋体"/>
            <family val="3"/>
            <charset val="134"/>
          </rPr>
          <t xml:space="preserve">
公司额外支付部分比例</t>
        </r>
      </text>
    </comment>
  </commentList>
</comments>
</file>

<file path=xl/comments2.xml><?xml version="1.0" encoding="utf-8"?>
<comments xmlns="http://schemas.openxmlformats.org/spreadsheetml/2006/main">
  <authors>
    <author>王煜</author>
  </authors>
  <commentList>
    <comment ref="P42" authorId="0" shapeId="0">
      <text>
        <r>
          <rPr>
            <b/>
            <sz val="9"/>
            <color indexed="81"/>
            <rFont val="宋体"/>
            <family val="3"/>
            <charset val="134"/>
          </rPr>
          <t>BJEV:
请输入计算公式</t>
        </r>
      </text>
    </comment>
    <comment ref="P43" authorId="0" shapeId="0">
      <text>
        <r>
          <rPr>
            <b/>
            <sz val="9"/>
            <color indexed="81"/>
            <rFont val="宋体"/>
            <family val="3"/>
            <charset val="134"/>
          </rPr>
          <t>BJEV:
请输入计算公式</t>
        </r>
      </text>
    </comment>
    <comment ref="P44" authorId="0" shapeId="0">
      <text>
        <r>
          <rPr>
            <b/>
            <sz val="9"/>
            <color indexed="81"/>
            <rFont val="宋体"/>
            <family val="3"/>
            <charset val="134"/>
          </rPr>
          <t>BJEV:
请输入计算公式</t>
        </r>
      </text>
    </comment>
    <comment ref="P45" authorId="0" shapeId="0">
      <text>
        <r>
          <rPr>
            <b/>
            <sz val="9"/>
            <color indexed="81"/>
            <rFont val="宋体"/>
            <family val="3"/>
            <charset val="134"/>
          </rPr>
          <t>BJEV:
请输入计算公式</t>
        </r>
      </text>
    </comment>
  </commentList>
</comments>
</file>

<file path=xl/sharedStrings.xml><?xml version="1.0" encoding="utf-8"?>
<sst xmlns="http://schemas.openxmlformats.org/spreadsheetml/2006/main" count="441" uniqueCount="352">
  <si>
    <t>机密</t>
    <phoneticPr fontId="1" type="noConversion"/>
  </si>
  <si>
    <t>北汽新能源汽车股份有限公司</t>
    <phoneticPr fontId="1" type="noConversion"/>
  </si>
  <si>
    <t>BEIJING ELECTRIC VEHICLE CO.LTD.</t>
    <phoneticPr fontId="1" type="noConversion"/>
  </si>
  <si>
    <t>1.</t>
  </si>
  <si>
    <t>2.</t>
  </si>
  <si>
    <t>(1.+ 2.)</t>
  </si>
  <si>
    <t>3.</t>
  </si>
  <si>
    <t>4.</t>
  </si>
  <si>
    <t>5.</t>
  </si>
  <si>
    <t>(1.+ 2.+ 3.+ 4.+ 5.)</t>
  </si>
  <si>
    <t>6.</t>
  </si>
  <si>
    <t>(1.+ 2.+ 3.+ 4.+ 5.+ 6.)</t>
  </si>
  <si>
    <t>7.</t>
  </si>
  <si>
    <t>8.</t>
  </si>
  <si>
    <t>9.</t>
  </si>
  <si>
    <t>10.</t>
  </si>
  <si>
    <t>供应商填写人</t>
    <phoneticPr fontId="1" type="noConversion"/>
  </si>
  <si>
    <t>邮件地址：</t>
    <phoneticPr fontId="1" type="noConversion"/>
  </si>
  <si>
    <t>联系电话：</t>
    <phoneticPr fontId="1" type="noConversion"/>
  </si>
  <si>
    <t>报价时间</t>
    <phoneticPr fontId="1" type="noConversion"/>
  </si>
  <si>
    <t>供应商名称</t>
    <phoneticPr fontId="1" type="noConversion"/>
  </si>
  <si>
    <t>供应商编号</t>
    <phoneticPr fontId="1" type="noConversion"/>
  </si>
  <si>
    <t>BJEV 产品编码</t>
    <phoneticPr fontId="1" type="noConversion"/>
  </si>
  <si>
    <t>BJEV 项目编码：</t>
    <phoneticPr fontId="1" type="noConversion"/>
  </si>
  <si>
    <t>SOR 编码及版本:</t>
    <phoneticPr fontId="1" type="noConversion"/>
  </si>
  <si>
    <t>报价版本:</t>
    <phoneticPr fontId="1" type="noConversion"/>
  </si>
  <si>
    <t>BJEV 产品名称:</t>
    <phoneticPr fontId="1" type="noConversion"/>
  </si>
  <si>
    <t>技术变更号码</t>
    <phoneticPr fontId="1" type="noConversion"/>
  </si>
  <si>
    <t>币种</t>
    <phoneticPr fontId="1" type="noConversion"/>
  </si>
  <si>
    <t>基本信息</t>
    <phoneticPr fontId="1" type="noConversion"/>
  </si>
  <si>
    <t>产品尺寸 (L x W x H) [mm]:</t>
    <phoneticPr fontId="2" type="noConversion"/>
  </si>
  <si>
    <t>未包装产品重量 [kg]:</t>
    <phoneticPr fontId="2" type="noConversion"/>
  </si>
  <si>
    <t>产品总重量 [kg]:</t>
    <phoneticPr fontId="2" type="noConversion"/>
  </si>
  <si>
    <t>其他信息</t>
    <phoneticPr fontId="2" type="noConversion"/>
  </si>
  <si>
    <t>生产地 (省/市)：</t>
    <phoneticPr fontId="2" type="noConversion"/>
  </si>
  <si>
    <t>工作时间 / 年 [小时数]：</t>
    <phoneticPr fontId="2" type="noConversion"/>
  </si>
  <si>
    <t>班次 /周：</t>
    <phoneticPr fontId="2" type="noConversion"/>
  </si>
  <si>
    <t>生产运行时间 [每年]：</t>
    <phoneticPr fontId="2" type="noConversion"/>
  </si>
  <si>
    <t>询价产品总量 [数量]：</t>
    <phoneticPr fontId="2" type="noConversion"/>
  </si>
  <si>
    <t>销量峰值年 [数量 / 年]：</t>
    <phoneticPr fontId="2" type="noConversion"/>
  </si>
  <si>
    <t>计划产能 [数量 / 年]：</t>
    <phoneticPr fontId="2" type="noConversion"/>
  </si>
  <si>
    <t>生产制造批量 [数量]：</t>
    <phoneticPr fontId="2" type="noConversion"/>
  </si>
  <si>
    <t>量产时间 (SOP) [mm.yyyy]：</t>
    <phoneticPr fontId="2" type="noConversion"/>
  </si>
  <si>
    <t>供应商基本信息</t>
    <phoneticPr fontId="2" type="noConversion"/>
  </si>
  <si>
    <t>报价分析表</t>
  </si>
  <si>
    <t>报价分析表</t>
    <phoneticPr fontId="1" type="noConversion"/>
  </si>
  <si>
    <t>汇总页</t>
    <phoneticPr fontId="1" type="noConversion"/>
  </si>
  <si>
    <t>材料费用</t>
    <phoneticPr fontId="1" type="noConversion"/>
  </si>
  <si>
    <t>总生产制造费用</t>
    <phoneticPr fontId="1" type="noConversion"/>
  </si>
  <si>
    <t>关税</t>
    <phoneticPr fontId="1" type="noConversion"/>
  </si>
  <si>
    <t>材料包装及运输费用</t>
    <phoneticPr fontId="1" type="noConversion"/>
  </si>
  <si>
    <t>期间费用</t>
    <phoneticPr fontId="1" type="noConversion"/>
  </si>
  <si>
    <t>行销费用及管理费用</t>
    <phoneticPr fontId="1" type="noConversion"/>
  </si>
  <si>
    <t>其他费用</t>
    <phoneticPr fontId="1" type="noConversion"/>
  </si>
  <si>
    <t>注释说明：</t>
    <phoneticPr fontId="1" type="noConversion"/>
  </si>
  <si>
    <t>工装以及模具费用摊销</t>
    <phoneticPr fontId="1" type="noConversion"/>
  </si>
  <si>
    <t>废料成本</t>
    <phoneticPr fontId="1" type="noConversion"/>
  </si>
  <si>
    <t>材料</t>
    <phoneticPr fontId="1" type="noConversion"/>
  </si>
  <si>
    <t>制造</t>
    <phoneticPr fontId="1" type="noConversion"/>
  </si>
  <si>
    <t>成本汇总</t>
    <phoneticPr fontId="1" type="noConversion"/>
  </si>
  <si>
    <t>利润</t>
    <phoneticPr fontId="1" type="noConversion"/>
  </si>
  <si>
    <t>报价基础价格</t>
    <phoneticPr fontId="1" type="noConversion"/>
  </si>
  <si>
    <t>报价汇总</t>
    <phoneticPr fontId="1" type="noConversion"/>
  </si>
  <si>
    <t>一次性支付</t>
    <phoneticPr fontId="1" type="noConversion"/>
  </si>
  <si>
    <t>研发费用</t>
    <phoneticPr fontId="1" type="noConversion"/>
  </si>
  <si>
    <t>模具费用</t>
    <phoneticPr fontId="1" type="noConversion"/>
  </si>
  <si>
    <t>零件名称</t>
    <phoneticPr fontId="1" type="noConversion"/>
  </si>
  <si>
    <t>供应商</t>
    <phoneticPr fontId="1" type="noConversion"/>
  </si>
  <si>
    <t>基本信息</t>
    <phoneticPr fontId="1" type="noConversion"/>
  </si>
  <si>
    <t>单位</t>
    <phoneticPr fontId="1" type="noConversion"/>
  </si>
  <si>
    <t>kg</t>
    <phoneticPr fontId="1" type="noConversion"/>
  </si>
  <si>
    <t>g</t>
    <phoneticPr fontId="1" type="noConversion"/>
  </si>
  <si>
    <r>
      <t>m</t>
    </r>
    <r>
      <rPr>
        <vertAlign val="superscript"/>
        <sz val="11"/>
        <color theme="1"/>
        <rFont val="等线"/>
        <family val="3"/>
        <charset val="134"/>
        <scheme val="minor"/>
      </rPr>
      <t>3</t>
    </r>
    <phoneticPr fontId="1" type="noConversion"/>
  </si>
  <si>
    <t>m</t>
    <phoneticPr fontId="1" type="noConversion"/>
  </si>
  <si>
    <t>l</t>
    <phoneticPr fontId="1" type="noConversion"/>
  </si>
  <si>
    <t>cm</t>
    <phoneticPr fontId="1" type="noConversion"/>
  </si>
  <si>
    <t>mm</t>
    <phoneticPr fontId="1" type="noConversion"/>
  </si>
  <si>
    <t>mg</t>
    <phoneticPr fontId="1" type="noConversion"/>
  </si>
  <si>
    <r>
      <t>mm</t>
    </r>
    <r>
      <rPr>
        <vertAlign val="superscript"/>
        <sz val="11"/>
        <color theme="1"/>
        <rFont val="等线"/>
        <family val="3"/>
        <charset val="134"/>
        <scheme val="minor"/>
      </rPr>
      <t>3</t>
    </r>
    <phoneticPr fontId="1" type="noConversion"/>
  </si>
  <si>
    <r>
      <t>cm</t>
    </r>
    <r>
      <rPr>
        <vertAlign val="superscript"/>
        <sz val="11"/>
        <color theme="1"/>
        <rFont val="等线"/>
        <family val="3"/>
        <charset val="134"/>
        <scheme val="minor"/>
      </rPr>
      <t>3</t>
    </r>
    <phoneticPr fontId="1" type="noConversion"/>
  </si>
  <si>
    <r>
      <t>dm</t>
    </r>
    <r>
      <rPr>
        <vertAlign val="superscript"/>
        <sz val="11"/>
        <color theme="1"/>
        <rFont val="等线"/>
        <family val="3"/>
        <charset val="134"/>
        <scheme val="minor"/>
      </rPr>
      <t>3</t>
    </r>
    <phoneticPr fontId="1" type="noConversion"/>
  </si>
  <si>
    <r>
      <t>cm</t>
    </r>
    <r>
      <rPr>
        <vertAlign val="superscript"/>
        <sz val="11"/>
        <color theme="1"/>
        <rFont val="等线"/>
        <family val="2"/>
        <charset val="134"/>
        <scheme val="minor"/>
      </rPr>
      <t>2</t>
    </r>
    <phoneticPr fontId="1" type="noConversion"/>
  </si>
  <si>
    <r>
      <t>mm</t>
    </r>
    <r>
      <rPr>
        <vertAlign val="superscript"/>
        <sz val="11"/>
        <color theme="1"/>
        <rFont val="等线"/>
        <family val="2"/>
        <charset val="134"/>
        <scheme val="minor"/>
      </rPr>
      <t>2</t>
    </r>
    <phoneticPr fontId="1" type="noConversion"/>
  </si>
  <si>
    <r>
      <t>dm</t>
    </r>
    <r>
      <rPr>
        <vertAlign val="superscript"/>
        <sz val="11"/>
        <color theme="1"/>
        <rFont val="等线"/>
        <family val="2"/>
        <charset val="134"/>
        <scheme val="minor"/>
      </rPr>
      <t>2</t>
    </r>
    <phoneticPr fontId="1" type="noConversion"/>
  </si>
  <si>
    <r>
      <t>m</t>
    </r>
    <r>
      <rPr>
        <vertAlign val="superscript"/>
        <sz val="11"/>
        <color theme="1"/>
        <rFont val="等线"/>
        <family val="2"/>
        <charset val="134"/>
        <scheme val="minor"/>
      </rPr>
      <t>2</t>
    </r>
    <phoneticPr fontId="1" type="noConversion"/>
  </si>
  <si>
    <t>Unit</t>
    <phoneticPr fontId="1" type="noConversion"/>
  </si>
  <si>
    <t>采购币种</t>
    <phoneticPr fontId="1" type="noConversion"/>
  </si>
  <si>
    <t>Currency</t>
    <phoneticPr fontId="1" type="noConversion"/>
  </si>
  <si>
    <t>CNY</t>
    <phoneticPr fontId="1" type="noConversion"/>
  </si>
  <si>
    <t>EUR</t>
    <phoneticPr fontId="1" type="noConversion"/>
  </si>
  <si>
    <t>USD</t>
    <phoneticPr fontId="1" type="noConversion"/>
  </si>
  <si>
    <t>报价币种</t>
    <phoneticPr fontId="1" type="noConversion"/>
  </si>
  <si>
    <t>汇率</t>
    <phoneticPr fontId="1" type="noConversion"/>
  </si>
  <si>
    <t>包装费用</t>
    <phoneticPr fontId="1" type="noConversion"/>
  </si>
  <si>
    <t>运输费用</t>
    <phoneticPr fontId="1" type="noConversion"/>
  </si>
  <si>
    <t>关税</t>
    <phoneticPr fontId="1" type="noConversion"/>
  </si>
  <si>
    <t>原材料单价</t>
    <phoneticPr fontId="1" type="noConversion"/>
  </si>
  <si>
    <t>净耗量
[每单位]</t>
    <phoneticPr fontId="1" type="noConversion"/>
  </si>
  <si>
    <t>材料总费用</t>
    <phoneticPr fontId="1" type="noConversion"/>
  </si>
  <si>
    <t>材料单价</t>
    <phoneticPr fontId="1" type="noConversion"/>
  </si>
  <si>
    <t>用量
[每报价产品]</t>
    <phoneticPr fontId="1" type="noConversion"/>
  </si>
  <si>
    <t>材料报废
金额</t>
    <phoneticPr fontId="1" type="noConversion"/>
  </si>
  <si>
    <t>回收材料费
[每单位]</t>
    <phoneticPr fontId="1" type="noConversion"/>
  </si>
  <si>
    <t xml:space="preserve">     1. 材料费用</t>
    <phoneticPr fontId="1" type="noConversion"/>
  </si>
  <si>
    <t>材料管理费
 (MGK) [%]</t>
    <phoneticPr fontId="1" type="noConversion"/>
  </si>
  <si>
    <t>材料报废率 [%]</t>
    <phoneticPr fontId="1" type="noConversion"/>
  </si>
  <si>
    <t>材料类别
原材料/
外购件</t>
    <phoneticPr fontId="1" type="noConversion"/>
  </si>
  <si>
    <t>材料规格</t>
    <phoneticPr fontId="1" type="noConversion"/>
  </si>
  <si>
    <t>CNY</t>
    <phoneticPr fontId="1" type="noConversion"/>
  </si>
  <si>
    <t xml:space="preserve"> 耗量
[每单位]</t>
    <phoneticPr fontId="1" type="noConversion"/>
  </si>
  <si>
    <t>报价时间：</t>
    <phoneticPr fontId="1" type="noConversion"/>
  </si>
  <si>
    <t>供应商名称：</t>
    <phoneticPr fontId="1" type="noConversion"/>
  </si>
  <si>
    <t>供应商编号：</t>
    <phoneticPr fontId="1" type="noConversion"/>
  </si>
  <si>
    <t>BJEV 项目编码：</t>
    <phoneticPr fontId="1" type="noConversion"/>
  </si>
  <si>
    <t>BJEV 产品编码：</t>
    <phoneticPr fontId="1" type="noConversion"/>
  </si>
  <si>
    <t>BJEV 产品名称：</t>
    <phoneticPr fontId="1" type="noConversion"/>
  </si>
  <si>
    <t>技术变更号码：</t>
    <phoneticPr fontId="1" type="noConversion"/>
  </si>
  <si>
    <t>SOR 编码及版本：</t>
    <phoneticPr fontId="1" type="noConversion"/>
  </si>
  <si>
    <t>报价版本：</t>
    <phoneticPr fontId="1" type="noConversion"/>
  </si>
  <si>
    <t>Statement in quotation currency</t>
  </si>
  <si>
    <t>包装费用
报价</t>
    <phoneticPr fontId="1" type="noConversion"/>
  </si>
  <si>
    <t>运输费用
报价</t>
    <phoneticPr fontId="1" type="noConversion"/>
  </si>
  <si>
    <t>关税
报价</t>
    <phoneticPr fontId="1" type="noConversion"/>
  </si>
  <si>
    <t>序列号
加工工序号</t>
    <phoneticPr fontId="1" type="noConversion"/>
  </si>
  <si>
    <t>零件名称</t>
    <phoneticPr fontId="1" type="noConversion"/>
  </si>
  <si>
    <t>加工工序</t>
    <phoneticPr fontId="1" type="noConversion"/>
  </si>
  <si>
    <t>所需设备描述</t>
    <phoneticPr fontId="1" type="noConversion"/>
  </si>
  <si>
    <t>产地</t>
    <phoneticPr fontId="1" type="noConversion"/>
  </si>
  <si>
    <t>报价币种</t>
    <phoneticPr fontId="1" type="noConversion"/>
  </si>
  <si>
    <t>每周期产品数</t>
    <phoneticPr fontId="1" type="noConversion"/>
  </si>
  <si>
    <t>直接人工</t>
    <phoneticPr fontId="1" type="noConversion"/>
  </si>
  <si>
    <t>直接制造成本</t>
    <phoneticPr fontId="1" type="noConversion"/>
  </si>
  <si>
    <t>制造费用</t>
    <phoneticPr fontId="1" type="noConversion"/>
  </si>
  <si>
    <t>采购币种</t>
    <phoneticPr fontId="1" type="noConversion"/>
  </si>
  <si>
    <t>汇率</t>
    <phoneticPr fontId="1" type="noConversion"/>
  </si>
  <si>
    <t>每报价零部件所需数量</t>
    <phoneticPr fontId="1" type="noConversion"/>
  </si>
  <si>
    <t>生产制造报废金额</t>
    <phoneticPr fontId="1" type="noConversion"/>
  </si>
  <si>
    <t>生产准备费用</t>
    <phoneticPr fontId="1" type="noConversion"/>
  </si>
  <si>
    <t>设备费用</t>
    <phoneticPr fontId="1" type="noConversion"/>
  </si>
  <si>
    <t>人工费用</t>
    <phoneticPr fontId="1" type="noConversion"/>
  </si>
  <si>
    <t>剩余制造费用</t>
    <phoneticPr fontId="1" type="noConversion"/>
  </si>
  <si>
    <t xml:space="preserve"> Plausibility check
 "Billing method"</t>
  </si>
  <si>
    <t xml:space="preserve"> Plausibility check
 "Tool type"</t>
  </si>
  <si>
    <t>付款方式</t>
    <phoneticPr fontId="1" type="noConversion"/>
  </si>
  <si>
    <t>是否有详细报价</t>
    <phoneticPr fontId="1" type="noConversion"/>
  </si>
  <si>
    <t>备注</t>
    <phoneticPr fontId="1" type="noConversion"/>
  </si>
  <si>
    <t>模腔数</t>
    <phoneticPr fontId="1" type="noConversion"/>
  </si>
  <si>
    <t>制造商产地</t>
    <phoneticPr fontId="1" type="noConversion"/>
  </si>
  <si>
    <t>模具费用</t>
    <phoneticPr fontId="1" type="noConversion"/>
  </si>
  <si>
    <t>套数</t>
    <phoneticPr fontId="1" type="noConversion"/>
  </si>
  <si>
    <t>费用汇总</t>
    <phoneticPr fontId="1" type="noConversion"/>
  </si>
  <si>
    <t>模具费用支付金额</t>
    <phoneticPr fontId="1" type="noConversion"/>
  </si>
  <si>
    <t>模具费用摊销金额</t>
    <phoneticPr fontId="1" type="noConversion"/>
  </si>
  <si>
    <t>支付比例</t>
    <phoneticPr fontId="1" type="noConversion"/>
  </si>
  <si>
    <t>支付</t>
    <phoneticPr fontId="1" type="noConversion"/>
  </si>
  <si>
    <t>摊销金额</t>
    <phoneticPr fontId="1" type="noConversion"/>
  </si>
  <si>
    <t>摊销量</t>
    <phoneticPr fontId="1" type="noConversion"/>
  </si>
  <si>
    <t>订单周期</t>
    <phoneticPr fontId="1" type="noConversion"/>
  </si>
  <si>
    <t>描述</t>
    <phoneticPr fontId="1" type="noConversion"/>
  </si>
  <si>
    <t>汇总</t>
    <phoneticPr fontId="1" type="noConversion"/>
  </si>
  <si>
    <t>模具名称</t>
  </si>
  <si>
    <t>模具寿命</t>
  </si>
  <si>
    <t>首次试模时间</t>
  </si>
  <si>
    <t>产品重量（Kg）</t>
  </si>
  <si>
    <t>最终交付时间</t>
  </si>
  <si>
    <t>×</t>
  </si>
  <si>
    <t>压力机吨位/型号</t>
  </si>
  <si>
    <t>加工材料费</t>
  </si>
  <si>
    <t>材料名称</t>
  </si>
  <si>
    <t>材料牌号</t>
  </si>
  <si>
    <t>重量(Kg)</t>
  </si>
  <si>
    <t>模架</t>
  </si>
  <si>
    <t>型芯/凸模</t>
  </si>
  <si>
    <t>型腔/凹模</t>
  </si>
  <si>
    <t>电极</t>
  </si>
  <si>
    <t>滑块</t>
  </si>
  <si>
    <t>斜顶</t>
  </si>
  <si>
    <t>热处理</t>
  </si>
  <si>
    <t>热处理名称</t>
  </si>
  <si>
    <t>金额(元)</t>
  </si>
  <si>
    <t xml:space="preserve">调质                                                                                                                                          </t>
  </si>
  <si>
    <t>淬火</t>
  </si>
  <si>
    <t>氮化</t>
  </si>
  <si>
    <t>装配材料费</t>
  </si>
  <si>
    <t>装配件</t>
  </si>
  <si>
    <t>规格型号</t>
  </si>
  <si>
    <t>品牌</t>
  </si>
  <si>
    <t>顶杆</t>
  </si>
  <si>
    <t>顶管</t>
  </si>
  <si>
    <t>水管接头</t>
  </si>
  <si>
    <t>标准件</t>
  </si>
  <si>
    <t>热流道</t>
  </si>
  <si>
    <t>温控器</t>
  </si>
  <si>
    <t>油缸</t>
  </si>
  <si>
    <t>设计费</t>
  </si>
  <si>
    <t>名称</t>
  </si>
  <si>
    <t>扫描测绘</t>
  </si>
  <si>
    <t>加工费</t>
  </si>
  <si>
    <t>一般机床</t>
  </si>
  <si>
    <t>数控机床/CNC</t>
  </si>
  <si>
    <t>电火花</t>
  </si>
  <si>
    <t>线切割</t>
  </si>
  <si>
    <t>钳工</t>
  </si>
  <si>
    <t>皮纹</t>
  </si>
  <si>
    <t>三坐标测量费</t>
  </si>
  <si>
    <t>型腔</t>
  </si>
  <si>
    <t>产品</t>
  </si>
  <si>
    <t>其它费用</t>
  </si>
  <si>
    <t>费用名称</t>
  </si>
  <si>
    <t>费用计算说明</t>
  </si>
  <si>
    <t>管理费</t>
  </si>
  <si>
    <t>利润</t>
  </si>
  <si>
    <t>试模费</t>
  </si>
  <si>
    <t>运输费</t>
  </si>
  <si>
    <t xml:space="preserve">     3. 模具，工装器具，排序模具等</t>
    <phoneticPr fontId="1" type="noConversion"/>
  </si>
  <si>
    <t>模具/器具类型</t>
    <phoneticPr fontId="1" type="noConversion"/>
  </si>
  <si>
    <t>产能/24H</t>
    <phoneticPr fontId="1" type="noConversion"/>
  </si>
  <si>
    <t>生命周期
/次</t>
    <phoneticPr fontId="1" type="noConversion"/>
  </si>
  <si>
    <t>包装</t>
    <phoneticPr fontId="1" type="noConversion"/>
  </si>
  <si>
    <t>运输</t>
    <phoneticPr fontId="1" type="noConversion"/>
  </si>
  <si>
    <t>关税</t>
    <phoneticPr fontId="1" type="noConversion"/>
  </si>
  <si>
    <t>材料管理费</t>
    <phoneticPr fontId="1" type="noConversion"/>
  </si>
  <si>
    <r>
      <rPr>
        <b/>
        <sz val="10"/>
        <color indexed="8"/>
        <rFont val="宋体"/>
        <family val="3"/>
        <charset val="134"/>
      </rPr>
      <t xml:space="preserve">材料管理费
</t>
    </r>
    <r>
      <rPr>
        <b/>
        <sz val="10"/>
        <color indexed="8"/>
        <rFont val="BMW Group Light"/>
      </rPr>
      <t xml:space="preserve"> </t>
    </r>
    <r>
      <rPr>
        <b/>
        <sz val="10"/>
        <color indexed="8"/>
        <rFont val="宋体"/>
        <family val="3"/>
        <charset val="134"/>
      </rPr>
      <t>报价</t>
    </r>
    <phoneticPr fontId="1" type="noConversion"/>
  </si>
  <si>
    <t>人工</t>
    <phoneticPr fontId="1" type="noConversion"/>
  </si>
  <si>
    <t>设备</t>
    <phoneticPr fontId="1" type="noConversion"/>
  </si>
  <si>
    <t>准备</t>
    <phoneticPr fontId="1" type="noConversion"/>
  </si>
  <si>
    <t>直接生产成本</t>
    <phoneticPr fontId="1" type="noConversion"/>
  </si>
  <si>
    <t>边际成本</t>
    <phoneticPr fontId="1" type="noConversion"/>
  </si>
  <si>
    <t>制造费</t>
    <phoneticPr fontId="1" type="noConversion"/>
  </si>
  <si>
    <t>报废</t>
    <phoneticPr fontId="1" type="noConversion"/>
  </si>
  <si>
    <t>材料</t>
    <phoneticPr fontId="1" type="noConversion"/>
  </si>
  <si>
    <t>产品大小/长宽高(mm)</t>
  </si>
  <si>
    <t>模具外形尺寸/长宽高 (mm)</t>
  </si>
  <si>
    <t>模具重量（Kg）</t>
  </si>
  <si>
    <t>尺寸(mm×mm×mm)</t>
  </si>
  <si>
    <t>单价(元/千克)</t>
  </si>
  <si>
    <t>小计(元</t>
  </si>
  <si>
    <t>小计(元)</t>
  </si>
  <si>
    <t>数量/件</t>
  </si>
  <si>
    <t>单价(元/件)</t>
  </si>
  <si>
    <t>工时(小时)</t>
  </si>
  <si>
    <t>单价(元/小时)</t>
  </si>
  <si>
    <t>结构设计/CAD</t>
  </si>
  <si>
    <t>CAE分析</t>
  </si>
  <si>
    <t xml:space="preserve">模具总价(元) 
（未税）                  </t>
    <phoneticPr fontId="1" type="noConversion"/>
  </si>
  <si>
    <t>模具费用分析表（附表1）</t>
    <phoneticPr fontId="1" type="noConversion"/>
  </si>
  <si>
    <t>序列号
加工工序号</t>
    <phoneticPr fontId="1" type="noConversion"/>
  </si>
  <si>
    <t>CNY</t>
  </si>
  <si>
    <t>注释:</t>
    <phoneticPr fontId="1" type="noConversion"/>
  </si>
  <si>
    <t xml:space="preserve">     2. 加工费用</t>
    <phoneticPr fontId="1" type="noConversion"/>
  </si>
  <si>
    <t xml:space="preserve"> 周期[s]</t>
    <phoneticPr fontId="1" type="noConversion"/>
  </si>
  <si>
    <t>直接人工工资 [/h]</t>
    <phoneticPr fontId="1" type="noConversion"/>
  </si>
  <si>
    <t>人工费附加费用
[%]</t>
    <phoneticPr fontId="1" type="noConversion"/>
  </si>
  <si>
    <t>设备小时费率 [/h]</t>
    <phoneticPr fontId="1" type="noConversion"/>
  </si>
  <si>
    <t>生产准备成本 [/unit]</t>
    <phoneticPr fontId="1" type="noConversion"/>
  </si>
  <si>
    <t>剩余制造费用[/h]</t>
    <phoneticPr fontId="1" type="noConversion"/>
  </si>
  <si>
    <t>制造费用]</t>
    <phoneticPr fontId="1" type="noConversion"/>
  </si>
  <si>
    <t>报废率 [%]</t>
    <phoneticPr fontId="1" type="noConversion"/>
  </si>
  <si>
    <t>年降信息：</t>
  </si>
  <si>
    <t>1. 订单币种 1：</t>
    <phoneticPr fontId="2" type="noConversion"/>
  </si>
  <si>
    <t>JIS模式（排序交货至主机厂生产线边）下线结算</t>
    <phoneticPr fontId="1" type="noConversion"/>
  </si>
  <si>
    <t>JIT模式 (准时化交货至主机厂生产线边）下线结算</t>
    <phoneticPr fontId="1" type="noConversion"/>
  </si>
  <si>
    <t>DD模式（多频次交货至主机厂仓库，寄售方式）下线结算</t>
    <phoneticPr fontId="1" type="noConversion"/>
  </si>
  <si>
    <t>订单模式（规定批量交货值主机厂仓储）下线结算</t>
    <phoneticPr fontId="1" type="noConversion"/>
  </si>
  <si>
    <r>
      <t>供应类型-</t>
    </r>
    <r>
      <rPr>
        <sz val="9"/>
        <color indexed="8"/>
        <rFont val="等线"/>
        <family val="3"/>
        <charset val="134"/>
        <scheme val="minor"/>
      </rPr>
      <t>各零件供货模式详见SOR文件</t>
    </r>
    <phoneticPr fontId="1" type="noConversion"/>
  </si>
  <si>
    <t>如果需要增加行数，请联系北汽新能源采购进行添加</t>
    <phoneticPr fontId="1" type="noConversion"/>
  </si>
  <si>
    <t>包装费用（从供应商到BJEV指定交货地点）</t>
    <phoneticPr fontId="1" type="noConversion"/>
  </si>
  <si>
    <t>BJEV后续自己负责包装、运输及仓储服务，相关包装费、运输费、仓储服务费及其他物流费可进行剥离，最终方式由主机厂进行确定，供应商执行。</t>
    <phoneticPr fontId="1" type="noConversion"/>
  </si>
  <si>
    <t>运输费用（从供应商到VMI库房或BJEV指定交货地点）</t>
    <phoneticPr fontId="1" type="noConversion"/>
  </si>
  <si>
    <t>仓储服务费（从VMI仓库至BJEV指定交货地点）</t>
    <phoneticPr fontId="1" type="noConversion"/>
  </si>
  <si>
    <t>注释说明：</t>
    <phoneticPr fontId="1" type="noConversion"/>
  </si>
  <si>
    <t>关税（从供应商到BJEV生产基地）（如适用）</t>
    <phoneticPr fontId="1" type="noConversion"/>
  </si>
  <si>
    <t>12.</t>
    <phoneticPr fontId="1" type="noConversion"/>
  </si>
  <si>
    <t>摊销量：</t>
    <phoneticPr fontId="1" type="noConversion"/>
  </si>
  <si>
    <t>11.</t>
    <phoneticPr fontId="1" type="noConversion"/>
  </si>
  <si>
    <t>(Sum 1 to 10)</t>
    <phoneticPr fontId="1" type="noConversion"/>
  </si>
  <si>
    <t>摊销总额：</t>
    <phoneticPr fontId="1" type="noConversion"/>
  </si>
  <si>
    <t>模具费总额</t>
    <phoneticPr fontId="1" type="noConversion"/>
  </si>
  <si>
    <t>序号
No.</t>
    <phoneticPr fontId="2" type="noConversion"/>
  </si>
  <si>
    <t>（1）零件基础信息</t>
    <phoneticPr fontId="2" type="noConversion"/>
  </si>
  <si>
    <t>（2）包装基本信息</t>
    <phoneticPr fontId="2" type="noConversion"/>
  </si>
  <si>
    <t>（3）包装费用明细</t>
    <phoneticPr fontId="2" type="noConversion"/>
  </si>
  <si>
    <t>（4）运输费用明细</t>
    <phoneticPr fontId="2" type="noConversion"/>
  </si>
  <si>
    <t>（5）仓库服务费明细</t>
    <phoneticPr fontId="2" type="noConversion"/>
  </si>
  <si>
    <t>汇总表</t>
    <phoneticPr fontId="2" type="noConversion"/>
  </si>
  <si>
    <t>零件号
PNS</t>
    <phoneticPr fontId="2" type="noConversion"/>
  </si>
  <si>
    <t>零件名称
Name</t>
    <phoneticPr fontId="2" type="noConversion"/>
  </si>
  <si>
    <t>日最大产量</t>
    <phoneticPr fontId="2" type="noConversion"/>
  </si>
  <si>
    <t xml:space="preserve">单车用量
</t>
    <phoneticPr fontId="1" type="noConversion"/>
  </si>
  <si>
    <t>上线包装信息</t>
    <phoneticPr fontId="36" type="noConversion"/>
  </si>
  <si>
    <t>运输包装信息</t>
    <phoneticPr fontId="36" type="noConversion"/>
  </si>
  <si>
    <t>包装费用信息</t>
    <phoneticPr fontId="2" type="noConversion"/>
  </si>
  <si>
    <t>运输距离（km）</t>
    <phoneticPr fontId="2" type="noConversion"/>
  </si>
  <si>
    <t>运输车型（例：9.6m*2.4m*2.4m）</t>
    <phoneticPr fontId="2" type="noConversion"/>
  </si>
  <si>
    <t>单件价格（元）</t>
    <phoneticPr fontId="2" type="noConversion"/>
  </si>
  <si>
    <t>成本构成参数</t>
    <phoneticPr fontId="2" type="noConversion"/>
  </si>
  <si>
    <t>备注</t>
    <phoneticPr fontId="2" type="noConversion"/>
  </si>
  <si>
    <t>1、仓储费</t>
    <phoneticPr fontId="2" type="noConversion"/>
  </si>
  <si>
    <t>2、排序费</t>
    <phoneticPr fontId="2" type="noConversion"/>
  </si>
  <si>
    <t>3、配送费</t>
    <phoneticPr fontId="2" type="noConversion"/>
  </si>
  <si>
    <t>4、上线包装费</t>
    <phoneticPr fontId="2" type="noConversion"/>
  </si>
  <si>
    <t>包装方式</t>
    <phoneticPr fontId="36" type="noConversion"/>
  </si>
  <si>
    <t>SNP</t>
    <phoneticPr fontId="36" type="noConversion"/>
  </si>
  <si>
    <t>包装编码</t>
    <phoneticPr fontId="36" type="noConversion"/>
  </si>
  <si>
    <t>载货包装尺寸</t>
    <phoneticPr fontId="36" type="noConversion"/>
  </si>
  <si>
    <t>单包装重量（g）</t>
    <phoneticPr fontId="36" type="noConversion"/>
  </si>
  <si>
    <t>容器周转时间（天）</t>
    <phoneticPr fontId="2" type="noConversion"/>
  </si>
  <si>
    <t>包装方式</t>
    <phoneticPr fontId="2" type="noConversion"/>
  </si>
  <si>
    <t>SNP</t>
    <phoneticPr fontId="2" type="noConversion"/>
  </si>
  <si>
    <t>包装尺寸</t>
    <phoneticPr fontId="36" type="noConversion"/>
  </si>
  <si>
    <t>返空包装尺寸</t>
    <phoneticPr fontId="36" type="noConversion"/>
  </si>
  <si>
    <t>单包装重量（g）</t>
    <phoneticPr fontId="2" type="noConversion"/>
  </si>
  <si>
    <t>日需求容器数（个）（公式自动填充）</t>
    <phoneticPr fontId="2" type="noConversion"/>
  </si>
  <si>
    <t>需求总数量（个）（公式自动填充）</t>
    <phoneticPr fontId="2" type="noConversion"/>
  </si>
  <si>
    <t>辅材材质</t>
    <phoneticPr fontId="2" type="noConversion"/>
  </si>
  <si>
    <t>单套一次性辅材价格（元）</t>
    <phoneticPr fontId="2" type="noConversion"/>
  </si>
  <si>
    <t>包装单价</t>
    <phoneticPr fontId="2" type="noConversion"/>
  </si>
  <si>
    <t>分摊费用（元）（公式自动填充）</t>
    <phoneticPr fontId="2" type="noConversion"/>
  </si>
  <si>
    <t>（1）按趟结算（选填）</t>
    <phoneticPr fontId="2" type="noConversion"/>
  </si>
  <si>
    <t>（2）按立方结算（选填）</t>
    <phoneticPr fontId="2" type="noConversion"/>
  </si>
  <si>
    <t>（3）按重量结算（选填）</t>
    <phoneticPr fontId="2" type="noConversion"/>
  </si>
  <si>
    <t>（4）其他方式（选填）</t>
    <phoneticPr fontId="2" type="noConversion"/>
  </si>
  <si>
    <t>包装单价（元/个）</t>
    <phoneticPr fontId="2" type="noConversion"/>
  </si>
  <si>
    <t>L（mm）</t>
    <phoneticPr fontId="2" type="noConversion"/>
  </si>
  <si>
    <t>W（mm）</t>
    <phoneticPr fontId="2" type="noConversion"/>
  </si>
  <si>
    <t>H（mm）</t>
    <phoneticPr fontId="2" type="noConversion"/>
  </si>
  <si>
    <t>单趟运输价格（元）</t>
    <phoneticPr fontId="2" type="noConversion"/>
  </si>
  <si>
    <t>单车装载包装数（个）</t>
    <phoneticPr fontId="2" type="noConversion"/>
  </si>
  <si>
    <t>单立方价格（元）</t>
    <phoneticPr fontId="2" type="noConversion"/>
  </si>
  <si>
    <t>单车装载立方数（m³）</t>
    <phoneticPr fontId="2" type="noConversion"/>
  </si>
  <si>
    <t>单公斤价格（元/kg）</t>
    <phoneticPr fontId="2" type="noConversion"/>
  </si>
  <si>
    <t>单车装载重量（kg）</t>
    <phoneticPr fontId="2" type="noConversion"/>
  </si>
  <si>
    <t>类别（此处可更改）</t>
    <phoneticPr fontId="2" type="noConversion"/>
  </si>
  <si>
    <t>仓储包装数（个/天）</t>
    <phoneticPr fontId="2" type="noConversion"/>
  </si>
  <si>
    <t>仓储面积（㎡）</t>
    <phoneticPr fontId="2" type="noConversion"/>
  </si>
  <si>
    <t>仓储价格（元/天/㎡）</t>
    <phoneticPr fontId="2" type="noConversion"/>
  </si>
  <si>
    <t>运输车型</t>
    <phoneticPr fontId="2" type="noConversion"/>
  </si>
  <si>
    <t>单趟配送费用（元）</t>
    <phoneticPr fontId="2" type="noConversion"/>
  </si>
  <si>
    <t>单趟配送包装数（个）</t>
    <phoneticPr fontId="2" type="noConversion"/>
  </si>
  <si>
    <t>包装费</t>
    <phoneticPr fontId="2" type="noConversion"/>
  </si>
  <si>
    <t>运输费</t>
    <phoneticPr fontId="2" type="noConversion"/>
  </si>
  <si>
    <t>仓储服务费</t>
    <phoneticPr fontId="2" type="noConversion"/>
  </si>
  <si>
    <t>(1)/(2)/(3)/(4)选择其中一种运输结算方式填写</t>
    <phoneticPr fontId="2" type="noConversion"/>
  </si>
  <si>
    <t>①如无仓储服务费，无需填写；
③配送费不包含排序费，如零件供货无需排序，排序费用无需填写</t>
    <phoneticPr fontId="2" type="noConversion"/>
  </si>
  <si>
    <t>合计</t>
    <phoneticPr fontId="2" type="noConversion"/>
  </si>
  <si>
    <t>报价模板填写说明：</t>
    <phoneticPr fontId="2" type="noConversion"/>
  </si>
  <si>
    <t>1、黄色区域为必须填写项，红色字体项为重点填写项，其中公式填充部分无需填写；</t>
    <phoneticPr fontId="2" type="noConversion"/>
  </si>
  <si>
    <t>2、物流费用包括运输费、包装费及仓储服务费，各项费用成本构成须填写完整，其中运输成本构成选择相应结算方式进行填写；</t>
    <phoneticPr fontId="2" type="noConversion"/>
  </si>
  <si>
    <t>3、上线包装不允许使用一次性包装，如运输包装是一次性包装，则返空包装尺寸、容器周转天数无需填写；</t>
    <phoneticPr fontId="2" type="noConversion"/>
  </si>
  <si>
    <t>4、如零件须经三方外库中转，则仓储服务费必须填写，如未经三方外库中转，无需填写仓储服务费；</t>
    <phoneticPr fontId="2" type="noConversion"/>
  </si>
  <si>
    <t>5、仓储服务费中配送费包含运输费及相关作业费用，但不包括排序费，排序零件需要单独填写排序费，如果不需要排序，则无需填写；</t>
    <phoneticPr fontId="2" type="noConversion"/>
  </si>
  <si>
    <t>6、如零件数超过表格行数，可自行向下扩充。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</si>
</sst>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mm/yyyy"/>
    <numFmt numFmtId="177" formatCode="0.0%"/>
    <numFmt numFmtId="178" formatCode="0.0000"/>
    <numFmt numFmtId="179" formatCode="0.000"/>
    <numFmt numFmtId="180" formatCode="0.0"/>
    <numFmt numFmtId="181" formatCode="0_ "/>
    <numFmt numFmtId="182" formatCode="0.00_);[Red]\(0.00\)"/>
    <numFmt numFmtId="183" formatCode="0.00_ "/>
    <numFmt numFmtId="184" formatCode="&quot;$&quot;#,##0.00"/>
    <numFmt numFmtId="185" formatCode="&quot;$&quot;#,##0"/>
    <numFmt numFmtId="186" formatCode="#,##0.00_ "/>
    <numFmt numFmtId="187" formatCode="0_);[Red]\(0\)"/>
    <numFmt numFmtId="188" formatCode="0.0000_);[Red]\(0.0000\)"/>
  </numFmts>
  <fonts count="4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u/>
      <sz val="8.8000000000000007"/>
      <color theme="10"/>
      <name val="Calibri"/>
      <family val="2"/>
    </font>
    <font>
      <sz val="10"/>
      <color indexed="8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vertAlign val="superscript"/>
      <sz val="11"/>
      <color theme="1"/>
      <name val="等线"/>
      <family val="3"/>
      <charset val="134"/>
      <scheme val="minor"/>
    </font>
    <font>
      <vertAlign val="superscript"/>
      <sz val="11"/>
      <color theme="1"/>
      <name val="等线"/>
      <family val="2"/>
      <charset val="134"/>
      <scheme val="minor"/>
    </font>
    <font>
      <i/>
      <sz val="10"/>
      <color indexed="8"/>
      <name val="等线"/>
      <family val="3"/>
      <charset val="134"/>
      <scheme val="minor"/>
    </font>
    <font>
      <sz val="10"/>
      <color indexed="8"/>
      <name val="BMW Group Light"/>
    </font>
    <font>
      <sz val="10"/>
      <color indexed="8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0"/>
      <color indexed="8"/>
      <name val="等线"/>
      <family val="3"/>
      <charset val="134"/>
      <scheme val="minor"/>
    </font>
    <font>
      <u/>
      <sz val="10"/>
      <color indexed="12"/>
      <name val="等线"/>
      <family val="3"/>
      <charset val="134"/>
      <scheme val="minor"/>
    </font>
    <font>
      <sz val="10"/>
      <color indexed="10"/>
      <name val="等线"/>
      <family val="3"/>
      <charset val="134"/>
      <scheme val="minor"/>
    </font>
    <font>
      <u/>
      <sz val="10"/>
      <color theme="10"/>
      <name val="等线"/>
      <family val="3"/>
      <charset val="134"/>
      <scheme val="minor"/>
    </font>
    <font>
      <b/>
      <sz val="10"/>
      <color indexed="8"/>
      <name val="BMW Group Light"/>
    </font>
    <font>
      <b/>
      <sz val="10"/>
      <color indexed="8"/>
      <name val="宋体"/>
      <family val="3"/>
      <charset val="134"/>
    </font>
    <font>
      <b/>
      <sz val="10"/>
      <color rgb="FF00B0F0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b/>
      <i/>
      <sz val="10"/>
      <color indexed="8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0"/>
      <color indexed="9"/>
      <name val="等线"/>
      <family val="3"/>
      <charset val="134"/>
      <scheme val="minor"/>
    </font>
    <font>
      <sz val="10"/>
      <color indexed="12"/>
      <name val="等线"/>
      <family val="3"/>
      <charset val="134"/>
      <scheme val="minor"/>
    </font>
    <font>
      <b/>
      <sz val="10"/>
      <color indexed="12"/>
      <name val="等线"/>
      <family val="3"/>
      <charset val="134"/>
      <scheme val="minor"/>
    </font>
    <font>
      <sz val="12"/>
      <color rgb="FF000000"/>
      <name val="微软雅黑"/>
      <family val="2"/>
      <charset val="134"/>
    </font>
    <font>
      <sz val="11"/>
      <color indexed="8"/>
      <name val="等线"/>
      <family val="3"/>
      <charset val="134"/>
      <scheme val="minor"/>
    </font>
    <font>
      <sz val="9"/>
      <color indexed="8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b/>
      <sz val="9"/>
      <color theme="1"/>
      <name val="微软雅黑"/>
      <family val="2"/>
      <charset val="134"/>
    </font>
    <font>
      <sz val="11"/>
      <name val="宋体"/>
      <family val="3"/>
      <charset val="134"/>
    </font>
    <font>
      <b/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color rgb="FFC0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9E9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5C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1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31" fillId="0" borderId="0"/>
    <xf numFmtId="0" fontId="33" fillId="0" borderId="0">
      <alignment vertical="center"/>
    </xf>
  </cellStyleXfs>
  <cellXfs count="769">
    <xf numFmtId="0" fontId="0" fillId="0" borderId="0" xfId="0">
      <alignment vertical="center"/>
    </xf>
    <xf numFmtId="0" fontId="4" fillId="2" borderId="17" xfId="0" applyFont="1" applyFill="1" applyBorder="1" applyAlignment="1" applyProtection="1">
      <alignment vertical="center"/>
    </xf>
    <xf numFmtId="0" fontId="4" fillId="2" borderId="18" xfId="0" applyFont="1" applyFill="1" applyBorder="1" applyAlignment="1" applyProtection="1">
      <alignment vertical="center"/>
    </xf>
    <xf numFmtId="0" fontId="4" fillId="2" borderId="18" xfId="0" applyFont="1" applyFill="1" applyBorder="1" applyAlignment="1" applyProtection="1">
      <alignment horizontal="right" vertical="center"/>
    </xf>
    <xf numFmtId="0" fontId="0" fillId="0" borderId="0" xfId="0" applyAlignment="1">
      <alignment horizontal="left" vertical="center"/>
    </xf>
    <xf numFmtId="0" fontId="0" fillId="7" borderId="85" xfId="0" applyFill="1" applyBorder="1" applyAlignment="1">
      <alignment horizontal="center" vertical="center"/>
    </xf>
    <xf numFmtId="0" fontId="0" fillId="0" borderId="85" xfId="0" applyNumberFormat="1" applyBorder="1" applyAlignment="1">
      <alignment horizontal="center" vertical="center"/>
    </xf>
    <xf numFmtId="0" fontId="0" fillId="0" borderId="85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8" fillId="0" borderId="6" xfId="0" applyFont="1" applyFill="1" applyBorder="1" applyAlignment="1" applyProtection="1">
      <alignment horizontal="left" vertical="top"/>
    </xf>
    <xf numFmtId="0" fontId="5" fillId="0" borderId="0" xfId="0" applyFont="1">
      <alignment vertical="center"/>
    </xf>
    <xf numFmtId="0" fontId="15" fillId="2" borderId="1" xfId="0" applyFont="1" applyFill="1" applyBorder="1" applyAlignment="1" applyProtection="1">
      <alignment horizontal="left"/>
    </xf>
    <xf numFmtId="0" fontId="5" fillId="0" borderId="2" xfId="0" applyFont="1" applyBorder="1" applyAlignment="1" applyProtection="1"/>
    <xf numFmtId="0" fontId="15" fillId="2" borderId="2" xfId="0" applyFont="1" applyFill="1" applyBorder="1" applyAlignment="1" applyProtection="1">
      <alignment horizontal="left"/>
    </xf>
    <xf numFmtId="0" fontId="15" fillId="2" borderId="2" xfId="0" applyFont="1" applyFill="1" applyBorder="1" applyAlignment="1" applyProtection="1">
      <alignment horizontal="center"/>
    </xf>
    <xf numFmtId="0" fontId="16" fillId="2" borderId="2" xfId="1" applyFont="1" applyFill="1" applyBorder="1" applyAlignment="1" applyProtection="1">
      <alignment horizontal="left"/>
    </xf>
    <xf numFmtId="0" fontId="15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left"/>
    </xf>
    <xf numFmtId="0" fontId="5" fillId="0" borderId="0" xfId="0" applyFont="1" applyBorder="1" applyAlignment="1" applyProtection="1"/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0" fontId="5" fillId="0" borderId="0" xfId="0" applyFont="1" applyAlignment="1" applyProtection="1"/>
    <xf numFmtId="0" fontId="16" fillId="2" borderId="0" xfId="1" applyFont="1" applyFill="1" applyBorder="1" applyAlignment="1" applyProtection="1">
      <alignment horizontal="left"/>
    </xf>
    <xf numFmtId="0" fontId="4" fillId="2" borderId="5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left"/>
    </xf>
    <xf numFmtId="0" fontId="4" fillId="2" borderId="7" xfId="0" applyFont="1" applyFill="1" applyBorder="1" applyAlignment="1" applyProtection="1">
      <alignment horizontal="center"/>
    </xf>
    <xf numFmtId="0" fontId="17" fillId="2" borderId="6" xfId="0" applyFont="1" applyFill="1" applyBorder="1" applyAlignment="1" applyProtection="1">
      <alignment horizontal="left"/>
    </xf>
    <xf numFmtId="0" fontId="17" fillId="2" borderId="7" xfId="0" applyFont="1" applyFill="1" applyBorder="1" applyAlignment="1" applyProtection="1">
      <alignment horizontal="center"/>
    </xf>
    <xf numFmtId="0" fontId="17" fillId="2" borderId="8" xfId="0" applyFont="1" applyFill="1" applyBorder="1" applyAlignment="1" applyProtection="1">
      <alignment horizontal="center"/>
    </xf>
    <xf numFmtId="0" fontId="15" fillId="2" borderId="9" xfId="0" applyFont="1" applyFill="1" applyBorder="1" applyAlignment="1" applyProtection="1">
      <alignment vertical="center"/>
    </xf>
    <xf numFmtId="0" fontId="5" fillId="0" borderId="10" xfId="0" applyFont="1" applyBorder="1" applyAlignment="1" applyProtection="1"/>
    <xf numFmtId="0" fontId="15" fillId="2" borderId="10" xfId="0" applyFont="1" applyFill="1" applyBorder="1" applyAlignment="1" applyProtection="1">
      <alignment horizontal="left" vertical="center"/>
    </xf>
    <xf numFmtId="49" fontId="15" fillId="2" borderId="10" xfId="0" applyNumberFormat="1" applyFont="1" applyFill="1" applyBorder="1" applyAlignment="1" applyProtection="1">
      <alignment horizontal="left" vertical="center"/>
    </xf>
    <xf numFmtId="0" fontId="15" fillId="2" borderId="10" xfId="0" applyFont="1" applyFill="1" applyBorder="1" applyAlignment="1" applyProtection="1">
      <alignment vertical="center"/>
    </xf>
    <xf numFmtId="49" fontId="4" fillId="0" borderId="10" xfId="0" applyNumberFormat="1" applyFont="1" applyFill="1" applyBorder="1" applyAlignment="1" applyProtection="1">
      <alignment horizontal="left" vertical="center"/>
    </xf>
    <xf numFmtId="0" fontId="15" fillId="2" borderId="12" xfId="0" applyFont="1" applyFill="1" applyBorder="1" applyAlignment="1" applyProtection="1">
      <alignment vertical="center"/>
    </xf>
    <xf numFmtId="0" fontId="5" fillId="0" borderId="13" xfId="0" applyFont="1" applyBorder="1" applyAlignment="1" applyProtection="1"/>
    <xf numFmtId="0" fontId="15" fillId="2" borderId="13" xfId="0" applyFont="1" applyFill="1" applyBorder="1" applyAlignment="1" applyProtection="1">
      <alignment horizontal="left" vertical="center"/>
    </xf>
    <xf numFmtId="49" fontId="15" fillId="2" borderId="13" xfId="0" applyNumberFormat="1" applyFont="1" applyFill="1" applyBorder="1" applyAlignment="1" applyProtection="1">
      <alignment horizontal="left" vertical="center"/>
    </xf>
    <xf numFmtId="0" fontId="15" fillId="2" borderId="13" xfId="0" applyFont="1" applyFill="1" applyBorder="1" applyAlignment="1" applyProtection="1">
      <alignment vertical="center"/>
    </xf>
    <xf numFmtId="49" fontId="4" fillId="0" borderId="13" xfId="0" applyNumberFormat="1" applyFont="1" applyFill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vertical="center"/>
    </xf>
    <xf numFmtId="0" fontId="5" fillId="0" borderId="15" xfId="0" applyFont="1" applyBorder="1" applyAlignment="1" applyProtection="1"/>
    <xf numFmtId="0" fontId="15" fillId="2" borderId="7" xfId="0" applyFont="1" applyFill="1" applyBorder="1" applyAlignment="1" applyProtection="1">
      <alignment horizontal="left" vertical="center"/>
    </xf>
    <xf numFmtId="49" fontId="15" fillId="2" borderId="7" xfId="0" applyNumberFormat="1" applyFont="1" applyFill="1" applyBorder="1" applyAlignment="1" applyProtection="1">
      <alignment horizontal="left" vertical="center"/>
    </xf>
    <xf numFmtId="0" fontId="15" fillId="2" borderId="7" xfId="0" applyFont="1" applyFill="1" applyBorder="1" applyAlignment="1" applyProtection="1">
      <alignment vertical="center"/>
    </xf>
    <xf numFmtId="49" fontId="4" fillId="0" borderId="15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Alignment="1" applyProtection="1"/>
    <xf numFmtId="2" fontId="15" fillId="2" borderId="17" xfId="0" applyNumberFormat="1" applyFont="1" applyFill="1" applyBorder="1" applyAlignment="1" applyProtection="1">
      <alignment horizontal="center" vertical="center"/>
    </xf>
    <xf numFmtId="2" fontId="15" fillId="2" borderId="18" xfId="0" applyNumberFormat="1" applyFont="1" applyFill="1" applyBorder="1" applyAlignment="1" applyProtection="1">
      <alignment horizontal="center" vertical="center"/>
    </xf>
    <xf numFmtId="2" fontId="15" fillId="2" borderId="19" xfId="0" applyNumberFormat="1" applyFont="1" applyFill="1" applyBorder="1" applyAlignment="1" applyProtection="1">
      <alignment horizontal="center" vertical="center"/>
    </xf>
    <xf numFmtId="2" fontId="15" fillId="2" borderId="17" xfId="0" applyNumberFormat="1" applyFont="1" applyFill="1" applyBorder="1" applyAlignment="1" applyProtection="1">
      <alignment horizontal="left" vertical="center"/>
    </xf>
    <xf numFmtId="0" fontId="15" fillId="2" borderId="18" xfId="0" applyFont="1" applyFill="1" applyBorder="1" applyAlignment="1" applyProtection="1">
      <alignment vertical="center"/>
    </xf>
    <xf numFmtId="2" fontId="15" fillId="2" borderId="17" xfId="0" applyNumberFormat="1" applyFont="1" applyFill="1" applyBorder="1" applyAlignment="1" applyProtection="1">
      <alignment vertical="center"/>
    </xf>
    <xf numFmtId="2" fontId="15" fillId="2" borderId="18" xfId="0" applyNumberFormat="1" applyFont="1" applyFill="1" applyBorder="1" applyAlignment="1" applyProtection="1">
      <alignment vertical="center"/>
    </xf>
    <xf numFmtId="0" fontId="15" fillId="2" borderId="18" xfId="0" applyFont="1" applyFill="1" applyBorder="1" applyAlignment="1" applyProtection="1">
      <alignment horizontal="center" vertical="center"/>
    </xf>
    <xf numFmtId="0" fontId="15" fillId="2" borderId="19" xfId="0" applyFont="1" applyFill="1" applyBorder="1" applyAlignment="1" applyProtection="1">
      <alignment vertical="center"/>
    </xf>
    <xf numFmtId="0" fontId="19" fillId="2" borderId="17" xfId="0" applyFont="1" applyFill="1" applyBorder="1" applyAlignment="1" applyProtection="1">
      <alignment horizontal="left" vertical="center"/>
    </xf>
    <xf numFmtId="0" fontId="19" fillId="2" borderId="18" xfId="0" applyFont="1" applyFill="1" applyBorder="1" applyAlignment="1" applyProtection="1">
      <alignment horizontal="center" vertical="center"/>
    </xf>
    <xf numFmtId="0" fontId="19" fillId="2" borderId="19" xfId="0" applyFont="1" applyFill="1" applyBorder="1" applyAlignment="1" applyProtection="1">
      <alignment horizontal="center" vertical="center"/>
    </xf>
    <xf numFmtId="2" fontId="15" fillId="2" borderId="58" xfId="0" applyNumberFormat="1" applyFont="1" applyFill="1" applyBorder="1" applyAlignment="1" applyProtection="1">
      <alignment horizontal="center" vertical="center" wrapText="1"/>
    </xf>
    <xf numFmtId="0" fontId="15" fillId="2" borderId="59" xfId="0" applyFont="1" applyFill="1" applyBorder="1" applyAlignment="1" applyProtection="1">
      <alignment horizontal="center" vertical="center" wrapText="1"/>
    </xf>
    <xf numFmtId="0" fontId="15" fillId="2" borderId="60" xfId="0" applyFont="1" applyFill="1" applyBorder="1" applyAlignment="1" applyProtection="1">
      <alignment horizontal="center" vertical="center" wrapText="1"/>
    </xf>
    <xf numFmtId="0" fontId="15" fillId="2" borderId="58" xfId="0" applyFont="1" applyFill="1" applyBorder="1" applyAlignment="1" applyProtection="1">
      <alignment horizontal="center" vertical="center" wrapText="1"/>
    </xf>
    <xf numFmtId="0" fontId="15" fillId="2" borderId="57" xfId="0" applyFont="1" applyFill="1" applyBorder="1" applyAlignment="1" applyProtection="1">
      <alignment horizontal="center" vertical="center" wrapText="1"/>
    </xf>
    <xf numFmtId="2" fontId="15" fillId="2" borderId="59" xfId="0" applyNumberFormat="1" applyFont="1" applyFill="1" applyBorder="1" applyAlignment="1" applyProtection="1">
      <alignment horizontal="center" vertical="center" wrapText="1"/>
    </xf>
    <xf numFmtId="2" fontId="15" fillId="2" borderId="61" xfId="0" applyNumberFormat="1" applyFont="1" applyFill="1" applyBorder="1" applyAlignment="1" applyProtection="1">
      <alignment horizontal="center" vertical="center" wrapText="1"/>
    </xf>
    <xf numFmtId="2" fontId="15" fillId="2" borderId="62" xfId="0" applyNumberFormat="1" applyFont="1" applyFill="1" applyBorder="1" applyAlignment="1" applyProtection="1">
      <alignment horizontal="center" vertical="center" wrapText="1"/>
    </xf>
    <xf numFmtId="2" fontId="15" fillId="2" borderId="63" xfId="0" applyNumberFormat="1" applyFont="1" applyFill="1" applyBorder="1" applyAlignment="1" applyProtection="1">
      <alignment horizontal="center" vertical="center" wrapText="1"/>
    </xf>
    <xf numFmtId="0" fontId="15" fillId="2" borderId="62" xfId="0" applyFont="1" applyFill="1" applyBorder="1" applyAlignment="1" applyProtection="1">
      <alignment horizontal="center" vertical="center" wrapText="1"/>
    </xf>
    <xf numFmtId="0" fontId="15" fillId="2" borderId="63" xfId="0" applyFont="1" applyFill="1" applyBorder="1" applyAlignment="1" applyProtection="1">
      <alignment horizontal="center" vertical="center" wrapText="1"/>
    </xf>
    <xf numFmtId="2" fontId="15" fillId="2" borderId="60" xfId="0" applyNumberFormat="1" applyFont="1" applyFill="1" applyBorder="1" applyAlignment="1" applyProtection="1">
      <alignment horizontal="center" vertical="center" wrapText="1"/>
    </xf>
    <xf numFmtId="0" fontId="15" fillId="2" borderId="64" xfId="0" applyFont="1" applyFill="1" applyBorder="1" applyAlignment="1" applyProtection="1">
      <alignment horizontal="center" vertical="center" wrapText="1"/>
    </xf>
    <xf numFmtId="0" fontId="15" fillId="2" borderId="61" xfId="0" applyFont="1" applyFill="1" applyBorder="1" applyAlignment="1" applyProtection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</xf>
    <xf numFmtId="0" fontId="15" fillId="2" borderId="65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top"/>
    </xf>
    <xf numFmtId="0" fontId="20" fillId="2" borderId="57" xfId="0" applyFont="1" applyFill="1" applyBorder="1" applyAlignment="1" applyProtection="1">
      <alignment horizontal="center" vertical="center" wrapText="1"/>
    </xf>
    <xf numFmtId="0" fontId="20" fillId="2" borderId="59" xfId="0" applyFont="1" applyFill="1" applyBorder="1" applyAlignment="1" applyProtection="1">
      <alignment horizontal="center" vertical="center" wrapText="1"/>
    </xf>
    <xf numFmtId="0" fontId="19" fillId="2" borderId="61" xfId="0" applyFont="1" applyFill="1" applyBorder="1" applyAlignment="1" applyProtection="1">
      <alignment horizontal="center" vertical="center" wrapText="1"/>
    </xf>
    <xf numFmtId="0" fontId="5" fillId="3" borderId="7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7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74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66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67" xfId="0" applyNumberFormat="1" applyFont="1" applyFill="1" applyBorder="1" applyAlignment="1" applyProtection="1">
      <alignment horizontal="center" vertical="center"/>
      <protection locked="0"/>
    </xf>
    <xf numFmtId="2" fontId="4" fillId="3" borderId="68" xfId="0" applyNumberFormat="1" applyFont="1" applyFill="1" applyBorder="1" applyAlignment="1" applyProtection="1">
      <alignment horizontal="center" vertical="center"/>
      <protection locked="0"/>
    </xf>
    <xf numFmtId="49" fontId="4" fillId="3" borderId="69" xfId="0" applyNumberFormat="1" applyFont="1" applyFill="1" applyBorder="1" applyAlignment="1" applyProtection="1">
      <alignment horizontal="center" vertical="center"/>
      <protection locked="0"/>
    </xf>
    <xf numFmtId="2" fontId="5" fillId="3" borderId="72" xfId="0" applyNumberFormat="1" applyFont="1" applyFill="1" applyBorder="1" applyAlignment="1" applyProtection="1">
      <alignment horizontal="center" vertical="center"/>
      <protection locked="0"/>
    </xf>
    <xf numFmtId="177" fontId="5" fillId="3" borderId="74" xfId="0" applyNumberFormat="1" applyFont="1" applyFill="1" applyBorder="1" applyAlignment="1" applyProtection="1">
      <alignment horizontal="center" vertical="center"/>
      <protection locked="0"/>
    </xf>
    <xf numFmtId="0" fontId="4" fillId="3" borderId="66" xfId="0" applyNumberFormat="1" applyFont="1" applyFill="1" applyBorder="1" applyAlignment="1" applyProtection="1">
      <alignment horizontal="center" vertical="center"/>
      <protection locked="0"/>
    </xf>
    <xf numFmtId="0" fontId="4" fillId="3" borderId="67" xfId="0" applyNumberFormat="1" applyFont="1" applyFill="1" applyBorder="1" applyAlignment="1" applyProtection="1">
      <alignment horizontal="center" vertical="center"/>
      <protection locked="0"/>
    </xf>
    <xf numFmtId="0" fontId="4" fillId="3" borderId="69" xfId="0" applyNumberFormat="1" applyFont="1" applyFill="1" applyBorder="1" applyAlignment="1" applyProtection="1">
      <alignment horizontal="center" vertical="center"/>
      <protection locked="0"/>
    </xf>
    <xf numFmtId="177" fontId="4" fillId="3" borderId="66" xfId="0" applyNumberFormat="1" applyFont="1" applyFill="1" applyBorder="1" applyAlignment="1" applyProtection="1">
      <alignment horizontal="center" vertical="center"/>
      <protection locked="0"/>
    </xf>
    <xf numFmtId="2" fontId="9" fillId="4" borderId="71" xfId="0" applyNumberFormat="1" applyFont="1" applyFill="1" applyBorder="1" applyAlignment="1" applyProtection="1">
      <alignment horizontal="center" vertical="center"/>
    </xf>
    <xf numFmtId="2" fontId="9" fillId="4" borderId="72" xfId="0" applyNumberFormat="1" applyFont="1" applyFill="1" applyBorder="1" applyAlignment="1" applyProtection="1">
      <alignment horizontal="center" vertical="center"/>
    </xf>
    <xf numFmtId="2" fontId="9" fillId="4" borderId="70" xfId="0" applyNumberFormat="1" applyFont="1" applyFill="1" applyBorder="1" applyAlignment="1" applyProtection="1">
      <alignment horizontal="center" vertical="center"/>
    </xf>
    <xf numFmtId="0" fontId="4" fillId="3" borderId="7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72" xfId="0" applyNumberFormat="1" applyFont="1" applyFill="1" applyBorder="1" applyAlignment="1" applyProtection="1">
      <alignment horizontal="center" vertical="center"/>
      <protection locked="0"/>
    </xf>
    <xf numFmtId="178" fontId="5" fillId="3" borderId="70" xfId="0" applyNumberFormat="1" applyFont="1" applyFill="1" applyBorder="1" applyAlignment="1" applyProtection="1">
      <alignment horizontal="center" vertical="center"/>
      <protection locked="0"/>
    </xf>
    <xf numFmtId="0" fontId="4" fillId="3" borderId="71" xfId="0" applyNumberFormat="1" applyFont="1" applyFill="1" applyBorder="1" applyAlignment="1" applyProtection="1">
      <alignment horizontal="center" vertical="center"/>
      <protection locked="0"/>
    </xf>
    <xf numFmtId="0" fontId="4" fillId="3" borderId="72" xfId="0" applyNumberFormat="1" applyFont="1" applyFill="1" applyBorder="1" applyAlignment="1" applyProtection="1">
      <alignment horizontal="center" vertical="center"/>
      <protection locked="0"/>
    </xf>
    <xf numFmtId="2" fontId="4" fillId="3" borderId="70" xfId="0" applyNumberFormat="1" applyFont="1" applyFill="1" applyBorder="1" applyAlignment="1" applyProtection="1">
      <alignment horizontal="center" vertical="center"/>
      <protection locked="0"/>
    </xf>
    <xf numFmtId="0" fontId="4" fillId="3" borderId="73" xfId="0" applyNumberFormat="1" applyFont="1" applyFill="1" applyBorder="1" applyAlignment="1" applyProtection="1">
      <alignment horizontal="center" vertical="center"/>
      <protection locked="0"/>
    </xf>
    <xf numFmtId="177" fontId="4" fillId="3" borderId="71" xfId="0" applyNumberFormat="1" applyFont="1" applyFill="1" applyBorder="1" applyAlignment="1" applyProtection="1">
      <alignment horizontal="center" vertical="center"/>
      <protection locked="0"/>
    </xf>
    <xf numFmtId="0" fontId="5" fillId="3" borderId="71" xfId="0" applyNumberFormat="1" applyFont="1" applyFill="1" applyBorder="1" applyAlignment="1" applyProtection="1">
      <alignment horizontal="center" vertical="center"/>
      <protection locked="0"/>
    </xf>
    <xf numFmtId="0" fontId="5" fillId="3" borderId="72" xfId="0" applyNumberFormat="1" applyFont="1" applyFill="1" applyBorder="1" applyAlignment="1" applyProtection="1">
      <alignment horizontal="center" vertical="center"/>
      <protection locked="0"/>
    </xf>
    <xf numFmtId="2" fontId="5" fillId="3" borderId="70" xfId="0" applyNumberFormat="1" applyFont="1" applyFill="1" applyBorder="1" applyAlignment="1" applyProtection="1">
      <alignment horizontal="center" vertical="center"/>
      <protection locked="0"/>
    </xf>
    <xf numFmtId="177" fontId="5" fillId="3" borderId="71" xfId="0" applyNumberFormat="1" applyFont="1" applyFill="1" applyBorder="1" applyAlignment="1" applyProtection="1">
      <alignment horizontal="center" vertical="center"/>
      <protection locked="0"/>
    </xf>
    <xf numFmtId="0" fontId="5" fillId="3" borderId="73" xfId="0" applyNumberFormat="1" applyFont="1" applyFill="1" applyBorder="1" applyAlignment="1" applyProtection="1">
      <alignment horizontal="center" vertical="center"/>
      <protection locked="0"/>
    </xf>
    <xf numFmtId="0" fontId="5" fillId="3" borderId="7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7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7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72" xfId="0" applyNumberFormat="1" applyFont="1" applyFill="1" applyBorder="1" applyAlignment="1" applyProtection="1">
      <alignment horizontal="center" vertical="center"/>
      <protection locked="0"/>
    </xf>
    <xf numFmtId="178" fontId="4" fillId="3" borderId="70" xfId="0" applyNumberFormat="1" applyFont="1" applyFill="1" applyBorder="1" applyAlignment="1" applyProtection="1">
      <alignment horizontal="center" vertical="center"/>
      <protection locked="0"/>
    </xf>
    <xf numFmtId="49" fontId="4" fillId="3" borderId="73" xfId="0" applyNumberFormat="1" applyFont="1" applyFill="1" applyBorder="1" applyAlignment="1" applyProtection="1">
      <alignment horizontal="center" vertical="center"/>
      <protection locked="0"/>
    </xf>
    <xf numFmtId="2" fontId="4" fillId="3" borderId="72" xfId="0" applyNumberFormat="1" applyFont="1" applyFill="1" applyBorder="1" applyAlignment="1" applyProtection="1">
      <alignment horizontal="center" vertical="center"/>
      <protection locked="0"/>
    </xf>
    <xf numFmtId="177" fontId="4" fillId="3" borderId="74" xfId="0" applyNumberFormat="1" applyFont="1" applyFill="1" applyBorder="1" applyAlignment="1" applyProtection="1">
      <alignment horizontal="center" vertical="center"/>
      <protection locked="0"/>
    </xf>
    <xf numFmtId="0" fontId="4" fillId="3" borderId="76" xfId="0" applyNumberFormat="1" applyFont="1" applyFill="1" applyBorder="1" applyAlignment="1" applyProtection="1">
      <alignment horizontal="center" vertical="center"/>
      <protection locked="0"/>
    </xf>
    <xf numFmtId="0" fontId="4" fillId="3" borderId="60" xfId="0" applyNumberFormat="1" applyFont="1" applyFill="1" applyBorder="1" applyAlignment="1" applyProtection="1">
      <alignment horizontal="center" vertical="center"/>
      <protection locked="0"/>
    </xf>
    <xf numFmtId="0" fontId="4" fillId="3" borderId="77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78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76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77" xfId="0" applyNumberFormat="1" applyFont="1" applyFill="1" applyBorder="1" applyAlignment="1" applyProtection="1">
      <alignment horizontal="center" vertical="center"/>
      <protection locked="0"/>
    </xf>
    <xf numFmtId="178" fontId="4" fillId="3" borderId="79" xfId="0" applyNumberFormat="1" applyFont="1" applyFill="1" applyBorder="1" applyAlignment="1" applyProtection="1">
      <alignment horizontal="center" vertical="center"/>
      <protection locked="0"/>
    </xf>
    <xf numFmtId="49" fontId="4" fillId="3" borderId="80" xfId="0" applyNumberFormat="1" applyFont="1" applyFill="1" applyBorder="1" applyAlignment="1" applyProtection="1">
      <alignment horizontal="center" vertical="center"/>
      <protection locked="0"/>
    </xf>
    <xf numFmtId="2" fontId="4" fillId="3" borderId="77" xfId="0" applyNumberFormat="1" applyFont="1" applyFill="1" applyBorder="1" applyAlignment="1" applyProtection="1">
      <alignment horizontal="center" vertical="center"/>
      <protection locked="0"/>
    </xf>
    <xf numFmtId="177" fontId="4" fillId="3" borderId="78" xfId="0" applyNumberFormat="1" applyFont="1" applyFill="1" applyBorder="1" applyAlignment="1" applyProtection="1">
      <alignment horizontal="center" vertical="center"/>
      <protection locked="0"/>
    </xf>
    <xf numFmtId="0" fontId="4" fillId="3" borderId="77" xfId="0" applyNumberFormat="1" applyFont="1" applyFill="1" applyBorder="1" applyAlignment="1" applyProtection="1">
      <alignment horizontal="center" vertical="center"/>
      <protection locked="0"/>
    </xf>
    <xf numFmtId="2" fontId="4" fillId="3" borderId="79" xfId="0" applyNumberFormat="1" applyFont="1" applyFill="1" applyBorder="1" applyAlignment="1" applyProtection="1">
      <alignment horizontal="center" vertical="center"/>
      <protection locked="0"/>
    </xf>
    <xf numFmtId="0" fontId="4" fillId="3" borderId="80" xfId="0" applyNumberFormat="1" applyFont="1" applyFill="1" applyBorder="1" applyAlignment="1" applyProtection="1">
      <alignment horizontal="center" vertical="center"/>
      <protection locked="0"/>
    </xf>
    <xf numFmtId="177" fontId="4" fillId="3" borderId="76" xfId="0" applyNumberFormat="1" applyFont="1" applyFill="1" applyBorder="1" applyAlignment="1" applyProtection="1">
      <alignment horizontal="center" vertical="center"/>
      <protection locked="0"/>
    </xf>
    <xf numFmtId="2" fontId="9" fillId="4" borderId="76" xfId="0" applyNumberFormat="1" applyFont="1" applyFill="1" applyBorder="1" applyAlignment="1" applyProtection="1">
      <alignment horizontal="center" vertical="center"/>
    </xf>
    <xf numFmtId="2" fontId="9" fillId="4" borderId="77" xfId="0" applyNumberFormat="1" applyFont="1" applyFill="1" applyBorder="1" applyAlignment="1" applyProtection="1">
      <alignment horizontal="center" vertical="center"/>
    </xf>
    <xf numFmtId="2" fontId="9" fillId="4" borderId="79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/>
    <xf numFmtId="0" fontId="4" fillId="0" borderId="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right" vertical="center"/>
    </xf>
    <xf numFmtId="49" fontId="4" fillId="0" borderId="25" xfId="0" applyNumberFormat="1" applyFont="1" applyFill="1" applyBorder="1" applyAlignment="1" applyProtection="1">
      <alignment horizontal="center" vertical="center"/>
    </xf>
    <xf numFmtId="0" fontId="4" fillId="0" borderId="8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178" fontId="4" fillId="6" borderId="81" xfId="0" applyNumberFormat="1" applyFont="1" applyFill="1" applyBorder="1" applyAlignment="1" applyProtection="1">
      <alignment horizontal="center" vertical="center"/>
    </xf>
    <xf numFmtId="178" fontId="4" fillId="6" borderId="83" xfId="0" applyNumberFormat="1" applyFont="1" applyFill="1" applyBorder="1" applyAlignment="1" applyProtection="1">
      <alignment horizontal="center" vertical="center"/>
    </xf>
    <xf numFmtId="178" fontId="4" fillId="6" borderId="49" xfId="0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/>
    <xf numFmtId="0" fontId="4" fillId="0" borderId="7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178" fontId="4" fillId="6" borderId="84" xfId="0" applyNumberFormat="1" applyFont="1" applyFill="1" applyBorder="1" applyAlignment="1" applyProtection="1">
      <alignment horizontal="center" vertical="center"/>
    </xf>
    <xf numFmtId="178" fontId="4" fillId="6" borderId="52" xfId="0" applyNumberFormat="1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 applyProtection="1">
      <alignment horizontal="left"/>
    </xf>
    <xf numFmtId="0" fontId="21" fillId="2" borderId="4" xfId="0" applyFont="1" applyFill="1" applyBorder="1" applyAlignment="1" applyProtection="1">
      <alignment horizontal="left"/>
    </xf>
    <xf numFmtId="0" fontId="22" fillId="2" borderId="4" xfId="0" applyFont="1" applyFill="1" applyBorder="1" applyAlignment="1" applyProtection="1">
      <alignment horizontal="left"/>
    </xf>
    <xf numFmtId="0" fontId="4" fillId="2" borderId="8" xfId="0" applyFont="1" applyFill="1" applyBorder="1" applyAlignment="1" applyProtection="1">
      <alignment horizontal="center"/>
    </xf>
    <xf numFmtId="0" fontId="17" fillId="2" borderId="7" xfId="0" applyFont="1" applyFill="1" applyBorder="1" applyAlignment="1" applyProtection="1">
      <alignment horizontal="left"/>
    </xf>
    <xf numFmtId="0" fontId="15" fillId="2" borderId="17" xfId="0" applyFont="1" applyFill="1" applyBorder="1" applyAlignment="1" applyProtection="1">
      <alignment horizontal="left" vertical="center"/>
    </xf>
    <xf numFmtId="0" fontId="15" fillId="2" borderId="19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15" fillId="2" borderId="18" xfId="0" applyFont="1" applyFill="1" applyBorder="1" applyAlignment="1" applyProtection="1">
      <alignment horizontal="left" vertical="center"/>
    </xf>
    <xf numFmtId="0" fontId="15" fillId="2" borderId="18" xfId="0" applyFont="1" applyFill="1" applyBorder="1" applyAlignment="1" applyProtection="1">
      <alignment horizontal="right" vertical="center"/>
    </xf>
    <xf numFmtId="0" fontId="15" fillId="2" borderId="20" xfId="0" applyFont="1" applyFill="1" applyBorder="1" applyAlignment="1" applyProtection="1">
      <alignment horizontal="center" vertical="center"/>
    </xf>
    <xf numFmtId="49" fontId="23" fillId="2" borderId="21" xfId="0" applyNumberFormat="1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horizontal="right" vertical="center"/>
    </xf>
    <xf numFmtId="0" fontId="4" fillId="2" borderId="13" xfId="0" applyFont="1" applyFill="1" applyBorder="1" applyAlignment="1" applyProtection="1">
      <alignment horizontal="right" vertical="center"/>
    </xf>
    <xf numFmtId="49" fontId="4" fillId="2" borderId="13" xfId="0" applyNumberFormat="1" applyFont="1" applyFill="1" applyBorder="1" applyAlignment="1" applyProtection="1">
      <alignment horizontal="center" vertical="center"/>
    </xf>
    <xf numFmtId="2" fontId="4" fillId="4" borderId="22" xfId="0" applyNumberFormat="1" applyFont="1" applyFill="1" applyBorder="1" applyAlignment="1" applyProtection="1">
      <alignment horizontal="right" vertical="center"/>
    </xf>
    <xf numFmtId="0" fontId="15" fillId="2" borderId="27" xfId="0" applyFont="1" applyFill="1" applyBorder="1" applyAlignment="1" applyProtection="1">
      <alignment vertical="center"/>
    </xf>
    <xf numFmtId="0" fontId="15" fillId="2" borderId="28" xfId="0" applyFont="1" applyFill="1" applyBorder="1" applyAlignment="1" applyProtection="1">
      <alignment vertical="center"/>
    </xf>
    <xf numFmtId="0" fontId="4" fillId="2" borderId="28" xfId="0" applyFont="1" applyFill="1" applyBorder="1" applyAlignment="1" applyProtection="1">
      <alignment vertical="center"/>
    </xf>
    <xf numFmtId="2" fontId="4" fillId="4" borderId="29" xfId="0" applyNumberFormat="1" applyFont="1" applyFill="1" applyBorder="1" applyAlignment="1" applyProtection="1">
      <alignment horizontal="right" vertical="center"/>
    </xf>
    <xf numFmtId="0" fontId="4" fillId="2" borderId="12" xfId="0" applyFont="1" applyFill="1" applyBorder="1" applyAlignment="1" applyProtection="1">
      <alignment horizontal="left" vertical="center"/>
    </xf>
    <xf numFmtId="0" fontId="15" fillId="2" borderId="1" xfId="0" applyFont="1" applyFill="1" applyBorder="1" applyAlignment="1" applyProtection="1">
      <alignment vertical="center"/>
    </xf>
    <xf numFmtId="0" fontId="15" fillId="2" borderId="2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right" vertical="center"/>
    </xf>
    <xf numFmtId="49" fontId="4" fillId="2" borderId="2" xfId="0" applyNumberFormat="1" applyFont="1" applyFill="1" applyBorder="1" applyAlignment="1" applyProtection="1">
      <alignment horizontal="right" vertical="center"/>
    </xf>
    <xf numFmtId="2" fontId="4" fillId="4" borderId="31" xfId="0" applyNumberFormat="1" applyFont="1" applyFill="1" applyBorder="1" applyAlignment="1" applyProtection="1">
      <alignment horizontal="right" vertical="center"/>
    </xf>
    <xf numFmtId="0" fontId="15" fillId="2" borderId="33" xfId="0" applyFont="1" applyFill="1" applyBorder="1" applyAlignment="1" applyProtection="1">
      <alignment vertical="center"/>
    </xf>
    <xf numFmtId="0" fontId="4" fillId="2" borderId="34" xfId="0" applyFont="1" applyFill="1" applyBorder="1" applyAlignment="1" applyProtection="1">
      <alignment vertical="center"/>
    </xf>
    <xf numFmtId="0" fontId="4" fillId="2" borderId="34" xfId="0" applyFont="1" applyFill="1" applyBorder="1" applyAlignment="1" applyProtection="1">
      <alignment horizontal="left" vertical="center"/>
    </xf>
    <xf numFmtId="0" fontId="4" fillId="2" borderId="34" xfId="0" applyFont="1" applyFill="1" applyBorder="1" applyAlignment="1" applyProtection="1">
      <alignment horizontal="right" vertical="center"/>
    </xf>
    <xf numFmtId="49" fontId="4" fillId="2" borderId="34" xfId="0" applyNumberFormat="1" applyFont="1" applyFill="1" applyBorder="1" applyAlignment="1" applyProtection="1">
      <alignment horizontal="center" vertical="center"/>
    </xf>
    <xf numFmtId="2" fontId="4" fillId="4" borderId="35" xfId="0" applyNumberFormat="1" applyFont="1" applyFill="1" applyBorder="1" applyAlignment="1" applyProtection="1">
      <alignment horizontal="right" vertical="center"/>
    </xf>
    <xf numFmtId="0" fontId="4" fillId="2" borderId="24" xfId="0" applyFont="1" applyFill="1" applyBorder="1" applyAlignment="1" applyProtection="1">
      <alignment horizontal="left" vertical="center"/>
    </xf>
    <xf numFmtId="0" fontId="15" fillId="2" borderId="37" xfId="0" applyFont="1" applyFill="1" applyBorder="1" applyAlignment="1" applyProtection="1">
      <alignment vertical="center"/>
    </xf>
    <xf numFmtId="0" fontId="4" fillId="2" borderId="15" xfId="0" applyFont="1" applyFill="1" applyBorder="1" applyAlignment="1" applyProtection="1">
      <alignment vertical="center"/>
    </xf>
    <xf numFmtId="0" fontId="4" fillId="2" borderId="15" xfId="0" applyFont="1" applyFill="1" applyBorder="1" applyAlignment="1" applyProtection="1">
      <alignment horizontal="right" vertical="center"/>
    </xf>
    <xf numFmtId="2" fontId="4" fillId="4" borderId="38" xfId="0" applyNumberFormat="1" applyFont="1" applyFill="1" applyBorder="1" applyAlignment="1" applyProtection="1">
      <alignment horizontal="right" vertical="center"/>
    </xf>
    <xf numFmtId="0" fontId="4" fillId="2" borderId="4" xfId="0" applyFont="1" applyFill="1" applyBorder="1" applyAlignment="1" applyProtection="1">
      <alignment horizontal="left" vertical="center"/>
    </xf>
    <xf numFmtId="2" fontId="4" fillId="2" borderId="18" xfId="0" applyNumberFormat="1" applyFont="1" applyFill="1" applyBorder="1" applyAlignment="1" applyProtection="1">
      <alignment horizontal="right" vertical="center"/>
    </xf>
    <xf numFmtId="2" fontId="4" fillId="2" borderId="22" xfId="0" applyNumberFormat="1" applyFont="1" applyFill="1" applyBorder="1" applyAlignment="1" applyProtection="1">
      <alignment horizontal="right" vertical="center"/>
    </xf>
    <xf numFmtId="2" fontId="4" fillId="2" borderId="40" xfId="0" applyNumberFormat="1" applyFont="1" applyFill="1" applyBorder="1" applyAlignment="1" applyProtection="1">
      <alignment horizontal="right"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3" xfId="0" applyFont="1" applyFill="1" applyBorder="1" applyAlignment="1" applyProtection="1">
      <alignment vertical="center"/>
    </xf>
    <xf numFmtId="49" fontId="4" fillId="2" borderId="13" xfId="0" applyNumberFormat="1" applyFont="1" applyFill="1" applyBorder="1" applyAlignment="1" applyProtection="1">
      <alignment horizontal="right" vertical="center"/>
    </xf>
    <xf numFmtId="0" fontId="15" fillId="2" borderId="12" xfId="0" applyFont="1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center" vertical="center"/>
    </xf>
    <xf numFmtId="2" fontId="4" fillId="4" borderId="42" xfId="0" applyNumberFormat="1" applyFont="1" applyFill="1" applyBorder="1" applyAlignment="1" applyProtection="1">
      <alignment horizontal="right" vertical="center"/>
    </xf>
    <xf numFmtId="2" fontId="4" fillId="2" borderId="13" xfId="0" applyNumberFormat="1" applyFont="1" applyFill="1" applyBorder="1" applyAlignment="1" applyProtection="1">
      <alignment vertical="center"/>
      <protection locked="0"/>
    </xf>
    <xf numFmtId="0" fontId="4" fillId="2" borderId="37" xfId="0" applyFont="1" applyFill="1" applyBorder="1" applyAlignment="1" applyProtection="1">
      <alignment horizontal="left" vertical="center"/>
    </xf>
    <xf numFmtId="2" fontId="4" fillId="2" borderId="15" xfId="0" applyNumberFormat="1" applyFont="1" applyFill="1" applyBorder="1" applyAlignment="1" applyProtection="1">
      <alignment vertical="center"/>
      <protection locked="0"/>
    </xf>
    <xf numFmtId="0" fontId="4" fillId="2" borderId="27" xfId="0" applyFont="1" applyFill="1" applyBorder="1" applyAlignment="1" applyProtection="1">
      <alignment horizontal="left" vertical="center"/>
    </xf>
    <xf numFmtId="0" fontId="4" fillId="0" borderId="28" xfId="0" applyNumberFormat="1" applyFont="1" applyFill="1" applyBorder="1" applyAlignment="1" applyProtection="1">
      <alignment horizontal="center" vertical="center"/>
      <protection locked="0"/>
    </xf>
    <xf numFmtId="2" fontId="4" fillId="0" borderId="18" xfId="0" applyNumberFormat="1" applyFont="1" applyFill="1" applyBorder="1" applyAlignment="1" applyProtection="1">
      <alignment horizontal="right" vertical="center"/>
    </xf>
    <xf numFmtId="2" fontId="15" fillId="4" borderId="20" xfId="0" applyNumberFormat="1" applyFont="1" applyFill="1" applyBorder="1" applyAlignment="1" applyProtection="1">
      <alignment horizontal="right" vertical="center"/>
    </xf>
    <xf numFmtId="0" fontId="5" fillId="0" borderId="24" xfId="0" applyFont="1" applyBorder="1" applyAlignment="1" applyProtection="1"/>
    <xf numFmtId="0" fontId="4" fillId="2" borderId="25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/>
    <xf numFmtId="0" fontId="24" fillId="2" borderId="12" xfId="0" applyFont="1" applyFill="1" applyBorder="1" applyAlignment="1" applyProtection="1">
      <alignment horizontal="left" vertical="center"/>
    </xf>
    <xf numFmtId="0" fontId="15" fillId="2" borderId="45" xfId="0" applyFont="1" applyFill="1" applyBorder="1" applyAlignment="1" applyProtection="1">
      <alignment vertical="center"/>
    </xf>
    <xf numFmtId="0" fontId="15" fillId="2" borderId="46" xfId="0" applyFont="1" applyFill="1" applyBorder="1" applyAlignment="1" applyProtection="1">
      <alignment vertical="center"/>
    </xf>
    <xf numFmtId="0" fontId="4" fillId="2" borderId="46" xfId="0" applyFont="1" applyFill="1" applyBorder="1" applyAlignment="1" applyProtection="1">
      <alignment vertical="center"/>
    </xf>
    <xf numFmtId="49" fontId="4" fillId="2" borderId="46" xfId="0" applyNumberFormat="1" applyFont="1" applyFill="1" applyBorder="1" applyAlignment="1" applyProtection="1">
      <alignment horizontal="right" vertical="center"/>
    </xf>
    <xf numFmtId="0" fontId="4" fillId="2" borderId="7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right" vertical="center"/>
    </xf>
    <xf numFmtId="2" fontId="15" fillId="4" borderId="50" xfId="0" applyNumberFormat="1" applyFont="1" applyFill="1" applyBorder="1" applyAlignment="1" applyProtection="1">
      <alignment horizontal="right" vertical="center"/>
    </xf>
    <xf numFmtId="0" fontId="15" fillId="2" borderId="24" xfId="0" applyFont="1" applyFill="1" applyBorder="1" applyAlignment="1" applyProtection="1">
      <alignment vertical="center"/>
    </xf>
    <xf numFmtId="0" fontId="5" fillId="0" borderId="0" xfId="0" applyFont="1" applyAlignment="1"/>
    <xf numFmtId="0" fontId="4" fillId="2" borderId="25" xfId="0" applyFont="1" applyFill="1" applyBorder="1" applyAlignment="1" applyProtection="1">
      <alignment vertical="center"/>
    </xf>
    <xf numFmtId="0" fontId="4" fillId="2" borderId="25" xfId="0" applyFont="1" applyFill="1" applyBorder="1" applyAlignment="1" applyProtection="1">
      <alignment horizontal="right" vertical="center"/>
    </xf>
    <xf numFmtId="2" fontId="4" fillId="4" borderId="54" xfId="0" applyNumberFormat="1" applyFont="1" applyFill="1" applyBorder="1" applyAlignment="1" applyProtection="1">
      <alignment horizontal="right" vertical="center"/>
    </xf>
    <xf numFmtId="0" fontId="4" fillId="2" borderId="9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horizontal="left" vertical="center"/>
    </xf>
    <xf numFmtId="2" fontId="4" fillId="2" borderId="10" xfId="0" applyNumberFormat="1" applyFont="1" applyFill="1" applyBorder="1" applyAlignment="1" applyProtection="1">
      <alignment horizontal="right" vertical="center"/>
    </xf>
    <xf numFmtId="0" fontId="15" fillId="2" borderId="15" xfId="0" applyFont="1" applyFill="1" applyBorder="1" applyAlignment="1" applyProtection="1">
      <alignment vertical="center"/>
    </xf>
    <xf numFmtId="0" fontId="4" fillId="2" borderId="15" xfId="0" applyFont="1" applyFill="1" applyBorder="1" applyAlignment="1" applyProtection="1">
      <alignment horizontal="center" vertical="center"/>
    </xf>
    <xf numFmtId="3" fontId="4" fillId="4" borderId="38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6" xfId="0" applyFont="1" applyFill="1" applyBorder="1" applyAlignment="1" applyProtection="1">
      <protection locked="0"/>
    </xf>
    <xf numFmtId="2" fontId="4" fillId="6" borderId="84" xfId="0" applyNumberFormat="1" applyFont="1" applyFill="1" applyBorder="1" applyAlignment="1" applyProtection="1">
      <alignment horizontal="center" vertical="center"/>
    </xf>
    <xf numFmtId="0" fontId="25" fillId="0" borderId="0" xfId="0" applyFont="1" applyAlignment="1" applyProtection="1"/>
    <xf numFmtId="0" fontId="25" fillId="0" borderId="0" xfId="0" applyFont="1" applyAlignment="1" applyProtection="1">
      <alignment horizontal="center"/>
    </xf>
    <xf numFmtId="0" fontId="5" fillId="0" borderId="3" xfId="0" applyFont="1" applyBorder="1" applyAlignment="1" applyProtection="1"/>
    <xf numFmtId="0" fontId="5" fillId="0" borderId="0" xfId="0" applyFont="1" applyAlignment="1" applyProtection="1">
      <alignment horizontal="center"/>
    </xf>
    <xf numFmtId="0" fontId="5" fillId="0" borderId="5" xfId="0" applyFont="1" applyBorder="1" applyAlignment="1" applyProtection="1"/>
    <xf numFmtId="0" fontId="15" fillId="2" borderId="9" xfId="0" applyFont="1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left" vertical="center"/>
    </xf>
    <xf numFmtId="0" fontId="4" fillId="2" borderId="15" xfId="0" applyFont="1" applyFill="1" applyBorder="1" applyAlignment="1" applyProtection="1">
      <alignment horizontal="left" vertical="center"/>
    </xf>
    <xf numFmtId="0" fontId="15" fillId="2" borderId="0" xfId="0" applyFont="1" applyFill="1" applyAlignment="1" applyProtection="1"/>
    <xf numFmtId="0" fontId="4" fillId="2" borderId="0" xfId="0" applyFont="1" applyFill="1" applyAlignment="1" applyProtection="1">
      <alignment horizontal="center"/>
    </xf>
    <xf numFmtId="0" fontId="15" fillId="2" borderId="17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vertical="center"/>
    </xf>
    <xf numFmtId="2" fontId="15" fillId="2" borderId="57" xfId="0" applyNumberFormat="1" applyFont="1" applyFill="1" applyBorder="1" applyAlignment="1" applyProtection="1">
      <alignment horizontal="center" vertical="center" wrapText="1"/>
    </xf>
    <xf numFmtId="0" fontId="15" fillId="2" borderId="94" xfId="0" applyFont="1" applyFill="1" applyBorder="1" applyAlignment="1" applyProtection="1">
      <alignment horizontal="center" vertical="center" wrapText="1"/>
    </xf>
    <xf numFmtId="0" fontId="15" fillId="0" borderId="61" xfId="0" applyFont="1" applyFill="1" applyBorder="1" applyAlignment="1" applyProtection="1">
      <alignment horizontal="center" vertical="center" wrapText="1"/>
    </xf>
    <xf numFmtId="0" fontId="15" fillId="0" borderId="59" xfId="0" applyFont="1" applyFill="1" applyBorder="1" applyAlignment="1" applyProtection="1">
      <alignment horizontal="center" vertical="center" wrapText="1"/>
    </xf>
    <xf numFmtId="0" fontId="15" fillId="2" borderId="18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15" fillId="2" borderId="86" xfId="0" applyFont="1" applyFill="1" applyBorder="1" applyAlignment="1" applyProtection="1">
      <alignment horizontal="center" vertical="center" wrapText="1"/>
    </xf>
    <xf numFmtId="0" fontId="15" fillId="2" borderId="0" xfId="0" applyFont="1" applyFill="1" applyAlignment="1" applyProtection="1">
      <alignment horizontal="center" vertical="center" wrapText="1"/>
    </xf>
    <xf numFmtId="0" fontId="4" fillId="3" borderId="45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6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9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0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02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103" xfId="0" applyNumberFormat="1" applyFont="1" applyFill="1" applyBorder="1" applyAlignment="1" applyProtection="1">
      <alignment horizontal="center" vertical="center"/>
      <protection locked="0"/>
    </xf>
    <xf numFmtId="3" fontId="4" fillId="3" borderId="104" xfId="0" applyNumberFormat="1" applyFont="1" applyFill="1" applyBorder="1" applyAlignment="1" applyProtection="1">
      <alignment horizontal="center" vertical="center"/>
      <protection locked="0"/>
    </xf>
    <xf numFmtId="0" fontId="4" fillId="3" borderId="101" xfId="0" applyNumberFormat="1" applyFont="1" applyFill="1" applyBorder="1" applyAlignment="1" applyProtection="1">
      <alignment horizontal="center" vertical="center"/>
      <protection locked="0"/>
    </xf>
    <xf numFmtId="0" fontId="4" fillId="3" borderId="105" xfId="0" applyNumberFormat="1" applyFont="1" applyFill="1" applyBorder="1" applyAlignment="1" applyProtection="1">
      <alignment horizontal="center" vertical="center"/>
      <protection locked="0"/>
    </xf>
    <xf numFmtId="49" fontId="4" fillId="3" borderId="103" xfId="0" applyNumberFormat="1" applyFont="1" applyFill="1" applyBorder="1" applyAlignment="1" applyProtection="1">
      <alignment horizontal="center" vertical="center"/>
      <protection locked="0"/>
    </xf>
    <xf numFmtId="3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102" xfId="0" applyNumberFormat="1" applyFont="1" applyFill="1" applyBorder="1" applyAlignment="1" applyProtection="1">
      <alignment horizontal="center" vertical="center"/>
      <protection locked="0"/>
    </xf>
    <xf numFmtId="2" fontId="4" fillId="3" borderId="103" xfId="0" applyNumberFormat="1" applyFont="1" applyFill="1" applyBorder="1" applyAlignment="1" applyProtection="1">
      <alignment horizontal="center" vertical="center"/>
      <protection locked="0"/>
    </xf>
    <xf numFmtId="0" fontId="4" fillId="3" borderId="103" xfId="0" applyNumberFormat="1" applyFont="1" applyFill="1" applyBorder="1" applyAlignment="1" applyProtection="1">
      <alignment horizontal="center" vertical="center"/>
      <protection locked="0"/>
    </xf>
    <xf numFmtId="3" fontId="4" fillId="4" borderId="68" xfId="0" applyNumberFormat="1" applyFont="1" applyFill="1" applyBorder="1" applyAlignment="1" applyProtection="1">
      <alignment horizontal="center" vertical="center"/>
    </xf>
    <xf numFmtId="3" fontId="4" fillId="4" borderId="67" xfId="0" applyNumberFormat="1" applyFont="1" applyFill="1" applyBorder="1" applyAlignment="1" applyProtection="1">
      <alignment horizontal="center" vertical="center"/>
    </xf>
    <xf numFmtId="2" fontId="4" fillId="6" borderId="66" xfId="0" applyNumberFormat="1" applyFont="1" applyFill="1" applyBorder="1" applyAlignment="1" applyProtection="1">
      <alignment horizontal="center" vertical="center"/>
    </xf>
    <xf numFmtId="2" fontId="4" fillId="4" borderId="68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/>
      <protection locked="0"/>
    </xf>
    <xf numFmtId="49" fontId="4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protection locked="0"/>
    </xf>
    <xf numFmtId="0" fontId="4" fillId="3" borderId="106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7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74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70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72" xfId="0" applyNumberFormat="1" applyFont="1" applyFill="1" applyBorder="1" applyAlignment="1" applyProtection="1">
      <alignment horizontal="center" vertical="center"/>
      <protection locked="0"/>
    </xf>
    <xf numFmtId="3" fontId="5" fillId="3" borderId="74" xfId="0" applyNumberFormat="1" applyFont="1" applyFill="1" applyBorder="1" applyAlignment="1" applyProtection="1">
      <alignment horizontal="center" vertical="center"/>
      <protection locked="0"/>
    </xf>
    <xf numFmtId="10" fontId="5" fillId="3" borderId="70" xfId="0" applyNumberFormat="1" applyFont="1" applyFill="1" applyBorder="1" applyAlignment="1" applyProtection="1">
      <alignment horizontal="center" vertical="center"/>
      <protection locked="0"/>
    </xf>
    <xf numFmtId="3" fontId="5" fillId="3" borderId="107" xfId="0" applyNumberFormat="1" applyFont="1" applyFill="1" applyBorder="1" applyAlignment="1" applyProtection="1">
      <alignment horizontal="center" vertical="center"/>
      <protection locked="0"/>
    </xf>
    <xf numFmtId="49" fontId="5" fillId="3" borderId="71" xfId="0" applyNumberFormat="1" applyFont="1" applyFill="1" applyBorder="1" applyAlignment="1" applyProtection="1">
      <alignment horizontal="center" vertical="center"/>
      <protection locked="0"/>
    </xf>
    <xf numFmtId="2" fontId="4" fillId="4" borderId="71" xfId="0" applyNumberFormat="1" applyFont="1" applyFill="1" applyBorder="1" applyAlignment="1" applyProtection="1">
      <alignment horizontal="center" vertical="center"/>
    </xf>
    <xf numFmtId="2" fontId="4" fillId="4" borderId="70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49" fontId="5" fillId="3" borderId="108" xfId="0" applyNumberFormat="1" applyFont="1" applyFill="1" applyBorder="1" applyAlignment="1" applyProtection="1">
      <alignment horizontal="center" vertical="center"/>
      <protection locked="0"/>
    </xf>
    <xf numFmtId="2" fontId="5" fillId="3" borderId="109" xfId="0" applyNumberFormat="1" applyFont="1" applyFill="1" applyBorder="1" applyAlignment="1" applyProtection="1">
      <alignment horizontal="center" vertical="center"/>
      <protection locked="0"/>
    </xf>
    <xf numFmtId="0" fontId="4" fillId="3" borderId="70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72" xfId="0" applyNumberFormat="1" applyFont="1" applyFill="1" applyBorder="1" applyAlignment="1" applyProtection="1">
      <alignment horizontal="center" vertical="center"/>
      <protection locked="0"/>
    </xf>
    <xf numFmtId="3" fontId="4" fillId="3" borderId="74" xfId="0" applyNumberFormat="1" applyFont="1" applyFill="1" applyBorder="1" applyAlignment="1" applyProtection="1">
      <alignment horizontal="center" vertical="center"/>
      <protection locked="0"/>
    </xf>
    <xf numFmtId="10" fontId="4" fillId="3" borderId="70" xfId="0" applyNumberFormat="1" applyFont="1" applyFill="1" applyBorder="1" applyAlignment="1" applyProtection="1">
      <alignment horizontal="center" vertical="center"/>
      <protection locked="0"/>
    </xf>
    <xf numFmtId="3" fontId="4" fillId="3" borderId="107" xfId="0" applyNumberFormat="1" applyFont="1" applyFill="1" applyBorder="1" applyAlignment="1" applyProtection="1">
      <alignment horizontal="center" vertical="center"/>
      <protection locked="0"/>
    </xf>
    <xf numFmtId="49" fontId="4" fillId="3" borderId="7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  <xf numFmtId="0" fontId="4" fillId="3" borderId="110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7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78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79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77" xfId="0" applyNumberFormat="1" applyFont="1" applyFill="1" applyBorder="1" applyAlignment="1" applyProtection="1">
      <alignment horizontal="center" vertical="center"/>
      <protection locked="0"/>
    </xf>
    <xf numFmtId="3" fontId="4" fillId="3" borderId="78" xfId="0" applyNumberFormat="1" applyFont="1" applyFill="1" applyBorder="1" applyAlignment="1" applyProtection="1">
      <alignment horizontal="center" vertical="center"/>
      <protection locked="0"/>
    </xf>
    <xf numFmtId="10" fontId="4" fillId="3" borderId="79" xfId="0" applyNumberFormat="1" applyFont="1" applyFill="1" applyBorder="1" applyAlignment="1" applyProtection="1">
      <alignment horizontal="center" vertical="center"/>
      <protection locked="0"/>
    </xf>
    <xf numFmtId="3" fontId="4" fillId="3" borderId="89" xfId="0" applyNumberFormat="1" applyFont="1" applyFill="1" applyBorder="1" applyAlignment="1" applyProtection="1">
      <alignment horizontal="center" vertical="center"/>
      <protection locked="0"/>
    </xf>
    <xf numFmtId="49" fontId="4" fillId="3" borderId="76" xfId="0" applyNumberFormat="1" applyFont="1" applyFill="1" applyBorder="1" applyAlignment="1" applyProtection="1">
      <alignment horizontal="center" vertical="center"/>
      <protection locked="0"/>
    </xf>
    <xf numFmtId="2" fontId="4" fillId="4" borderId="76" xfId="0" applyNumberFormat="1" applyFont="1" applyFill="1" applyBorder="1" applyAlignment="1" applyProtection="1">
      <alignment horizontal="center" vertical="center"/>
    </xf>
    <xf numFmtId="180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horizontal="center" vertical="center"/>
    </xf>
    <xf numFmtId="18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/>
    </xf>
    <xf numFmtId="180" fontId="4" fillId="0" borderId="2" xfId="0" applyNumberFormat="1" applyFont="1" applyFill="1" applyBorder="1" applyAlignment="1" applyProtection="1">
      <alignment horizontal="center" vertical="center"/>
    </xf>
    <xf numFmtId="177" fontId="4" fillId="0" borderId="111" xfId="0" applyNumberFormat="1" applyFont="1" applyFill="1" applyBorder="1" applyAlignment="1" applyProtection="1">
      <alignment horizontal="center" vertical="center"/>
    </xf>
    <xf numFmtId="0" fontId="4" fillId="0" borderId="112" xfId="0" applyNumberFormat="1" applyFont="1" applyFill="1" applyBorder="1" applyAlignment="1" applyProtection="1">
      <alignment horizontal="center" vertical="center"/>
    </xf>
    <xf numFmtId="180" fontId="4" fillId="0" borderId="113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3" fontId="5" fillId="4" borderId="83" xfId="0" applyNumberFormat="1" applyFont="1" applyFill="1" applyBorder="1" applyAlignment="1" applyProtection="1">
      <alignment horizontal="center" vertical="center"/>
    </xf>
    <xf numFmtId="4" fontId="5" fillId="4" borderId="49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3" fontId="5" fillId="4" borderId="84" xfId="0" applyNumberFormat="1" applyFont="1" applyFill="1" applyBorder="1" applyAlignment="1" applyProtection="1">
      <alignment horizontal="center" vertical="center"/>
    </xf>
    <xf numFmtId="4" fontId="5" fillId="4" borderId="52" xfId="0" applyNumberFormat="1" applyFont="1" applyFill="1" applyBorder="1" applyAlignment="1" applyProtection="1">
      <alignment horizontal="center" vertical="center"/>
    </xf>
    <xf numFmtId="0" fontId="24" fillId="0" borderId="0" xfId="3" applyFont="1"/>
    <xf numFmtId="181" fontId="24" fillId="9" borderId="107" xfId="3" applyNumberFormat="1" applyFont="1" applyFill="1" applyBorder="1" applyAlignment="1" applyProtection="1">
      <alignment horizontal="center" vertical="center"/>
      <protection locked="0"/>
    </xf>
    <xf numFmtId="0" fontId="24" fillId="9" borderId="107" xfId="3" applyFont="1" applyFill="1" applyBorder="1" applyAlignment="1" applyProtection="1">
      <alignment horizontal="center" vertical="center"/>
      <protection hidden="1"/>
    </xf>
    <xf numFmtId="0" fontId="24" fillId="0" borderId="107" xfId="3" applyFont="1" applyBorder="1"/>
    <xf numFmtId="0" fontId="24" fillId="9" borderId="89" xfId="3" applyFont="1" applyFill="1" applyBorder="1" applyAlignment="1" applyProtection="1">
      <alignment horizontal="center" vertical="center"/>
      <protection hidden="1"/>
    </xf>
    <xf numFmtId="0" fontId="24" fillId="9" borderId="89" xfId="3" applyFont="1" applyFill="1" applyBorder="1" applyAlignment="1" applyProtection="1">
      <alignment horizontal="center" vertical="center"/>
      <protection locked="0"/>
    </xf>
    <xf numFmtId="0" fontId="24" fillId="9" borderId="20" xfId="3" applyFont="1" applyFill="1" applyBorder="1" applyAlignment="1" applyProtection="1">
      <alignment horizontal="center" vertical="center"/>
      <protection hidden="1"/>
    </xf>
    <xf numFmtId="0" fontId="24" fillId="9" borderId="93" xfId="3" applyFont="1" applyFill="1" applyBorder="1" applyAlignment="1" applyProtection="1">
      <alignment horizontal="center" vertical="center"/>
      <protection hidden="1"/>
    </xf>
    <xf numFmtId="0" fontId="24" fillId="9" borderId="86" xfId="3" applyFont="1" applyFill="1" applyBorder="1" applyAlignment="1" applyProtection="1">
      <alignment horizontal="center" vertical="center"/>
      <protection hidden="1"/>
    </xf>
    <xf numFmtId="0" fontId="24" fillId="9" borderId="123" xfId="3" applyFont="1" applyFill="1" applyBorder="1" applyAlignment="1" applyProtection="1">
      <alignment horizontal="center" vertical="center"/>
      <protection locked="0"/>
    </xf>
    <xf numFmtId="0" fontId="24" fillId="9" borderId="0" xfId="3" applyFont="1" applyFill="1" applyBorder="1" applyAlignment="1" applyProtection="1">
      <alignment horizontal="center" vertical="center"/>
      <protection locked="0"/>
    </xf>
    <xf numFmtId="0" fontId="24" fillId="9" borderId="124" xfId="3" applyFont="1" applyFill="1" applyBorder="1" applyAlignment="1" applyProtection="1">
      <alignment horizontal="center" vertical="center"/>
      <protection locked="0"/>
    </xf>
    <xf numFmtId="40" fontId="24" fillId="9" borderId="116" xfId="3" applyNumberFormat="1" applyFont="1" applyFill="1" applyBorder="1" applyAlignment="1" applyProtection="1">
      <alignment horizontal="center" vertical="center"/>
      <protection locked="0"/>
    </xf>
    <xf numFmtId="181" fontId="24" fillId="9" borderId="126" xfId="3" applyNumberFormat="1" applyFont="1" applyFill="1" applyBorder="1" applyAlignment="1" applyProtection="1">
      <alignment horizontal="center" vertical="center"/>
      <protection locked="0"/>
    </xf>
    <xf numFmtId="184" fontId="24" fillId="9" borderId="20" xfId="3" applyNumberFormat="1" applyFont="1" applyFill="1" applyBorder="1" applyAlignment="1" applyProtection="1">
      <alignment horizontal="center" vertical="center"/>
      <protection hidden="1"/>
    </xf>
    <xf numFmtId="184" fontId="24" fillId="9" borderId="93" xfId="3" applyNumberFormat="1" applyFont="1" applyFill="1" applyBorder="1" applyAlignment="1" applyProtection="1">
      <alignment horizontal="center" vertical="center"/>
      <protection hidden="1"/>
    </xf>
    <xf numFmtId="178" fontId="4" fillId="10" borderId="70" xfId="0" applyNumberFormat="1" applyFont="1" applyFill="1" applyBorder="1" applyAlignment="1" applyProtection="1">
      <alignment horizontal="center" vertical="center"/>
    </xf>
    <xf numFmtId="0" fontId="4" fillId="10" borderId="70" xfId="0" applyNumberFormat="1" applyFont="1" applyFill="1" applyBorder="1" applyAlignment="1" applyProtection="1">
      <alignment horizontal="center" vertical="center"/>
    </xf>
    <xf numFmtId="0" fontId="4" fillId="10" borderId="79" xfId="0" applyNumberFormat="1" applyFont="1" applyFill="1" applyBorder="1" applyAlignment="1" applyProtection="1">
      <alignment horizontal="center" vertical="center"/>
    </xf>
    <xf numFmtId="178" fontId="4" fillId="10" borderId="79" xfId="0" applyNumberFormat="1" applyFont="1" applyFill="1" applyBorder="1" applyAlignment="1" applyProtection="1">
      <alignment horizontal="center" vertical="center"/>
    </xf>
    <xf numFmtId="178" fontId="9" fillId="10" borderId="81" xfId="0" applyNumberFormat="1" applyFont="1" applyFill="1" applyBorder="1" applyAlignment="1" applyProtection="1">
      <alignment horizontal="center" vertical="center"/>
    </xf>
    <xf numFmtId="178" fontId="4" fillId="10" borderId="44" xfId="0" applyNumberFormat="1" applyFont="1" applyFill="1" applyBorder="1" applyAlignment="1" applyProtection="1">
      <alignment horizontal="center" vertical="center"/>
    </xf>
    <xf numFmtId="178" fontId="4" fillId="10" borderId="81" xfId="0" applyNumberFormat="1" applyFont="1" applyFill="1" applyBorder="1" applyAlignment="1" applyProtection="1">
      <alignment horizontal="center" vertical="center"/>
    </xf>
    <xf numFmtId="2" fontId="4" fillId="10" borderId="23" xfId="0" applyNumberFormat="1" applyFont="1" applyFill="1" applyBorder="1" applyAlignment="1" applyProtection="1">
      <alignment horizontal="right" vertical="center"/>
    </xf>
    <xf numFmtId="2" fontId="4" fillId="10" borderId="30" xfId="0" applyNumberFormat="1" applyFont="1" applyFill="1" applyBorder="1" applyAlignment="1" applyProtection="1">
      <alignment horizontal="right" vertical="center"/>
    </xf>
    <xf numFmtId="2" fontId="4" fillId="10" borderId="32" xfId="0" applyNumberFormat="1" applyFont="1" applyFill="1" applyBorder="1" applyAlignment="1" applyProtection="1">
      <alignment horizontal="right" vertical="center"/>
    </xf>
    <xf numFmtId="2" fontId="4" fillId="10" borderId="36" xfId="0" applyNumberFormat="1" applyFont="1" applyFill="1" applyBorder="1" applyAlignment="1" applyProtection="1">
      <alignment horizontal="right" vertical="center"/>
    </xf>
    <xf numFmtId="2" fontId="4" fillId="10" borderId="39" xfId="0" applyNumberFormat="1" applyFont="1" applyFill="1" applyBorder="1" applyAlignment="1" applyProtection="1">
      <alignment horizontal="right" vertical="center"/>
    </xf>
    <xf numFmtId="2" fontId="4" fillId="10" borderId="43" xfId="0" applyNumberFormat="1" applyFont="1" applyFill="1" applyBorder="1" applyAlignment="1" applyProtection="1">
      <alignment horizontal="right" vertical="center"/>
    </xf>
    <xf numFmtId="2" fontId="15" fillId="10" borderId="21" xfId="0" applyNumberFormat="1" applyFont="1" applyFill="1" applyBorder="1" applyAlignment="1" applyProtection="1">
      <alignment horizontal="right" vertical="center"/>
    </xf>
    <xf numFmtId="2" fontId="15" fillId="10" borderId="51" xfId="0" applyNumberFormat="1" applyFont="1" applyFill="1" applyBorder="1" applyAlignment="1" applyProtection="1">
      <alignment horizontal="right" vertical="center"/>
    </xf>
    <xf numFmtId="3" fontId="4" fillId="10" borderId="39" xfId="0" applyNumberFormat="1" applyFont="1" applyFill="1" applyBorder="1" applyAlignment="1" applyProtection="1">
      <alignment horizontal="right" vertical="center"/>
    </xf>
    <xf numFmtId="3" fontId="4" fillId="10" borderId="70" xfId="0" applyNumberFormat="1" applyFont="1" applyFill="1" applyBorder="1" applyAlignment="1" applyProtection="1">
      <alignment horizontal="center" vertical="center"/>
    </xf>
    <xf numFmtId="3" fontId="4" fillId="10" borderId="72" xfId="0" applyNumberFormat="1" applyFont="1" applyFill="1" applyBorder="1" applyAlignment="1" applyProtection="1">
      <alignment horizontal="center" vertical="center"/>
    </xf>
    <xf numFmtId="4" fontId="4" fillId="10" borderId="70" xfId="0" applyNumberFormat="1" applyFont="1" applyFill="1" applyBorder="1" applyAlignment="1" applyProtection="1">
      <alignment horizontal="center" vertical="center"/>
    </xf>
    <xf numFmtId="3" fontId="4" fillId="10" borderId="79" xfId="0" applyNumberFormat="1" applyFont="1" applyFill="1" applyBorder="1" applyAlignment="1" applyProtection="1">
      <alignment horizontal="center" vertical="center"/>
    </xf>
    <xf numFmtId="3" fontId="4" fillId="10" borderId="77" xfId="0" applyNumberFormat="1" applyFont="1" applyFill="1" applyBorder="1" applyAlignment="1" applyProtection="1">
      <alignment horizontal="center" vertical="center"/>
    </xf>
    <xf numFmtId="4" fontId="4" fillId="10" borderId="79" xfId="0" applyNumberFormat="1" applyFont="1" applyFill="1" applyBorder="1" applyAlignment="1" applyProtection="1">
      <alignment horizontal="center" vertical="center"/>
    </xf>
    <xf numFmtId="3" fontId="5" fillId="10" borderId="81" xfId="0" applyNumberFormat="1" applyFont="1" applyFill="1" applyBorder="1" applyAlignment="1" applyProtection="1">
      <alignment horizontal="center" vertical="center"/>
    </xf>
    <xf numFmtId="4" fontId="5" fillId="10" borderId="44" xfId="0" applyNumberFormat="1" applyFont="1" applyFill="1" applyBorder="1" applyAlignment="1" applyProtection="1">
      <alignment horizontal="center" vertical="center"/>
    </xf>
    <xf numFmtId="4" fontId="24" fillId="10" borderId="114" xfId="3" applyNumberFormat="1" applyFont="1" applyFill="1" applyBorder="1" applyAlignment="1" applyProtection="1">
      <alignment horizontal="center" vertical="center"/>
    </xf>
    <xf numFmtId="2" fontId="4" fillId="11" borderId="43" xfId="0" applyNumberFormat="1" applyFont="1" applyFill="1" applyBorder="1" applyAlignment="1" applyProtection="1">
      <alignment horizontal="right" vertical="center"/>
      <protection locked="0"/>
    </xf>
    <xf numFmtId="49" fontId="4" fillId="11" borderId="13" xfId="0" applyNumberFormat="1" applyFont="1" applyFill="1" applyBorder="1" applyAlignment="1" applyProtection="1">
      <alignment vertical="center"/>
    </xf>
    <xf numFmtId="49" fontId="4" fillId="11" borderId="13" xfId="0" applyNumberFormat="1" applyFont="1" applyFill="1" applyBorder="1" applyAlignment="1" applyProtection="1">
      <alignment vertical="center"/>
    </xf>
    <xf numFmtId="0" fontId="4" fillId="11" borderId="46" xfId="0" applyFont="1" applyFill="1" applyBorder="1" applyAlignment="1" applyProtection="1">
      <alignment vertical="center"/>
    </xf>
    <xf numFmtId="2" fontId="4" fillId="11" borderId="48" xfId="0" applyNumberFormat="1" applyFont="1" applyFill="1" applyBorder="1" applyAlignment="1" applyProtection="1">
      <alignment horizontal="right" vertical="center"/>
      <protection locked="0"/>
    </xf>
    <xf numFmtId="3" fontId="4" fillId="11" borderId="43" xfId="0" applyNumberFormat="1" applyFont="1" applyFill="1" applyBorder="1" applyAlignment="1" applyProtection="1">
      <alignment horizontal="right" vertical="center"/>
      <protection locked="0"/>
    </xf>
    <xf numFmtId="49" fontId="4" fillId="11" borderId="15" xfId="0" applyNumberFormat="1" applyFont="1" applyFill="1" applyBorder="1" applyAlignment="1" applyProtection="1">
      <alignment vertical="center"/>
    </xf>
    <xf numFmtId="2" fontId="4" fillId="11" borderId="49" xfId="0" applyNumberFormat="1" applyFont="1" applyFill="1" applyBorder="1" applyAlignment="1" applyProtection="1">
      <alignment horizontal="center" vertical="center"/>
      <protection locked="0"/>
    </xf>
    <xf numFmtId="2" fontId="4" fillId="11" borderId="52" xfId="0" applyNumberFormat="1" applyFont="1" applyFill="1" applyBorder="1" applyAlignment="1" applyProtection="1">
      <alignment horizontal="center" vertical="center"/>
      <protection locked="0"/>
    </xf>
    <xf numFmtId="0" fontId="24" fillId="5" borderId="107" xfId="3" applyFont="1" applyFill="1" applyBorder="1"/>
    <xf numFmtId="181" fontId="24" fillId="5" borderId="107" xfId="3" applyNumberFormat="1" applyFont="1" applyFill="1" applyBorder="1" applyAlignment="1" applyProtection="1">
      <alignment horizontal="center" vertical="center"/>
      <protection locked="0"/>
    </xf>
    <xf numFmtId="0" fontId="24" fillId="5" borderId="110" xfId="3" applyFont="1" applyFill="1" applyBorder="1" applyAlignment="1" applyProtection="1">
      <alignment horizontal="center" vertical="center"/>
      <protection locked="0"/>
    </xf>
    <xf numFmtId="0" fontId="24" fillId="5" borderId="89" xfId="3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/>
    </xf>
    <xf numFmtId="0" fontId="17" fillId="2" borderId="5" xfId="0" applyFont="1" applyFill="1" applyBorder="1" applyAlignment="1" applyProtection="1">
      <alignment horizontal="center"/>
    </xf>
    <xf numFmtId="14" fontId="4" fillId="0" borderId="0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Alignment="1" applyProtection="1">
      <alignment vertical="center"/>
    </xf>
    <xf numFmtId="2" fontId="15" fillId="2" borderId="19" xfId="0" applyNumberFormat="1" applyFont="1" applyFill="1" applyBorder="1" applyAlignment="1" applyProtection="1">
      <alignment vertical="center"/>
    </xf>
    <xf numFmtId="0" fontId="4" fillId="2" borderId="19" xfId="0" applyFont="1" applyFill="1" applyBorder="1" applyAlignment="1" applyProtection="1">
      <alignment vertical="center"/>
    </xf>
    <xf numFmtId="0" fontId="15" fillId="2" borderId="17" xfId="0" applyFont="1" applyFill="1" applyBorder="1" applyAlignment="1" applyProtection="1">
      <alignment vertical="center"/>
    </xf>
    <xf numFmtId="0" fontId="15" fillId="2" borderId="91" xfId="0" applyFont="1" applyFill="1" applyBorder="1" applyAlignment="1" applyProtection="1">
      <alignment horizontal="center" vertical="center" wrapText="1"/>
    </xf>
    <xf numFmtId="0" fontId="15" fillId="2" borderId="92" xfId="0" applyFont="1" applyFill="1" applyBorder="1" applyAlignment="1" applyProtection="1">
      <alignment horizontal="center" vertical="center" wrapText="1"/>
    </xf>
    <xf numFmtId="0" fontId="15" fillId="2" borderId="93" xfId="0" applyFont="1" applyFill="1" applyBorder="1" applyAlignment="1" applyProtection="1">
      <alignment horizontal="center" vertical="center" wrapText="1"/>
    </xf>
    <xf numFmtId="0" fontId="15" fillId="2" borderId="21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4" fillId="3" borderId="9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67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69" xfId="0" applyNumberFormat="1" applyFont="1" applyFill="1" applyBorder="1" applyAlignment="1" applyProtection="1">
      <alignment horizontal="center" vertical="center"/>
      <protection locked="0"/>
    </xf>
    <xf numFmtId="10" fontId="4" fillId="3" borderId="67" xfId="0" applyNumberFormat="1" applyFont="1" applyFill="1" applyBorder="1" applyAlignment="1" applyProtection="1">
      <alignment horizontal="center" vertical="center" wrapText="1"/>
      <protection locked="0"/>
    </xf>
    <xf numFmtId="179" fontId="4" fillId="3" borderId="67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67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95" xfId="0" applyNumberFormat="1" applyFont="1" applyFill="1" applyBorder="1" applyAlignment="1" applyProtection="1">
      <alignment horizontal="center" vertical="center"/>
    </xf>
    <xf numFmtId="2" fontId="4" fillId="3" borderId="95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66" xfId="0" applyNumberFormat="1" applyFont="1" applyFill="1" applyBorder="1" applyAlignment="1" applyProtection="1">
      <alignment horizontal="center" vertical="center"/>
      <protection locked="0"/>
    </xf>
    <xf numFmtId="2" fontId="4" fillId="3" borderId="67" xfId="0" applyNumberFormat="1" applyFont="1" applyFill="1" applyBorder="1" applyAlignment="1" applyProtection="1">
      <alignment horizontal="center" vertical="center"/>
      <protection locked="0"/>
    </xf>
    <xf numFmtId="0" fontId="4" fillId="3" borderId="95" xfId="0" applyNumberFormat="1" applyFont="1" applyFill="1" applyBorder="1" applyAlignment="1" applyProtection="1">
      <alignment horizontal="center" vertical="center"/>
      <protection locked="0"/>
    </xf>
    <xf numFmtId="2" fontId="4" fillId="6" borderId="67" xfId="0" applyNumberFormat="1" applyFont="1" applyFill="1" applyBorder="1" applyAlignment="1" applyProtection="1">
      <alignment horizontal="center" vertical="center"/>
    </xf>
    <xf numFmtId="2" fontId="4" fillId="6" borderId="96" xfId="0" applyNumberFormat="1" applyFont="1" applyFill="1" applyBorder="1" applyAlignment="1" applyProtection="1">
      <alignment horizontal="center" vertical="center"/>
    </xf>
    <xf numFmtId="49" fontId="5" fillId="3" borderId="72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73" xfId="0" applyNumberFormat="1" applyFont="1" applyFill="1" applyBorder="1" applyAlignment="1" applyProtection="1">
      <alignment horizontal="center" vertical="center"/>
      <protection locked="0"/>
    </xf>
    <xf numFmtId="10" fontId="5" fillId="3" borderId="72" xfId="0" applyNumberFormat="1" applyFont="1" applyFill="1" applyBorder="1" applyAlignment="1" applyProtection="1">
      <alignment horizontal="center" vertical="center" wrapText="1"/>
      <protection locked="0"/>
    </xf>
    <xf numFmtId="179" fontId="5" fillId="3" borderId="72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72" xfId="0" applyNumberFormat="1" applyFont="1" applyFill="1" applyBorder="1" applyAlignment="1" applyProtection="1">
      <alignment horizontal="center" vertical="center" wrapText="1"/>
      <protection locked="0"/>
    </xf>
    <xf numFmtId="2" fontId="4" fillId="10" borderId="74" xfId="0" applyNumberFormat="1" applyFont="1" applyFill="1" applyBorder="1" applyAlignment="1" applyProtection="1">
      <alignment horizontal="center" vertical="center"/>
    </xf>
    <xf numFmtId="2" fontId="5" fillId="3" borderId="74" xfId="0" applyNumberFormat="1" applyFont="1" applyFill="1" applyBorder="1" applyAlignment="1" applyProtection="1">
      <alignment horizontal="center" vertical="center" wrapText="1"/>
      <protection locked="0"/>
    </xf>
    <xf numFmtId="2" fontId="4" fillId="10" borderId="70" xfId="0" applyNumberFormat="1" applyFont="1" applyFill="1" applyBorder="1" applyAlignment="1" applyProtection="1">
      <alignment horizontal="center" vertical="center"/>
    </xf>
    <xf numFmtId="0" fontId="5" fillId="3" borderId="74" xfId="0" applyNumberFormat="1" applyFont="1" applyFill="1" applyBorder="1" applyAlignment="1" applyProtection="1">
      <alignment horizontal="center" vertical="center"/>
      <protection locked="0"/>
    </xf>
    <xf numFmtId="2" fontId="4" fillId="8" borderId="71" xfId="0" applyNumberFormat="1" applyFont="1" applyFill="1" applyBorder="1" applyAlignment="1" applyProtection="1">
      <alignment horizontal="center" vertical="center"/>
    </xf>
    <xf numFmtId="2" fontId="4" fillId="8" borderId="72" xfId="0" applyNumberFormat="1" applyFont="1" applyFill="1" applyBorder="1" applyAlignment="1" applyProtection="1">
      <alignment horizontal="center" vertical="center"/>
    </xf>
    <xf numFmtId="2" fontId="4" fillId="6" borderId="97" xfId="0" applyNumberFormat="1" applyFont="1" applyFill="1" applyBorder="1" applyAlignment="1" applyProtection="1">
      <alignment horizontal="center" vertical="center"/>
    </xf>
    <xf numFmtId="2" fontId="4" fillId="3" borderId="73" xfId="0" applyNumberFormat="1" applyFont="1" applyFill="1" applyBorder="1" applyAlignment="1" applyProtection="1">
      <alignment horizontal="center" vertical="center"/>
      <protection locked="0"/>
    </xf>
    <xf numFmtId="10" fontId="4" fillId="3" borderId="72" xfId="0" applyNumberFormat="1" applyFont="1" applyFill="1" applyBorder="1" applyAlignment="1" applyProtection="1">
      <alignment horizontal="center" vertical="center" wrapText="1"/>
      <protection locked="0"/>
    </xf>
    <xf numFmtId="179" fontId="4" fillId="3" borderId="72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72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74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74" xfId="0" applyNumberFormat="1" applyFont="1" applyFill="1" applyBorder="1" applyAlignment="1" applyProtection="1">
      <alignment horizontal="center" vertical="center"/>
      <protection locked="0"/>
    </xf>
    <xf numFmtId="2" fontId="4" fillId="3" borderId="80" xfId="0" applyNumberFormat="1" applyFont="1" applyFill="1" applyBorder="1" applyAlignment="1" applyProtection="1">
      <alignment horizontal="center" vertical="center"/>
      <protection locked="0"/>
    </xf>
    <xf numFmtId="179" fontId="4" fillId="3" borderId="77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77" xfId="0" applyNumberFormat="1" applyFont="1" applyFill="1" applyBorder="1" applyAlignment="1" applyProtection="1">
      <alignment horizontal="center" vertical="center" wrapText="1"/>
      <protection locked="0"/>
    </xf>
    <xf numFmtId="2" fontId="4" fillId="10" borderId="78" xfId="0" applyNumberFormat="1" applyFont="1" applyFill="1" applyBorder="1" applyAlignment="1" applyProtection="1">
      <alignment horizontal="center" vertical="center"/>
    </xf>
    <xf numFmtId="2" fontId="4" fillId="10" borderId="79" xfId="0" applyNumberFormat="1" applyFont="1" applyFill="1" applyBorder="1" applyAlignment="1" applyProtection="1">
      <alignment horizontal="center" vertical="center"/>
    </xf>
    <xf numFmtId="0" fontId="4" fillId="3" borderId="78" xfId="0" applyNumberFormat="1" applyFont="1" applyFill="1" applyBorder="1" applyAlignment="1" applyProtection="1">
      <alignment horizontal="center" vertical="center"/>
      <protection locked="0"/>
    </xf>
    <xf numFmtId="2" fontId="4" fillId="8" borderId="76" xfId="0" applyNumberFormat="1" applyFont="1" applyFill="1" applyBorder="1" applyAlignment="1" applyProtection="1">
      <alignment horizontal="center" vertical="center"/>
    </xf>
    <xf numFmtId="2" fontId="4" fillId="8" borderId="77" xfId="0" applyNumberFormat="1" applyFont="1" applyFill="1" applyBorder="1" applyAlignment="1" applyProtection="1">
      <alignment horizontal="center" vertical="center"/>
    </xf>
    <xf numFmtId="2" fontId="4" fillId="6" borderId="98" xfId="0" applyNumberFormat="1" applyFont="1" applyFill="1" applyBorder="1" applyAlignment="1" applyProtection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 vertical="center"/>
    </xf>
    <xf numFmtId="177" fontId="4" fillId="0" borderId="10" xfId="0" applyNumberFormat="1" applyFont="1" applyFill="1" applyBorder="1" applyAlignment="1" applyProtection="1">
      <alignment horizontal="center" vertical="center"/>
    </xf>
    <xf numFmtId="180" fontId="4" fillId="0" borderId="10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2" fontId="4" fillId="10" borderId="81" xfId="0" applyNumberFormat="1" applyFont="1" applyFill="1" applyBorder="1" applyAlignment="1" applyProtection="1">
      <alignment horizontal="center" vertical="center"/>
    </xf>
    <xf numFmtId="2" fontId="4" fillId="0" borderId="99" xfId="0" applyNumberFormat="1" applyFont="1" applyFill="1" applyBorder="1" applyAlignment="1" applyProtection="1">
      <alignment horizontal="center" vertical="center"/>
    </xf>
    <xf numFmtId="2" fontId="4" fillId="0" borderId="100" xfId="0" applyNumberFormat="1" applyFont="1" applyFill="1" applyBorder="1" applyAlignment="1" applyProtection="1">
      <alignment horizontal="center" vertical="center"/>
    </xf>
    <xf numFmtId="2" fontId="4" fillId="10" borderId="44" xfId="0" applyNumberFormat="1" applyFont="1" applyFill="1" applyBorder="1" applyAlignment="1" applyProtection="1">
      <alignment horizontal="center" vertical="center"/>
    </xf>
    <xf numFmtId="2" fontId="4" fillId="6" borderId="83" xfId="0" applyNumberFormat="1" applyFont="1" applyFill="1" applyBorder="1" applyAlignment="1" applyProtection="1">
      <alignment horizontal="center" vertical="center"/>
    </xf>
    <xf numFmtId="2" fontId="4" fillId="0" borderId="82" xfId="0" applyNumberFormat="1" applyFont="1" applyFill="1" applyBorder="1" applyAlignment="1" applyProtection="1">
      <alignment horizontal="center" vertical="center"/>
    </xf>
    <xf numFmtId="2" fontId="4" fillId="6" borderId="49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left" vertical="center"/>
    </xf>
    <xf numFmtId="2" fontId="4" fillId="0" borderId="7" xfId="0" applyNumberFormat="1" applyFont="1" applyFill="1" applyBorder="1" applyAlignment="1" applyProtection="1">
      <alignment horizontal="center" vertical="center"/>
    </xf>
    <xf numFmtId="2" fontId="4" fillId="6" borderId="52" xfId="0" applyNumberFormat="1" applyFont="1" applyFill="1" applyBorder="1" applyAlignment="1" applyProtection="1">
      <alignment horizontal="center" vertical="center"/>
    </xf>
    <xf numFmtId="40" fontId="24" fillId="9" borderId="85" xfId="3" applyNumberFormat="1" applyFont="1" applyFill="1" applyBorder="1" applyAlignment="1" applyProtection="1">
      <alignment horizontal="center" vertical="center"/>
      <protection locked="0"/>
    </xf>
    <xf numFmtId="40" fontId="24" fillId="9" borderId="118" xfId="3" applyNumberFormat="1" applyFont="1" applyFill="1" applyBorder="1" applyAlignment="1" applyProtection="1">
      <alignment horizontal="center" vertical="center"/>
      <protection locked="0"/>
    </xf>
    <xf numFmtId="0" fontId="24" fillId="9" borderId="127" xfId="3" applyFont="1" applyFill="1" applyBorder="1" applyAlignment="1" applyProtection="1">
      <alignment horizontal="center" vertical="center"/>
      <protection locked="0"/>
    </xf>
    <xf numFmtId="40" fontId="24" fillId="9" borderId="55" xfId="3" applyNumberFormat="1" applyFont="1" applyFill="1" applyBorder="1" applyAlignment="1" applyProtection="1">
      <alignment horizontal="center" vertical="center"/>
      <protection locked="0"/>
    </xf>
    <xf numFmtId="0" fontId="24" fillId="9" borderId="119" xfId="3" applyFont="1" applyFill="1" applyBorder="1" applyAlignment="1" applyProtection="1">
      <alignment horizontal="center" vertical="center"/>
      <protection locked="0"/>
    </xf>
    <xf numFmtId="0" fontId="24" fillId="9" borderId="126" xfId="3" applyFont="1" applyFill="1" applyBorder="1" applyAlignment="1" applyProtection="1">
      <alignment horizontal="center" vertical="center"/>
      <protection locked="0"/>
    </xf>
    <xf numFmtId="0" fontId="24" fillId="9" borderId="107" xfId="3" applyFont="1" applyFill="1" applyBorder="1" applyAlignment="1" applyProtection="1">
      <alignment horizontal="center" vertical="center"/>
      <protection locked="0"/>
    </xf>
    <xf numFmtId="0" fontId="24" fillId="9" borderId="90" xfId="3" applyFont="1" applyFill="1" applyBorder="1" applyAlignment="1" applyProtection="1">
      <alignment horizontal="center" vertical="center"/>
      <protection locked="0"/>
    </xf>
    <xf numFmtId="0" fontId="24" fillId="9" borderId="89" xfId="3" applyFont="1" applyFill="1" applyBorder="1" applyAlignment="1" applyProtection="1">
      <alignment horizontal="center" vertical="center"/>
      <protection locked="0"/>
    </xf>
    <xf numFmtId="0" fontId="24" fillId="9" borderId="115" xfId="3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vertical="center" wrapText="1"/>
    </xf>
    <xf numFmtId="49" fontId="4" fillId="11" borderId="14" xfId="0" applyNumberFormat="1" applyFont="1" applyFill="1" applyBorder="1" applyAlignment="1" applyProtection="1">
      <alignment vertical="center"/>
    </xf>
    <xf numFmtId="0" fontId="24" fillId="2" borderId="37" xfId="0" applyFont="1" applyFill="1" applyBorder="1" applyAlignment="1" applyProtection="1">
      <alignment horizontal="left" vertical="center"/>
    </xf>
    <xf numFmtId="2" fontId="4" fillId="3" borderId="42" xfId="0" applyNumberFormat="1" applyFont="1" applyFill="1" applyBorder="1" applyAlignment="1" applyProtection="1">
      <alignment horizontal="right" vertical="center"/>
    </xf>
    <xf numFmtId="2" fontId="4" fillId="2" borderId="47" xfId="0" applyNumberFormat="1" applyFont="1" applyFill="1" applyBorder="1" applyAlignment="1" applyProtection="1">
      <alignment horizontal="right" vertical="center"/>
    </xf>
    <xf numFmtId="3" fontId="4" fillId="3" borderId="42" xfId="0" applyNumberFormat="1" applyFont="1" applyFill="1" applyBorder="1" applyAlignment="1" applyProtection="1">
      <alignment horizontal="right" vertical="center"/>
    </xf>
    <xf numFmtId="0" fontId="28" fillId="5" borderId="85" xfId="0" applyFont="1" applyFill="1" applyBorder="1">
      <alignment vertical="center"/>
    </xf>
    <xf numFmtId="0" fontId="8" fillId="2" borderId="6" xfId="0" applyFont="1" applyFill="1" applyBorder="1" applyAlignment="1" applyProtection="1">
      <alignment horizontal="center" vertical="center" wrapText="1"/>
    </xf>
    <xf numFmtId="0" fontId="4" fillId="2" borderId="28" xfId="0" applyFont="1" applyFill="1" applyBorder="1" applyAlignment="1" applyProtection="1">
      <alignment horizontal="right" vertical="center"/>
    </xf>
    <xf numFmtId="2" fontId="4" fillId="4" borderId="20" xfId="0" applyNumberFormat="1" applyFont="1" applyFill="1" applyBorder="1" applyAlignment="1" applyProtection="1">
      <alignment horizontal="right" vertical="center"/>
    </xf>
    <xf numFmtId="2" fontId="4" fillId="4" borderId="21" xfId="0" applyNumberFormat="1" applyFont="1" applyFill="1" applyBorder="1" applyAlignment="1" applyProtection="1">
      <alignment horizontal="right" vertical="center"/>
    </xf>
    <xf numFmtId="49" fontId="15" fillId="2" borderId="12" xfId="0" applyNumberFormat="1" applyFont="1" applyFill="1" applyBorder="1" applyAlignment="1" applyProtection="1">
      <alignment vertical="center"/>
    </xf>
    <xf numFmtId="49" fontId="15" fillId="2" borderId="37" xfId="0" applyNumberFormat="1" applyFont="1" applyFill="1" applyBorder="1" applyAlignment="1" applyProtection="1">
      <alignment vertical="center"/>
    </xf>
    <xf numFmtId="49" fontId="4" fillId="0" borderId="28" xfId="0" applyNumberFormat="1" applyFont="1" applyFill="1" applyBorder="1" applyAlignment="1" applyProtection="1">
      <alignment vertical="center"/>
    </xf>
    <xf numFmtId="2" fontId="4" fillId="0" borderId="29" xfId="0" applyNumberFormat="1" applyFont="1" applyFill="1" applyBorder="1" applyAlignment="1" applyProtection="1">
      <alignment horizontal="right" vertical="center"/>
    </xf>
    <xf numFmtId="2" fontId="4" fillId="0" borderId="43" xfId="0" applyNumberFormat="1" applyFont="1" applyFill="1" applyBorder="1" applyAlignment="1" applyProtection="1">
      <alignment horizontal="right" vertical="center"/>
      <protection locked="0"/>
    </xf>
    <xf numFmtId="49" fontId="4" fillId="11" borderId="13" xfId="0" applyNumberFormat="1" applyFont="1" applyFill="1" applyBorder="1" applyAlignment="1" applyProtection="1">
      <alignment vertical="center"/>
      <protection locked="0"/>
    </xf>
    <xf numFmtId="49" fontId="4" fillId="11" borderId="41" xfId="0" applyNumberFormat="1" applyFont="1" applyFill="1" applyBorder="1" applyAlignment="1" applyProtection="1">
      <alignment vertical="center"/>
    </xf>
    <xf numFmtId="2" fontId="24" fillId="13" borderId="139" xfId="0" applyNumberFormat="1" applyFont="1" applyFill="1" applyBorder="1" applyAlignment="1" applyProtection="1">
      <alignment horizontal="center" vertical="center"/>
    </xf>
    <xf numFmtId="2" fontId="24" fillId="13" borderId="41" xfId="0" applyNumberFormat="1" applyFont="1" applyFill="1" applyBorder="1" applyAlignment="1" applyProtection="1">
      <alignment horizontal="center" vertical="center"/>
    </xf>
    <xf numFmtId="49" fontId="4" fillId="11" borderId="15" xfId="0" applyNumberFormat="1" applyFont="1" applyFill="1" applyBorder="1" applyAlignment="1" applyProtection="1">
      <alignment vertical="center"/>
      <protection locked="0"/>
    </xf>
    <xf numFmtId="49" fontId="4" fillId="11" borderId="56" xfId="0" applyNumberFormat="1" applyFont="1" applyFill="1" applyBorder="1" applyAlignment="1" applyProtection="1">
      <alignment vertical="center"/>
      <protection locked="0"/>
    </xf>
    <xf numFmtId="0" fontId="4" fillId="11" borderId="2" xfId="0" applyNumberFormat="1" applyFont="1" applyFill="1" applyBorder="1" applyAlignment="1" applyProtection="1">
      <alignment horizontal="left" vertical="top" wrapText="1"/>
      <protection locked="0"/>
    </xf>
    <xf numFmtId="0" fontId="4" fillId="11" borderId="2" xfId="0" applyNumberFormat="1" applyFont="1" applyFill="1" applyBorder="1" applyAlignment="1" applyProtection="1">
      <alignment horizontal="left" vertical="top"/>
      <protection locked="0"/>
    </xf>
    <xf numFmtId="0" fontId="4" fillId="11" borderId="3" xfId="0" applyNumberFormat="1" applyFont="1" applyFill="1" applyBorder="1" applyAlignment="1" applyProtection="1">
      <alignment horizontal="left" vertical="top"/>
      <protection locked="0"/>
    </xf>
    <xf numFmtId="0" fontId="4" fillId="11" borderId="0" xfId="0" applyNumberFormat="1" applyFont="1" applyFill="1" applyBorder="1" applyAlignment="1" applyProtection="1">
      <alignment horizontal="left" vertical="top"/>
      <protection locked="0"/>
    </xf>
    <xf numFmtId="0" fontId="4" fillId="11" borderId="5" xfId="0" applyNumberFormat="1" applyFont="1" applyFill="1" applyBorder="1" applyAlignment="1" applyProtection="1">
      <alignment horizontal="left" vertical="top"/>
      <protection locked="0"/>
    </xf>
    <xf numFmtId="0" fontId="4" fillId="11" borderId="7" xfId="0" applyNumberFormat="1" applyFont="1" applyFill="1" applyBorder="1" applyAlignment="1" applyProtection="1">
      <alignment horizontal="left" vertical="top"/>
      <protection locked="0"/>
    </xf>
    <xf numFmtId="0" fontId="4" fillId="11" borderId="8" xfId="0" applyNumberFormat="1" applyFont="1" applyFill="1" applyBorder="1" applyAlignment="1" applyProtection="1">
      <alignment horizontal="left" vertical="top"/>
      <protection locked="0"/>
    </xf>
    <xf numFmtId="49" fontId="29" fillId="12" borderId="1" xfId="0" applyNumberFormat="1" applyFont="1" applyFill="1" applyBorder="1" applyAlignment="1" applyProtection="1">
      <alignment horizontal="left" vertical="top" wrapText="1"/>
    </xf>
    <xf numFmtId="49" fontId="29" fillId="12" borderId="2" xfId="0" applyNumberFormat="1" applyFont="1" applyFill="1" applyBorder="1" applyAlignment="1" applyProtection="1">
      <alignment horizontal="left" vertical="top" wrapText="1"/>
    </xf>
    <xf numFmtId="49" fontId="29" fillId="12" borderId="3" xfId="0" applyNumberFormat="1" applyFont="1" applyFill="1" applyBorder="1" applyAlignment="1" applyProtection="1">
      <alignment horizontal="left" vertical="top" wrapText="1"/>
    </xf>
    <xf numFmtId="49" fontId="29" fillId="12" borderId="4" xfId="0" applyNumberFormat="1" applyFont="1" applyFill="1" applyBorder="1" applyAlignment="1" applyProtection="1">
      <alignment horizontal="left" vertical="top" wrapText="1"/>
    </xf>
    <xf numFmtId="49" fontId="29" fillId="12" borderId="0" xfId="0" applyNumberFormat="1" applyFont="1" applyFill="1" applyBorder="1" applyAlignment="1" applyProtection="1">
      <alignment horizontal="left" vertical="top" wrapText="1"/>
    </xf>
    <xf numFmtId="49" fontId="29" fillId="12" borderId="5" xfId="0" applyNumberFormat="1" applyFont="1" applyFill="1" applyBorder="1" applyAlignment="1" applyProtection="1">
      <alignment horizontal="left" vertical="top" wrapText="1"/>
    </xf>
    <xf numFmtId="49" fontId="29" fillId="12" borderId="24" xfId="0" applyNumberFormat="1" applyFont="1" applyFill="1" applyBorder="1" applyAlignment="1" applyProtection="1">
      <alignment horizontal="left" vertical="top" wrapText="1"/>
    </xf>
    <xf numFmtId="49" fontId="29" fillId="12" borderId="25" xfId="0" applyNumberFormat="1" applyFont="1" applyFill="1" applyBorder="1" applyAlignment="1" applyProtection="1">
      <alignment horizontal="left" vertical="top" wrapText="1"/>
    </xf>
    <xf numFmtId="49" fontId="29" fillId="12" borderId="26" xfId="0" applyNumberFormat="1" applyFont="1" applyFill="1" applyBorder="1" applyAlignment="1" applyProtection="1">
      <alignment horizontal="left" vertical="top" wrapText="1"/>
    </xf>
    <xf numFmtId="0" fontId="4" fillId="11" borderId="13" xfId="0" applyFont="1" applyFill="1" applyBorder="1" applyAlignment="1" applyProtection="1">
      <alignment vertical="center"/>
      <protection locked="0"/>
    </xf>
    <xf numFmtId="0" fontId="4" fillId="11" borderId="41" xfId="0" applyFont="1" applyFill="1" applyBorder="1" applyAlignment="1" applyProtection="1">
      <alignment vertical="center"/>
      <protection locked="0"/>
    </xf>
    <xf numFmtId="0" fontId="5" fillId="11" borderId="13" xfId="0" applyNumberFormat="1" applyFont="1" applyFill="1" applyBorder="1" applyAlignment="1" applyProtection="1">
      <alignment horizontal="left" vertical="center"/>
      <protection locked="0"/>
    </xf>
    <xf numFmtId="0" fontId="5" fillId="11" borderId="14" xfId="0" applyNumberFormat="1" applyFont="1" applyFill="1" applyBorder="1" applyAlignment="1" applyProtection="1">
      <alignment horizontal="left" vertical="center"/>
      <protection locked="0"/>
    </xf>
    <xf numFmtId="0" fontId="5" fillId="11" borderId="28" xfId="0" applyNumberFormat="1" applyFont="1" applyFill="1" applyBorder="1" applyAlignment="1" applyProtection="1">
      <alignment horizontal="left" vertical="top" wrapText="1"/>
      <protection locked="0"/>
    </xf>
    <xf numFmtId="0" fontId="5" fillId="11" borderId="137" xfId="0" applyNumberFormat="1" applyFont="1" applyFill="1" applyBorder="1" applyAlignment="1" applyProtection="1">
      <alignment horizontal="left" vertical="top" wrapText="1"/>
      <protection locked="0"/>
    </xf>
    <xf numFmtId="0" fontId="5" fillId="11" borderId="7" xfId="0" applyNumberFormat="1" applyFont="1" applyFill="1" applyBorder="1" applyAlignment="1" applyProtection="1">
      <alignment horizontal="left" vertical="top" wrapText="1"/>
      <protection locked="0"/>
    </xf>
    <xf numFmtId="0" fontId="5" fillId="11" borderId="8" xfId="0" applyNumberFormat="1" applyFont="1" applyFill="1" applyBorder="1" applyAlignment="1" applyProtection="1">
      <alignment horizontal="left" vertical="top" wrapText="1"/>
      <protection locked="0"/>
    </xf>
    <xf numFmtId="0" fontId="4" fillId="0" borderId="28" xfId="0" applyFont="1" applyFill="1" applyBorder="1" applyAlignment="1" applyProtection="1">
      <alignment vertical="center"/>
      <protection locked="0"/>
    </xf>
    <xf numFmtId="0" fontId="4" fillId="0" borderId="138" xfId="0" applyFont="1" applyFill="1" applyBorder="1" applyAlignment="1" applyProtection="1">
      <alignment vertical="center"/>
      <protection locked="0"/>
    </xf>
    <xf numFmtId="176" fontId="4" fillId="11" borderId="15" xfId="0" applyNumberFormat="1" applyFont="1" applyFill="1" applyBorder="1" applyAlignment="1" applyProtection="1">
      <alignment horizontal="center" vertical="center"/>
      <protection locked="0"/>
    </xf>
    <xf numFmtId="176" fontId="4" fillId="11" borderId="16" xfId="0" applyNumberFormat="1" applyFont="1" applyFill="1" applyBorder="1" applyAlignment="1" applyProtection="1">
      <alignment horizontal="center" vertical="center"/>
      <protection locked="0"/>
    </xf>
    <xf numFmtId="49" fontId="4" fillId="11" borderId="13" xfId="0" applyNumberFormat="1" applyFont="1" applyFill="1" applyBorder="1" applyAlignment="1" applyProtection="1">
      <alignment vertical="center"/>
      <protection locked="0"/>
    </xf>
    <xf numFmtId="49" fontId="4" fillId="11" borderId="41" xfId="0" applyNumberFormat="1" applyFont="1" applyFill="1" applyBorder="1" applyAlignment="1" applyProtection="1">
      <alignment vertical="center"/>
      <protection locked="0"/>
    </xf>
    <xf numFmtId="49" fontId="4" fillId="0" borderId="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0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1" xfId="0" applyNumberFormat="1" applyFont="1" applyFill="1" applyBorder="1" applyAlignment="1" applyProtection="1">
      <alignment horizontal="center" vertical="top" wrapText="1"/>
      <protection locked="0"/>
    </xf>
    <xf numFmtId="0" fontId="4" fillId="11" borderId="13" xfId="0" applyNumberFormat="1" applyFont="1" applyFill="1" applyBorder="1" applyAlignment="1" applyProtection="1">
      <alignment horizontal="center" vertical="center"/>
      <protection locked="0"/>
    </xf>
    <xf numFmtId="0" fontId="4" fillId="11" borderId="14" xfId="0" applyNumberFormat="1" applyFont="1" applyFill="1" applyBorder="1" applyAlignment="1" applyProtection="1">
      <alignment horizontal="center" vertical="center"/>
      <protection locked="0"/>
    </xf>
    <xf numFmtId="49" fontId="4" fillId="11" borderId="46" xfId="0" applyNumberFormat="1" applyFont="1" applyFill="1" applyBorder="1" applyAlignment="1" applyProtection="1">
      <alignment horizontal="left" vertical="center"/>
    </xf>
    <xf numFmtId="49" fontId="4" fillId="11" borderId="10" xfId="0" applyNumberFormat="1" applyFont="1" applyFill="1" applyBorder="1" applyAlignment="1" applyProtection="1">
      <alignment vertical="center"/>
      <protection locked="0"/>
    </xf>
    <xf numFmtId="49" fontId="4" fillId="11" borderId="53" xfId="0" applyNumberFormat="1" applyFont="1" applyFill="1" applyBorder="1" applyAlignment="1" applyProtection="1">
      <alignment vertical="center"/>
      <protection locked="0"/>
    </xf>
    <xf numFmtId="3" fontId="4" fillId="11" borderId="13" xfId="0" applyNumberFormat="1" applyFont="1" applyFill="1" applyBorder="1" applyAlignment="1" applyProtection="1">
      <alignment horizontal="center" vertical="center"/>
      <protection locked="0"/>
    </xf>
    <xf numFmtId="3" fontId="4" fillId="11" borderId="14" xfId="0" applyNumberFormat="1" applyFont="1" applyFill="1" applyBorder="1" applyAlignment="1" applyProtection="1">
      <alignment horizontal="center" vertical="center"/>
      <protection locked="0"/>
    </xf>
    <xf numFmtId="0" fontId="4" fillId="11" borderId="13" xfId="0" applyNumberFormat="1" applyFont="1" applyFill="1" applyBorder="1" applyAlignment="1" applyProtection="1">
      <alignment horizontal="left" vertical="center"/>
      <protection locked="0"/>
    </xf>
    <xf numFmtId="0" fontId="4" fillId="11" borderId="14" xfId="0" applyNumberFormat="1" applyFont="1" applyFill="1" applyBorder="1" applyAlignment="1" applyProtection="1">
      <alignment horizontal="left" vertical="center"/>
      <protection locked="0"/>
    </xf>
    <xf numFmtId="49" fontId="5" fillId="11" borderId="13" xfId="0" applyNumberFormat="1" applyFont="1" applyFill="1" applyBorder="1" applyAlignment="1" applyProtection="1">
      <alignment horizontal="left" vertical="center"/>
      <protection locked="0"/>
    </xf>
    <xf numFmtId="49" fontId="5" fillId="11" borderId="14" xfId="0" applyNumberFormat="1" applyFont="1" applyFill="1" applyBorder="1" applyAlignment="1" applyProtection="1">
      <alignment horizontal="left" vertical="center"/>
      <protection locked="0"/>
    </xf>
    <xf numFmtId="14" fontId="4" fillId="11" borderId="15" xfId="0" applyNumberFormat="1" applyFont="1" applyFill="1" applyBorder="1" applyAlignment="1" applyProtection="1">
      <alignment horizontal="left" vertical="center"/>
      <protection locked="0"/>
    </xf>
    <xf numFmtId="14" fontId="4" fillId="11" borderId="16" xfId="0" applyNumberFormat="1" applyFont="1" applyFill="1" applyBorder="1" applyAlignment="1" applyProtection="1">
      <alignment horizontal="left" vertical="center"/>
      <protection locked="0"/>
    </xf>
    <xf numFmtId="49" fontId="5" fillId="11" borderId="15" xfId="0" applyNumberFormat="1" applyFont="1" applyFill="1" applyBorder="1" applyAlignment="1" applyProtection="1">
      <alignment horizontal="left" vertical="center"/>
      <protection locked="0"/>
    </xf>
    <xf numFmtId="49" fontId="5" fillId="11" borderId="16" xfId="0" applyNumberFormat="1" applyFont="1" applyFill="1" applyBorder="1" applyAlignment="1" applyProtection="1">
      <alignment horizontal="left" vertical="center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2" xfId="0" applyNumberFormat="1" applyFont="1" applyFill="1" applyBorder="1" applyAlignment="1" applyProtection="1">
      <alignment horizontal="left" vertical="top" wrapText="1"/>
      <protection locked="0"/>
    </xf>
    <xf numFmtId="49" fontId="4" fillId="0" borderId="3" xfId="0" applyNumberFormat="1" applyFont="1" applyFill="1" applyBorder="1" applyAlignment="1" applyProtection="1">
      <alignment horizontal="left" vertical="top" wrapText="1"/>
      <protection locked="0"/>
    </xf>
    <xf numFmtId="49" fontId="4" fillId="0" borderId="24" xfId="0" applyNumberFormat="1" applyFont="1" applyFill="1" applyBorder="1" applyAlignment="1" applyProtection="1">
      <alignment horizontal="left" vertical="top" wrapText="1"/>
      <protection locked="0"/>
    </xf>
    <xf numFmtId="49" fontId="4" fillId="0" borderId="25" xfId="0" applyNumberFormat="1" applyFont="1" applyFill="1" applyBorder="1" applyAlignment="1" applyProtection="1">
      <alignment horizontal="left" vertical="top" wrapText="1"/>
      <protection locked="0"/>
    </xf>
    <xf numFmtId="49" fontId="4" fillId="0" borderId="26" xfId="0" applyNumberFormat="1" applyFont="1" applyFill="1" applyBorder="1" applyAlignment="1" applyProtection="1">
      <alignment horizontal="left" vertical="top" wrapText="1"/>
      <protection locked="0"/>
    </xf>
    <xf numFmtId="1" fontId="4" fillId="11" borderId="13" xfId="0" applyNumberFormat="1" applyFont="1" applyFill="1" applyBorder="1" applyAlignment="1" applyProtection="1">
      <alignment horizontal="center" vertical="center"/>
      <protection locked="0"/>
    </xf>
    <xf numFmtId="1" fontId="4" fillId="11" borderId="14" xfId="0" applyNumberFormat="1" applyFont="1" applyFill="1" applyBorder="1" applyAlignment="1" applyProtection="1">
      <alignment horizontal="center" vertical="center"/>
      <protection locked="0"/>
    </xf>
    <xf numFmtId="0" fontId="4" fillId="11" borderId="10" xfId="0" applyNumberFormat="1" applyFont="1" applyFill="1" applyBorder="1" applyAlignment="1" applyProtection="1">
      <alignment horizontal="left" vertical="center"/>
      <protection locked="0"/>
    </xf>
    <xf numFmtId="0" fontId="4" fillId="11" borderId="11" xfId="0" applyNumberFormat="1" applyFont="1" applyFill="1" applyBorder="1" applyAlignment="1" applyProtection="1">
      <alignment horizontal="left" vertical="center"/>
      <protection locked="0"/>
    </xf>
    <xf numFmtId="0" fontId="5" fillId="11" borderId="10" xfId="0" applyNumberFormat="1" applyFont="1" applyFill="1" applyBorder="1" applyAlignment="1" applyProtection="1">
      <alignment horizontal="left" vertical="center"/>
      <protection locked="0"/>
    </xf>
    <xf numFmtId="0" fontId="5" fillId="11" borderId="11" xfId="0" applyNumberFormat="1" applyFont="1" applyFill="1" applyBorder="1" applyAlignment="1" applyProtection="1">
      <alignment horizontal="left" vertical="center"/>
      <protection locked="0"/>
    </xf>
    <xf numFmtId="0" fontId="18" fillId="11" borderId="13" xfId="1" applyNumberFormat="1" applyFont="1" applyFill="1" applyBorder="1" applyAlignment="1" applyProtection="1">
      <alignment horizontal="left" vertical="center"/>
      <protection locked="0"/>
    </xf>
    <xf numFmtId="0" fontId="4" fillId="10" borderId="13" xfId="0" applyNumberFormat="1" applyFont="1" applyFill="1" applyBorder="1" applyAlignment="1" applyProtection="1">
      <alignment horizontal="left" vertical="center"/>
    </xf>
    <xf numFmtId="0" fontId="5" fillId="10" borderId="13" xfId="0" applyNumberFormat="1" applyFont="1" applyFill="1" applyBorder="1" applyAlignment="1">
      <alignment horizontal="left" vertical="center"/>
    </xf>
    <xf numFmtId="0" fontId="5" fillId="10" borderId="14" xfId="0" applyNumberFormat="1" applyFont="1" applyFill="1" applyBorder="1" applyAlignment="1">
      <alignment horizontal="left" vertical="center"/>
    </xf>
    <xf numFmtId="49" fontId="4" fillId="10" borderId="13" xfId="0" applyNumberFormat="1" applyFont="1" applyFill="1" applyBorder="1" applyAlignment="1" applyProtection="1">
      <alignment horizontal="left" vertical="center"/>
    </xf>
    <xf numFmtId="49" fontId="4" fillId="10" borderId="14" xfId="0" applyNumberFormat="1" applyFont="1" applyFill="1" applyBorder="1" applyAlignment="1" applyProtection="1">
      <alignment horizontal="left" vertical="center"/>
    </xf>
    <xf numFmtId="0" fontId="4" fillId="10" borderId="15" xfId="0" applyNumberFormat="1" applyFont="1" applyFill="1" applyBorder="1" applyAlignment="1" applyProtection="1">
      <alignment horizontal="left" vertical="center"/>
    </xf>
    <xf numFmtId="0" fontId="5" fillId="10" borderId="15" xfId="0" applyNumberFormat="1" applyFont="1" applyFill="1" applyBorder="1" applyAlignment="1">
      <alignment horizontal="left" vertical="center"/>
    </xf>
    <xf numFmtId="0" fontId="5" fillId="10" borderId="16" xfId="0" applyNumberFormat="1" applyFont="1" applyFill="1" applyBorder="1" applyAlignment="1">
      <alignment horizontal="left" vertical="center"/>
    </xf>
    <xf numFmtId="49" fontId="4" fillId="10" borderId="15" xfId="0" applyNumberFormat="1" applyFont="1" applyFill="1" applyBorder="1" applyAlignment="1" applyProtection="1">
      <alignment horizontal="left" vertical="center"/>
    </xf>
    <xf numFmtId="0" fontId="4" fillId="10" borderId="16" xfId="0" applyNumberFormat="1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left"/>
    </xf>
    <xf numFmtId="0" fontId="5" fillId="0" borderId="7" xfId="0" applyFont="1" applyBorder="1" applyAlignment="1"/>
    <xf numFmtId="0" fontId="4" fillId="10" borderId="10" xfId="0" applyNumberFormat="1" applyFont="1" applyFill="1" applyBorder="1" applyAlignment="1" applyProtection="1">
      <alignment horizontal="left" vertical="center"/>
    </xf>
    <xf numFmtId="0" fontId="5" fillId="10" borderId="10" xfId="0" applyNumberFormat="1" applyFont="1" applyFill="1" applyBorder="1" applyAlignment="1">
      <alignment horizontal="left" vertical="center"/>
    </xf>
    <xf numFmtId="0" fontId="5" fillId="10" borderId="11" xfId="0" applyNumberFormat="1" applyFont="1" applyFill="1" applyBorder="1" applyAlignment="1">
      <alignment horizontal="left" vertical="center"/>
    </xf>
    <xf numFmtId="0" fontId="5" fillId="10" borderId="10" xfId="0" applyFont="1" applyFill="1" applyBorder="1" applyAlignment="1">
      <alignment horizontal="left" vertical="center"/>
    </xf>
    <xf numFmtId="0" fontId="4" fillId="10" borderId="11" xfId="0" applyNumberFormat="1" applyFont="1" applyFill="1" applyBorder="1" applyAlignment="1" applyProtection="1">
      <alignment horizontal="left" vertical="center"/>
    </xf>
    <xf numFmtId="0" fontId="18" fillId="10" borderId="13" xfId="1" applyNumberFormat="1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left"/>
    </xf>
    <xf numFmtId="0" fontId="4" fillId="10" borderId="14" xfId="0" applyNumberFormat="1" applyFont="1" applyFill="1" applyBorder="1" applyAlignment="1" applyProtection="1">
      <alignment horizontal="left" vertical="center"/>
    </xf>
    <xf numFmtId="0" fontId="4" fillId="10" borderId="10" xfId="0" applyNumberFormat="1" applyFont="1" applyFill="1" applyBorder="1" applyAlignment="1" applyProtection="1">
      <alignment horizontal="center" vertical="center"/>
    </xf>
    <xf numFmtId="0" fontId="18" fillId="10" borderId="14" xfId="1" applyNumberFormat="1" applyFont="1" applyFill="1" applyBorder="1" applyAlignment="1" applyProtection="1">
      <alignment horizontal="left" vertical="center"/>
    </xf>
    <xf numFmtId="0" fontId="4" fillId="10" borderId="25" xfId="0" applyNumberFormat="1" applyFont="1" applyFill="1" applyBorder="1" applyAlignment="1" applyProtection="1">
      <alignment horizontal="center" vertical="center"/>
    </xf>
    <xf numFmtId="14" fontId="4" fillId="10" borderId="15" xfId="0" applyNumberFormat="1" applyFont="1" applyFill="1" applyBorder="1" applyAlignment="1" applyProtection="1">
      <alignment horizontal="left" vertical="center"/>
    </xf>
    <xf numFmtId="14" fontId="4" fillId="10" borderId="16" xfId="0" applyNumberFormat="1" applyFont="1" applyFill="1" applyBorder="1" applyAlignment="1" applyProtection="1">
      <alignment horizontal="left" vertical="center"/>
    </xf>
    <xf numFmtId="0" fontId="4" fillId="10" borderId="15" xfId="0" applyNumberFormat="1" applyFont="1" applyFill="1" applyBorder="1" applyAlignment="1" applyProtection="1">
      <alignment horizontal="center" vertical="center"/>
    </xf>
    <xf numFmtId="0" fontId="5" fillId="0" borderId="7" xfId="0" applyFont="1" applyBorder="1" applyAlignment="1">
      <alignment horizontal="left"/>
    </xf>
    <xf numFmtId="0" fontId="24" fillId="9" borderId="106" xfId="3" applyFont="1" applyFill="1" applyBorder="1" applyAlignment="1" applyProtection="1">
      <alignment horizontal="center" vertical="center" wrapText="1"/>
      <protection hidden="1"/>
    </xf>
    <xf numFmtId="0" fontId="24" fillId="0" borderId="107" xfId="3" applyFont="1" applyBorder="1"/>
    <xf numFmtId="0" fontId="24" fillId="9" borderId="4" xfId="3" applyFont="1" applyFill="1" applyBorder="1" applyAlignment="1" applyProtection="1">
      <alignment horizontal="center" vertical="center"/>
      <protection hidden="1"/>
    </xf>
    <xf numFmtId="0" fontId="24" fillId="9" borderId="0" xfId="3" applyFont="1" applyFill="1" applyBorder="1" applyAlignment="1" applyProtection="1">
      <alignment horizontal="center" vertical="center"/>
      <protection hidden="1"/>
    </xf>
    <xf numFmtId="0" fontId="24" fillId="9" borderId="5" xfId="3" applyFont="1" applyFill="1" applyBorder="1" applyAlignment="1" applyProtection="1">
      <alignment horizontal="center" vertical="center"/>
      <protection hidden="1"/>
    </xf>
    <xf numFmtId="0" fontId="24" fillId="9" borderId="106" xfId="3" applyFont="1" applyFill="1" applyBorder="1" applyAlignment="1" applyProtection="1">
      <alignment horizontal="center" vertical="center"/>
      <protection hidden="1"/>
    </xf>
    <xf numFmtId="0" fontId="24" fillId="9" borderId="107" xfId="3" applyFont="1" applyFill="1" applyBorder="1" applyAlignment="1" applyProtection="1">
      <alignment horizontal="center" vertical="center"/>
      <protection hidden="1"/>
    </xf>
    <xf numFmtId="0" fontId="24" fillId="9" borderId="97" xfId="3" applyFont="1" applyFill="1" applyBorder="1" applyAlignment="1" applyProtection="1">
      <alignment horizontal="center" vertical="center"/>
      <protection hidden="1"/>
    </xf>
    <xf numFmtId="0" fontId="24" fillId="5" borderId="106" xfId="3" applyFont="1" applyFill="1" applyBorder="1" applyAlignment="1" applyProtection="1">
      <alignment horizontal="center" vertical="center" wrapText="1"/>
      <protection locked="0"/>
    </xf>
    <xf numFmtId="0" fontId="24" fillId="5" borderId="107" xfId="3" applyFont="1" applyFill="1" applyBorder="1" applyAlignment="1" applyProtection="1">
      <alignment horizontal="center" vertical="center" wrapText="1"/>
      <protection locked="0"/>
    </xf>
    <xf numFmtId="0" fontId="24" fillId="5" borderId="97" xfId="3" applyFont="1" applyFill="1" applyBorder="1" applyAlignment="1" applyProtection="1">
      <alignment horizontal="center" vertical="center" wrapText="1"/>
      <protection locked="0"/>
    </xf>
    <xf numFmtId="0" fontId="24" fillId="5" borderId="106" xfId="3" applyFont="1" applyFill="1" applyBorder="1" applyAlignment="1" applyProtection="1">
      <alignment horizontal="center" vertical="center"/>
      <protection locked="0"/>
    </xf>
    <xf numFmtId="0" fontId="24" fillId="5" borderId="107" xfId="3" applyFont="1" applyFill="1" applyBorder="1" applyAlignment="1" applyProtection="1">
      <alignment horizontal="center" vertical="center"/>
      <protection locked="0"/>
    </xf>
    <xf numFmtId="0" fontId="24" fillId="5" borderId="97" xfId="3" applyFont="1" applyFill="1" applyBorder="1" applyAlignment="1" applyProtection="1">
      <alignment horizontal="center" vertical="center"/>
      <protection locked="0"/>
    </xf>
    <xf numFmtId="0" fontId="24" fillId="9" borderId="117" xfId="3" applyFont="1" applyFill="1" applyBorder="1" applyAlignment="1" applyProtection="1">
      <alignment horizontal="center" vertical="center"/>
      <protection hidden="1"/>
    </xf>
    <xf numFmtId="0" fontId="24" fillId="9" borderId="118" xfId="3" applyFont="1" applyFill="1" applyBorder="1" applyAlignment="1" applyProtection="1">
      <alignment horizontal="center" vertical="center"/>
      <protection hidden="1"/>
    </xf>
    <xf numFmtId="0" fontId="24" fillId="9" borderId="114" xfId="3" applyFont="1" applyFill="1" applyBorder="1" applyAlignment="1" applyProtection="1">
      <alignment horizontal="center" vertical="center"/>
      <protection hidden="1"/>
    </xf>
    <xf numFmtId="0" fontId="22" fillId="0" borderId="18" xfId="3" applyFont="1" applyBorder="1" applyAlignment="1">
      <alignment horizontal="center" vertical="center" wrapText="1"/>
    </xf>
    <xf numFmtId="0" fontId="24" fillId="9" borderId="45" xfId="3" applyFont="1" applyFill="1" applyBorder="1" applyAlignment="1" applyProtection="1">
      <alignment horizontal="center" vertical="center"/>
      <protection hidden="1"/>
    </xf>
    <xf numFmtId="0" fontId="24" fillId="0" borderId="46" xfId="3" applyFont="1" applyBorder="1"/>
    <xf numFmtId="0" fontId="24" fillId="9" borderId="46" xfId="3" applyFont="1" applyFill="1" applyBorder="1" applyAlignment="1" applyProtection="1">
      <alignment horizontal="center" vertical="center"/>
      <protection hidden="1"/>
    </xf>
    <xf numFmtId="0" fontId="24" fillId="9" borderId="96" xfId="3" applyFont="1" applyFill="1" applyBorder="1" applyAlignment="1" applyProtection="1">
      <alignment horizontal="center" vertical="center"/>
      <protection hidden="1"/>
    </xf>
    <xf numFmtId="0" fontId="24" fillId="5" borderId="107" xfId="3" applyFont="1" applyFill="1" applyBorder="1"/>
    <xf numFmtId="0" fontId="24" fillId="5" borderId="6" xfId="3" applyFont="1" applyFill="1" applyBorder="1" applyAlignment="1" applyProtection="1">
      <alignment horizontal="center" vertical="center" wrapText="1"/>
      <protection locked="0"/>
    </xf>
    <xf numFmtId="0" fontId="24" fillId="5" borderId="7" xfId="3" applyFont="1" applyFill="1" applyBorder="1" applyAlignment="1" applyProtection="1">
      <alignment horizontal="center" vertical="center" wrapText="1"/>
      <protection locked="0"/>
    </xf>
    <xf numFmtId="0" fontId="24" fillId="5" borderId="8" xfId="3" applyFont="1" applyFill="1" applyBorder="1" applyAlignment="1" applyProtection="1">
      <alignment horizontal="center" vertical="center" wrapText="1"/>
      <protection locked="0"/>
    </xf>
    <xf numFmtId="0" fontId="24" fillId="5" borderId="110" xfId="3" applyFont="1" applyFill="1" applyBorder="1" applyAlignment="1" applyProtection="1">
      <alignment horizontal="center" vertical="center"/>
      <protection locked="0"/>
    </xf>
    <xf numFmtId="0" fontId="24" fillId="5" borderId="89" xfId="3" applyFont="1" applyFill="1" applyBorder="1" applyAlignment="1" applyProtection="1">
      <alignment horizontal="center" vertical="center"/>
      <protection locked="0"/>
    </xf>
    <xf numFmtId="0" fontId="24" fillId="5" borderId="98" xfId="3" applyFont="1" applyFill="1" applyBorder="1" applyAlignment="1" applyProtection="1">
      <alignment horizontal="center" vertical="center"/>
      <protection locked="0"/>
    </xf>
    <xf numFmtId="0" fontId="24" fillId="9" borderId="1" xfId="3" applyFont="1" applyFill="1" applyBorder="1" applyAlignment="1" applyProtection="1">
      <alignment horizontal="center" vertical="center" wrapText="1"/>
      <protection hidden="1"/>
    </xf>
    <xf numFmtId="0" fontId="24" fillId="9" borderId="3" xfId="3" applyFont="1" applyFill="1" applyBorder="1" applyAlignment="1" applyProtection="1">
      <alignment horizontal="center" vertical="center" wrapText="1"/>
      <protection hidden="1"/>
    </xf>
    <xf numFmtId="0" fontId="24" fillId="9" borderId="4" xfId="3" applyFont="1" applyFill="1" applyBorder="1" applyAlignment="1" applyProtection="1">
      <alignment horizontal="center" vertical="center" wrapText="1"/>
      <protection hidden="1"/>
    </xf>
    <xf numFmtId="0" fontId="24" fillId="9" borderId="5" xfId="3" applyFont="1" applyFill="1" applyBorder="1" applyAlignment="1" applyProtection="1">
      <alignment horizontal="center" vertical="center" wrapText="1"/>
      <protection hidden="1"/>
    </xf>
    <xf numFmtId="0" fontId="24" fillId="9" borderId="6" xfId="3" applyFont="1" applyFill="1" applyBorder="1" applyAlignment="1" applyProtection="1">
      <alignment horizontal="center" vertical="center" wrapText="1"/>
      <protection hidden="1"/>
    </xf>
    <xf numFmtId="0" fontId="24" fillId="9" borderId="8" xfId="3" applyFont="1" applyFill="1" applyBorder="1" applyAlignment="1" applyProtection="1">
      <alignment horizontal="center" vertical="center" wrapText="1"/>
      <protection hidden="1"/>
    </xf>
    <xf numFmtId="0" fontId="24" fillId="9" borderId="17" xfId="3" applyFont="1" applyFill="1" applyBorder="1" applyAlignment="1" applyProtection="1">
      <alignment horizontal="center" vertical="center"/>
      <protection hidden="1"/>
    </xf>
    <xf numFmtId="0" fontId="24" fillId="9" borderId="18" xfId="3" applyFont="1" applyFill="1" applyBorder="1" applyAlignment="1" applyProtection="1">
      <alignment horizontal="center" vertical="center"/>
      <protection hidden="1"/>
    </xf>
    <xf numFmtId="0" fontId="24" fillId="9" borderId="87" xfId="3" applyFont="1" applyFill="1" applyBorder="1" applyAlignment="1" applyProtection="1">
      <alignment horizontal="center" vertical="center"/>
      <protection hidden="1"/>
    </xf>
    <xf numFmtId="0" fontId="24" fillId="9" borderId="93" xfId="3" applyFont="1" applyFill="1" applyBorder="1" applyAlignment="1" applyProtection="1">
      <alignment horizontal="center" vertical="center"/>
      <protection hidden="1"/>
    </xf>
    <xf numFmtId="0" fontId="24" fillId="9" borderId="20" xfId="3" applyFont="1" applyFill="1" applyBorder="1" applyAlignment="1" applyProtection="1">
      <alignment horizontal="center" vertical="center"/>
      <protection hidden="1"/>
    </xf>
    <xf numFmtId="0" fontId="24" fillId="9" borderId="115" xfId="3" applyFont="1" applyFill="1" applyBorder="1" applyAlignment="1" applyProtection="1">
      <alignment horizontal="center" vertical="center"/>
      <protection hidden="1"/>
    </xf>
    <xf numFmtId="0" fontId="24" fillId="9" borderId="116" xfId="3" applyFont="1" applyFill="1" applyBorder="1" applyAlignment="1" applyProtection="1">
      <alignment horizontal="center" vertical="center"/>
      <protection hidden="1"/>
    </xf>
    <xf numFmtId="0" fontId="24" fillId="9" borderId="115" xfId="3" applyFont="1" applyFill="1" applyBorder="1" applyAlignment="1" applyProtection="1">
      <alignment horizontal="center" vertical="center"/>
      <protection locked="0"/>
    </xf>
    <xf numFmtId="0" fontId="24" fillId="9" borderId="116" xfId="3" applyFont="1" applyFill="1" applyBorder="1" applyAlignment="1" applyProtection="1">
      <alignment horizontal="center" vertical="center"/>
      <protection locked="0"/>
    </xf>
    <xf numFmtId="182" fontId="24" fillId="9" borderId="114" xfId="3" applyNumberFormat="1" applyFont="1" applyFill="1" applyBorder="1" applyAlignment="1" applyProtection="1">
      <alignment horizontal="center" vertical="center"/>
      <protection locked="0"/>
    </xf>
    <xf numFmtId="182" fontId="24" fillId="9" borderId="116" xfId="3" applyNumberFormat="1" applyFont="1" applyFill="1" applyBorder="1" applyAlignment="1" applyProtection="1">
      <alignment horizontal="center" vertical="center"/>
      <protection locked="0"/>
    </xf>
    <xf numFmtId="0" fontId="24" fillId="9" borderId="126" xfId="3" applyFont="1" applyFill="1" applyBorder="1" applyAlignment="1" applyProtection="1">
      <alignment horizontal="center" vertical="center"/>
      <protection hidden="1"/>
    </xf>
    <xf numFmtId="0" fontId="24" fillId="0" borderId="119" xfId="3" applyFont="1" applyBorder="1" applyAlignment="1" applyProtection="1">
      <alignment horizontal="center"/>
      <protection locked="0"/>
    </xf>
    <xf numFmtId="0" fontId="24" fillId="0" borderId="126" xfId="3" applyFont="1" applyBorder="1" applyAlignment="1" applyProtection="1">
      <alignment horizontal="center"/>
      <protection locked="0"/>
    </xf>
    <xf numFmtId="0" fontId="24" fillId="9" borderId="89" xfId="3" applyFont="1" applyFill="1" applyBorder="1" applyAlignment="1" applyProtection="1">
      <alignment horizontal="center" vertical="center"/>
      <protection hidden="1"/>
    </xf>
    <xf numFmtId="0" fontId="24" fillId="9" borderId="90" xfId="3" applyFont="1" applyFill="1" applyBorder="1" applyAlignment="1" applyProtection="1">
      <alignment horizontal="center" vertical="center"/>
      <protection hidden="1"/>
    </xf>
    <xf numFmtId="0" fontId="24" fillId="9" borderId="89" xfId="3" applyFont="1" applyFill="1" applyBorder="1" applyAlignment="1" applyProtection="1">
      <alignment horizontal="center" vertical="center"/>
      <protection locked="0"/>
    </xf>
    <xf numFmtId="0" fontId="24" fillId="9" borderId="90" xfId="3" applyFont="1" applyFill="1" applyBorder="1" applyAlignment="1" applyProtection="1">
      <alignment horizontal="center" vertical="center"/>
      <protection locked="0"/>
    </xf>
    <xf numFmtId="4" fontId="26" fillId="10" borderId="125" xfId="3" applyNumberFormat="1" applyFont="1" applyFill="1" applyBorder="1" applyAlignment="1" applyProtection="1">
      <alignment horizontal="center" vertical="center"/>
    </xf>
    <xf numFmtId="4" fontId="26" fillId="10" borderId="128" xfId="3" applyNumberFormat="1" applyFont="1" applyFill="1" applyBorder="1" applyAlignment="1" applyProtection="1">
      <alignment horizontal="center" vertical="center"/>
    </xf>
    <xf numFmtId="0" fontId="24" fillId="9" borderId="107" xfId="3" applyFont="1" applyFill="1" applyBorder="1" applyAlignment="1" applyProtection="1">
      <alignment horizontal="center" vertical="center"/>
      <protection locked="0"/>
    </xf>
    <xf numFmtId="0" fontId="24" fillId="9" borderId="126" xfId="3" applyFont="1" applyFill="1" applyBorder="1" applyAlignment="1" applyProtection="1">
      <alignment horizontal="center" vertical="center"/>
      <protection locked="0"/>
    </xf>
    <xf numFmtId="0" fontId="24" fillId="9" borderId="129" xfId="3" applyFont="1" applyFill="1" applyBorder="1" applyAlignment="1" applyProtection="1">
      <alignment horizontal="center" vertical="center" wrapText="1"/>
      <protection hidden="1"/>
    </xf>
    <xf numFmtId="0" fontId="24" fillId="9" borderId="48" xfId="3" applyFont="1" applyFill="1" applyBorder="1" applyAlignment="1" applyProtection="1">
      <alignment horizontal="center" vertical="center" wrapText="1"/>
      <protection hidden="1"/>
    </xf>
    <xf numFmtId="0" fontId="24" fillId="9" borderId="121" xfId="3" applyFont="1" applyFill="1" applyBorder="1" applyAlignment="1" applyProtection="1">
      <alignment horizontal="center" vertical="center" wrapText="1"/>
      <protection hidden="1"/>
    </xf>
    <xf numFmtId="0" fontId="24" fillId="9" borderId="120" xfId="3" applyFont="1" applyFill="1" applyBorder="1" applyAlignment="1" applyProtection="1">
      <alignment horizontal="center" vertical="center" wrapText="1"/>
      <protection hidden="1"/>
    </xf>
    <xf numFmtId="0" fontId="24" fillId="9" borderId="133" xfId="3" applyFont="1" applyFill="1" applyBorder="1" applyAlignment="1" applyProtection="1">
      <alignment horizontal="center" vertical="center" wrapText="1"/>
      <protection hidden="1"/>
    </xf>
    <xf numFmtId="0" fontId="24" fillId="9" borderId="134" xfId="3" applyFont="1" applyFill="1" applyBorder="1" applyAlignment="1" applyProtection="1">
      <alignment horizontal="center" vertical="center" wrapText="1"/>
      <protection hidden="1"/>
    </xf>
    <xf numFmtId="0" fontId="24" fillId="9" borderId="93" xfId="3" applyFont="1" applyFill="1" applyBorder="1" applyAlignment="1" applyProtection="1">
      <alignment horizontal="center" vertical="center"/>
      <protection locked="0"/>
    </xf>
    <xf numFmtId="0" fontId="24" fillId="9" borderId="87" xfId="3" applyFont="1" applyFill="1" applyBorder="1" applyAlignment="1" applyProtection="1">
      <alignment horizontal="center" vertical="center"/>
      <protection locked="0"/>
    </xf>
    <xf numFmtId="0" fontId="24" fillId="9" borderId="18" xfId="3" applyFont="1" applyFill="1" applyBorder="1" applyAlignment="1" applyProtection="1">
      <alignment horizontal="center" vertical="center"/>
      <protection locked="0"/>
    </xf>
    <xf numFmtId="0" fontId="24" fillId="9" borderId="130" xfId="3" applyFont="1" applyFill="1" applyBorder="1" applyAlignment="1" applyProtection="1">
      <alignment horizontal="center" vertical="center"/>
      <protection locked="0"/>
    </xf>
    <xf numFmtId="0" fontId="24" fillId="9" borderId="88" xfId="3" applyFont="1" applyFill="1" applyBorder="1" applyAlignment="1" applyProtection="1">
      <alignment horizontal="center" vertical="center"/>
      <protection locked="0"/>
    </xf>
    <xf numFmtId="0" fontId="24" fillId="9" borderId="46" xfId="3" applyFont="1" applyFill="1" applyBorder="1" applyAlignment="1" applyProtection="1">
      <alignment horizontal="center" vertical="center"/>
      <protection locked="0"/>
    </xf>
    <xf numFmtId="183" fontId="24" fillId="10" borderId="119" xfId="3" applyNumberFormat="1" applyFont="1" applyFill="1" applyBorder="1" applyAlignment="1" applyProtection="1">
      <alignment horizontal="center" vertical="center"/>
    </xf>
    <xf numFmtId="183" fontId="24" fillId="10" borderId="97" xfId="3" applyNumberFormat="1" applyFont="1" applyFill="1" applyBorder="1" applyAlignment="1" applyProtection="1">
      <alignment horizontal="center" vertical="center"/>
    </xf>
    <xf numFmtId="4" fontId="26" fillId="10" borderId="131" xfId="3" applyNumberFormat="1" applyFont="1" applyFill="1" applyBorder="1" applyAlignment="1" applyProtection="1">
      <alignment horizontal="center" vertical="center"/>
    </xf>
    <xf numFmtId="4" fontId="26" fillId="10" borderId="132" xfId="3" applyNumberFormat="1" applyFont="1" applyFill="1" applyBorder="1" applyAlignment="1" applyProtection="1">
      <alignment horizontal="center" vertical="center"/>
    </xf>
    <xf numFmtId="4" fontId="26" fillId="10" borderId="135" xfId="3" applyNumberFormat="1" applyFont="1" applyFill="1" applyBorder="1" applyAlignment="1" applyProtection="1">
      <alignment horizontal="center" vertical="center"/>
    </xf>
    <xf numFmtId="0" fontId="24" fillId="9" borderId="85" xfId="3" applyFont="1" applyFill="1" applyBorder="1" applyAlignment="1" applyProtection="1">
      <alignment horizontal="center" vertical="center"/>
      <protection hidden="1"/>
    </xf>
    <xf numFmtId="0" fontId="24" fillId="9" borderId="119" xfId="3" applyFont="1" applyFill="1" applyBorder="1" applyAlignment="1" applyProtection="1">
      <alignment horizontal="center" vertical="center"/>
      <protection locked="0"/>
    </xf>
    <xf numFmtId="0" fontId="24" fillId="9" borderId="55" xfId="3" applyFont="1" applyFill="1" applyBorder="1" applyAlignment="1" applyProtection="1">
      <alignment horizontal="center" vertical="center"/>
      <protection hidden="1"/>
    </xf>
    <xf numFmtId="0" fontId="24" fillId="9" borderId="127" xfId="3" applyFont="1" applyFill="1" applyBorder="1" applyAlignment="1" applyProtection="1">
      <alignment horizontal="center" vertical="center"/>
      <protection locked="0"/>
    </xf>
    <xf numFmtId="0" fontId="24" fillId="9" borderId="20" xfId="3" applyFont="1" applyFill="1" applyBorder="1" applyAlignment="1" applyProtection="1">
      <alignment horizontal="center" vertical="center"/>
      <protection locked="0"/>
    </xf>
    <xf numFmtId="183" fontId="24" fillId="9" borderId="20" xfId="3" applyNumberFormat="1" applyFont="1" applyFill="1" applyBorder="1" applyAlignment="1" applyProtection="1">
      <alignment horizontal="center" vertical="center"/>
      <protection locked="0"/>
    </xf>
    <xf numFmtId="0" fontId="24" fillId="9" borderId="118" xfId="3" applyFont="1" applyFill="1" applyBorder="1" applyAlignment="1" applyProtection="1">
      <alignment horizontal="center" vertical="center"/>
      <protection locked="0"/>
    </xf>
    <xf numFmtId="183" fontId="24" fillId="9" borderId="118" xfId="3" applyNumberFormat="1" applyFont="1" applyFill="1" applyBorder="1" applyAlignment="1" applyProtection="1">
      <alignment horizontal="center" vertical="center"/>
      <protection locked="0"/>
    </xf>
    <xf numFmtId="0" fontId="24" fillId="9" borderId="85" xfId="3" applyFont="1" applyFill="1" applyBorder="1" applyAlignment="1" applyProtection="1">
      <alignment horizontal="center" vertical="center"/>
      <protection locked="0"/>
    </xf>
    <xf numFmtId="40" fontId="26" fillId="10" borderId="131" xfId="3" applyNumberFormat="1" applyFont="1" applyFill="1" applyBorder="1" applyAlignment="1" applyProtection="1">
      <alignment horizontal="center" vertical="center"/>
    </xf>
    <xf numFmtId="40" fontId="26" fillId="10" borderId="132" xfId="3" applyNumberFormat="1" applyFont="1" applyFill="1" applyBorder="1" applyAlignment="1" applyProtection="1">
      <alignment horizontal="center" vertical="center"/>
    </xf>
    <xf numFmtId="40" fontId="26" fillId="10" borderId="135" xfId="3" applyNumberFormat="1" applyFont="1" applyFill="1" applyBorder="1" applyAlignment="1" applyProtection="1">
      <alignment horizontal="center" vertical="center"/>
    </xf>
    <xf numFmtId="183" fontId="24" fillId="9" borderId="85" xfId="3" applyNumberFormat="1" applyFont="1" applyFill="1" applyBorder="1" applyAlignment="1" applyProtection="1">
      <alignment horizontal="center" vertical="center"/>
      <protection locked="0"/>
    </xf>
    <xf numFmtId="0" fontId="24" fillId="9" borderId="55" xfId="3" applyFont="1" applyFill="1" applyBorder="1" applyAlignment="1" applyProtection="1">
      <alignment horizontal="center" vertical="center"/>
      <protection locked="0"/>
    </xf>
    <xf numFmtId="183" fontId="24" fillId="9" borderId="55" xfId="3" applyNumberFormat="1" applyFont="1" applyFill="1" applyBorder="1" applyAlignment="1" applyProtection="1">
      <alignment horizontal="center" vertical="center"/>
      <protection locked="0"/>
    </xf>
    <xf numFmtId="0" fontId="24" fillId="9" borderId="122" xfId="3" applyFont="1" applyFill="1" applyBorder="1" applyAlignment="1" applyProtection="1">
      <alignment horizontal="center" vertical="center"/>
      <protection hidden="1"/>
    </xf>
    <xf numFmtId="40" fontId="24" fillId="9" borderId="118" xfId="3" applyNumberFormat="1" applyFont="1" applyFill="1" applyBorder="1" applyAlignment="1" applyProtection="1">
      <alignment horizontal="center" vertical="center"/>
      <protection locked="0"/>
    </xf>
    <xf numFmtId="183" fontId="24" fillId="10" borderId="118" xfId="3" applyNumberFormat="1" applyFont="1" applyFill="1" applyBorder="1" applyAlignment="1" applyProtection="1">
      <alignment horizontal="center" vertical="center"/>
    </xf>
    <xf numFmtId="183" fontId="24" fillId="10" borderId="114" xfId="3" applyNumberFormat="1" applyFont="1" applyFill="1" applyBorder="1" applyAlignment="1" applyProtection="1">
      <alignment horizontal="center" vertical="center"/>
    </xf>
    <xf numFmtId="40" fontId="24" fillId="9" borderId="85" xfId="3" applyNumberFormat="1" applyFont="1" applyFill="1" applyBorder="1" applyAlignment="1" applyProtection="1">
      <alignment horizontal="center" vertical="center"/>
      <protection locked="0"/>
    </xf>
    <xf numFmtId="40" fontId="24" fillId="9" borderId="55" xfId="3" applyNumberFormat="1" applyFont="1" applyFill="1" applyBorder="1" applyAlignment="1" applyProtection="1">
      <alignment horizontal="center" vertical="center"/>
      <protection locked="0"/>
    </xf>
    <xf numFmtId="183" fontId="24" fillId="10" borderId="127" xfId="3" applyNumberFormat="1" applyFont="1" applyFill="1" applyBorder="1" applyAlignment="1" applyProtection="1">
      <alignment horizontal="center" vertical="center"/>
    </xf>
    <xf numFmtId="183" fontId="24" fillId="10" borderId="98" xfId="3" applyNumberFormat="1" applyFont="1" applyFill="1" applyBorder="1" applyAlignment="1" applyProtection="1">
      <alignment horizontal="center" vertical="center"/>
    </xf>
    <xf numFmtId="40" fontId="24" fillId="9" borderId="127" xfId="3" applyNumberFormat="1" applyFont="1" applyFill="1" applyBorder="1" applyAlignment="1" applyProtection="1">
      <alignment horizontal="right" vertical="center"/>
      <protection locked="0"/>
    </xf>
    <xf numFmtId="40" fontId="24" fillId="9" borderId="89" xfId="3" applyNumberFormat="1" applyFont="1" applyFill="1" applyBorder="1" applyAlignment="1" applyProtection="1">
      <alignment horizontal="right" vertical="center"/>
      <protection locked="0"/>
    </xf>
    <xf numFmtId="185" fontId="24" fillId="9" borderId="89" xfId="3" applyNumberFormat="1" applyFont="1" applyFill="1" applyBorder="1" applyAlignment="1" applyProtection="1">
      <alignment vertical="center"/>
      <protection locked="0"/>
    </xf>
    <xf numFmtId="185" fontId="24" fillId="9" borderId="90" xfId="3" applyNumberFormat="1" applyFont="1" applyFill="1" applyBorder="1" applyAlignment="1" applyProtection="1">
      <alignment vertical="center"/>
      <protection locked="0"/>
    </xf>
    <xf numFmtId="0" fontId="24" fillId="9" borderId="116" xfId="3" applyFont="1" applyFill="1" applyBorder="1" applyAlignment="1" applyProtection="1">
      <alignment horizontal="center" vertical="center" wrapText="1"/>
      <protection hidden="1"/>
    </xf>
    <xf numFmtId="0" fontId="24" fillId="9" borderId="118" xfId="3" applyFont="1" applyFill="1" applyBorder="1" applyAlignment="1" applyProtection="1">
      <alignment horizontal="center" vertical="center" wrapText="1"/>
      <protection hidden="1"/>
    </xf>
    <xf numFmtId="0" fontId="24" fillId="9" borderId="118" xfId="3" applyFont="1" applyFill="1" applyBorder="1" applyAlignment="1" applyProtection="1">
      <alignment horizontal="center" vertical="center" wrapText="1"/>
      <protection locked="0"/>
    </xf>
    <xf numFmtId="40" fontId="24" fillId="9" borderId="136" xfId="3" applyNumberFormat="1" applyFont="1" applyFill="1" applyBorder="1" applyAlignment="1" applyProtection="1">
      <alignment horizontal="center" vertical="center"/>
      <protection locked="0"/>
    </xf>
    <xf numFmtId="40" fontId="26" fillId="10" borderId="125" xfId="3" applyNumberFormat="1" applyFont="1" applyFill="1" applyBorder="1" applyAlignment="1" applyProtection="1">
      <alignment horizontal="center" vertical="center"/>
      <protection hidden="1"/>
    </xf>
    <xf numFmtId="40" fontId="26" fillId="10" borderId="128" xfId="3" applyNumberFormat="1" applyFont="1" applyFill="1" applyBorder="1" applyAlignment="1" applyProtection="1">
      <alignment horizontal="center" vertical="center"/>
      <protection hidden="1"/>
    </xf>
    <xf numFmtId="0" fontId="24" fillId="9" borderId="90" xfId="3" applyFont="1" applyFill="1" applyBorder="1" applyAlignment="1" applyProtection="1">
      <alignment horizontal="center" vertical="center" wrapText="1"/>
      <protection hidden="1"/>
    </xf>
    <xf numFmtId="0" fontId="24" fillId="9" borderId="55" xfId="3" applyFont="1" applyFill="1" applyBorder="1" applyAlignment="1" applyProtection="1">
      <alignment horizontal="center" vertical="center" wrapText="1"/>
      <protection hidden="1"/>
    </xf>
    <xf numFmtId="0" fontId="24" fillId="9" borderId="55" xfId="3" applyFont="1" applyFill="1" applyBorder="1" applyAlignment="1" applyProtection="1">
      <alignment horizontal="center" vertical="center" wrapText="1"/>
      <protection locked="0"/>
    </xf>
    <xf numFmtId="0" fontId="22" fillId="0" borderId="17" xfId="3" applyFont="1" applyFill="1" applyBorder="1" applyAlignment="1" applyProtection="1">
      <alignment horizontal="center" vertical="center" wrapText="1"/>
      <protection hidden="1"/>
    </xf>
    <xf numFmtId="0" fontId="22" fillId="0" borderId="18" xfId="3" applyFont="1" applyFill="1" applyBorder="1" applyAlignment="1" applyProtection="1">
      <alignment horizontal="center" vertical="center" wrapText="1"/>
      <protection hidden="1"/>
    </xf>
    <xf numFmtId="0" fontId="22" fillId="0" borderId="19" xfId="3" applyFont="1" applyFill="1" applyBorder="1" applyAlignment="1" applyProtection="1">
      <alignment horizontal="center" vertical="center" wrapText="1"/>
      <protection hidden="1"/>
    </xf>
    <xf numFmtId="186" fontId="27" fillId="10" borderId="17" xfId="3" applyNumberFormat="1" applyFont="1" applyFill="1" applyBorder="1" applyAlignment="1" applyProtection="1">
      <alignment horizontal="center" vertical="center"/>
    </xf>
    <xf numFmtId="186" fontId="27" fillId="10" borderId="18" xfId="3" applyNumberFormat="1" applyFont="1" applyFill="1" applyBorder="1" applyAlignment="1" applyProtection="1">
      <alignment horizontal="center" vertical="center"/>
    </xf>
    <xf numFmtId="186" fontId="27" fillId="10" borderId="19" xfId="3" applyNumberFormat="1" applyFont="1" applyFill="1" applyBorder="1" applyAlignment="1" applyProtection="1">
      <alignment horizontal="center" vertical="center"/>
    </xf>
    <xf numFmtId="9" fontId="24" fillId="9" borderId="85" xfId="3" applyNumberFormat="1" applyFont="1" applyFill="1" applyBorder="1" applyAlignment="1" applyProtection="1">
      <alignment horizontal="center" vertical="center"/>
      <protection locked="0"/>
    </xf>
    <xf numFmtId="183" fontId="24" fillId="5" borderId="119" xfId="3" applyNumberFormat="1" applyFont="1" applyFill="1" applyBorder="1" applyAlignment="1" applyProtection="1">
      <alignment horizontal="center" vertical="center"/>
      <protection locked="0"/>
    </xf>
    <xf numFmtId="183" fontId="24" fillId="5" borderId="97" xfId="3" applyNumberFormat="1" applyFont="1" applyFill="1" applyBorder="1" applyAlignment="1" applyProtection="1">
      <alignment horizontal="center" vertical="center"/>
      <protection locked="0"/>
    </xf>
    <xf numFmtId="9" fontId="24" fillId="9" borderId="118" xfId="3" applyNumberFormat="1" applyFont="1" applyFill="1" applyBorder="1" applyAlignment="1" applyProtection="1">
      <alignment horizontal="center" vertical="center"/>
      <protection locked="0"/>
    </xf>
    <xf numFmtId="0" fontId="32" fillId="14" borderId="85" xfId="4" applyFont="1" applyFill="1" applyBorder="1" applyAlignment="1" applyProtection="1">
      <alignment horizontal="center" vertical="center" wrapText="1"/>
      <protection locked="0"/>
    </xf>
    <xf numFmtId="0" fontId="32" fillId="14" borderId="123" xfId="4" applyFont="1" applyFill="1" applyBorder="1" applyAlignment="1" applyProtection="1">
      <alignment horizontal="center" vertical="center" wrapText="1"/>
      <protection locked="0"/>
    </xf>
    <xf numFmtId="0" fontId="32" fillId="14" borderId="0" xfId="4" applyFont="1" applyFill="1" applyBorder="1" applyAlignment="1" applyProtection="1">
      <alignment horizontal="center" vertical="center" wrapText="1"/>
      <protection locked="0"/>
    </xf>
    <xf numFmtId="0" fontId="32" fillId="14" borderId="124" xfId="4" applyFont="1" applyFill="1" applyBorder="1" applyAlignment="1" applyProtection="1">
      <alignment horizontal="center" vertical="center" wrapText="1"/>
      <protection locked="0"/>
    </xf>
    <xf numFmtId="0" fontId="32" fillId="14" borderId="85" xfId="4" applyFont="1" applyFill="1" applyBorder="1" applyAlignment="1" applyProtection="1">
      <alignment horizontal="center" vertical="center"/>
      <protection locked="0"/>
    </xf>
    <xf numFmtId="0" fontId="34" fillId="14" borderId="119" xfId="5" applyFont="1" applyFill="1" applyBorder="1" applyAlignment="1" applyProtection="1">
      <alignment horizontal="center" vertical="center"/>
      <protection locked="0"/>
    </xf>
    <xf numFmtId="0" fontId="34" fillId="14" borderId="107" xfId="5" applyFont="1" applyFill="1" applyBorder="1" applyAlignment="1" applyProtection="1">
      <alignment horizontal="center" vertical="center"/>
      <protection locked="0"/>
    </xf>
    <xf numFmtId="0" fontId="34" fillId="14" borderId="126" xfId="5" applyFont="1" applyFill="1" applyBorder="1" applyAlignment="1" applyProtection="1">
      <alignment horizontal="center" vertical="center"/>
      <protection locked="0"/>
    </xf>
    <xf numFmtId="0" fontId="32" fillId="14" borderId="119" xfId="4" applyFont="1" applyFill="1" applyBorder="1" applyAlignment="1" applyProtection="1">
      <alignment horizontal="center" vertical="center"/>
      <protection locked="0"/>
    </xf>
    <xf numFmtId="0" fontId="32" fillId="14" borderId="107" xfId="4" applyFont="1" applyFill="1" applyBorder="1" applyAlignment="1" applyProtection="1">
      <alignment horizontal="center" vertical="center"/>
      <protection locked="0"/>
    </xf>
    <xf numFmtId="0" fontId="32" fillId="14" borderId="126" xfId="4" applyFont="1" applyFill="1" applyBorder="1" applyAlignment="1" applyProtection="1">
      <alignment horizontal="center" vertical="center"/>
      <protection locked="0"/>
    </xf>
    <xf numFmtId="0" fontId="32" fillId="5" borderId="0" xfId="4" applyFont="1" applyFill="1" applyBorder="1" applyAlignment="1" applyProtection="1">
      <alignment vertical="center"/>
      <protection locked="0"/>
    </xf>
    <xf numFmtId="182" fontId="32" fillId="5" borderId="140" xfId="4" applyNumberFormat="1" applyFont="1" applyFill="1" applyBorder="1" applyAlignment="1" applyProtection="1">
      <alignment horizontal="center" vertical="center"/>
      <protection locked="0"/>
    </xf>
    <xf numFmtId="182" fontId="32" fillId="5" borderId="141" xfId="4" applyNumberFormat="1" applyFont="1" applyFill="1" applyBorder="1" applyAlignment="1" applyProtection="1">
      <alignment horizontal="center" vertical="center"/>
      <protection locked="0"/>
    </xf>
    <xf numFmtId="182" fontId="32" fillId="5" borderId="142" xfId="4" applyNumberFormat="1" applyFont="1" applyFill="1" applyBorder="1" applyAlignment="1" applyProtection="1">
      <alignment horizontal="center" vertical="center"/>
      <protection locked="0"/>
    </xf>
    <xf numFmtId="0" fontId="35" fillId="5" borderId="0" xfId="4" applyFont="1" applyFill="1" applyAlignment="1" applyProtection="1">
      <alignment horizontal="center" vertical="center"/>
      <protection locked="0"/>
    </xf>
    <xf numFmtId="0" fontId="32" fillId="14" borderId="136" xfId="4" applyFont="1" applyFill="1" applyBorder="1" applyAlignment="1" applyProtection="1">
      <alignment horizontal="center" vertical="center" wrapText="1"/>
      <protection locked="0"/>
    </xf>
    <xf numFmtId="0" fontId="34" fillId="14" borderId="114" xfId="5" applyFont="1" applyFill="1" applyBorder="1" applyAlignment="1" applyProtection="1">
      <alignment horizontal="center" vertical="center"/>
      <protection locked="0"/>
    </xf>
    <xf numFmtId="0" fontId="34" fillId="14" borderId="115" xfId="5" applyFont="1" applyFill="1" applyBorder="1" applyAlignment="1" applyProtection="1">
      <alignment horizontal="center" vertical="center"/>
      <protection locked="0"/>
    </xf>
    <xf numFmtId="0" fontId="34" fillId="14" borderId="116" xfId="5" applyFont="1" applyFill="1" applyBorder="1" applyAlignment="1" applyProtection="1">
      <alignment horizontal="center" vertical="center"/>
      <protection locked="0"/>
    </xf>
    <xf numFmtId="0" fontId="34" fillId="14" borderId="136" xfId="5" applyFont="1" applyFill="1" applyBorder="1" applyAlignment="1" applyProtection="1">
      <alignment horizontal="center" vertical="center" wrapText="1"/>
      <protection locked="0"/>
    </xf>
    <xf numFmtId="182" fontId="37" fillId="14" borderId="85" xfId="4" applyNumberFormat="1" applyFont="1" applyFill="1" applyBorder="1" applyAlignment="1" applyProtection="1">
      <alignment horizontal="center" vertical="center" wrapText="1"/>
      <protection locked="0"/>
    </xf>
    <xf numFmtId="0" fontId="32" fillId="14" borderId="126" xfId="4" applyFont="1" applyFill="1" applyBorder="1" applyAlignment="1" applyProtection="1">
      <alignment horizontal="center" vertical="center" wrapText="1"/>
      <protection locked="0"/>
    </xf>
    <xf numFmtId="0" fontId="32" fillId="14" borderId="119" xfId="4" applyFont="1" applyFill="1" applyBorder="1" applyAlignment="1" applyProtection="1">
      <alignment horizontal="center" vertical="center" wrapText="1"/>
      <protection locked="0"/>
    </xf>
    <xf numFmtId="0" fontId="32" fillId="14" borderId="107" xfId="4" applyFont="1" applyFill="1" applyBorder="1" applyAlignment="1" applyProtection="1">
      <alignment horizontal="center" vertical="center" wrapText="1"/>
      <protection locked="0"/>
    </xf>
    <xf numFmtId="0" fontId="32" fillId="14" borderId="126" xfId="4" applyFont="1" applyFill="1" applyBorder="1" applyAlignment="1" applyProtection="1">
      <alignment horizontal="center" vertical="center" wrapText="1"/>
      <protection locked="0"/>
    </xf>
    <xf numFmtId="0" fontId="32" fillId="14" borderId="119" xfId="4" applyFont="1" applyFill="1" applyBorder="1" applyAlignment="1" applyProtection="1">
      <alignment horizontal="center" vertical="center" wrapText="1"/>
      <protection locked="0"/>
    </xf>
    <xf numFmtId="0" fontId="35" fillId="5" borderId="0" xfId="4" applyFont="1" applyFill="1" applyBorder="1" applyAlignment="1" applyProtection="1">
      <alignment horizontal="center" vertical="center" wrapText="1"/>
      <protection locked="0"/>
    </xf>
    <xf numFmtId="182" fontId="32" fillId="5" borderId="123" xfId="4" applyNumberFormat="1" applyFont="1" applyFill="1" applyBorder="1" applyAlignment="1" applyProtection="1">
      <alignment horizontal="center" vertical="center"/>
      <protection locked="0"/>
    </xf>
    <xf numFmtId="182" fontId="32" fillId="5" borderId="0" xfId="4" applyNumberFormat="1" applyFont="1" applyFill="1" applyBorder="1" applyAlignment="1" applyProtection="1">
      <alignment horizontal="center" vertical="center"/>
      <protection locked="0"/>
    </xf>
    <xf numFmtId="182" fontId="32" fillId="5" borderId="124" xfId="4" applyNumberFormat="1" applyFont="1" applyFill="1" applyBorder="1" applyAlignment="1" applyProtection="1">
      <alignment horizontal="center" vertical="center"/>
      <protection locked="0"/>
    </xf>
    <xf numFmtId="0" fontId="35" fillId="5" borderId="0" xfId="4" applyFont="1" applyFill="1" applyAlignment="1" applyProtection="1">
      <alignment horizontal="center" vertical="center" wrapText="1"/>
      <protection locked="0"/>
    </xf>
    <xf numFmtId="0" fontId="32" fillId="14" borderId="143" xfId="4" applyFont="1" applyFill="1" applyBorder="1" applyAlignment="1" applyProtection="1">
      <alignment horizontal="center" vertical="center"/>
      <protection locked="0"/>
    </xf>
    <xf numFmtId="0" fontId="32" fillId="14" borderId="143" xfId="4" applyFont="1" applyFill="1" applyBorder="1" applyAlignment="1" applyProtection="1">
      <alignment horizontal="center" vertical="center" wrapText="1"/>
      <protection locked="0"/>
    </xf>
    <xf numFmtId="0" fontId="32" fillId="14" borderId="119" xfId="5" applyFont="1" applyFill="1" applyBorder="1" applyAlignment="1" applyProtection="1">
      <alignment horizontal="center" vertical="center" wrapText="1"/>
      <protection locked="0"/>
    </xf>
    <xf numFmtId="0" fontId="32" fillId="14" borderId="107" xfId="5" applyFont="1" applyFill="1" applyBorder="1" applyAlignment="1" applyProtection="1">
      <alignment horizontal="center" vertical="center" wrapText="1"/>
      <protection locked="0"/>
    </xf>
    <xf numFmtId="0" fontId="32" fillId="14" borderId="126" xfId="5" applyFont="1" applyFill="1" applyBorder="1" applyAlignment="1" applyProtection="1">
      <alignment horizontal="center" vertical="center" wrapText="1"/>
      <protection locked="0"/>
    </xf>
    <xf numFmtId="0" fontId="32" fillId="14" borderId="136" xfId="5" applyFont="1" applyFill="1" applyBorder="1" applyAlignment="1" applyProtection="1">
      <alignment horizontal="center" vertical="center" wrapText="1"/>
      <protection locked="0"/>
    </xf>
    <xf numFmtId="0" fontId="32" fillId="14" borderId="85" xfId="5" applyFont="1" applyFill="1" applyBorder="1" applyAlignment="1" applyProtection="1">
      <alignment horizontal="center" vertical="center" wrapText="1"/>
      <protection locked="0"/>
    </xf>
    <xf numFmtId="0" fontId="34" fillId="14" borderId="143" xfId="5" applyFont="1" applyFill="1" applyBorder="1" applyAlignment="1" applyProtection="1">
      <alignment horizontal="center" vertical="center" wrapText="1"/>
      <protection locked="0"/>
    </xf>
    <xf numFmtId="0" fontId="37" fillId="14" borderId="136" xfId="4" applyFont="1" applyFill="1" applyBorder="1" applyAlignment="1" applyProtection="1">
      <alignment horizontal="center" vertical="center" wrapText="1"/>
      <protection locked="0"/>
    </xf>
    <xf numFmtId="182" fontId="32" fillId="5" borderId="114" xfId="4" applyNumberFormat="1" applyFont="1" applyFill="1" applyBorder="1" applyAlignment="1" applyProtection="1">
      <alignment horizontal="center" vertical="center"/>
      <protection locked="0"/>
    </xf>
    <xf numFmtId="182" fontId="32" fillId="5" borderId="115" xfId="4" applyNumberFormat="1" applyFont="1" applyFill="1" applyBorder="1" applyAlignment="1" applyProtection="1">
      <alignment horizontal="center" vertical="center"/>
      <protection locked="0"/>
    </xf>
    <xf numFmtId="182" fontId="32" fillId="5" borderId="116" xfId="4" applyNumberFormat="1" applyFont="1" applyFill="1" applyBorder="1" applyAlignment="1" applyProtection="1">
      <alignment horizontal="center" vertical="center"/>
      <protection locked="0"/>
    </xf>
    <xf numFmtId="0" fontId="32" fillId="14" borderId="118" xfId="4" applyFont="1" applyFill="1" applyBorder="1" applyAlignment="1" applyProtection="1">
      <alignment horizontal="center" vertical="center"/>
      <protection locked="0"/>
    </xf>
    <xf numFmtId="0" fontId="32" fillId="14" borderId="118" xfId="4" applyFont="1" applyFill="1" applyBorder="1" applyAlignment="1" applyProtection="1">
      <alignment horizontal="center" vertical="center" wrapText="1"/>
      <protection locked="0"/>
    </xf>
    <xf numFmtId="0" fontId="34" fillId="14" borderId="118" xfId="5" applyFont="1" applyFill="1" applyBorder="1" applyAlignment="1" applyProtection="1">
      <alignment horizontal="center" vertical="center" wrapText="1"/>
      <protection locked="0"/>
    </xf>
    <xf numFmtId="0" fontId="32" fillId="14" borderId="85" xfId="5" applyFont="1" applyFill="1" applyBorder="1" applyAlignment="1" applyProtection="1">
      <alignment horizontal="center" vertical="center" wrapText="1"/>
      <protection locked="0"/>
    </xf>
    <xf numFmtId="0" fontId="32" fillId="14" borderId="118" xfId="5" applyFont="1" applyFill="1" applyBorder="1" applyAlignment="1" applyProtection="1">
      <alignment horizontal="center" vertical="center" wrapText="1"/>
      <protection locked="0"/>
    </xf>
    <xf numFmtId="0" fontId="32" fillId="14" borderId="85" xfId="4" applyFont="1" applyFill="1" applyBorder="1" applyAlignment="1" applyProtection="1">
      <alignment horizontal="center" vertical="center" wrapText="1"/>
      <protection locked="0"/>
    </xf>
    <xf numFmtId="0" fontId="37" fillId="14" borderId="118" xfId="4" applyFont="1" applyFill="1" applyBorder="1" applyAlignment="1" applyProtection="1">
      <alignment horizontal="center" vertical="center" wrapText="1"/>
      <protection locked="0"/>
    </xf>
    <xf numFmtId="182" fontId="35" fillId="5" borderId="85" xfId="4" applyNumberFormat="1" applyFont="1" applyFill="1" applyBorder="1" applyAlignment="1" applyProtection="1">
      <alignment horizontal="center" vertical="center" wrapText="1"/>
      <protection locked="0"/>
    </xf>
    <xf numFmtId="0" fontId="35" fillId="0" borderId="85" xfId="4" applyFont="1" applyBorder="1" applyAlignment="1" applyProtection="1">
      <alignment horizontal="center" vertical="center"/>
      <protection locked="0"/>
    </xf>
    <xf numFmtId="0" fontId="38" fillId="7" borderId="85" xfId="4" applyFont="1" applyFill="1" applyBorder="1" applyAlignment="1" applyProtection="1">
      <alignment horizontal="center" vertical="center"/>
      <protection locked="0"/>
    </xf>
    <xf numFmtId="0" fontId="35" fillId="7" borderId="85" xfId="4" applyFont="1" applyFill="1" applyBorder="1" applyAlignment="1" applyProtection="1">
      <alignment horizontal="center" vertical="center"/>
      <protection locked="0"/>
    </xf>
    <xf numFmtId="187" fontId="35" fillId="7" borderId="85" xfId="4" applyNumberFormat="1" applyFont="1" applyFill="1" applyBorder="1" applyAlignment="1" applyProtection="1">
      <alignment horizontal="center" vertical="center"/>
      <protection locked="0"/>
    </xf>
    <xf numFmtId="187" fontId="38" fillId="7" borderId="85" xfId="4" applyNumberFormat="1" applyFont="1" applyFill="1" applyBorder="1" applyAlignment="1" applyProtection="1">
      <alignment horizontal="center" vertical="center"/>
      <protection locked="0"/>
    </xf>
    <xf numFmtId="182" fontId="35" fillId="7" borderId="85" xfId="4" applyNumberFormat="1" applyFont="1" applyFill="1" applyBorder="1" applyAlignment="1" applyProtection="1">
      <alignment horizontal="center" vertical="center"/>
      <protection locked="0"/>
    </xf>
    <xf numFmtId="187" fontId="35" fillId="5" borderId="85" xfId="4" applyNumberFormat="1" applyFont="1" applyFill="1" applyBorder="1" applyAlignment="1" applyProtection="1">
      <alignment horizontal="center" vertical="center"/>
    </xf>
    <xf numFmtId="188" fontId="35" fillId="7" borderId="85" xfId="4" applyNumberFormat="1" applyFont="1" applyFill="1" applyBorder="1" applyAlignment="1" applyProtection="1">
      <alignment horizontal="center" vertical="center"/>
      <protection locked="0"/>
    </xf>
    <xf numFmtId="188" fontId="35" fillId="0" borderId="85" xfId="4" applyNumberFormat="1" applyFont="1" applyFill="1" applyBorder="1" applyAlignment="1" applyProtection="1">
      <alignment horizontal="center" vertical="center"/>
    </xf>
    <xf numFmtId="0" fontId="35" fillId="0" borderId="85" xfId="4" applyFont="1" applyBorder="1" applyAlignment="1" applyProtection="1">
      <alignment horizontal="center" vertical="center" wrapText="1"/>
      <protection locked="0"/>
    </xf>
    <xf numFmtId="182" fontId="35" fillId="7" borderId="85" xfId="4" applyNumberFormat="1" applyFont="1" applyFill="1" applyBorder="1" applyAlignment="1" applyProtection="1">
      <alignment horizontal="center" vertical="center"/>
    </xf>
    <xf numFmtId="182" fontId="35" fillId="5" borderId="85" xfId="4" applyNumberFormat="1" applyFont="1" applyFill="1" applyBorder="1" applyAlignment="1" applyProtection="1">
      <alignment horizontal="center" vertical="center"/>
      <protection locked="0"/>
    </xf>
    <xf numFmtId="0" fontId="35" fillId="5" borderId="85" xfId="4" applyFont="1" applyFill="1" applyBorder="1" applyAlignment="1" applyProtection="1">
      <alignment horizontal="center" vertical="center"/>
      <protection locked="0"/>
    </xf>
    <xf numFmtId="187" fontId="39" fillId="5" borderId="85" xfId="4" applyNumberFormat="1" applyFont="1" applyFill="1" applyBorder="1" applyAlignment="1" applyProtection="1">
      <alignment horizontal="center" vertical="center"/>
      <protection locked="0"/>
    </xf>
    <xf numFmtId="187" fontId="38" fillId="5" borderId="85" xfId="4" applyNumberFormat="1" applyFont="1" applyFill="1" applyBorder="1" applyAlignment="1" applyProtection="1">
      <alignment horizontal="center" vertical="center"/>
      <protection locked="0"/>
    </xf>
    <xf numFmtId="0" fontId="32" fillId="5" borderId="0" xfId="4" applyFont="1" applyFill="1" applyAlignment="1" applyProtection="1">
      <alignment horizontal="left" vertical="center"/>
      <protection locked="0"/>
    </xf>
    <xf numFmtId="182" fontId="35" fillId="5" borderId="0" xfId="4" applyNumberFormat="1" applyFont="1" applyFill="1" applyAlignment="1" applyProtection="1">
      <alignment horizontal="center" vertical="center"/>
      <protection locked="0"/>
    </xf>
    <xf numFmtId="0" fontId="35" fillId="5" borderId="0" xfId="4" applyFont="1" applyFill="1" applyAlignment="1" applyProtection="1">
      <alignment horizontal="left" vertical="center"/>
      <protection locked="0"/>
    </xf>
    <xf numFmtId="182" fontId="35" fillId="5" borderId="0" xfId="4" applyNumberFormat="1" applyFont="1" applyFill="1" applyAlignment="1" applyProtection="1">
      <alignment horizontal="left" vertical="center"/>
      <protection locked="0"/>
    </xf>
    <xf numFmtId="0" fontId="35" fillId="5" borderId="0" xfId="4" applyFont="1" applyFill="1" applyAlignment="1" applyProtection="1">
      <alignment horizontal="left" vertical="center" wrapText="1"/>
      <protection locked="0"/>
    </xf>
  </cellXfs>
  <cellStyles count="6">
    <cellStyle name="Normal_STR" xfId="2"/>
    <cellStyle name="常规" xfId="0" builtinId="0"/>
    <cellStyle name="常规 2" xfId="3"/>
    <cellStyle name="常规 2 2" xfId="4"/>
    <cellStyle name="常规 5" xfId="5"/>
    <cellStyle name="超链接" xfId="1" builtinId="8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Gray">
          <bgColor theme="1" tint="0.499984740745262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  <border>
        <left/>
        <right/>
      </border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  <border>
        <left/>
      </border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  <border>
        <left/>
        <right/>
      </border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  <border>
        <left/>
      </border>
    </dxf>
  </dxfs>
  <tableStyles count="0" defaultTableStyle="TableStyleMedium2" defaultPivotStyle="PivotStyleLight16"/>
  <colors>
    <mruColors>
      <color rgb="FF25C6FF"/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dc-fs-01\purchasesupply\Documents%20and%20Settings\wwang\Local%20Settings\Temporary%20Internet%20Files\OLK11\&#26631;&#20934;&#25253;&#20215;&#21333;%20RFQ%20204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yu\AppData\Roaming\Microsoft\Excel\BJEV%20&#25253;&#20215;&#26684;&#24335;&#26356;&#26032;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首页standard quotation form"/>
      <sheetName val="制造成本manuf.cost"/>
      <sheetName val="包装 运输packaging &amp; logistics"/>
      <sheetName val="工装模具清单 tooling list"/>
      <sheetName val="开发费用信息表"/>
      <sheetName val="工装模具信息表"/>
      <sheetName val="tooling&amp;die cost"/>
    </sheetNames>
    <sheetDataSet>
      <sheetData sheetId="0" refreshError="1">
        <row r="31">
          <cell r="H31">
            <v>50000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terial"/>
      <sheetName val="Manufacturing costs"/>
      <sheetName val="SBM-SEKOF-FWZ"/>
      <sheetName val="Raw material risks"/>
      <sheetName val="Assumptions sheet"/>
      <sheetName val="Assumptions sheet SBM"/>
      <sheetName val="Assumptions sheet raw material"/>
      <sheetName val="Tabelle3"/>
      <sheetName val="Protokoll"/>
      <sheetName val="T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O8" t="str">
            <v>assembly tool</v>
          </cell>
          <cell r="P8" t="str">
            <v>SBM</v>
          </cell>
          <cell r="S8" t="str">
            <v>assembly fixtures of all types</v>
          </cell>
          <cell r="T8" t="str">
            <v>SEKOF</v>
          </cell>
          <cell r="Y8" t="str">
            <v>yes</v>
          </cell>
          <cell r="AA8" t="str">
            <v>SBM</v>
          </cell>
        </row>
        <row r="9">
          <cell r="O9" t="str">
            <v>bending tools</v>
          </cell>
          <cell r="P9" t="str">
            <v>SBM</v>
          </cell>
          <cell r="S9" t="str">
            <v>bonding fixture</v>
          </cell>
          <cell r="T9" t="str">
            <v>SEKOF</v>
          </cell>
          <cell r="Y9" t="str">
            <v>no</v>
          </cell>
          <cell r="AA9" t="str">
            <v>SEKOF</v>
          </cell>
        </row>
        <row r="10">
          <cell r="O10" t="str">
            <v>billet extrusion die tools</v>
          </cell>
          <cell r="P10" t="str">
            <v>SBM</v>
          </cell>
          <cell r="S10" t="str">
            <v>Breakingmask</v>
          </cell>
          <cell r="T10" t="str">
            <v>SEKOF</v>
          </cell>
          <cell r="AA10" t="str">
            <v>Subsequent_tool</v>
          </cell>
        </row>
        <row r="11">
          <cell r="O11" t="str">
            <v>blowing tools</v>
          </cell>
          <cell r="P11" t="str">
            <v>SBM</v>
          </cell>
          <cell r="S11" t="str">
            <v>checking block / fixtures-specifically</v>
          </cell>
          <cell r="T11" t="str">
            <v>SEKOF</v>
          </cell>
          <cell r="AA11" t="str">
            <v>Tool_maintenance</v>
          </cell>
        </row>
        <row r="12">
          <cell r="O12" t="str">
            <v>cast tools</v>
          </cell>
          <cell r="P12" t="str">
            <v>SBM</v>
          </cell>
          <cell r="S12" t="str">
            <v>clamping fixture</v>
          </cell>
          <cell r="T12" t="str">
            <v>SEKOF</v>
          </cell>
        </row>
        <row r="13">
          <cell r="O13" t="str">
            <v>cold pressing (massive forming)</v>
          </cell>
          <cell r="P13" t="str">
            <v>SBM</v>
          </cell>
          <cell r="S13" t="str">
            <v>clamping fixture for machining centre</v>
          </cell>
          <cell r="T13" t="str">
            <v>SEKOF</v>
          </cell>
        </row>
        <row r="14">
          <cell r="O14" t="str">
            <v>core box</v>
          </cell>
          <cell r="P14" t="str">
            <v>SBM</v>
          </cell>
          <cell r="S14" t="str">
            <v>clamping fixture for mechanical manufacturing</v>
          </cell>
          <cell r="T14" t="str">
            <v>SEKOF</v>
          </cell>
        </row>
        <row r="15">
          <cell r="O15" t="str">
            <v>Deburring tool</v>
          </cell>
          <cell r="P15" t="str">
            <v>SBM</v>
          </cell>
          <cell r="S15" t="str">
            <v>coating application fixture</v>
          </cell>
          <cell r="T15" t="str">
            <v>SEKOF</v>
          </cell>
        </row>
        <row r="16">
          <cell r="O16" t="str">
            <v>direct / indirect  hot forming tools</v>
          </cell>
          <cell r="P16" t="str">
            <v>SBM</v>
          </cell>
          <cell r="S16" t="str">
            <v>Conveyor component parts, based</v>
          </cell>
          <cell r="T16" t="str">
            <v>SEKOF</v>
          </cell>
        </row>
        <row r="17">
          <cell r="O17" t="str">
            <v>draw dies</v>
          </cell>
          <cell r="P17" t="str">
            <v>SBM</v>
          </cell>
          <cell r="S17" t="str">
            <v>cutting fixture general</v>
          </cell>
          <cell r="T17" t="str">
            <v>SEKOF</v>
          </cell>
        </row>
        <row r="18">
          <cell r="O18" t="str">
            <v>drop-through blank dies</v>
          </cell>
          <cell r="P18" t="str">
            <v>SBM</v>
          </cell>
          <cell r="S18" t="str">
            <v>flocking fixture</v>
          </cell>
          <cell r="T18" t="str">
            <v>SEKOF</v>
          </cell>
        </row>
        <row r="19">
          <cell r="O19" t="str">
            <v>elastomer tools</v>
          </cell>
          <cell r="P19" t="str">
            <v>SBM</v>
          </cell>
          <cell r="S19" t="str">
            <v>galvanic frames</v>
          </cell>
          <cell r="T19" t="str">
            <v>SEKOF</v>
          </cell>
        </row>
        <row r="20">
          <cell r="O20" t="str">
            <v>extruding tools</v>
          </cell>
          <cell r="P20" t="str">
            <v>SBM</v>
          </cell>
          <cell r="S20" t="str">
            <v>Glass pressing mold(Press bending form)</v>
          </cell>
          <cell r="T20" t="str">
            <v>SEKOF</v>
          </cell>
        </row>
        <row r="21">
          <cell r="O21" t="str">
            <v>foaming tools</v>
          </cell>
          <cell r="P21" t="str">
            <v>SBM</v>
          </cell>
          <cell r="S21" t="str">
            <v>Hot pressing (forging)</v>
          </cell>
          <cell r="T21" t="str">
            <v>SEKOF</v>
          </cell>
        </row>
        <row r="22">
          <cell r="O22" t="str">
            <v xml:space="preserve">gravity die-casting tools </v>
          </cell>
          <cell r="P22" t="str">
            <v>SBM</v>
          </cell>
          <cell r="S22" t="str">
            <v>In-circuit tester adapter (PCB) including software, function test adapter, final test adapter (accessories)</v>
          </cell>
          <cell r="T22" t="str">
            <v>SEKOF</v>
          </cell>
        </row>
        <row r="23">
          <cell r="O23" t="str">
            <v>injection moulds</v>
          </cell>
          <cell r="P23" t="str">
            <v>SBM</v>
          </cell>
          <cell r="S23" t="str">
            <v>laminating tools for special machine</v>
          </cell>
          <cell r="T23" t="str">
            <v>SEKOF</v>
          </cell>
        </row>
        <row r="24">
          <cell r="O24" t="str">
            <v>inner high pressure forming tools</v>
          </cell>
          <cell r="P24" t="str">
            <v>SBM</v>
          </cell>
          <cell r="S24" t="str">
            <v>masking</v>
          </cell>
        </row>
        <row r="25">
          <cell r="O25" t="str">
            <v>Knife cut (not metal)</v>
          </cell>
          <cell r="P25" t="str">
            <v>SBM</v>
          </cell>
          <cell r="S25" t="str">
            <v>measuring / test equipment fixtures, specific</v>
          </cell>
          <cell r="T25" t="str">
            <v>SEKOF</v>
          </cell>
        </row>
        <row r="26">
          <cell r="O26" t="str">
            <v>laminating tools</v>
          </cell>
          <cell r="P26" t="str">
            <v>SBM</v>
          </cell>
          <cell r="S26" t="str">
            <v>mechanisation accessories (grippers, feeders)</v>
          </cell>
          <cell r="T26" t="str">
            <v>SEKOF</v>
          </cell>
        </row>
        <row r="27">
          <cell r="O27" t="str">
            <v>Perform mold</v>
          </cell>
          <cell r="P27" t="str">
            <v>SBM</v>
          </cell>
          <cell r="S27" t="str">
            <v>NC programs of all types</v>
          </cell>
          <cell r="T27" t="str">
            <v>SEKOF</v>
          </cell>
        </row>
        <row r="28">
          <cell r="O28" t="str">
            <v>Plating tools</v>
          </cell>
          <cell r="P28" t="str">
            <v>SBM</v>
          </cell>
          <cell r="S28" t="str">
            <v>painting fixtures / mounts</v>
          </cell>
          <cell r="T28" t="str">
            <v>SEKOF</v>
          </cell>
        </row>
        <row r="29">
          <cell r="O29" t="str">
            <v>precision casting</v>
          </cell>
          <cell r="P29" t="str">
            <v>SBM</v>
          </cell>
          <cell r="S29" t="str">
            <v>polishing devices</v>
          </cell>
          <cell r="T29" t="str">
            <v>SEKOF</v>
          </cell>
        </row>
        <row r="30">
          <cell r="O30" t="str">
            <v>precision cutting die</v>
          </cell>
          <cell r="P30" t="str">
            <v>SBM</v>
          </cell>
          <cell r="S30" t="str">
            <v>print fixture (pad printing) / printing plates</v>
          </cell>
          <cell r="T30" t="str">
            <v>SEKOF</v>
          </cell>
        </row>
        <row r="31">
          <cell r="O31" t="str">
            <v>press tools</v>
          </cell>
          <cell r="P31" t="str">
            <v>SBM</v>
          </cell>
          <cell r="S31" t="str">
            <v>punching tools for PCB grooves</v>
          </cell>
          <cell r="T31" t="str">
            <v>SEKOF</v>
          </cell>
        </row>
        <row r="32">
          <cell r="O32" t="str">
            <v>press tools (transfer -/step dies)</v>
          </cell>
          <cell r="P32" t="str">
            <v>SBM</v>
          </cell>
          <cell r="S32" t="str">
            <v>rolling tools (with component-related embossing)</v>
          </cell>
          <cell r="T32" t="str">
            <v>SEKOF</v>
          </cell>
        </row>
        <row r="33">
          <cell r="O33" t="str">
            <v>progressive tools</v>
          </cell>
          <cell r="P33" t="str">
            <v>SBM</v>
          </cell>
          <cell r="S33" t="str">
            <v>screen print template</v>
          </cell>
          <cell r="T33" t="str">
            <v>SEKOF</v>
          </cell>
        </row>
        <row r="34">
          <cell r="O34" t="str">
            <v>rear foaming molds/forms</v>
          </cell>
          <cell r="P34" t="str">
            <v>SBM</v>
          </cell>
          <cell r="S34" t="str">
            <v>screens</v>
          </cell>
          <cell r="T34" t="str">
            <v>SEKOF</v>
          </cell>
        </row>
        <row r="35">
          <cell r="O35" t="str">
            <v>reshaping tools</v>
          </cell>
          <cell r="P35" t="str">
            <v>SBM</v>
          </cell>
          <cell r="S35" t="str">
            <v>set of pulleys</v>
          </cell>
          <cell r="T35" t="str">
            <v>SEKOF</v>
          </cell>
        </row>
        <row r="36">
          <cell r="O36" t="str">
            <v>RTM mold (resin injection)</v>
          </cell>
          <cell r="P36" t="str">
            <v>SBM</v>
          </cell>
          <cell r="S36" t="str">
            <v>Slide decor / Slide Copying</v>
          </cell>
          <cell r="T36" t="str">
            <v>SEKOF</v>
          </cell>
        </row>
        <row r="37">
          <cell r="O37" t="str">
            <v xml:space="preserve">Sand casting </v>
          </cell>
          <cell r="P37" t="str">
            <v>SBM</v>
          </cell>
          <cell r="S37" t="str">
            <v>soldering frame</v>
          </cell>
          <cell r="T37" t="str">
            <v>SEKOF</v>
          </cell>
        </row>
        <row r="38">
          <cell r="O38" t="str">
            <v>sinter metal tools</v>
          </cell>
          <cell r="P38" t="str">
            <v>SBM</v>
          </cell>
          <cell r="S38" t="str">
            <v>special tools for mechanical manufacturing</v>
          </cell>
          <cell r="T38" t="str">
            <v>SEKOF</v>
          </cell>
        </row>
        <row r="39">
          <cell r="O39" t="str">
            <v>spraying form moulds</v>
          </cell>
          <cell r="P39" t="str">
            <v>SBM</v>
          </cell>
          <cell r="S39" t="str">
            <v>transport frames, containers (washing, heat treatment etc.)</v>
          </cell>
          <cell r="T39" t="str">
            <v>SEKOF</v>
          </cell>
        </row>
        <row r="40">
          <cell r="O40" t="str">
            <v>stretching benders</v>
          </cell>
          <cell r="P40" t="str">
            <v>SBM</v>
          </cell>
          <cell r="S40" t="str">
            <v>welding fixtures / mounts</v>
          </cell>
          <cell r="T40" t="str">
            <v>SEKOF</v>
          </cell>
        </row>
        <row r="41">
          <cell r="O41" t="str">
            <v>Thixomolding</v>
          </cell>
          <cell r="P41" t="str">
            <v>SBM</v>
          </cell>
          <cell r="S41" t="str">
            <v>welding tools for special machine</v>
          </cell>
          <cell r="T41" t="str">
            <v>SEKOF</v>
          </cell>
        </row>
        <row r="42">
          <cell r="O42" t="str">
            <v>total trim-/ progressive dies</v>
          </cell>
          <cell r="P42" t="str">
            <v>SBM</v>
          </cell>
        </row>
        <row r="43">
          <cell r="O43" t="str">
            <v>trimming - piercing dies</v>
          </cell>
          <cell r="P43" t="str">
            <v>SBM</v>
          </cell>
        </row>
        <row r="44">
          <cell r="O44" t="str">
            <v>tube draw dies</v>
          </cell>
          <cell r="P44" t="str">
            <v>SBM</v>
          </cell>
        </row>
        <row r="45">
          <cell r="O45" t="str">
            <v>vulcanising tools</v>
          </cell>
          <cell r="P45" t="str">
            <v>SBM</v>
          </cell>
        </row>
        <row r="46">
          <cell r="O46" t="str">
            <v>welding tools for standard machine</v>
          </cell>
          <cell r="P46" t="str">
            <v>SBM</v>
          </cell>
        </row>
        <row r="47">
          <cell r="O47" t="str">
            <v>wet pressing</v>
          </cell>
          <cell r="P47" t="str">
            <v>SBM</v>
          </cell>
        </row>
        <row r="48">
          <cell r="O48" t="str">
            <v>workpiece carrier</v>
          </cell>
          <cell r="P48" t="str">
            <v>SBM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P42"/>
  <sheetViews>
    <sheetView showGridLines="0" showZeros="0" tabSelected="1" topLeftCell="A7" zoomScaleNormal="100" workbookViewId="0">
      <selection activeCell="L32" sqref="L32:M32"/>
    </sheetView>
  </sheetViews>
  <sheetFormatPr defaultRowHeight="12.75"/>
  <cols>
    <col min="1" max="1" width="2.125" style="10" customWidth="1"/>
    <col min="2" max="2" width="27.75" style="10" customWidth="1"/>
    <col min="3" max="4" width="11.125" style="10" customWidth="1"/>
    <col min="5" max="5" width="2.125" style="10" customWidth="1"/>
    <col min="6" max="6" width="2.75" style="10" customWidth="1"/>
    <col min="7" max="7" width="9" style="10" customWidth="1"/>
    <col min="8" max="11" width="10.875" style="10" customWidth="1"/>
    <col min="12" max="12" width="21.375" style="10" bestFit="1" customWidth="1"/>
    <col min="13" max="15" width="9" style="10"/>
    <col min="16" max="16" width="9" style="10" customWidth="1"/>
    <col min="17" max="16384" width="9" style="10"/>
  </cols>
  <sheetData>
    <row r="1" spans="2:16" ht="11.25" customHeight="1" thickBot="1"/>
    <row r="2" spans="2:16">
      <c r="B2" s="159" t="s">
        <v>1</v>
      </c>
      <c r="C2" s="14"/>
      <c r="D2" s="14"/>
      <c r="E2" s="16"/>
      <c r="F2" s="13" t="s">
        <v>45</v>
      </c>
      <c r="G2" s="14"/>
      <c r="H2" s="14"/>
      <c r="I2" s="14"/>
      <c r="J2" s="14"/>
      <c r="K2" s="14"/>
      <c r="L2" s="13"/>
      <c r="M2" s="14"/>
      <c r="N2" s="14"/>
      <c r="O2" s="15"/>
      <c r="P2" s="16"/>
    </row>
    <row r="3" spans="2:16">
      <c r="B3" s="160" t="s">
        <v>2</v>
      </c>
      <c r="C3" s="20"/>
      <c r="D3" s="20"/>
      <c r="E3" s="23"/>
      <c r="F3" s="19" t="s">
        <v>46</v>
      </c>
      <c r="G3" s="21"/>
      <c r="H3" s="20"/>
      <c r="I3" s="20"/>
      <c r="J3" s="20"/>
      <c r="K3" s="20"/>
      <c r="L3" s="19"/>
      <c r="M3" s="21"/>
      <c r="N3" s="20"/>
      <c r="O3" s="20"/>
      <c r="P3" s="23"/>
    </row>
    <row r="4" spans="2:16" ht="13.5" thickBot="1">
      <c r="B4" s="161" t="s">
        <v>0</v>
      </c>
      <c r="C4" s="24"/>
      <c r="D4" s="25"/>
      <c r="E4" s="162"/>
      <c r="F4" s="163"/>
      <c r="G4" s="27"/>
      <c r="H4" s="27"/>
      <c r="I4" s="27"/>
      <c r="J4" s="27"/>
      <c r="K4" s="27"/>
      <c r="L4" s="27"/>
      <c r="M4" s="27"/>
      <c r="N4" s="27"/>
      <c r="O4" s="27"/>
      <c r="P4" s="28"/>
    </row>
    <row r="5" spans="2:16">
      <c r="B5" s="29" t="s">
        <v>16</v>
      </c>
      <c r="C5" s="545"/>
      <c r="D5" s="545"/>
      <c r="E5" s="546"/>
      <c r="F5" s="31" t="s">
        <v>20</v>
      </c>
      <c r="G5" s="31"/>
      <c r="H5" s="31"/>
      <c r="I5" s="547"/>
      <c r="J5" s="547"/>
      <c r="K5" s="547"/>
      <c r="L5" s="33" t="s">
        <v>26</v>
      </c>
      <c r="M5" s="547"/>
      <c r="N5" s="547"/>
      <c r="O5" s="547"/>
      <c r="P5" s="548"/>
    </row>
    <row r="6" spans="2:16">
      <c r="B6" s="35" t="s">
        <v>17</v>
      </c>
      <c r="C6" s="549"/>
      <c r="D6" s="529"/>
      <c r="E6" s="530"/>
      <c r="F6" s="37" t="s">
        <v>21</v>
      </c>
      <c r="G6" s="37"/>
      <c r="H6" s="37"/>
      <c r="I6" s="507"/>
      <c r="J6" s="507"/>
      <c r="K6" s="507"/>
      <c r="L6" s="39" t="s">
        <v>27</v>
      </c>
      <c r="M6" s="531"/>
      <c r="N6" s="531"/>
      <c r="O6" s="531"/>
      <c r="P6" s="532"/>
    </row>
    <row r="7" spans="2:16">
      <c r="B7" s="35" t="s">
        <v>18</v>
      </c>
      <c r="C7" s="529"/>
      <c r="D7" s="529"/>
      <c r="E7" s="530"/>
      <c r="F7" s="37" t="s">
        <v>23</v>
      </c>
      <c r="G7" s="37"/>
      <c r="H7" s="37"/>
      <c r="I7" s="507"/>
      <c r="J7" s="507"/>
      <c r="K7" s="507"/>
      <c r="L7" s="39" t="s">
        <v>24</v>
      </c>
      <c r="M7" s="531"/>
      <c r="N7" s="531"/>
      <c r="O7" s="531"/>
      <c r="P7" s="532"/>
    </row>
    <row r="8" spans="2:16" ht="13.5" thickBot="1">
      <c r="B8" s="41" t="s">
        <v>19</v>
      </c>
      <c r="C8" s="533"/>
      <c r="D8" s="533"/>
      <c r="E8" s="534"/>
      <c r="F8" s="43" t="s">
        <v>22</v>
      </c>
      <c r="G8" s="43"/>
      <c r="H8" s="43"/>
      <c r="I8" s="535"/>
      <c r="J8" s="535"/>
      <c r="K8" s="535"/>
      <c r="L8" s="45" t="s">
        <v>25</v>
      </c>
      <c r="M8" s="535"/>
      <c r="N8" s="535"/>
      <c r="O8" s="535"/>
      <c r="P8" s="536"/>
    </row>
    <row r="9" spans="2:16" ht="13.5" thickBot="1"/>
    <row r="10" spans="2:16" ht="13.5" thickBot="1">
      <c r="B10" s="164" t="s">
        <v>29</v>
      </c>
      <c r="C10" s="55"/>
      <c r="D10" s="165"/>
      <c r="E10" s="166"/>
      <c r="F10" s="164"/>
      <c r="G10" s="167"/>
      <c r="H10" s="167"/>
      <c r="I10" s="167"/>
      <c r="J10" s="167"/>
      <c r="K10" s="167"/>
      <c r="L10" s="167"/>
      <c r="M10" s="168" t="s">
        <v>28</v>
      </c>
      <c r="N10" s="169" t="str">
        <f>IF(C28="","", C28)</f>
        <v/>
      </c>
      <c r="O10" s="169" t="str">
        <f>IF(C27="","", C27)</f>
        <v/>
      </c>
      <c r="P10" s="170" t="str">
        <f>C26</f>
        <v>CNY</v>
      </c>
    </row>
    <row r="11" spans="2:16">
      <c r="B11" s="537"/>
      <c r="C11" s="538"/>
      <c r="D11" s="539"/>
      <c r="E11" s="166"/>
      <c r="F11" s="29" t="s">
        <v>3</v>
      </c>
      <c r="G11" s="33" t="s">
        <v>47</v>
      </c>
      <c r="H11" s="171"/>
      <c r="I11" s="171"/>
      <c r="J11" s="172"/>
      <c r="K11" s="173"/>
      <c r="L11" s="174"/>
      <c r="M11" s="171"/>
      <c r="N11" s="175">
        <f ca="1">材料费!U117</f>
        <v>0</v>
      </c>
      <c r="O11" s="175">
        <f ca="1">材料费!U116</f>
        <v>0</v>
      </c>
      <c r="P11" s="356">
        <f ca="1">材料费!U115</f>
        <v>0</v>
      </c>
    </row>
    <row r="12" spans="2:16" ht="13.5" thickBot="1">
      <c r="B12" s="540"/>
      <c r="C12" s="541"/>
      <c r="D12" s="542"/>
      <c r="E12" s="166"/>
      <c r="F12" s="176" t="s">
        <v>4</v>
      </c>
      <c r="G12" s="177" t="s">
        <v>132</v>
      </c>
      <c r="H12" s="178"/>
      <c r="I12" s="178"/>
      <c r="J12" s="178"/>
      <c r="K12" s="178"/>
      <c r="L12" s="178"/>
      <c r="M12" s="178"/>
      <c r="N12" s="179">
        <f ca="1">制造费!U45</f>
        <v>0</v>
      </c>
      <c r="O12" s="179">
        <f ca="1">制造费!U44</f>
        <v>0</v>
      </c>
      <c r="P12" s="357">
        <f ca="1">制造费!U43</f>
        <v>0</v>
      </c>
    </row>
    <row r="13" spans="2:16">
      <c r="B13" s="180" t="s">
        <v>37</v>
      </c>
      <c r="C13" s="543"/>
      <c r="D13" s="544"/>
      <c r="E13" s="166"/>
      <c r="F13" s="181"/>
      <c r="G13" s="182" t="s">
        <v>48</v>
      </c>
      <c r="H13" s="183"/>
      <c r="I13" s="183"/>
      <c r="J13" s="184"/>
      <c r="K13" s="185"/>
      <c r="L13" s="186" t="s">
        <v>5</v>
      </c>
      <c r="M13" s="183"/>
      <c r="N13" s="187">
        <f ca="1">N12+N11</f>
        <v>0</v>
      </c>
      <c r="O13" s="187">
        <f ca="1">O12+O11</f>
        <v>0</v>
      </c>
      <c r="P13" s="358">
        <f ca="1">P12+P11</f>
        <v>0</v>
      </c>
    </row>
    <row r="14" spans="2:16">
      <c r="B14" s="180" t="s">
        <v>38</v>
      </c>
      <c r="C14" s="527"/>
      <c r="D14" s="528"/>
      <c r="E14" s="166"/>
      <c r="F14" s="188"/>
      <c r="G14" s="189" t="s">
        <v>50</v>
      </c>
      <c r="H14" s="189"/>
      <c r="I14" s="189"/>
      <c r="J14" s="190"/>
      <c r="K14" s="191"/>
      <c r="L14" s="192"/>
      <c r="M14" s="189"/>
      <c r="N14" s="193">
        <f ca="1">材料费!$M$117+材料费!$L$117</f>
        <v>0</v>
      </c>
      <c r="O14" s="193">
        <f ca="1">材料费!$M$116+材料费!$L$116</f>
        <v>0</v>
      </c>
      <c r="P14" s="359">
        <f ca="1">材料费!L115+材料费!M115</f>
        <v>0</v>
      </c>
    </row>
    <row r="15" spans="2:16" ht="13.5" thickBot="1">
      <c r="B15" s="194" t="s">
        <v>39</v>
      </c>
      <c r="C15" s="527"/>
      <c r="D15" s="528"/>
      <c r="E15" s="166"/>
      <c r="F15" s="195"/>
      <c r="G15" s="196" t="s">
        <v>49</v>
      </c>
      <c r="H15" s="196"/>
      <c r="I15" s="196"/>
      <c r="J15" s="196"/>
      <c r="K15" s="197"/>
      <c r="L15" s="197"/>
      <c r="M15" s="196"/>
      <c r="N15" s="198">
        <f ca="1">材料费!$N$117</f>
        <v>0</v>
      </c>
      <c r="O15" s="198">
        <f ca="1">材料费!$N$117</f>
        <v>0</v>
      </c>
      <c r="P15" s="360">
        <f ca="1">材料费!N115</f>
        <v>0</v>
      </c>
    </row>
    <row r="16" spans="2:16" ht="13.5" thickBot="1">
      <c r="B16" s="199" t="s">
        <v>40</v>
      </c>
      <c r="C16" s="527"/>
      <c r="D16" s="528"/>
      <c r="E16" s="166"/>
      <c r="F16" s="52"/>
      <c r="G16" s="52"/>
      <c r="H16" s="2"/>
      <c r="I16" s="2"/>
      <c r="J16" s="2"/>
      <c r="K16" s="3"/>
      <c r="L16" s="3"/>
      <c r="M16" s="2"/>
      <c r="N16" s="200"/>
      <c r="O16" s="200"/>
      <c r="P16" s="200"/>
    </row>
    <row r="17" spans="2:16">
      <c r="B17" s="180" t="s">
        <v>41</v>
      </c>
      <c r="C17" s="527"/>
      <c r="D17" s="528"/>
      <c r="E17" s="166"/>
      <c r="F17" s="29" t="s">
        <v>6</v>
      </c>
      <c r="G17" s="33" t="s">
        <v>51</v>
      </c>
      <c r="H17" s="171"/>
      <c r="I17" s="171"/>
      <c r="J17" s="171"/>
      <c r="K17" s="171"/>
      <c r="L17" s="171"/>
      <c r="M17" s="171"/>
      <c r="N17" s="201"/>
      <c r="O17" s="201"/>
      <c r="P17" s="202">
        <f>SUM(P18:P20)</f>
        <v>0</v>
      </c>
    </row>
    <row r="18" spans="2:16" ht="13.5" thickBot="1">
      <c r="B18" s="180" t="s">
        <v>42</v>
      </c>
      <c r="C18" s="515"/>
      <c r="D18" s="516"/>
      <c r="E18" s="166"/>
      <c r="F18" s="203"/>
      <c r="G18" s="204" t="s">
        <v>52</v>
      </c>
      <c r="H18" s="204"/>
      <c r="I18" s="204"/>
      <c r="J18" s="205"/>
      <c r="K18" s="375" t="s">
        <v>54</v>
      </c>
      <c r="L18" s="517"/>
      <c r="M18" s="518"/>
      <c r="N18" s="470"/>
      <c r="O18" s="470"/>
      <c r="P18" s="374"/>
    </row>
    <row r="19" spans="2:16" ht="13.5" thickBot="1">
      <c r="B19" s="164" t="s">
        <v>43</v>
      </c>
      <c r="C19" s="55"/>
      <c r="D19" s="165"/>
      <c r="E19" s="166"/>
      <c r="F19" s="203"/>
      <c r="G19" s="204" t="s">
        <v>53</v>
      </c>
      <c r="H19" s="204"/>
      <c r="I19" s="204"/>
      <c r="J19" s="205"/>
      <c r="K19" s="375" t="s">
        <v>54</v>
      </c>
      <c r="L19" s="517"/>
      <c r="M19" s="518"/>
      <c r="N19" s="470"/>
      <c r="O19" s="470"/>
      <c r="P19" s="374"/>
    </row>
    <row r="20" spans="2:16">
      <c r="B20" s="519"/>
      <c r="C20" s="520"/>
      <c r="D20" s="521"/>
      <c r="E20" s="166"/>
      <c r="F20" s="206"/>
      <c r="G20" s="204" t="s">
        <v>53</v>
      </c>
      <c r="H20" s="39"/>
      <c r="I20" s="204"/>
      <c r="J20" s="207"/>
      <c r="K20" s="375" t="s">
        <v>54</v>
      </c>
      <c r="L20" s="517"/>
      <c r="M20" s="518"/>
      <c r="N20" s="470"/>
      <c r="O20" s="470"/>
      <c r="P20" s="374"/>
    </row>
    <row r="21" spans="2:16" ht="14.25" customHeight="1">
      <c r="B21" s="180" t="s">
        <v>34</v>
      </c>
      <c r="C21" s="522"/>
      <c r="D21" s="523"/>
      <c r="E21" s="166"/>
      <c r="F21" s="206" t="s">
        <v>7</v>
      </c>
      <c r="G21" s="39" t="s">
        <v>55</v>
      </c>
      <c r="H21" s="39"/>
      <c r="I21" s="204"/>
      <c r="J21" s="204"/>
      <c r="K21" s="376" t="s">
        <v>273</v>
      </c>
      <c r="L21" s="483"/>
      <c r="M21" s="484" t="s">
        <v>276</v>
      </c>
      <c r="N21" s="485">
        <f ca="1">工装模具费!O43-工装模具费!T43</f>
        <v>0</v>
      </c>
      <c r="O21" s="486"/>
      <c r="P21" s="361">
        <f ca="1">工装模具费!$U$43</f>
        <v>0</v>
      </c>
    </row>
    <row r="22" spans="2:16">
      <c r="B22" s="180" t="s">
        <v>35</v>
      </c>
      <c r="C22" s="522"/>
      <c r="D22" s="523"/>
      <c r="E22" s="166"/>
      <c r="F22" s="206" t="s">
        <v>8</v>
      </c>
      <c r="G22" s="39" t="s">
        <v>56</v>
      </c>
      <c r="H22" s="204"/>
      <c r="I22" s="204" t="s">
        <v>57</v>
      </c>
      <c r="J22" s="204"/>
      <c r="K22" s="173"/>
      <c r="L22" s="209"/>
      <c r="M22" s="204"/>
      <c r="N22" s="208">
        <f ca="1">材料费!W117</f>
        <v>0</v>
      </c>
      <c r="O22" s="208">
        <f ca="1">材料费!W116</f>
        <v>0</v>
      </c>
      <c r="P22" s="361">
        <f ca="1">材料费!$W$115</f>
        <v>0</v>
      </c>
    </row>
    <row r="23" spans="2:16" ht="13.5" thickBot="1">
      <c r="B23" s="180" t="s">
        <v>36</v>
      </c>
      <c r="C23" s="522"/>
      <c r="D23" s="523"/>
      <c r="E23" s="166"/>
      <c r="F23" s="210"/>
      <c r="G23" s="39"/>
      <c r="H23" s="196"/>
      <c r="I23" s="196" t="s">
        <v>58</v>
      </c>
      <c r="J23" s="196"/>
      <c r="K23" s="197"/>
      <c r="L23" s="211"/>
      <c r="M23" s="196"/>
      <c r="N23" s="198">
        <f ca="1">制造费!W45</f>
        <v>0</v>
      </c>
      <c r="O23" s="198">
        <f ca="1">制造费!W44</f>
        <v>0</v>
      </c>
      <c r="P23" s="360">
        <f ca="1">制造费!$W$43</f>
        <v>0</v>
      </c>
    </row>
    <row r="24" spans="2:16" ht="13.5" thickBot="1">
      <c r="B24" s="212"/>
      <c r="C24" s="213"/>
      <c r="D24" s="467"/>
      <c r="E24" s="166"/>
      <c r="F24" s="1"/>
      <c r="G24" s="52" t="s">
        <v>59</v>
      </c>
      <c r="H24" s="2"/>
      <c r="I24" s="3"/>
      <c r="J24" s="3"/>
      <c r="K24" s="3"/>
      <c r="L24" s="3" t="s">
        <v>9</v>
      </c>
      <c r="M24" s="214"/>
      <c r="N24" s="215">
        <f ca="1">SUM(N18:N23)+N13</f>
        <v>0</v>
      </c>
      <c r="O24" s="215">
        <f ca="1">SUM(O18:O23)+O13</f>
        <v>0</v>
      </c>
      <c r="P24" s="362">
        <f ca="1">SUM(P18:P23)+P13</f>
        <v>0</v>
      </c>
    </row>
    <row r="25" spans="2:16" ht="13.5" thickBot="1">
      <c r="B25" s="216"/>
      <c r="C25" s="217"/>
      <c r="D25" s="467"/>
      <c r="E25" s="166"/>
      <c r="F25" s="21"/>
      <c r="G25" s="218"/>
      <c r="H25" s="218"/>
      <c r="I25" s="218"/>
      <c r="J25" s="218"/>
      <c r="K25" s="218"/>
      <c r="L25" s="218"/>
      <c r="M25" s="218"/>
      <c r="N25" s="218"/>
      <c r="O25" s="218"/>
      <c r="P25" s="218"/>
    </row>
    <row r="26" spans="2:16">
      <c r="B26" s="219" t="s">
        <v>259</v>
      </c>
      <c r="C26" s="376" t="s">
        <v>108</v>
      </c>
      <c r="D26" s="468"/>
      <c r="E26" s="166"/>
      <c r="F26" s="220" t="s">
        <v>10</v>
      </c>
      <c r="G26" s="221" t="s">
        <v>60</v>
      </c>
      <c r="H26" s="222"/>
      <c r="I26" s="222"/>
      <c r="J26" s="223"/>
      <c r="K26" s="524" t="s">
        <v>54</v>
      </c>
      <c r="L26" s="524"/>
      <c r="M26" s="377"/>
      <c r="N26" s="471"/>
      <c r="O26" s="471"/>
      <c r="P26" s="378"/>
    </row>
    <row r="27" spans="2:16" ht="13.5" thickBot="1">
      <c r="B27" s="219"/>
      <c r="C27" s="376"/>
      <c r="D27" s="381"/>
      <c r="E27" s="166"/>
      <c r="F27" s="41"/>
      <c r="G27" s="45" t="s">
        <v>61</v>
      </c>
      <c r="H27" s="224"/>
      <c r="I27" s="225"/>
      <c r="J27" s="225"/>
      <c r="K27" s="225"/>
      <c r="L27" s="225" t="s">
        <v>11</v>
      </c>
      <c r="M27" s="225"/>
      <c r="N27" s="226">
        <f ca="1">N24+N26</f>
        <v>0</v>
      </c>
      <c r="O27" s="226">
        <f ca="1">O24+O26</f>
        <v>0</v>
      </c>
      <c r="P27" s="363">
        <f ca="1">P24+P26</f>
        <v>0</v>
      </c>
    </row>
    <row r="28" spans="2:16" ht="13.5" thickBot="1">
      <c r="B28" s="469"/>
      <c r="C28" s="376"/>
      <c r="D28" s="382"/>
      <c r="E28" s="166"/>
      <c r="F28" s="227" t="s">
        <v>12</v>
      </c>
      <c r="G28" s="228" t="s">
        <v>266</v>
      </c>
      <c r="H28" s="229"/>
      <c r="I28" s="230"/>
      <c r="J28" s="230"/>
      <c r="K28" s="375" t="s">
        <v>54</v>
      </c>
      <c r="L28" s="525"/>
      <c r="M28" s="526"/>
      <c r="N28" s="231"/>
      <c r="O28" s="231"/>
      <c r="P28" s="374"/>
    </row>
    <row r="29" spans="2:16" ht="13.5" thickBot="1">
      <c r="B29" s="164" t="s">
        <v>33</v>
      </c>
      <c r="C29" s="55"/>
      <c r="D29" s="165"/>
      <c r="E29" s="166"/>
      <c r="F29" s="35" t="s">
        <v>13</v>
      </c>
      <c r="G29" s="204" t="s">
        <v>268</v>
      </c>
      <c r="H29" s="204"/>
      <c r="I29" s="173"/>
      <c r="J29" s="173"/>
      <c r="K29" s="375" t="s">
        <v>54</v>
      </c>
      <c r="L29" s="505"/>
      <c r="M29" s="506"/>
      <c r="N29" s="470"/>
      <c r="O29" s="470"/>
      <c r="P29" s="374"/>
    </row>
    <row r="30" spans="2:16" ht="14.25" customHeight="1">
      <c r="B30" s="496" t="s">
        <v>267</v>
      </c>
      <c r="C30" s="497"/>
      <c r="D30" s="498"/>
      <c r="E30" s="166"/>
      <c r="F30" s="35" t="s">
        <v>14</v>
      </c>
      <c r="G30" s="204" t="s">
        <v>269</v>
      </c>
      <c r="H30" s="204"/>
      <c r="I30" s="173"/>
      <c r="J30" s="173"/>
      <c r="K30" s="376" t="s">
        <v>270</v>
      </c>
      <c r="L30" s="505"/>
      <c r="M30" s="506"/>
      <c r="N30" s="470"/>
      <c r="O30" s="470"/>
      <c r="P30" s="374"/>
    </row>
    <row r="31" spans="2:16" ht="14.25" customHeight="1">
      <c r="B31" s="499"/>
      <c r="C31" s="500"/>
      <c r="D31" s="501"/>
      <c r="E31" s="166"/>
      <c r="F31" s="35" t="s">
        <v>15</v>
      </c>
      <c r="G31" s="204" t="s">
        <v>271</v>
      </c>
      <c r="H31" s="204"/>
      <c r="I31" s="173"/>
      <c r="J31" s="173"/>
      <c r="K31" s="376" t="s">
        <v>270</v>
      </c>
      <c r="L31" s="505"/>
      <c r="M31" s="506"/>
      <c r="N31" s="470"/>
      <c r="O31" s="470"/>
      <c r="P31" s="374"/>
    </row>
    <row r="32" spans="2:16" ht="15" customHeight="1" thickBot="1">
      <c r="B32" s="502"/>
      <c r="C32" s="503"/>
      <c r="D32" s="504"/>
      <c r="E32" s="166"/>
      <c r="F32" s="176"/>
      <c r="G32" s="178"/>
      <c r="H32" s="178"/>
      <c r="I32" s="475"/>
      <c r="J32" s="475"/>
      <c r="K32" s="480"/>
      <c r="L32" s="513"/>
      <c r="M32" s="514"/>
      <c r="N32" s="481"/>
      <c r="O32" s="481"/>
      <c r="P32" s="482"/>
    </row>
    <row r="33" spans="2:16" ht="13.5" thickBot="1">
      <c r="B33" s="180" t="s">
        <v>30</v>
      </c>
      <c r="C33" s="507"/>
      <c r="D33" s="508"/>
      <c r="E33" s="166"/>
      <c r="F33" s="396"/>
      <c r="G33" s="52" t="s">
        <v>62</v>
      </c>
      <c r="H33" s="2"/>
      <c r="I33" s="3"/>
      <c r="J33" s="3"/>
      <c r="K33" s="3"/>
      <c r="L33" s="3" t="s">
        <v>275</v>
      </c>
      <c r="M33" s="3"/>
      <c r="N33" s="476">
        <f ca="1">SUM(N27:N32)</f>
        <v>0</v>
      </c>
      <c r="O33" s="477">
        <f ca="1">SUM(O27:O32)</f>
        <v>0</v>
      </c>
      <c r="P33" s="362">
        <f ca="1">SUM(P27:P31)</f>
        <v>0</v>
      </c>
    </row>
    <row r="34" spans="2:16" ht="13.5" thickBot="1">
      <c r="B34" s="180" t="s">
        <v>31</v>
      </c>
      <c r="C34" s="507"/>
      <c r="D34" s="508"/>
      <c r="E34" s="166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</row>
    <row r="35" spans="2:16">
      <c r="B35" s="199" t="s">
        <v>32</v>
      </c>
      <c r="C35" s="507"/>
      <c r="D35" s="508"/>
      <c r="E35" s="166"/>
      <c r="F35" s="232"/>
      <c r="G35" s="33" t="s">
        <v>63</v>
      </c>
      <c r="H35" s="171"/>
      <c r="I35" s="172"/>
      <c r="J35" s="172"/>
      <c r="K35" s="172"/>
      <c r="L35" s="233"/>
      <c r="M35" s="234"/>
      <c r="N35" s="201"/>
      <c r="O35" s="201"/>
      <c r="P35" s="202"/>
    </row>
    <row r="36" spans="2:16" ht="14.25" customHeight="1">
      <c r="B36" s="180" t="s">
        <v>264</v>
      </c>
      <c r="C36" s="509"/>
      <c r="D36" s="510"/>
      <c r="E36" s="166"/>
      <c r="F36" s="478" t="s">
        <v>274</v>
      </c>
      <c r="G36" s="204" t="s">
        <v>64</v>
      </c>
      <c r="H36" s="39"/>
      <c r="I36" s="204"/>
      <c r="J36" s="207"/>
      <c r="K36" s="376" t="s">
        <v>54</v>
      </c>
      <c r="L36" s="505"/>
      <c r="M36" s="506"/>
      <c r="N36" s="472"/>
      <c r="O36" s="472"/>
      <c r="P36" s="379"/>
    </row>
    <row r="37" spans="2:16" ht="15" customHeight="1" thickBot="1">
      <c r="B37" s="474"/>
      <c r="C37" s="511"/>
      <c r="D37" s="512"/>
      <c r="E37" s="166"/>
      <c r="F37" s="479" t="s">
        <v>272</v>
      </c>
      <c r="G37" s="196" t="s">
        <v>65</v>
      </c>
      <c r="H37" s="235"/>
      <c r="I37" s="196"/>
      <c r="J37" s="236"/>
      <c r="K37" s="380" t="s">
        <v>54</v>
      </c>
      <c r="L37" s="487"/>
      <c r="M37" s="488"/>
      <c r="N37" s="237">
        <f ca="1">工装模具费!T45</f>
        <v>0</v>
      </c>
      <c r="O37" s="237">
        <f ca="1">工装模具费!T44</f>
        <v>0</v>
      </c>
      <c r="P37" s="364">
        <f ca="1">工装模具费!T43</f>
        <v>0</v>
      </c>
    </row>
    <row r="38" spans="2:16" ht="13.5" thickBot="1">
      <c r="B38" s="238"/>
      <c r="C38" s="238"/>
      <c r="D38" s="238"/>
      <c r="E38" s="239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</row>
    <row r="39" spans="2:16" ht="14.25" customHeight="1">
      <c r="B39" s="240" t="s">
        <v>248</v>
      </c>
      <c r="C39" s="489"/>
      <c r="D39" s="490"/>
      <c r="E39" s="490"/>
      <c r="F39" s="490"/>
      <c r="G39" s="490"/>
      <c r="H39" s="490"/>
      <c r="I39" s="490"/>
      <c r="J39" s="490"/>
      <c r="K39" s="490"/>
      <c r="L39" s="490"/>
      <c r="M39" s="490"/>
      <c r="N39" s="490"/>
      <c r="O39" s="490"/>
      <c r="P39" s="491"/>
    </row>
    <row r="40" spans="2:16">
      <c r="B40" s="241" t="s">
        <v>258</v>
      </c>
      <c r="C40" s="492"/>
      <c r="D40" s="492"/>
      <c r="E40" s="492"/>
      <c r="F40" s="492"/>
      <c r="G40" s="492"/>
      <c r="H40" s="492"/>
      <c r="I40" s="492"/>
      <c r="J40" s="492"/>
      <c r="K40" s="492"/>
      <c r="L40" s="492"/>
      <c r="M40" s="492"/>
      <c r="N40" s="492"/>
      <c r="O40" s="492"/>
      <c r="P40" s="493"/>
    </row>
    <row r="41" spans="2:16">
      <c r="B41" s="241"/>
      <c r="C41" s="492"/>
      <c r="D41" s="492"/>
      <c r="E41" s="492"/>
      <c r="F41" s="492"/>
      <c r="G41" s="492"/>
      <c r="H41" s="492"/>
      <c r="I41" s="492"/>
      <c r="J41" s="492"/>
      <c r="K41" s="492"/>
      <c r="L41" s="492"/>
      <c r="M41" s="492"/>
      <c r="N41" s="492"/>
      <c r="O41" s="492"/>
      <c r="P41" s="493"/>
    </row>
    <row r="42" spans="2:16" ht="13.5" thickBot="1">
      <c r="B42" s="242"/>
      <c r="C42" s="494"/>
      <c r="D42" s="494"/>
      <c r="E42" s="494"/>
      <c r="F42" s="494"/>
      <c r="G42" s="494"/>
      <c r="H42" s="494"/>
      <c r="I42" s="494"/>
      <c r="J42" s="494"/>
      <c r="K42" s="494"/>
      <c r="L42" s="494"/>
      <c r="M42" s="494"/>
      <c r="N42" s="494"/>
      <c r="O42" s="494"/>
      <c r="P42" s="495"/>
    </row>
  </sheetData>
  <sheetProtection algorithmName="SHA-512" hashValue="jrzuha2K0JjnquOxSIjJejXHiNp2dJR5tedQSw+YdEI1EISE94/8cauXZvCJXJqLxRMHC14J4hRW2vlcxaxZhA==" saltValue="j5n9TvhDDSdWPed70DJEzg==" spinCount="100000" sheet="1" objects="1" scenarios="1"/>
  <mergeCells count="41">
    <mergeCell ref="C5:E5"/>
    <mergeCell ref="I5:K5"/>
    <mergeCell ref="M5:P5"/>
    <mergeCell ref="C6:E6"/>
    <mergeCell ref="I6:K6"/>
    <mergeCell ref="M6:P6"/>
    <mergeCell ref="K26:L26"/>
    <mergeCell ref="L28:M28"/>
    <mergeCell ref="C17:D17"/>
    <mergeCell ref="C7:E7"/>
    <mergeCell ref="I7:K7"/>
    <mergeCell ref="M7:P7"/>
    <mergeCell ref="C8:E8"/>
    <mergeCell ref="I8:K8"/>
    <mergeCell ref="M8:P8"/>
    <mergeCell ref="B11:D12"/>
    <mergeCell ref="C13:D13"/>
    <mergeCell ref="C14:D14"/>
    <mergeCell ref="C15:D15"/>
    <mergeCell ref="C16:D16"/>
    <mergeCell ref="C18:D18"/>
    <mergeCell ref="L18:M18"/>
    <mergeCell ref="L19:M19"/>
    <mergeCell ref="B20:D20"/>
    <mergeCell ref="L20:M20"/>
    <mergeCell ref="N21:O21"/>
    <mergeCell ref="L37:M37"/>
    <mergeCell ref="C39:P42"/>
    <mergeCell ref="B30:D32"/>
    <mergeCell ref="L30:M30"/>
    <mergeCell ref="C33:D33"/>
    <mergeCell ref="C34:D34"/>
    <mergeCell ref="C35:D35"/>
    <mergeCell ref="L36:M36"/>
    <mergeCell ref="L31:M31"/>
    <mergeCell ref="C36:D37"/>
    <mergeCell ref="L32:M32"/>
    <mergeCell ref="L29:M29"/>
    <mergeCell ref="C21:D21"/>
    <mergeCell ref="C22:D22"/>
    <mergeCell ref="C23:D23"/>
  </mergeCells>
  <phoneticPr fontId="1" type="noConversion"/>
  <conditionalFormatting sqref="O35:O37 O10:O20 O26:O29 O22:O24">
    <cfRule type="expression" dxfId="59" priority="29" stopIfTrue="1">
      <formula>ISBLANK($C$27)</formula>
    </cfRule>
  </conditionalFormatting>
  <conditionalFormatting sqref="H29:J29">
    <cfRule type="expression" dxfId="58" priority="28" stopIfTrue="1">
      <formula>$C$36="FCA"</formula>
    </cfRule>
  </conditionalFormatting>
  <conditionalFormatting sqref="N35:N37 N26:N29 N10:N24 N33:O33">
    <cfRule type="expression" dxfId="57" priority="27" stopIfTrue="1">
      <formula>ISBLANK($C$28)</formula>
    </cfRule>
  </conditionalFormatting>
  <conditionalFormatting sqref="H29:J29 L29:M29">
    <cfRule type="expression" dxfId="56" priority="26" stopIfTrue="1">
      <formula>$C$36="DAP"</formula>
    </cfRule>
  </conditionalFormatting>
  <conditionalFormatting sqref="G29">
    <cfRule type="expression" dxfId="55" priority="8" stopIfTrue="1">
      <formula>$C$36="FCA"</formula>
    </cfRule>
  </conditionalFormatting>
  <conditionalFormatting sqref="G29">
    <cfRule type="expression" dxfId="54" priority="7" stopIfTrue="1">
      <formula>$C$36="DAP"</formula>
    </cfRule>
  </conditionalFormatting>
  <conditionalFormatting sqref="O30:O32">
    <cfRule type="expression" dxfId="53" priority="6" stopIfTrue="1">
      <formula>ISBLANK($C$27)</formula>
    </cfRule>
  </conditionalFormatting>
  <conditionalFormatting sqref="H30:J32">
    <cfRule type="expression" dxfId="52" priority="5" stopIfTrue="1">
      <formula>$C$36="FCA"</formula>
    </cfRule>
  </conditionalFormatting>
  <conditionalFormatting sqref="N30:N32">
    <cfRule type="expression" dxfId="51" priority="4" stopIfTrue="1">
      <formula>ISBLANK($C$28)</formula>
    </cfRule>
  </conditionalFormatting>
  <conditionalFormatting sqref="H30:J32 L30:M32">
    <cfRule type="expression" dxfId="50" priority="3" stopIfTrue="1">
      <formula>$C$36="DAP"</formula>
    </cfRule>
  </conditionalFormatting>
  <conditionalFormatting sqref="G30:G32">
    <cfRule type="expression" dxfId="49" priority="2" stopIfTrue="1">
      <formula>$C$36="FCA"</formula>
    </cfRule>
  </conditionalFormatting>
  <conditionalFormatting sqref="G30:G32">
    <cfRule type="expression" dxfId="48" priority="1" stopIfTrue="1">
      <formula>$C$36="DAP"</formula>
    </cfRule>
  </conditionalFormatting>
  <dataValidations xWindow="1173" yWindow="309" count="8">
    <dataValidation type="textLength" allowBlank="1" showInputMessage="1" showErrorMessage="1" promptTitle="BJEV 项目:" prompt="请输入北汽新能源项目编号_x000a_例如：N60, C50，_x000a_不要输入空格或者负数_x000a_" sqref="I7:K7">
      <formula1>3</formula1>
      <formula2>7</formula2>
    </dataValidation>
    <dataValidation type="textLength" operator="lessThanOrEqual" allowBlank="1" showInputMessage="1" showErrorMessage="1" promptTitle="BJEV 产品编码：" prompt="请输入北汽新能源产品编码, 例如E00100141，_x000a_不要输入空格或者负数_x000a_" sqref="I8:K8">
      <formula1>10</formula1>
    </dataValidation>
    <dataValidation type="textLength" operator="lessThanOrEqual" allowBlank="1" showInputMessage="1" showErrorMessage="1" promptTitle="BJEV 供应商编码：" prompt="请输入北汽新能源供应商编码。_x000a_不要输入空格或者负数_x000a_" sqref="I6:K6">
      <formula1>11</formula1>
    </dataValidation>
    <dataValidation allowBlank="1" showErrorMessage="1" sqref="C26:C28"/>
    <dataValidation allowBlank="1" showInputMessage="1" showErrorMessage="1" prompt="如直送不能满足入厂车辆、响应时间及频次要求，需经VMI库房" sqref="G30 P30"/>
    <dataValidation allowBlank="1" showInputMessage="1" showErrorMessage="1" prompt="入厂车辆需满足SOR要求" sqref="G29 P29"/>
    <dataValidation allowBlank="1" showInputMessage="1" showErrorMessage="1" prompt="入厂包装需为可循环包装" sqref="P28 G28"/>
    <dataValidation allowBlank="1" showInputMessage="1" showErrorMessage="1" prompt="请提供明细文件以公式链接体现摊销以及一次性支付费用" sqref="G32"/>
  </dataValidations>
  <pageMargins left="0.25" right="0.25" top="0.75" bottom="0.75" header="0.3" footer="0.3"/>
  <pageSetup paperSize="9" scale="8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173" yWindow="309" count="1">
        <x14:dataValidation type="list" allowBlank="1" showInputMessage="1" showErrorMessage="1">
          <x14:formula1>
            <xm:f>list!$C$1:$C$4</xm:f>
          </x14:formula1>
          <xm:sqref>C36:D37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AB117"/>
  <sheetViews>
    <sheetView showGridLines="0" showZeros="0" topLeftCell="A46" zoomScaleNormal="100" workbookViewId="0">
      <selection activeCell="M115" sqref="M115"/>
    </sheetView>
  </sheetViews>
  <sheetFormatPr defaultRowHeight="12.75"/>
  <cols>
    <col min="1" max="1" width="2.125" style="10" customWidth="1"/>
    <col min="2" max="2" width="6.375" style="10" customWidth="1"/>
    <col min="3" max="5" width="9" style="10"/>
    <col min="6" max="6" width="9" style="10" customWidth="1"/>
    <col min="7" max="14" width="9" style="10"/>
    <col min="15" max="15" width="9.625" style="10" bestFit="1" customWidth="1"/>
    <col min="16" max="16" width="9" style="10"/>
    <col min="17" max="17" width="9" style="10" customWidth="1"/>
    <col min="18" max="19" width="9" style="10"/>
    <col min="20" max="20" width="10.75" style="10" customWidth="1"/>
    <col min="21" max="24" width="9" style="10"/>
    <col min="25" max="25" width="10.75" style="10" hidden="1" customWidth="1"/>
    <col min="26" max="28" width="0" style="10" hidden="1" customWidth="1"/>
    <col min="29" max="16384" width="9" style="10"/>
  </cols>
  <sheetData>
    <row r="1" spans="2:28" ht="10.5" customHeight="1" thickBot="1"/>
    <row r="2" spans="2:28">
      <c r="B2" s="11" t="str">
        <f>汇总!B2</f>
        <v>北汽新能源汽车股份有限公司</v>
      </c>
      <c r="C2" s="12"/>
      <c r="D2" s="13"/>
      <c r="E2" s="14"/>
      <c r="F2" s="14"/>
      <c r="G2" s="11" t="s">
        <v>44</v>
      </c>
      <c r="H2" s="14"/>
      <c r="I2" s="14"/>
      <c r="J2" s="14"/>
      <c r="K2" s="14"/>
      <c r="L2" s="14"/>
      <c r="M2" s="14"/>
      <c r="N2" s="14"/>
      <c r="O2" s="14"/>
      <c r="P2" s="13"/>
      <c r="Q2" s="14"/>
      <c r="R2" s="14"/>
      <c r="S2" s="14"/>
      <c r="T2" s="13"/>
      <c r="U2" s="15"/>
      <c r="V2" s="14"/>
      <c r="W2" s="16"/>
    </row>
    <row r="3" spans="2:28">
      <c r="B3" s="17" t="str">
        <f>汇总!B3</f>
        <v>BEIJING ELECTRIC VEHICLE CO.LTD.</v>
      </c>
      <c r="C3" s="18"/>
      <c r="D3" s="19"/>
      <c r="E3" s="20"/>
      <c r="F3" s="20"/>
      <c r="G3" s="17" t="s">
        <v>103</v>
      </c>
      <c r="H3" s="20"/>
      <c r="I3" s="20"/>
      <c r="J3" s="20"/>
      <c r="K3" s="20"/>
      <c r="L3" s="20"/>
      <c r="M3" s="20"/>
      <c r="N3" s="20"/>
      <c r="O3" s="20"/>
      <c r="P3" s="19"/>
      <c r="Q3" s="21"/>
      <c r="R3" s="20"/>
      <c r="S3" s="20"/>
      <c r="T3" s="22"/>
      <c r="U3" s="20"/>
      <c r="V3" s="20"/>
      <c r="W3" s="23"/>
    </row>
    <row r="4" spans="2:28" ht="13.5" thickBot="1">
      <c r="B4" s="560" t="str">
        <f>汇总!B4</f>
        <v>机密</v>
      </c>
      <c r="C4" s="561"/>
      <c r="D4" s="24"/>
      <c r="E4" s="25"/>
      <c r="F4" s="25"/>
      <c r="G4" s="26"/>
      <c r="H4" s="27"/>
      <c r="I4" s="27"/>
      <c r="J4" s="25"/>
      <c r="K4" s="25"/>
      <c r="L4" s="25"/>
      <c r="M4" s="27"/>
      <c r="N4" s="27"/>
      <c r="O4" s="27"/>
      <c r="P4" s="27"/>
      <c r="Q4" s="27"/>
      <c r="R4" s="27"/>
      <c r="S4" s="27"/>
      <c r="T4" s="27"/>
      <c r="U4" s="27"/>
      <c r="V4" s="27"/>
      <c r="W4" s="28"/>
    </row>
    <row r="5" spans="2:28">
      <c r="B5" s="29" t="s">
        <v>16</v>
      </c>
      <c r="C5" s="30"/>
      <c r="D5" s="562">
        <f>汇总!C5</f>
        <v>0</v>
      </c>
      <c r="E5" s="563"/>
      <c r="F5" s="564"/>
      <c r="G5" s="31" t="s">
        <v>111</v>
      </c>
      <c r="H5" s="32"/>
      <c r="I5" s="32"/>
      <c r="J5" s="562">
        <f>汇总!I5</f>
        <v>0</v>
      </c>
      <c r="K5" s="565"/>
      <c r="L5" s="565"/>
      <c r="M5" s="565"/>
      <c r="N5" s="565"/>
      <c r="O5" s="565"/>
      <c r="P5" s="33" t="s">
        <v>115</v>
      </c>
      <c r="Q5" s="34"/>
      <c r="R5" s="34"/>
      <c r="S5" s="562">
        <f>汇总!M5</f>
        <v>0</v>
      </c>
      <c r="T5" s="562"/>
      <c r="U5" s="562"/>
      <c r="V5" s="562"/>
      <c r="W5" s="566"/>
    </row>
    <row r="6" spans="2:28">
      <c r="B6" s="35" t="s">
        <v>17</v>
      </c>
      <c r="C6" s="36"/>
      <c r="D6" s="567">
        <f>汇总!C6</f>
        <v>0</v>
      </c>
      <c r="E6" s="551"/>
      <c r="F6" s="552"/>
      <c r="G6" s="37" t="s">
        <v>112</v>
      </c>
      <c r="H6" s="38"/>
      <c r="I6" s="38"/>
      <c r="J6" s="550">
        <f>汇总!I6</f>
        <v>0</v>
      </c>
      <c r="K6" s="550"/>
      <c r="L6" s="550"/>
      <c r="M6" s="550"/>
      <c r="N6" s="550"/>
      <c r="O6" s="550"/>
      <c r="P6" s="39" t="s">
        <v>116</v>
      </c>
      <c r="Q6" s="40"/>
      <c r="R6" s="40"/>
      <c r="S6" s="553">
        <f>汇总!M6</f>
        <v>0</v>
      </c>
      <c r="T6" s="553"/>
      <c r="U6" s="553"/>
      <c r="V6" s="553"/>
      <c r="W6" s="554"/>
    </row>
    <row r="7" spans="2:28">
      <c r="B7" s="35" t="s">
        <v>18</v>
      </c>
      <c r="C7" s="36"/>
      <c r="D7" s="550">
        <f>汇总!C7</f>
        <v>0</v>
      </c>
      <c r="E7" s="551"/>
      <c r="F7" s="552"/>
      <c r="G7" s="37" t="s">
        <v>113</v>
      </c>
      <c r="H7" s="38"/>
      <c r="I7" s="38"/>
      <c r="J7" s="550">
        <f>汇总!I7</f>
        <v>0</v>
      </c>
      <c r="K7" s="550"/>
      <c r="L7" s="550"/>
      <c r="M7" s="550"/>
      <c r="N7" s="550"/>
      <c r="O7" s="550"/>
      <c r="P7" s="39" t="s">
        <v>117</v>
      </c>
      <c r="Q7" s="40"/>
      <c r="R7" s="40"/>
      <c r="S7" s="553">
        <f>汇总!M7</f>
        <v>0</v>
      </c>
      <c r="T7" s="553"/>
      <c r="U7" s="553"/>
      <c r="V7" s="553"/>
      <c r="W7" s="554"/>
    </row>
    <row r="8" spans="2:28" ht="13.5" thickBot="1">
      <c r="B8" s="41" t="s">
        <v>110</v>
      </c>
      <c r="C8" s="42"/>
      <c r="D8" s="555">
        <f>汇总!C8</f>
        <v>0</v>
      </c>
      <c r="E8" s="556"/>
      <c r="F8" s="557"/>
      <c r="G8" s="43" t="s">
        <v>114</v>
      </c>
      <c r="H8" s="44"/>
      <c r="I8" s="44"/>
      <c r="J8" s="558">
        <f>汇总!I8</f>
        <v>0</v>
      </c>
      <c r="K8" s="558"/>
      <c r="L8" s="558"/>
      <c r="M8" s="558"/>
      <c r="N8" s="558"/>
      <c r="O8" s="558"/>
      <c r="P8" s="45" t="s">
        <v>118</v>
      </c>
      <c r="Q8" s="46"/>
      <c r="R8" s="46"/>
      <c r="S8" s="555">
        <f>汇总!M8</f>
        <v>0</v>
      </c>
      <c r="T8" s="555"/>
      <c r="U8" s="555"/>
      <c r="V8" s="555"/>
      <c r="W8" s="559"/>
    </row>
    <row r="9" spans="2:28" ht="13.5" thickBot="1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2:28" ht="13.5" thickBot="1">
      <c r="B10" s="48"/>
      <c r="C10" s="49"/>
      <c r="D10" s="49" t="s">
        <v>68</v>
      </c>
      <c r="E10" s="49"/>
      <c r="F10" s="50"/>
      <c r="G10" s="51"/>
      <c r="H10" s="49"/>
      <c r="I10" s="52"/>
      <c r="J10" s="53"/>
      <c r="K10" s="54"/>
      <c r="L10" s="54"/>
      <c r="M10" s="54"/>
      <c r="N10" s="54"/>
      <c r="O10" s="49"/>
      <c r="P10" s="49"/>
      <c r="Q10" s="54"/>
      <c r="R10" s="52"/>
      <c r="S10" s="52"/>
      <c r="T10" s="52"/>
      <c r="U10" s="52"/>
      <c r="V10" s="55"/>
      <c r="W10" s="56"/>
      <c r="Y10" s="57" t="s">
        <v>119</v>
      </c>
      <c r="Z10" s="58"/>
      <c r="AA10" s="58"/>
      <c r="AB10" s="59"/>
    </row>
    <row r="11" spans="2:28" s="76" customFormat="1" ht="39" thickBot="1">
      <c r="B11" s="64" t="s">
        <v>246</v>
      </c>
      <c r="C11" s="60" t="s">
        <v>66</v>
      </c>
      <c r="D11" s="61" t="s">
        <v>106</v>
      </c>
      <c r="E11" s="62" t="s">
        <v>67</v>
      </c>
      <c r="F11" s="63" t="s">
        <v>107</v>
      </c>
      <c r="G11" s="64" t="s">
        <v>69</v>
      </c>
      <c r="H11" s="65" t="s">
        <v>86</v>
      </c>
      <c r="I11" s="66" t="s">
        <v>96</v>
      </c>
      <c r="J11" s="67" t="s">
        <v>91</v>
      </c>
      <c r="K11" s="68" t="s">
        <v>92</v>
      </c>
      <c r="L11" s="69" t="s">
        <v>93</v>
      </c>
      <c r="M11" s="61" t="s">
        <v>94</v>
      </c>
      <c r="N11" s="70" t="s">
        <v>95</v>
      </c>
      <c r="O11" s="71" t="s">
        <v>104</v>
      </c>
      <c r="P11" s="72" t="s">
        <v>99</v>
      </c>
      <c r="Q11" s="64" t="s">
        <v>109</v>
      </c>
      <c r="R11" s="61" t="s">
        <v>97</v>
      </c>
      <c r="S11" s="73" t="s">
        <v>102</v>
      </c>
      <c r="T11" s="74" t="s">
        <v>100</v>
      </c>
      <c r="U11" s="72" t="s">
        <v>98</v>
      </c>
      <c r="V11" s="75" t="s">
        <v>105</v>
      </c>
      <c r="W11" s="73" t="s">
        <v>101</v>
      </c>
      <c r="Y11" s="77" t="s">
        <v>120</v>
      </c>
      <c r="Z11" s="78" t="s">
        <v>121</v>
      </c>
      <c r="AA11" s="78" t="s">
        <v>122</v>
      </c>
      <c r="AB11" s="79" t="s">
        <v>222</v>
      </c>
    </row>
    <row r="12" spans="2:28">
      <c r="B12" s="80"/>
      <c r="C12" s="81"/>
      <c r="D12" s="81"/>
      <c r="E12" s="82"/>
      <c r="F12" s="82"/>
      <c r="G12" s="83"/>
      <c r="H12" s="84" t="s">
        <v>247</v>
      </c>
      <c r="I12" s="85"/>
      <c r="J12" s="86" t="s">
        <v>247</v>
      </c>
      <c r="K12" s="87"/>
      <c r="L12" s="87"/>
      <c r="M12" s="87"/>
      <c r="N12" s="87"/>
      <c r="O12" s="88"/>
      <c r="P12" s="349">
        <f>($I12*$K12+$L12+$M12+$N12)*(1+$O12)</f>
        <v>0</v>
      </c>
      <c r="Q12" s="89"/>
      <c r="R12" s="90"/>
      <c r="S12" s="85"/>
      <c r="T12" s="91"/>
      <c r="U12" s="349">
        <f>IF(G12="Unit",P12*T12,(P12*Q12-S12)*T12)</f>
        <v>0</v>
      </c>
      <c r="V12" s="92"/>
      <c r="W12" s="349">
        <f>U12*(1/(1-V12)-1)</f>
        <v>0</v>
      </c>
      <c r="Y12" s="93">
        <f>IF($G12="Unit",$L12*$T12,$L12*$Q12*$T12)</f>
        <v>0</v>
      </c>
      <c r="Z12" s="94">
        <f>IF($G12="Unit",$M12*$T12,$M12*$Q12*$T12)</f>
        <v>0</v>
      </c>
      <c r="AA12" s="94">
        <f>IF($G12="Unit",$N12*$T12,$N12*$Q12*$T12)</f>
        <v>0</v>
      </c>
      <c r="AB12" s="95">
        <f>IF($G12="Unit",(I12*K12+L12+M12+N12)*O12*T12,(I12*K12+L12+M12+N12)*O12*Q12*T12)</f>
        <v>0</v>
      </c>
    </row>
    <row r="13" spans="2:28">
      <c r="B13" s="80"/>
      <c r="C13" s="81"/>
      <c r="D13" s="81"/>
      <c r="E13" s="82"/>
      <c r="F13" s="82"/>
      <c r="G13" s="96"/>
      <c r="H13" s="97"/>
      <c r="I13" s="98"/>
      <c r="J13" s="97"/>
      <c r="K13" s="87"/>
      <c r="L13" s="87"/>
      <c r="M13" s="87"/>
      <c r="N13" s="87"/>
      <c r="O13" s="88"/>
      <c r="P13" s="350">
        <f t="shared" ref="P13:P112" si="0">($I13*$K13+$L13+$M13+$N13)*(1+$O13)</f>
        <v>0</v>
      </c>
      <c r="Q13" s="99"/>
      <c r="R13" s="100"/>
      <c r="S13" s="101"/>
      <c r="T13" s="102"/>
      <c r="U13" s="349">
        <f t="shared" ref="U13:U112" si="1">IF(G13="Unit",P13*T13,(P13*Q13-S13)*T13)</f>
        <v>0</v>
      </c>
      <c r="V13" s="103"/>
      <c r="W13" s="349">
        <f t="shared" ref="W13:W112" si="2">U13*(1/(1-V13)-1)</f>
        <v>0</v>
      </c>
      <c r="Y13" s="93">
        <f t="shared" ref="Y13:Y112" si="3">IF($G13="Unit",$L13*$T13,$L13*$Q13*$T13)</f>
        <v>0</v>
      </c>
      <c r="Z13" s="94">
        <f t="shared" ref="Z13:Z112" si="4">IF($G13="Unit",$M13*$T13,$M13*$Q13*$T13)</f>
        <v>0</v>
      </c>
      <c r="AA13" s="94">
        <f t="shared" ref="AA13:AA112" si="5">IF($G13="Unit",$N13*$T13,$N13*$Q13*$T13)</f>
        <v>0</v>
      </c>
      <c r="AB13" s="95">
        <f t="shared" ref="AB13:AB112" si="6">IF($G13="Unit",(I13*K13+L13+M13+N13)*O13*T13,(I13*K13+L13+M13+N13)*O13*Q13*T13)</f>
        <v>0</v>
      </c>
    </row>
    <row r="14" spans="2:28">
      <c r="B14" s="80"/>
      <c r="C14" s="81"/>
      <c r="D14" s="81"/>
      <c r="E14" s="82"/>
      <c r="F14" s="82"/>
      <c r="G14" s="96"/>
      <c r="H14" s="97"/>
      <c r="I14" s="98"/>
      <c r="J14" s="97"/>
      <c r="K14" s="87"/>
      <c r="L14" s="87"/>
      <c r="M14" s="87"/>
      <c r="N14" s="87"/>
      <c r="O14" s="88"/>
      <c r="P14" s="350">
        <f t="shared" si="0"/>
        <v>0</v>
      </c>
      <c r="Q14" s="99"/>
      <c r="R14" s="100"/>
      <c r="S14" s="101"/>
      <c r="T14" s="102"/>
      <c r="U14" s="349">
        <f t="shared" si="1"/>
        <v>0</v>
      </c>
      <c r="V14" s="103"/>
      <c r="W14" s="349">
        <f t="shared" si="2"/>
        <v>0</v>
      </c>
      <c r="Y14" s="93">
        <f t="shared" si="3"/>
        <v>0</v>
      </c>
      <c r="Z14" s="94">
        <f t="shared" si="4"/>
        <v>0</v>
      </c>
      <c r="AA14" s="94">
        <f t="shared" si="5"/>
        <v>0</v>
      </c>
      <c r="AB14" s="95">
        <f t="shared" si="6"/>
        <v>0</v>
      </c>
    </row>
    <row r="15" spans="2:28">
      <c r="B15" s="80"/>
      <c r="C15" s="81"/>
      <c r="D15" s="81"/>
      <c r="E15" s="82"/>
      <c r="F15" s="82"/>
      <c r="G15" s="96"/>
      <c r="H15" s="97"/>
      <c r="I15" s="98"/>
      <c r="J15" s="97"/>
      <c r="K15" s="87"/>
      <c r="L15" s="87"/>
      <c r="M15" s="87"/>
      <c r="N15" s="87"/>
      <c r="O15" s="88"/>
      <c r="P15" s="350">
        <f t="shared" si="0"/>
        <v>0</v>
      </c>
      <c r="Q15" s="104"/>
      <c r="R15" s="105"/>
      <c r="S15" s="106"/>
      <c r="T15" s="102"/>
      <c r="U15" s="349">
        <f t="shared" si="1"/>
        <v>0</v>
      </c>
      <c r="V15" s="107"/>
      <c r="W15" s="349">
        <f t="shared" si="2"/>
        <v>0</v>
      </c>
      <c r="Y15" s="93">
        <f t="shared" si="3"/>
        <v>0</v>
      </c>
      <c r="Z15" s="94">
        <f t="shared" si="4"/>
        <v>0</v>
      </c>
      <c r="AA15" s="94">
        <f t="shared" si="5"/>
        <v>0</v>
      </c>
      <c r="AB15" s="95">
        <f t="shared" si="6"/>
        <v>0</v>
      </c>
    </row>
    <row r="16" spans="2:28">
      <c r="B16" s="80"/>
      <c r="C16" s="81"/>
      <c r="D16" s="81"/>
      <c r="E16" s="82"/>
      <c r="F16" s="82"/>
      <c r="G16" s="96"/>
      <c r="H16" s="97"/>
      <c r="I16" s="98"/>
      <c r="J16" s="97"/>
      <c r="K16" s="87"/>
      <c r="L16" s="87"/>
      <c r="M16" s="87"/>
      <c r="N16" s="87"/>
      <c r="O16" s="88"/>
      <c r="P16" s="350">
        <f t="shared" si="0"/>
        <v>0</v>
      </c>
      <c r="Q16" s="104"/>
      <c r="R16" s="105"/>
      <c r="S16" s="106"/>
      <c r="T16" s="108"/>
      <c r="U16" s="349">
        <f t="shared" si="1"/>
        <v>0</v>
      </c>
      <c r="V16" s="107"/>
      <c r="W16" s="349">
        <f t="shared" si="2"/>
        <v>0</v>
      </c>
      <c r="Y16" s="93">
        <f t="shared" si="3"/>
        <v>0</v>
      </c>
      <c r="Z16" s="94">
        <f t="shared" si="4"/>
        <v>0</v>
      </c>
      <c r="AA16" s="94">
        <f t="shared" si="5"/>
        <v>0</v>
      </c>
      <c r="AB16" s="95">
        <f t="shared" si="6"/>
        <v>0</v>
      </c>
    </row>
    <row r="17" spans="2:28">
      <c r="B17" s="80"/>
      <c r="C17" s="81"/>
      <c r="D17" s="81"/>
      <c r="E17" s="82"/>
      <c r="F17" s="82"/>
      <c r="G17" s="96"/>
      <c r="H17" s="97"/>
      <c r="I17" s="98"/>
      <c r="J17" s="97"/>
      <c r="K17" s="87"/>
      <c r="L17" s="87"/>
      <c r="M17" s="87"/>
      <c r="N17" s="87"/>
      <c r="O17" s="88"/>
      <c r="P17" s="350">
        <f t="shared" si="0"/>
        <v>0</v>
      </c>
      <c r="Q17" s="108"/>
      <c r="R17" s="108"/>
      <c r="S17" s="106"/>
      <c r="T17" s="108"/>
      <c r="U17" s="349">
        <f t="shared" si="1"/>
        <v>0</v>
      </c>
      <c r="V17" s="107"/>
      <c r="W17" s="349">
        <f t="shared" si="2"/>
        <v>0</v>
      </c>
      <c r="Y17" s="93">
        <f t="shared" si="3"/>
        <v>0</v>
      </c>
      <c r="Z17" s="94">
        <f t="shared" si="4"/>
        <v>0</v>
      </c>
      <c r="AA17" s="94">
        <f t="shared" si="5"/>
        <v>0</v>
      </c>
      <c r="AB17" s="95">
        <f t="shared" si="6"/>
        <v>0</v>
      </c>
    </row>
    <row r="18" spans="2:28">
      <c r="B18" s="80"/>
      <c r="C18" s="81"/>
      <c r="D18" s="81"/>
      <c r="E18" s="82"/>
      <c r="F18" s="82"/>
      <c r="G18" s="96"/>
      <c r="H18" s="97"/>
      <c r="I18" s="98"/>
      <c r="J18" s="97"/>
      <c r="K18" s="87"/>
      <c r="L18" s="87"/>
      <c r="M18" s="87"/>
      <c r="N18" s="87"/>
      <c r="O18" s="88"/>
      <c r="P18" s="350">
        <f t="shared" si="0"/>
        <v>0</v>
      </c>
      <c r="Q18" s="108"/>
      <c r="R18" s="108"/>
      <c r="S18" s="106"/>
      <c r="T18" s="108"/>
      <c r="U18" s="349">
        <f t="shared" si="1"/>
        <v>0</v>
      </c>
      <c r="V18" s="107"/>
      <c r="W18" s="349">
        <f t="shared" si="2"/>
        <v>0</v>
      </c>
      <c r="Y18" s="93">
        <f t="shared" si="3"/>
        <v>0</v>
      </c>
      <c r="Z18" s="94">
        <f t="shared" si="4"/>
        <v>0</v>
      </c>
      <c r="AA18" s="94">
        <f t="shared" si="5"/>
        <v>0</v>
      </c>
      <c r="AB18" s="95">
        <f t="shared" si="6"/>
        <v>0</v>
      </c>
    </row>
    <row r="19" spans="2:28">
      <c r="B19" s="80"/>
      <c r="C19" s="81"/>
      <c r="D19" s="81"/>
      <c r="E19" s="82"/>
      <c r="F19" s="82"/>
      <c r="G19" s="96"/>
      <c r="H19" s="97"/>
      <c r="I19" s="98"/>
      <c r="J19" s="97"/>
      <c r="K19" s="87"/>
      <c r="L19" s="87"/>
      <c r="M19" s="87"/>
      <c r="N19" s="87"/>
      <c r="O19" s="88"/>
      <c r="P19" s="350">
        <f t="shared" si="0"/>
        <v>0</v>
      </c>
      <c r="Q19" s="108"/>
      <c r="R19" s="108"/>
      <c r="S19" s="106"/>
      <c r="T19" s="108"/>
      <c r="U19" s="349">
        <f t="shared" si="1"/>
        <v>0</v>
      </c>
      <c r="V19" s="107"/>
      <c r="W19" s="349">
        <f t="shared" si="2"/>
        <v>0</v>
      </c>
      <c r="Y19" s="93">
        <f t="shared" si="3"/>
        <v>0</v>
      </c>
      <c r="Z19" s="94">
        <f t="shared" si="4"/>
        <v>0</v>
      </c>
      <c r="AA19" s="94">
        <f t="shared" si="5"/>
        <v>0</v>
      </c>
      <c r="AB19" s="95">
        <f t="shared" si="6"/>
        <v>0</v>
      </c>
    </row>
    <row r="20" spans="2:28">
      <c r="B20" s="80"/>
      <c r="C20" s="81"/>
      <c r="D20" s="81"/>
      <c r="E20" s="82"/>
      <c r="F20" s="82"/>
      <c r="G20" s="96"/>
      <c r="H20" s="97"/>
      <c r="I20" s="98"/>
      <c r="J20" s="97"/>
      <c r="K20" s="87"/>
      <c r="L20" s="87"/>
      <c r="M20" s="87"/>
      <c r="N20" s="87"/>
      <c r="O20" s="88"/>
      <c r="P20" s="350">
        <f t="shared" si="0"/>
        <v>0</v>
      </c>
      <c r="Q20" s="108"/>
      <c r="R20" s="108"/>
      <c r="S20" s="106"/>
      <c r="T20" s="108"/>
      <c r="U20" s="349">
        <f t="shared" si="1"/>
        <v>0</v>
      </c>
      <c r="V20" s="107"/>
      <c r="W20" s="349">
        <f t="shared" si="2"/>
        <v>0</v>
      </c>
      <c r="Y20" s="93">
        <f t="shared" si="3"/>
        <v>0</v>
      </c>
      <c r="Z20" s="94">
        <f t="shared" si="4"/>
        <v>0</v>
      </c>
      <c r="AA20" s="94">
        <f t="shared" si="5"/>
        <v>0</v>
      </c>
      <c r="AB20" s="95">
        <f t="shared" si="6"/>
        <v>0</v>
      </c>
    </row>
    <row r="21" spans="2:28">
      <c r="B21" s="80"/>
      <c r="C21" s="81"/>
      <c r="D21" s="81"/>
      <c r="E21" s="82"/>
      <c r="F21" s="82"/>
      <c r="G21" s="96"/>
      <c r="H21" s="97"/>
      <c r="I21" s="98"/>
      <c r="J21" s="97"/>
      <c r="K21" s="87"/>
      <c r="L21" s="87"/>
      <c r="M21" s="87"/>
      <c r="N21" s="87"/>
      <c r="O21" s="88"/>
      <c r="P21" s="350">
        <f t="shared" si="0"/>
        <v>0</v>
      </c>
      <c r="Q21" s="108"/>
      <c r="R21" s="108"/>
      <c r="S21" s="106"/>
      <c r="T21" s="108"/>
      <c r="U21" s="349">
        <f t="shared" si="1"/>
        <v>0</v>
      </c>
      <c r="V21" s="107"/>
      <c r="W21" s="349">
        <f t="shared" si="2"/>
        <v>0</v>
      </c>
      <c r="Y21" s="93">
        <f t="shared" si="3"/>
        <v>0</v>
      </c>
      <c r="Z21" s="94">
        <f t="shared" si="4"/>
        <v>0</v>
      </c>
      <c r="AA21" s="94">
        <f t="shared" si="5"/>
        <v>0</v>
      </c>
      <c r="AB21" s="95">
        <f t="shared" si="6"/>
        <v>0</v>
      </c>
    </row>
    <row r="22" spans="2:28">
      <c r="B22" s="80"/>
      <c r="C22" s="81"/>
      <c r="D22" s="109"/>
      <c r="E22" s="82"/>
      <c r="F22" s="82"/>
      <c r="G22" s="96"/>
      <c r="H22" s="97"/>
      <c r="I22" s="98"/>
      <c r="J22" s="97"/>
      <c r="K22" s="87"/>
      <c r="L22" s="87"/>
      <c r="M22" s="87"/>
      <c r="N22" s="87"/>
      <c r="O22" s="88"/>
      <c r="P22" s="350">
        <f t="shared" si="0"/>
        <v>0</v>
      </c>
      <c r="Q22" s="108"/>
      <c r="R22" s="108"/>
      <c r="S22" s="106"/>
      <c r="T22" s="108"/>
      <c r="U22" s="349">
        <f t="shared" si="1"/>
        <v>0</v>
      </c>
      <c r="V22" s="107"/>
      <c r="W22" s="349">
        <f t="shared" si="2"/>
        <v>0</v>
      </c>
      <c r="Y22" s="93">
        <f t="shared" si="3"/>
        <v>0</v>
      </c>
      <c r="Z22" s="94">
        <f t="shared" si="4"/>
        <v>0</v>
      </c>
      <c r="AA22" s="94">
        <f t="shared" si="5"/>
        <v>0</v>
      </c>
      <c r="AB22" s="95">
        <f t="shared" si="6"/>
        <v>0</v>
      </c>
    </row>
    <row r="23" spans="2:28">
      <c r="B23" s="80"/>
      <c r="C23" s="81"/>
      <c r="D23" s="109"/>
      <c r="E23" s="82"/>
      <c r="F23" s="82"/>
      <c r="G23" s="96"/>
      <c r="H23" s="97"/>
      <c r="I23" s="98"/>
      <c r="J23" s="97"/>
      <c r="K23" s="87"/>
      <c r="L23" s="87"/>
      <c r="M23" s="87"/>
      <c r="N23" s="87"/>
      <c r="O23" s="88"/>
      <c r="P23" s="350">
        <f t="shared" si="0"/>
        <v>0</v>
      </c>
      <c r="Q23" s="108"/>
      <c r="R23" s="108"/>
      <c r="S23" s="106"/>
      <c r="T23" s="108"/>
      <c r="U23" s="349">
        <f t="shared" si="1"/>
        <v>0</v>
      </c>
      <c r="V23" s="107"/>
      <c r="W23" s="349">
        <f t="shared" si="2"/>
        <v>0</v>
      </c>
      <c r="Y23" s="93">
        <f t="shared" si="3"/>
        <v>0</v>
      </c>
      <c r="Z23" s="94">
        <f t="shared" si="4"/>
        <v>0</v>
      </c>
      <c r="AA23" s="94">
        <f t="shared" si="5"/>
        <v>0</v>
      </c>
      <c r="AB23" s="95">
        <f t="shared" si="6"/>
        <v>0</v>
      </c>
    </row>
    <row r="24" spans="2:28">
      <c r="B24" s="96"/>
      <c r="C24" s="81"/>
      <c r="D24" s="109"/>
      <c r="E24" s="82"/>
      <c r="F24" s="82"/>
      <c r="G24" s="96"/>
      <c r="H24" s="97"/>
      <c r="I24" s="98"/>
      <c r="J24" s="97"/>
      <c r="K24" s="87"/>
      <c r="L24" s="87"/>
      <c r="M24" s="87"/>
      <c r="N24" s="87"/>
      <c r="O24" s="88"/>
      <c r="P24" s="350">
        <f t="shared" si="0"/>
        <v>0</v>
      </c>
      <c r="Q24" s="104"/>
      <c r="R24" s="105"/>
      <c r="S24" s="106"/>
      <c r="T24" s="108"/>
      <c r="U24" s="349">
        <f t="shared" si="1"/>
        <v>0</v>
      </c>
      <c r="V24" s="107"/>
      <c r="W24" s="349">
        <f t="shared" si="2"/>
        <v>0</v>
      </c>
      <c r="Y24" s="93">
        <f t="shared" si="3"/>
        <v>0</v>
      </c>
      <c r="Z24" s="94">
        <f t="shared" si="4"/>
        <v>0</v>
      </c>
      <c r="AA24" s="94">
        <f t="shared" si="5"/>
        <v>0</v>
      </c>
      <c r="AB24" s="95">
        <f t="shared" si="6"/>
        <v>0</v>
      </c>
    </row>
    <row r="25" spans="2:28">
      <c r="B25" s="96"/>
      <c r="C25" s="81"/>
      <c r="D25" s="81"/>
      <c r="E25" s="82"/>
      <c r="F25" s="82"/>
      <c r="G25" s="96"/>
      <c r="H25" s="97"/>
      <c r="I25" s="98"/>
      <c r="J25" s="97"/>
      <c r="K25" s="87"/>
      <c r="L25" s="87"/>
      <c r="M25" s="87"/>
      <c r="N25" s="87"/>
      <c r="O25" s="88"/>
      <c r="P25" s="350">
        <f t="shared" si="0"/>
        <v>0</v>
      </c>
      <c r="Q25" s="104"/>
      <c r="R25" s="105"/>
      <c r="S25" s="106"/>
      <c r="T25" s="108"/>
      <c r="U25" s="349">
        <f t="shared" si="1"/>
        <v>0</v>
      </c>
      <c r="V25" s="107"/>
      <c r="W25" s="349">
        <f t="shared" si="2"/>
        <v>0</v>
      </c>
      <c r="Y25" s="93">
        <f t="shared" si="3"/>
        <v>0</v>
      </c>
      <c r="Z25" s="94">
        <f t="shared" si="4"/>
        <v>0</v>
      </c>
      <c r="AA25" s="94">
        <f t="shared" si="5"/>
        <v>0</v>
      </c>
      <c r="AB25" s="95">
        <f t="shared" si="6"/>
        <v>0</v>
      </c>
    </row>
    <row r="26" spans="2:28">
      <c r="B26" s="96"/>
      <c r="C26" s="81"/>
      <c r="D26" s="81"/>
      <c r="E26" s="82"/>
      <c r="F26" s="82"/>
      <c r="G26" s="96"/>
      <c r="H26" s="97"/>
      <c r="I26" s="98"/>
      <c r="J26" s="97"/>
      <c r="K26" s="87"/>
      <c r="L26" s="87"/>
      <c r="M26" s="87"/>
      <c r="N26" s="87"/>
      <c r="O26" s="88"/>
      <c r="P26" s="350">
        <f t="shared" si="0"/>
        <v>0</v>
      </c>
      <c r="Q26" s="104"/>
      <c r="R26" s="105"/>
      <c r="S26" s="106"/>
      <c r="T26" s="108"/>
      <c r="U26" s="349">
        <f t="shared" si="1"/>
        <v>0</v>
      </c>
      <c r="V26" s="107"/>
      <c r="W26" s="349">
        <f t="shared" si="2"/>
        <v>0</v>
      </c>
      <c r="Y26" s="93">
        <f t="shared" si="3"/>
        <v>0</v>
      </c>
      <c r="Z26" s="94">
        <f t="shared" si="4"/>
        <v>0</v>
      </c>
      <c r="AA26" s="94">
        <f t="shared" si="5"/>
        <v>0</v>
      </c>
      <c r="AB26" s="95">
        <f t="shared" si="6"/>
        <v>0</v>
      </c>
    </row>
    <row r="27" spans="2:28">
      <c r="B27" s="96"/>
      <c r="C27" s="81"/>
      <c r="D27" s="81"/>
      <c r="E27" s="82"/>
      <c r="F27" s="82"/>
      <c r="G27" s="96"/>
      <c r="H27" s="97"/>
      <c r="I27" s="98"/>
      <c r="J27" s="97"/>
      <c r="K27" s="87"/>
      <c r="L27" s="87"/>
      <c r="M27" s="87"/>
      <c r="N27" s="87"/>
      <c r="O27" s="88"/>
      <c r="P27" s="350">
        <f t="shared" si="0"/>
        <v>0</v>
      </c>
      <c r="Q27" s="99"/>
      <c r="R27" s="100"/>
      <c r="S27" s="101"/>
      <c r="T27" s="108"/>
      <c r="U27" s="349">
        <f t="shared" si="1"/>
        <v>0</v>
      </c>
      <c r="V27" s="107"/>
      <c r="W27" s="349">
        <f t="shared" si="2"/>
        <v>0</v>
      </c>
      <c r="Y27" s="93">
        <f t="shared" si="3"/>
        <v>0</v>
      </c>
      <c r="Z27" s="94">
        <f t="shared" si="4"/>
        <v>0</v>
      </c>
      <c r="AA27" s="94">
        <f t="shared" si="5"/>
        <v>0</v>
      </c>
      <c r="AB27" s="95">
        <f t="shared" si="6"/>
        <v>0</v>
      </c>
    </row>
    <row r="28" spans="2:28">
      <c r="B28" s="96"/>
      <c r="C28" s="81"/>
      <c r="D28" s="81"/>
      <c r="E28" s="82"/>
      <c r="F28" s="82"/>
      <c r="G28" s="96"/>
      <c r="H28" s="97"/>
      <c r="I28" s="98"/>
      <c r="J28" s="97"/>
      <c r="K28" s="87"/>
      <c r="L28" s="87"/>
      <c r="M28" s="87"/>
      <c r="N28" s="87"/>
      <c r="O28" s="88"/>
      <c r="P28" s="350">
        <f t="shared" si="0"/>
        <v>0</v>
      </c>
      <c r="Q28" s="108"/>
      <c r="R28" s="108"/>
      <c r="S28" s="106"/>
      <c r="T28" s="108"/>
      <c r="U28" s="349">
        <f t="shared" si="1"/>
        <v>0</v>
      </c>
      <c r="V28" s="107"/>
      <c r="W28" s="349">
        <f t="shared" si="2"/>
        <v>0</v>
      </c>
      <c r="Y28" s="93">
        <f t="shared" si="3"/>
        <v>0</v>
      </c>
      <c r="Z28" s="94">
        <f t="shared" si="4"/>
        <v>0</v>
      </c>
      <c r="AA28" s="94">
        <f t="shared" si="5"/>
        <v>0</v>
      </c>
      <c r="AB28" s="95">
        <f t="shared" si="6"/>
        <v>0</v>
      </c>
    </row>
    <row r="29" spans="2:28">
      <c r="B29" s="96"/>
      <c r="C29" s="110"/>
      <c r="D29" s="110"/>
      <c r="E29" s="111"/>
      <c r="F29" s="111"/>
      <c r="G29" s="96"/>
      <c r="H29" s="112"/>
      <c r="I29" s="113"/>
      <c r="J29" s="114"/>
      <c r="K29" s="115"/>
      <c r="L29" s="115"/>
      <c r="M29" s="115"/>
      <c r="N29" s="115"/>
      <c r="O29" s="116"/>
      <c r="P29" s="350">
        <f t="shared" si="0"/>
        <v>0</v>
      </c>
      <c r="Q29" s="99"/>
      <c r="R29" s="100"/>
      <c r="S29" s="101"/>
      <c r="T29" s="102"/>
      <c r="U29" s="349">
        <f t="shared" si="1"/>
        <v>0</v>
      </c>
      <c r="V29" s="103"/>
      <c r="W29" s="349">
        <f t="shared" si="2"/>
        <v>0</v>
      </c>
      <c r="Y29" s="93">
        <f t="shared" si="3"/>
        <v>0</v>
      </c>
      <c r="Z29" s="94">
        <f t="shared" si="4"/>
        <v>0</v>
      </c>
      <c r="AA29" s="94">
        <f t="shared" si="5"/>
        <v>0</v>
      </c>
      <c r="AB29" s="95">
        <f t="shared" si="6"/>
        <v>0</v>
      </c>
    </row>
    <row r="30" spans="2:28">
      <c r="B30" s="96"/>
      <c r="C30" s="110"/>
      <c r="D30" s="110"/>
      <c r="E30" s="111"/>
      <c r="F30" s="111"/>
      <c r="G30" s="96"/>
      <c r="H30" s="112"/>
      <c r="I30" s="113"/>
      <c r="J30" s="114"/>
      <c r="K30" s="115"/>
      <c r="L30" s="115"/>
      <c r="M30" s="115"/>
      <c r="N30" s="115"/>
      <c r="O30" s="116"/>
      <c r="P30" s="350">
        <f t="shared" si="0"/>
        <v>0</v>
      </c>
      <c r="Q30" s="99"/>
      <c r="R30" s="100"/>
      <c r="S30" s="101"/>
      <c r="T30" s="102"/>
      <c r="U30" s="349">
        <f t="shared" si="1"/>
        <v>0</v>
      </c>
      <c r="V30" s="103"/>
      <c r="W30" s="349">
        <f t="shared" si="2"/>
        <v>0</v>
      </c>
      <c r="Y30" s="93">
        <f t="shared" si="3"/>
        <v>0</v>
      </c>
      <c r="Z30" s="94">
        <f t="shared" si="4"/>
        <v>0</v>
      </c>
      <c r="AA30" s="94">
        <f t="shared" si="5"/>
        <v>0</v>
      </c>
      <c r="AB30" s="95">
        <f t="shared" si="6"/>
        <v>0</v>
      </c>
    </row>
    <row r="31" spans="2:28">
      <c r="B31" s="80"/>
      <c r="C31" s="81"/>
      <c r="D31" s="81"/>
      <c r="E31" s="82"/>
      <c r="F31" s="82"/>
      <c r="G31" s="96"/>
      <c r="H31" s="97"/>
      <c r="I31" s="98"/>
      <c r="J31" s="97"/>
      <c r="K31" s="87"/>
      <c r="L31" s="87"/>
      <c r="M31" s="87"/>
      <c r="N31" s="87"/>
      <c r="O31" s="88"/>
      <c r="P31" s="350">
        <f t="shared" si="0"/>
        <v>0</v>
      </c>
      <c r="Q31" s="108"/>
      <c r="R31" s="108"/>
      <c r="S31" s="106"/>
      <c r="T31" s="108"/>
      <c r="U31" s="349">
        <f t="shared" ref="U31:U51" si="7">IF(G31="Unit",P31*T31,(P31*Q31-S31)*T31)</f>
        <v>0</v>
      </c>
      <c r="V31" s="107"/>
      <c r="W31" s="349">
        <f t="shared" ref="W31:W42" si="8">U31*(1/(1-V31)-1)</f>
        <v>0</v>
      </c>
      <c r="Y31" s="93">
        <f t="shared" si="3"/>
        <v>0</v>
      </c>
      <c r="Z31" s="94">
        <f t="shared" si="4"/>
        <v>0</v>
      </c>
      <c r="AA31" s="94">
        <f t="shared" si="5"/>
        <v>0</v>
      </c>
      <c r="AB31" s="95">
        <f t="shared" ref="AB31:AB51" si="9">IF($G31="Unit",(I31*K31+L31+M31+N31)*O31*T31,(I31*K31+L31+M31+N31)*O31*Q31*T31)</f>
        <v>0</v>
      </c>
    </row>
    <row r="32" spans="2:28">
      <c r="B32" s="80"/>
      <c r="C32" s="81"/>
      <c r="D32" s="81"/>
      <c r="E32" s="82"/>
      <c r="F32" s="82"/>
      <c r="G32" s="96"/>
      <c r="H32" s="97"/>
      <c r="I32" s="98"/>
      <c r="J32" s="97"/>
      <c r="K32" s="87"/>
      <c r="L32" s="87"/>
      <c r="M32" s="87"/>
      <c r="N32" s="87"/>
      <c r="O32" s="88"/>
      <c r="P32" s="350">
        <f t="shared" si="0"/>
        <v>0</v>
      </c>
      <c r="Q32" s="108"/>
      <c r="R32" s="108"/>
      <c r="S32" s="106"/>
      <c r="T32" s="108"/>
      <c r="U32" s="349">
        <f t="shared" si="7"/>
        <v>0</v>
      </c>
      <c r="V32" s="107"/>
      <c r="W32" s="349">
        <f t="shared" si="8"/>
        <v>0</v>
      </c>
      <c r="Y32" s="93">
        <f t="shared" si="3"/>
        <v>0</v>
      </c>
      <c r="Z32" s="94">
        <f t="shared" si="4"/>
        <v>0</v>
      </c>
      <c r="AA32" s="94">
        <f t="shared" si="5"/>
        <v>0</v>
      </c>
      <c r="AB32" s="95">
        <f t="shared" si="9"/>
        <v>0</v>
      </c>
    </row>
    <row r="33" spans="2:28">
      <c r="B33" s="80"/>
      <c r="C33" s="81"/>
      <c r="D33" s="109"/>
      <c r="E33" s="82"/>
      <c r="F33" s="82"/>
      <c r="G33" s="96"/>
      <c r="H33" s="97"/>
      <c r="I33" s="98"/>
      <c r="J33" s="97"/>
      <c r="K33" s="87"/>
      <c r="L33" s="87"/>
      <c r="M33" s="87"/>
      <c r="N33" s="87"/>
      <c r="O33" s="88"/>
      <c r="P33" s="350">
        <f t="shared" si="0"/>
        <v>0</v>
      </c>
      <c r="Q33" s="108"/>
      <c r="R33" s="108"/>
      <c r="S33" s="106"/>
      <c r="T33" s="108"/>
      <c r="U33" s="349">
        <f t="shared" si="7"/>
        <v>0</v>
      </c>
      <c r="V33" s="107"/>
      <c r="W33" s="349">
        <f t="shared" si="8"/>
        <v>0</v>
      </c>
      <c r="Y33" s="93">
        <f t="shared" si="3"/>
        <v>0</v>
      </c>
      <c r="Z33" s="94">
        <f t="shared" si="4"/>
        <v>0</v>
      </c>
      <c r="AA33" s="94">
        <f t="shared" si="5"/>
        <v>0</v>
      </c>
      <c r="AB33" s="95">
        <f t="shared" si="9"/>
        <v>0</v>
      </c>
    </row>
    <row r="34" spans="2:28">
      <c r="B34" s="80"/>
      <c r="C34" s="81"/>
      <c r="D34" s="109"/>
      <c r="E34" s="82"/>
      <c r="F34" s="82"/>
      <c r="G34" s="96"/>
      <c r="H34" s="97"/>
      <c r="I34" s="98"/>
      <c r="J34" s="97"/>
      <c r="K34" s="87"/>
      <c r="L34" s="87"/>
      <c r="M34" s="87"/>
      <c r="N34" s="87"/>
      <c r="O34" s="88"/>
      <c r="P34" s="350">
        <f t="shared" si="0"/>
        <v>0</v>
      </c>
      <c r="Q34" s="108"/>
      <c r="R34" s="108"/>
      <c r="S34" s="106"/>
      <c r="T34" s="108"/>
      <c r="U34" s="349">
        <f t="shared" si="7"/>
        <v>0</v>
      </c>
      <c r="V34" s="107"/>
      <c r="W34" s="349">
        <f t="shared" si="8"/>
        <v>0</v>
      </c>
      <c r="Y34" s="93">
        <f t="shared" si="3"/>
        <v>0</v>
      </c>
      <c r="Z34" s="94">
        <f t="shared" si="4"/>
        <v>0</v>
      </c>
      <c r="AA34" s="94">
        <f t="shared" si="5"/>
        <v>0</v>
      </c>
      <c r="AB34" s="95">
        <f t="shared" si="9"/>
        <v>0</v>
      </c>
    </row>
    <row r="35" spans="2:28">
      <c r="B35" s="96"/>
      <c r="C35" s="81"/>
      <c r="D35" s="109"/>
      <c r="E35" s="82"/>
      <c r="F35" s="82"/>
      <c r="G35" s="96"/>
      <c r="H35" s="97"/>
      <c r="I35" s="98"/>
      <c r="J35" s="97"/>
      <c r="K35" s="87"/>
      <c r="L35" s="87"/>
      <c r="M35" s="87"/>
      <c r="N35" s="87"/>
      <c r="O35" s="88"/>
      <c r="P35" s="350">
        <f t="shared" si="0"/>
        <v>0</v>
      </c>
      <c r="Q35" s="104"/>
      <c r="R35" s="105"/>
      <c r="S35" s="106"/>
      <c r="T35" s="108"/>
      <c r="U35" s="349">
        <f t="shared" si="7"/>
        <v>0</v>
      </c>
      <c r="V35" s="107"/>
      <c r="W35" s="349">
        <f t="shared" si="8"/>
        <v>0</v>
      </c>
      <c r="Y35" s="93">
        <f t="shared" si="3"/>
        <v>0</v>
      </c>
      <c r="Z35" s="94">
        <f t="shared" si="4"/>
        <v>0</v>
      </c>
      <c r="AA35" s="94">
        <f t="shared" si="5"/>
        <v>0</v>
      </c>
      <c r="AB35" s="95">
        <f t="shared" si="9"/>
        <v>0</v>
      </c>
    </row>
    <row r="36" spans="2:28">
      <c r="B36" s="96"/>
      <c r="C36" s="81"/>
      <c r="D36" s="81"/>
      <c r="E36" s="82"/>
      <c r="F36" s="82"/>
      <c r="G36" s="96"/>
      <c r="H36" s="97"/>
      <c r="I36" s="98"/>
      <c r="J36" s="97"/>
      <c r="K36" s="87"/>
      <c r="L36" s="87"/>
      <c r="M36" s="87"/>
      <c r="N36" s="87"/>
      <c r="O36" s="88"/>
      <c r="P36" s="350">
        <f t="shared" si="0"/>
        <v>0</v>
      </c>
      <c r="Q36" s="104"/>
      <c r="R36" s="105"/>
      <c r="S36" s="106"/>
      <c r="T36" s="108"/>
      <c r="U36" s="349">
        <f t="shared" si="7"/>
        <v>0</v>
      </c>
      <c r="V36" s="107"/>
      <c r="W36" s="349">
        <f t="shared" si="8"/>
        <v>0</v>
      </c>
      <c r="Y36" s="93">
        <f t="shared" si="3"/>
        <v>0</v>
      </c>
      <c r="Z36" s="94">
        <f t="shared" si="4"/>
        <v>0</v>
      </c>
      <c r="AA36" s="94">
        <f t="shared" si="5"/>
        <v>0</v>
      </c>
      <c r="AB36" s="95">
        <f t="shared" si="9"/>
        <v>0</v>
      </c>
    </row>
    <row r="37" spans="2:28">
      <c r="B37" s="96"/>
      <c r="C37" s="81"/>
      <c r="D37" s="81"/>
      <c r="E37" s="82"/>
      <c r="F37" s="82"/>
      <c r="G37" s="96"/>
      <c r="H37" s="97"/>
      <c r="I37" s="98"/>
      <c r="J37" s="97"/>
      <c r="K37" s="87"/>
      <c r="L37" s="87"/>
      <c r="M37" s="87"/>
      <c r="N37" s="87"/>
      <c r="O37" s="88"/>
      <c r="P37" s="350">
        <f t="shared" si="0"/>
        <v>0</v>
      </c>
      <c r="Q37" s="104"/>
      <c r="R37" s="105"/>
      <c r="S37" s="106"/>
      <c r="T37" s="108"/>
      <c r="U37" s="349">
        <f t="shared" si="7"/>
        <v>0</v>
      </c>
      <c r="V37" s="107"/>
      <c r="W37" s="349">
        <f t="shared" si="8"/>
        <v>0</v>
      </c>
      <c r="Y37" s="93">
        <f t="shared" si="3"/>
        <v>0</v>
      </c>
      <c r="Z37" s="94">
        <f t="shared" si="4"/>
        <v>0</v>
      </c>
      <c r="AA37" s="94">
        <f t="shared" si="5"/>
        <v>0</v>
      </c>
      <c r="AB37" s="95">
        <f t="shared" si="9"/>
        <v>0</v>
      </c>
    </row>
    <row r="38" spans="2:28">
      <c r="B38" s="96"/>
      <c r="C38" s="81"/>
      <c r="D38" s="81"/>
      <c r="E38" s="82"/>
      <c r="F38" s="82"/>
      <c r="G38" s="96"/>
      <c r="H38" s="97"/>
      <c r="I38" s="98"/>
      <c r="J38" s="97"/>
      <c r="K38" s="87"/>
      <c r="L38" s="87"/>
      <c r="M38" s="87"/>
      <c r="N38" s="87"/>
      <c r="O38" s="88"/>
      <c r="P38" s="350">
        <f t="shared" si="0"/>
        <v>0</v>
      </c>
      <c r="Q38" s="99"/>
      <c r="R38" s="100"/>
      <c r="S38" s="101"/>
      <c r="T38" s="108"/>
      <c r="U38" s="349">
        <f t="shared" si="7"/>
        <v>0</v>
      </c>
      <c r="V38" s="107"/>
      <c r="W38" s="349">
        <f t="shared" si="8"/>
        <v>0</v>
      </c>
      <c r="Y38" s="93">
        <f t="shared" si="3"/>
        <v>0</v>
      </c>
      <c r="Z38" s="94">
        <f t="shared" si="4"/>
        <v>0</v>
      </c>
      <c r="AA38" s="94">
        <f t="shared" si="5"/>
        <v>0</v>
      </c>
      <c r="AB38" s="95">
        <f t="shared" si="9"/>
        <v>0</v>
      </c>
    </row>
    <row r="39" spans="2:28">
      <c r="B39" s="96"/>
      <c r="C39" s="81"/>
      <c r="D39" s="81"/>
      <c r="E39" s="82"/>
      <c r="F39" s="82"/>
      <c r="G39" s="96"/>
      <c r="H39" s="97"/>
      <c r="I39" s="98"/>
      <c r="J39" s="97"/>
      <c r="K39" s="87"/>
      <c r="L39" s="87"/>
      <c r="M39" s="87"/>
      <c r="N39" s="87"/>
      <c r="O39" s="88"/>
      <c r="P39" s="350">
        <f t="shared" si="0"/>
        <v>0</v>
      </c>
      <c r="Q39" s="108"/>
      <c r="R39" s="108"/>
      <c r="S39" s="106"/>
      <c r="T39" s="108"/>
      <c r="U39" s="349">
        <f t="shared" si="7"/>
        <v>0</v>
      </c>
      <c r="V39" s="107"/>
      <c r="W39" s="349">
        <f t="shared" si="8"/>
        <v>0</v>
      </c>
      <c r="Y39" s="93">
        <f t="shared" si="3"/>
        <v>0</v>
      </c>
      <c r="Z39" s="94">
        <f t="shared" si="4"/>
        <v>0</v>
      </c>
      <c r="AA39" s="94">
        <f t="shared" si="5"/>
        <v>0</v>
      </c>
      <c r="AB39" s="95">
        <f t="shared" si="9"/>
        <v>0</v>
      </c>
    </row>
    <row r="40" spans="2:28">
      <c r="B40" s="96"/>
      <c r="C40" s="110"/>
      <c r="D40" s="110"/>
      <c r="E40" s="111"/>
      <c r="F40" s="111"/>
      <c r="G40" s="96"/>
      <c r="H40" s="112"/>
      <c r="I40" s="113"/>
      <c r="J40" s="114"/>
      <c r="K40" s="115"/>
      <c r="L40" s="115"/>
      <c r="M40" s="115"/>
      <c r="N40" s="115"/>
      <c r="O40" s="116"/>
      <c r="P40" s="350">
        <f t="shared" si="0"/>
        <v>0</v>
      </c>
      <c r="Q40" s="99"/>
      <c r="R40" s="100"/>
      <c r="S40" s="101"/>
      <c r="T40" s="102"/>
      <c r="U40" s="349">
        <f t="shared" si="7"/>
        <v>0</v>
      </c>
      <c r="V40" s="103"/>
      <c r="W40" s="349">
        <f t="shared" si="8"/>
        <v>0</v>
      </c>
      <c r="Y40" s="93">
        <f t="shared" si="3"/>
        <v>0</v>
      </c>
      <c r="Z40" s="94">
        <f t="shared" si="4"/>
        <v>0</v>
      </c>
      <c r="AA40" s="94">
        <f t="shared" si="5"/>
        <v>0</v>
      </c>
      <c r="AB40" s="95">
        <f t="shared" si="9"/>
        <v>0</v>
      </c>
    </row>
    <row r="41" spans="2:28">
      <c r="B41" s="96"/>
      <c r="C41" s="110"/>
      <c r="D41" s="110"/>
      <c r="E41" s="111"/>
      <c r="F41" s="111"/>
      <c r="G41" s="96"/>
      <c r="H41" s="112"/>
      <c r="I41" s="113"/>
      <c r="J41" s="114"/>
      <c r="K41" s="115"/>
      <c r="L41" s="115"/>
      <c r="M41" s="115"/>
      <c r="N41" s="115"/>
      <c r="O41" s="116"/>
      <c r="P41" s="350">
        <f t="shared" si="0"/>
        <v>0</v>
      </c>
      <c r="Q41" s="99"/>
      <c r="R41" s="100"/>
      <c r="S41" s="101"/>
      <c r="T41" s="102"/>
      <c r="U41" s="349">
        <f t="shared" si="7"/>
        <v>0</v>
      </c>
      <c r="V41" s="103"/>
      <c r="W41" s="349">
        <f t="shared" si="8"/>
        <v>0</v>
      </c>
      <c r="Y41" s="93">
        <f t="shared" si="3"/>
        <v>0</v>
      </c>
      <c r="Z41" s="94">
        <f t="shared" si="4"/>
        <v>0</v>
      </c>
      <c r="AA41" s="94">
        <f t="shared" si="5"/>
        <v>0</v>
      </c>
      <c r="AB41" s="95">
        <f t="shared" si="9"/>
        <v>0</v>
      </c>
    </row>
    <row r="42" spans="2:28">
      <c r="B42" s="96"/>
      <c r="C42" s="110"/>
      <c r="D42" s="110"/>
      <c r="E42" s="111"/>
      <c r="F42" s="111"/>
      <c r="G42" s="96"/>
      <c r="H42" s="112"/>
      <c r="I42" s="113"/>
      <c r="J42" s="114"/>
      <c r="K42" s="115"/>
      <c r="L42" s="115"/>
      <c r="M42" s="115"/>
      <c r="N42" s="115"/>
      <c r="O42" s="116"/>
      <c r="P42" s="350">
        <f t="shared" si="0"/>
        <v>0</v>
      </c>
      <c r="Q42" s="99"/>
      <c r="R42" s="100"/>
      <c r="S42" s="101"/>
      <c r="T42" s="102"/>
      <c r="U42" s="349">
        <f t="shared" si="7"/>
        <v>0</v>
      </c>
      <c r="V42" s="103"/>
      <c r="W42" s="349">
        <f t="shared" si="8"/>
        <v>0</v>
      </c>
      <c r="Y42" s="93">
        <f t="shared" si="3"/>
        <v>0</v>
      </c>
      <c r="Z42" s="94">
        <f t="shared" si="4"/>
        <v>0</v>
      </c>
      <c r="AA42" s="94">
        <f t="shared" si="5"/>
        <v>0</v>
      </c>
      <c r="AB42" s="95">
        <f t="shared" si="9"/>
        <v>0</v>
      </c>
    </row>
    <row r="43" spans="2:28">
      <c r="B43" s="96"/>
      <c r="C43" s="110"/>
      <c r="D43" s="110"/>
      <c r="E43" s="111"/>
      <c r="F43" s="111"/>
      <c r="G43" s="96"/>
      <c r="H43" s="112"/>
      <c r="I43" s="113"/>
      <c r="J43" s="114"/>
      <c r="K43" s="115"/>
      <c r="L43" s="115"/>
      <c r="M43" s="115"/>
      <c r="N43" s="115"/>
      <c r="O43" s="116"/>
      <c r="P43" s="350">
        <f t="shared" si="0"/>
        <v>0</v>
      </c>
      <c r="Q43" s="99"/>
      <c r="R43" s="100"/>
      <c r="S43" s="101"/>
      <c r="T43" s="102"/>
      <c r="U43" s="349">
        <f t="shared" si="7"/>
        <v>0</v>
      </c>
      <c r="V43" s="103"/>
      <c r="W43" s="349">
        <f>U43*(1/(1-V43)-1)</f>
        <v>0</v>
      </c>
      <c r="Y43" s="93">
        <f t="shared" si="3"/>
        <v>0</v>
      </c>
      <c r="Z43" s="94">
        <f t="shared" si="4"/>
        <v>0</v>
      </c>
      <c r="AA43" s="94">
        <f t="shared" si="5"/>
        <v>0</v>
      </c>
      <c r="AB43" s="95">
        <f t="shared" si="9"/>
        <v>0</v>
      </c>
    </row>
    <row r="44" spans="2:28">
      <c r="B44" s="96"/>
      <c r="C44" s="110"/>
      <c r="D44" s="110"/>
      <c r="E44" s="111"/>
      <c r="F44" s="111"/>
      <c r="G44" s="96"/>
      <c r="H44" s="112"/>
      <c r="I44" s="113"/>
      <c r="J44" s="114"/>
      <c r="K44" s="115"/>
      <c r="L44" s="115"/>
      <c r="M44" s="115"/>
      <c r="N44" s="115"/>
      <c r="O44" s="116"/>
      <c r="P44" s="350">
        <f t="shared" si="0"/>
        <v>0</v>
      </c>
      <c r="Q44" s="99"/>
      <c r="R44" s="100"/>
      <c r="S44" s="101"/>
      <c r="T44" s="102"/>
      <c r="U44" s="349">
        <f t="shared" si="7"/>
        <v>0</v>
      </c>
      <c r="V44" s="103"/>
      <c r="W44" s="349">
        <f t="shared" ref="W44:W51" si="10">U44*(1/(1-V44)-1)</f>
        <v>0</v>
      </c>
      <c r="Y44" s="93">
        <f t="shared" si="3"/>
        <v>0</v>
      </c>
      <c r="Z44" s="94">
        <f t="shared" si="4"/>
        <v>0</v>
      </c>
      <c r="AA44" s="94">
        <f t="shared" si="5"/>
        <v>0</v>
      </c>
      <c r="AB44" s="95">
        <f t="shared" si="9"/>
        <v>0</v>
      </c>
    </row>
    <row r="45" spans="2:28">
      <c r="B45" s="96"/>
      <c r="C45" s="110"/>
      <c r="D45" s="110"/>
      <c r="E45" s="111"/>
      <c r="F45" s="111"/>
      <c r="G45" s="96"/>
      <c r="H45" s="112"/>
      <c r="I45" s="113"/>
      <c r="J45" s="114"/>
      <c r="K45" s="115"/>
      <c r="L45" s="115"/>
      <c r="M45" s="115"/>
      <c r="N45" s="115"/>
      <c r="O45" s="116"/>
      <c r="P45" s="350">
        <f t="shared" si="0"/>
        <v>0</v>
      </c>
      <c r="Q45" s="99"/>
      <c r="R45" s="100"/>
      <c r="S45" s="101"/>
      <c r="T45" s="102"/>
      <c r="U45" s="349">
        <f t="shared" si="7"/>
        <v>0</v>
      </c>
      <c r="V45" s="103"/>
      <c r="W45" s="349">
        <f t="shared" si="10"/>
        <v>0</v>
      </c>
      <c r="Y45" s="93">
        <f t="shared" si="3"/>
        <v>0</v>
      </c>
      <c r="Z45" s="94">
        <f t="shared" si="4"/>
        <v>0</v>
      </c>
      <c r="AA45" s="94">
        <f t="shared" si="5"/>
        <v>0</v>
      </c>
      <c r="AB45" s="95">
        <f t="shared" si="9"/>
        <v>0</v>
      </c>
    </row>
    <row r="46" spans="2:28">
      <c r="B46" s="96"/>
      <c r="C46" s="110"/>
      <c r="D46" s="110"/>
      <c r="E46" s="111"/>
      <c r="F46" s="111"/>
      <c r="G46" s="96"/>
      <c r="H46" s="112"/>
      <c r="I46" s="113"/>
      <c r="J46" s="114"/>
      <c r="K46" s="115"/>
      <c r="L46" s="115"/>
      <c r="M46" s="115"/>
      <c r="N46" s="115"/>
      <c r="O46" s="116"/>
      <c r="P46" s="350">
        <f t="shared" si="0"/>
        <v>0</v>
      </c>
      <c r="Q46" s="99"/>
      <c r="R46" s="100"/>
      <c r="S46" s="101"/>
      <c r="T46" s="102"/>
      <c r="U46" s="349">
        <f t="shared" si="7"/>
        <v>0</v>
      </c>
      <c r="V46" s="103"/>
      <c r="W46" s="349">
        <f t="shared" si="10"/>
        <v>0</v>
      </c>
      <c r="Y46" s="93">
        <f t="shared" si="3"/>
        <v>0</v>
      </c>
      <c r="Z46" s="94">
        <f t="shared" si="4"/>
        <v>0</v>
      </c>
      <c r="AA46" s="94">
        <f t="shared" si="5"/>
        <v>0</v>
      </c>
      <c r="AB46" s="95">
        <f t="shared" si="9"/>
        <v>0</v>
      </c>
    </row>
    <row r="47" spans="2:28">
      <c r="B47" s="96"/>
      <c r="C47" s="110"/>
      <c r="D47" s="110"/>
      <c r="E47" s="111"/>
      <c r="F47" s="111"/>
      <c r="G47" s="96"/>
      <c r="H47" s="112"/>
      <c r="I47" s="113"/>
      <c r="J47" s="114"/>
      <c r="K47" s="115"/>
      <c r="L47" s="115"/>
      <c r="M47" s="115"/>
      <c r="N47" s="115"/>
      <c r="O47" s="116"/>
      <c r="P47" s="350">
        <f t="shared" si="0"/>
        <v>0</v>
      </c>
      <c r="Q47" s="99"/>
      <c r="R47" s="100"/>
      <c r="S47" s="101"/>
      <c r="T47" s="102"/>
      <c r="U47" s="349">
        <f t="shared" si="7"/>
        <v>0</v>
      </c>
      <c r="V47" s="103"/>
      <c r="W47" s="349">
        <f t="shared" si="10"/>
        <v>0</v>
      </c>
      <c r="Y47" s="93">
        <f t="shared" si="3"/>
        <v>0</v>
      </c>
      <c r="Z47" s="94">
        <f t="shared" si="4"/>
        <v>0</v>
      </c>
      <c r="AA47" s="94">
        <f t="shared" si="5"/>
        <v>0</v>
      </c>
      <c r="AB47" s="95">
        <f t="shared" si="9"/>
        <v>0</v>
      </c>
    </row>
    <row r="48" spans="2:28">
      <c r="B48" s="96"/>
      <c r="C48" s="110"/>
      <c r="D48" s="110"/>
      <c r="E48" s="111"/>
      <c r="F48" s="111"/>
      <c r="G48" s="96"/>
      <c r="H48" s="112"/>
      <c r="I48" s="113"/>
      <c r="J48" s="114"/>
      <c r="K48" s="115"/>
      <c r="L48" s="115"/>
      <c r="M48" s="115"/>
      <c r="N48" s="115"/>
      <c r="O48" s="116"/>
      <c r="P48" s="350">
        <f t="shared" si="0"/>
        <v>0</v>
      </c>
      <c r="Q48" s="99"/>
      <c r="R48" s="100"/>
      <c r="S48" s="101"/>
      <c r="T48" s="102"/>
      <c r="U48" s="349">
        <f t="shared" si="7"/>
        <v>0</v>
      </c>
      <c r="V48" s="103"/>
      <c r="W48" s="349">
        <f t="shared" si="10"/>
        <v>0</v>
      </c>
      <c r="Y48" s="93">
        <f t="shared" si="3"/>
        <v>0</v>
      </c>
      <c r="Z48" s="94">
        <f t="shared" si="4"/>
        <v>0</v>
      </c>
      <c r="AA48" s="94">
        <f t="shared" si="5"/>
        <v>0</v>
      </c>
      <c r="AB48" s="95">
        <f t="shared" si="9"/>
        <v>0</v>
      </c>
    </row>
    <row r="49" spans="2:28">
      <c r="B49" s="96"/>
      <c r="C49" s="110"/>
      <c r="D49" s="110"/>
      <c r="E49" s="111"/>
      <c r="F49" s="111"/>
      <c r="G49" s="96"/>
      <c r="H49" s="112"/>
      <c r="I49" s="113"/>
      <c r="J49" s="114"/>
      <c r="K49" s="115"/>
      <c r="L49" s="115"/>
      <c r="M49" s="115"/>
      <c r="N49" s="115"/>
      <c r="O49" s="116"/>
      <c r="P49" s="350">
        <f t="shared" si="0"/>
        <v>0</v>
      </c>
      <c r="Q49" s="99"/>
      <c r="R49" s="100"/>
      <c r="S49" s="101"/>
      <c r="T49" s="102"/>
      <c r="U49" s="349">
        <f t="shared" si="7"/>
        <v>0</v>
      </c>
      <c r="V49" s="103"/>
      <c r="W49" s="349">
        <f t="shared" si="10"/>
        <v>0</v>
      </c>
      <c r="Y49" s="93">
        <f t="shared" si="3"/>
        <v>0</v>
      </c>
      <c r="Z49" s="94">
        <f t="shared" si="4"/>
        <v>0</v>
      </c>
      <c r="AA49" s="94">
        <f t="shared" si="5"/>
        <v>0</v>
      </c>
      <c r="AB49" s="95">
        <f t="shared" si="9"/>
        <v>0</v>
      </c>
    </row>
    <row r="50" spans="2:28">
      <c r="B50" s="96"/>
      <c r="C50" s="110"/>
      <c r="D50" s="110"/>
      <c r="E50" s="111"/>
      <c r="F50" s="111"/>
      <c r="G50" s="96"/>
      <c r="H50" s="112"/>
      <c r="I50" s="113"/>
      <c r="J50" s="114"/>
      <c r="K50" s="115"/>
      <c r="L50" s="115"/>
      <c r="M50" s="115"/>
      <c r="N50" s="115"/>
      <c r="O50" s="116"/>
      <c r="P50" s="350">
        <f t="shared" si="0"/>
        <v>0</v>
      </c>
      <c r="Q50" s="99"/>
      <c r="R50" s="100"/>
      <c r="S50" s="101"/>
      <c r="T50" s="102"/>
      <c r="U50" s="349">
        <f t="shared" si="7"/>
        <v>0</v>
      </c>
      <c r="V50" s="103"/>
      <c r="W50" s="349">
        <f t="shared" si="10"/>
        <v>0</v>
      </c>
      <c r="Y50" s="93">
        <f t="shared" si="3"/>
        <v>0</v>
      </c>
      <c r="Z50" s="94">
        <f t="shared" si="4"/>
        <v>0</v>
      </c>
      <c r="AA50" s="94">
        <f t="shared" si="5"/>
        <v>0</v>
      </c>
      <c r="AB50" s="95">
        <f t="shared" si="9"/>
        <v>0</v>
      </c>
    </row>
    <row r="51" spans="2:28">
      <c r="B51" s="80"/>
      <c r="C51" s="81"/>
      <c r="D51" s="81"/>
      <c r="E51" s="82"/>
      <c r="F51" s="82"/>
      <c r="G51" s="96"/>
      <c r="H51" s="97"/>
      <c r="I51" s="98"/>
      <c r="J51" s="97"/>
      <c r="K51" s="87"/>
      <c r="L51" s="87"/>
      <c r="M51" s="87"/>
      <c r="N51" s="87"/>
      <c r="O51" s="88"/>
      <c r="P51" s="350">
        <f t="shared" si="0"/>
        <v>0</v>
      </c>
      <c r="Q51" s="108"/>
      <c r="R51" s="108"/>
      <c r="S51" s="106"/>
      <c r="T51" s="108"/>
      <c r="U51" s="349">
        <f t="shared" si="7"/>
        <v>0</v>
      </c>
      <c r="V51" s="107"/>
      <c r="W51" s="349">
        <f t="shared" si="10"/>
        <v>0</v>
      </c>
      <c r="Y51" s="93">
        <f t="shared" si="3"/>
        <v>0</v>
      </c>
      <c r="Z51" s="94">
        <f t="shared" si="4"/>
        <v>0</v>
      </c>
      <c r="AA51" s="94">
        <f t="shared" si="5"/>
        <v>0</v>
      </c>
      <c r="AB51" s="95">
        <f t="shared" si="9"/>
        <v>0</v>
      </c>
    </row>
    <row r="52" spans="2:28">
      <c r="B52" s="80"/>
      <c r="C52" s="81"/>
      <c r="D52" s="81"/>
      <c r="E52" s="82"/>
      <c r="F52" s="82"/>
      <c r="G52" s="96"/>
      <c r="H52" s="97"/>
      <c r="I52" s="98"/>
      <c r="J52" s="97"/>
      <c r="K52" s="87"/>
      <c r="L52" s="87"/>
      <c r="M52" s="87"/>
      <c r="N52" s="87"/>
      <c r="O52" s="88"/>
      <c r="P52" s="350">
        <f t="shared" si="0"/>
        <v>0</v>
      </c>
      <c r="Q52" s="108"/>
      <c r="R52" s="108"/>
      <c r="S52" s="106"/>
      <c r="T52" s="108"/>
      <c r="U52" s="349">
        <f t="shared" si="1"/>
        <v>0</v>
      </c>
      <c r="V52" s="107"/>
      <c r="W52" s="349">
        <f t="shared" si="2"/>
        <v>0</v>
      </c>
      <c r="Y52" s="93">
        <f t="shared" si="3"/>
        <v>0</v>
      </c>
      <c r="Z52" s="94">
        <f t="shared" si="4"/>
        <v>0</v>
      </c>
      <c r="AA52" s="94">
        <f t="shared" si="5"/>
        <v>0</v>
      </c>
      <c r="AB52" s="95">
        <f t="shared" si="6"/>
        <v>0</v>
      </c>
    </row>
    <row r="53" spans="2:28">
      <c r="B53" s="80"/>
      <c r="C53" s="81"/>
      <c r="D53" s="81"/>
      <c r="E53" s="82"/>
      <c r="F53" s="82"/>
      <c r="G53" s="96"/>
      <c r="H53" s="97"/>
      <c r="I53" s="98"/>
      <c r="J53" s="97"/>
      <c r="K53" s="87"/>
      <c r="L53" s="87"/>
      <c r="M53" s="87"/>
      <c r="N53" s="87"/>
      <c r="O53" s="88"/>
      <c r="P53" s="350">
        <f t="shared" si="0"/>
        <v>0</v>
      </c>
      <c r="Q53" s="108"/>
      <c r="R53" s="108"/>
      <c r="S53" s="106"/>
      <c r="T53" s="108"/>
      <c r="U53" s="349">
        <f t="shared" si="1"/>
        <v>0</v>
      </c>
      <c r="V53" s="107"/>
      <c r="W53" s="349">
        <f t="shared" si="2"/>
        <v>0</v>
      </c>
      <c r="Y53" s="93">
        <f t="shared" si="3"/>
        <v>0</v>
      </c>
      <c r="Z53" s="94">
        <f t="shared" si="4"/>
        <v>0</v>
      </c>
      <c r="AA53" s="94">
        <f t="shared" si="5"/>
        <v>0</v>
      </c>
      <c r="AB53" s="95">
        <f t="shared" si="6"/>
        <v>0</v>
      </c>
    </row>
    <row r="54" spans="2:28">
      <c r="B54" s="80"/>
      <c r="C54" s="81"/>
      <c r="D54" s="109"/>
      <c r="E54" s="82"/>
      <c r="F54" s="82"/>
      <c r="G54" s="96"/>
      <c r="H54" s="97"/>
      <c r="I54" s="98"/>
      <c r="J54" s="97"/>
      <c r="K54" s="87"/>
      <c r="L54" s="87"/>
      <c r="M54" s="87"/>
      <c r="N54" s="87"/>
      <c r="O54" s="88"/>
      <c r="P54" s="350">
        <f t="shared" si="0"/>
        <v>0</v>
      </c>
      <c r="Q54" s="108"/>
      <c r="R54" s="108"/>
      <c r="S54" s="106"/>
      <c r="T54" s="108"/>
      <c r="U54" s="349">
        <f t="shared" si="1"/>
        <v>0</v>
      </c>
      <c r="V54" s="107"/>
      <c r="W54" s="349">
        <f t="shared" si="2"/>
        <v>0</v>
      </c>
      <c r="Y54" s="93">
        <f t="shared" si="3"/>
        <v>0</v>
      </c>
      <c r="Z54" s="94">
        <f t="shared" si="4"/>
        <v>0</v>
      </c>
      <c r="AA54" s="94">
        <f t="shared" si="5"/>
        <v>0</v>
      </c>
      <c r="AB54" s="95">
        <f t="shared" si="6"/>
        <v>0</v>
      </c>
    </row>
    <row r="55" spans="2:28">
      <c r="B55" s="80"/>
      <c r="C55" s="81"/>
      <c r="D55" s="109"/>
      <c r="E55" s="82"/>
      <c r="F55" s="82"/>
      <c r="G55" s="96"/>
      <c r="H55" s="97"/>
      <c r="I55" s="98"/>
      <c r="J55" s="97"/>
      <c r="K55" s="87"/>
      <c r="L55" s="87"/>
      <c r="M55" s="87"/>
      <c r="N55" s="87"/>
      <c r="O55" s="88"/>
      <c r="P55" s="350">
        <f t="shared" si="0"/>
        <v>0</v>
      </c>
      <c r="Q55" s="108"/>
      <c r="R55" s="108"/>
      <c r="S55" s="106"/>
      <c r="T55" s="108"/>
      <c r="U55" s="349">
        <f t="shared" si="1"/>
        <v>0</v>
      </c>
      <c r="V55" s="107"/>
      <c r="W55" s="349">
        <f t="shared" si="2"/>
        <v>0</v>
      </c>
      <c r="Y55" s="93">
        <f t="shared" si="3"/>
        <v>0</v>
      </c>
      <c r="Z55" s="94">
        <f t="shared" si="4"/>
        <v>0</v>
      </c>
      <c r="AA55" s="94">
        <f t="shared" si="5"/>
        <v>0</v>
      </c>
      <c r="AB55" s="95">
        <f t="shared" si="6"/>
        <v>0</v>
      </c>
    </row>
    <row r="56" spans="2:28">
      <c r="B56" s="96"/>
      <c r="C56" s="81"/>
      <c r="D56" s="109"/>
      <c r="E56" s="82"/>
      <c r="F56" s="82"/>
      <c r="G56" s="96"/>
      <c r="H56" s="97"/>
      <c r="I56" s="98"/>
      <c r="J56" s="97"/>
      <c r="K56" s="87"/>
      <c r="L56" s="87"/>
      <c r="M56" s="87"/>
      <c r="N56" s="87"/>
      <c r="O56" s="88"/>
      <c r="P56" s="350">
        <f t="shared" si="0"/>
        <v>0</v>
      </c>
      <c r="Q56" s="104"/>
      <c r="R56" s="105"/>
      <c r="S56" s="106"/>
      <c r="T56" s="108"/>
      <c r="U56" s="349">
        <f t="shared" si="1"/>
        <v>0</v>
      </c>
      <c r="V56" s="107"/>
      <c r="W56" s="349">
        <f t="shared" si="2"/>
        <v>0</v>
      </c>
      <c r="Y56" s="93">
        <f t="shared" si="3"/>
        <v>0</v>
      </c>
      <c r="Z56" s="94">
        <f t="shared" si="4"/>
        <v>0</v>
      </c>
      <c r="AA56" s="94">
        <f t="shared" si="5"/>
        <v>0</v>
      </c>
      <c r="AB56" s="95">
        <f t="shared" si="6"/>
        <v>0</v>
      </c>
    </row>
    <row r="57" spans="2:28">
      <c r="B57" s="96"/>
      <c r="C57" s="81"/>
      <c r="D57" s="81"/>
      <c r="E57" s="82"/>
      <c r="F57" s="82"/>
      <c r="G57" s="96"/>
      <c r="H57" s="97"/>
      <c r="I57" s="98"/>
      <c r="J57" s="97"/>
      <c r="K57" s="87"/>
      <c r="L57" s="87"/>
      <c r="M57" s="87"/>
      <c r="N57" s="87"/>
      <c r="O57" s="88"/>
      <c r="P57" s="350">
        <f t="shared" si="0"/>
        <v>0</v>
      </c>
      <c r="Q57" s="104"/>
      <c r="R57" s="105"/>
      <c r="S57" s="106"/>
      <c r="T57" s="108"/>
      <c r="U57" s="349">
        <f t="shared" si="1"/>
        <v>0</v>
      </c>
      <c r="V57" s="107"/>
      <c r="W57" s="349">
        <f t="shared" si="2"/>
        <v>0</v>
      </c>
      <c r="Y57" s="93">
        <f t="shared" si="3"/>
        <v>0</v>
      </c>
      <c r="Z57" s="94">
        <f t="shared" si="4"/>
        <v>0</v>
      </c>
      <c r="AA57" s="94">
        <f t="shared" si="5"/>
        <v>0</v>
      </c>
      <c r="AB57" s="95">
        <f t="shared" si="6"/>
        <v>0</v>
      </c>
    </row>
    <row r="58" spans="2:28">
      <c r="B58" s="96"/>
      <c r="C58" s="81"/>
      <c r="D58" s="81"/>
      <c r="E58" s="82"/>
      <c r="F58" s="82"/>
      <c r="G58" s="96"/>
      <c r="H58" s="97"/>
      <c r="I58" s="98"/>
      <c r="J58" s="97"/>
      <c r="K58" s="87"/>
      <c r="L58" s="87"/>
      <c r="M58" s="87"/>
      <c r="N58" s="87"/>
      <c r="O58" s="88"/>
      <c r="P58" s="350">
        <f t="shared" si="0"/>
        <v>0</v>
      </c>
      <c r="Q58" s="104"/>
      <c r="R58" s="105"/>
      <c r="S58" s="106"/>
      <c r="T58" s="108"/>
      <c r="U58" s="349">
        <f t="shared" si="1"/>
        <v>0</v>
      </c>
      <c r="V58" s="107"/>
      <c r="W58" s="349">
        <f t="shared" si="2"/>
        <v>0</v>
      </c>
      <c r="Y58" s="93">
        <f t="shared" si="3"/>
        <v>0</v>
      </c>
      <c r="Z58" s="94">
        <f t="shared" si="4"/>
        <v>0</v>
      </c>
      <c r="AA58" s="94">
        <f t="shared" si="5"/>
        <v>0</v>
      </c>
      <c r="AB58" s="95">
        <f t="shared" si="6"/>
        <v>0</v>
      </c>
    </row>
    <row r="59" spans="2:28">
      <c r="B59" s="96"/>
      <c r="C59" s="81"/>
      <c r="D59" s="81"/>
      <c r="E59" s="82"/>
      <c r="F59" s="82"/>
      <c r="G59" s="96"/>
      <c r="H59" s="97"/>
      <c r="I59" s="98"/>
      <c r="J59" s="97"/>
      <c r="K59" s="87"/>
      <c r="L59" s="87"/>
      <c r="M59" s="87"/>
      <c r="N59" s="87"/>
      <c r="O59" s="88"/>
      <c r="P59" s="350">
        <f t="shared" si="0"/>
        <v>0</v>
      </c>
      <c r="Q59" s="99"/>
      <c r="R59" s="100"/>
      <c r="S59" s="101"/>
      <c r="T59" s="108"/>
      <c r="U59" s="349">
        <f t="shared" si="1"/>
        <v>0</v>
      </c>
      <c r="V59" s="107"/>
      <c r="W59" s="349">
        <f t="shared" si="2"/>
        <v>0</v>
      </c>
      <c r="Y59" s="93">
        <f t="shared" si="3"/>
        <v>0</v>
      </c>
      <c r="Z59" s="94">
        <f t="shared" si="4"/>
        <v>0</v>
      </c>
      <c r="AA59" s="94">
        <f t="shared" si="5"/>
        <v>0</v>
      </c>
      <c r="AB59" s="95">
        <f t="shared" si="6"/>
        <v>0</v>
      </c>
    </row>
    <row r="60" spans="2:28">
      <c r="B60" s="96"/>
      <c r="C60" s="81"/>
      <c r="D60" s="81"/>
      <c r="E60" s="82"/>
      <c r="F60" s="82"/>
      <c r="G60" s="96"/>
      <c r="H60" s="97"/>
      <c r="I60" s="98"/>
      <c r="J60" s="97"/>
      <c r="K60" s="87"/>
      <c r="L60" s="87"/>
      <c r="M60" s="87"/>
      <c r="N60" s="87"/>
      <c r="O60" s="88"/>
      <c r="P60" s="350">
        <f t="shared" si="0"/>
        <v>0</v>
      </c>
      <c r="Q60" s="108"/>
      <c r="R60" s="108"/>
      <c r="S60" s="106"/>
      <c r="T60" s="108"/>
      <c r="U60" s="349">
        <f t="shared" si="1"/>
        <v>0</v>
      </c>
      <c r="V60" s="107"/>
      <c r="W60" s="349">
        <f t="shared" si="2"/>
        <v>0</v>
      </c>
      <c r="Y60" s="93">
        <f t="shared" si="3"/>
        <v>0</v>
      </c>
      <c r="Z60" s="94">
        <f t="shared" si="4"/>
        <v>0</v>
      </c>
      <c r="AA60" s="94">
        <f t="shared" si="5"/>
        <v>0</v>
      </c>
      <c r="AB60" s="95">
        <f t="shared" si="6"/>
        <v>0</v>
      </c>
    </row>
    <row r="61" spans="2:28">
      <c r="B61" s="96"/>
      <c r="C61" s="110"/>
      <c r="D61" s="110"/>
      <c r="E61" s="111"/>
      <c r="F61" s="111"/>
      <c r="G61" s="96"/>
      <c r="H61" s="112"/>
      <c r="I61" s="113"/>
      <c r="J61" s="114"/>
      <c r="K61" s="115"/>
      <c r="L61" s="115"/>
      <c r="M61" s="115"/>
      <c r="N61" s="115"/>
      <c r="O61" s="116"/>
      <c r="P61" s="350">
        <f t="shared" si="0"/>
        <v>0</v>
      </c>
      <c r="Q61" s="99"/>
      <c r="R61" s="100"/>
      <c r="S61" s="101"/>
      <c r="T61" s="102"/>
      <c r="U61" s="349">
        <f t="shared" si="1"/>
        <v>0</v>
      </c>
      <c r="V61" s="103"/>
      <c r="W61" s="349">
        <f t="shared" si="2"/>
        <v>0</v>
      </c>
      <c r="Y61" s="93">
        <f t="shared" si="3"/>
        <v>0</v>
      </c>
      <c r="Z61" s="94">
        <f t="shared" si="4"/>
        <v>0</v>
      </c>
      <c r="AA61" s="94">
        <f t="shared" si="5"/>
        <v>0</v>
      </c>
      <c r="AB61" s="95">
        <f t="shared" si="6"/>
        <v>0</v>
      </c>
    </row>
    <row r="62" spans="2:28">
      <c r="B62" s="96"/>
      <c r="C62" s="110"/>
      <c r="D62" s="110"/>
      <c r="E62" s="111"/>
      <c r="F62" s="111"/>
      <c r="G62" s="96"/>
      <c r="H62" s="112"/>
      <c r="I62" s="113"/>
      <c r="J62" s="114"/>
      <c r="K62" s="115"/>
      <c r="L62" s="115"/>
      <c r="M62" s="115"/>
      <c r="N62" s="115"/>
      <c r="O62" s="116"/>
      <c r="P62" s="350">
        <f t="shared" si="0"/>
        <v>0</v>
      </c>
      <c r="Q62" s="99"/>
      <c r="R62" s="100"/>
      <c r="S62" s="101"/>
      <c r="T62" s="102"/>
      <c r="U62" s="349">
        <f t="shared" si="1"/>
        <v>0</v>
      </c>
      <c r="V62" s="103"/>
      <c r="W62" s="349">
        <f t="shared" si="2"/>
        <v>0</v>
      </c>
      <c r="Y62" s="93">
        <f t="shared" si="3"/>
        <v>0</v>
      </c>
      <c r="Z62" s="94">
        <f t="shared" si="4"/>
        <v>0</v>
      </c>
      <c r="AA62" s="94">
        <f t="shared" si="5"/>
        <v>0</v>
      </c>
      <c r="AB62" s="95">
        <f t="shared" si="6"/>
        <v>0</v>
      </c>
    </row>
    <row r="63" spans="2:28">
      <c r="B63" s="96"/>
      <c r="C63" s="110"/>
      <c r="D63" s="110"/>
      <c r="E63" s="111"/>
      <c r="F63" s="111"/>
      <c r="G63" s="96"/>
      <c r="H63" s="112"/>
      <c r="I63" s="113"/>
      <c r="J63" s="114"/>
      <c r="K63" s="115"/>
      <c r="L63" s="115"/>
      <c r="M63" s="115"/>
      <c r="N63" s="115"/>
      <c r="O63" s="116"/>
      <c r="P63" s="350">
        <f t="shared" si="0"/>
        <v>0</v>
      </c>
      <c r="Q63" s="99"/>
      <c r="R63" s="100"/>
      <c r="S63" s="101"/>
      <c r="T63" s="102"/>
      <c r="U63" s="349">
        <f t="shared" si="1"/>
        <v>0</v>
      </c>
      <c r="V63" s="103"/>
      <c r="W63" s="349">
        <f t="shared" si="2"/>
        <v>0</v>
      </c>
      <c r="Y63" s="93">
        <f t="shared" si="3"/>
        <v>0</v>
      </c>
      <c r="Z63" s="94">
        <f t="shared" si="4"/>
        <v>0</v>
      </c>
      <c r="AA63" s="94">
        <f t="shared" si="5"/>
        <v>0</v>
      </c>
      <c r="AB63" s="95">
        <f t="shared" si="6"/>
        <v>0</v>
      </c>
    </row>
    <row r="64" spans="2:28">
      <c r="B64" s="96"/>
      <c r="C64" s="110"/>
      <c r="D64" s="110"/>
      <c r="E64" s="111"/>
      <c r="F64" s="111"/>
      <c r="G64" s="96"/>
      <c r="H64" s="112"/>
      <c r="I64" s="113"/>
      <c r="J64" s="114"/>
      <c r="K64" s="115"/>
      <c r="L64" s="115"/>
      <c r="M64" s="115"/>
      <c r="N64" s="115"/>
      <c r="O64" s="116"/>
      <c r="P64" s="350">
        <f t="shared" si="0"/>
        <v>0</v>
      </c>
      <c r="Q64" s="99"/>
      <c r="R64" s="100"/>
      <c r="S64" s="101"/>
      <c r="T64" s="102"/>
      <c r="U64" s="349">
        <f t="shared" si="1"/>
        <v>0</v>
      </c>
      <c r="V64" s="103"/>
      <c r="W64" s="349">
        <f>U64*(1/(1-V64)-1)</f>
        <v>0</v>
      </c>
      <c r="Y64" s="93">
        <f t="shared" si="3"/>
        <v>0</v>
      </c>
      <c r="Z64" s="94">
        <f t="shared" si="4"/>
        <v>0</v>
      </c>
      <c r="AA64" s="94">
        <f t="shared" si="5"/>
        <v>0</v>
      </c>
      <c r="AB64" s="95">
        <f t="shared" si="6"/>
        <v>0</v>
      </c>
    </row>
    <row r="65" spans="2:28">
      <c r="B65" s="96"/>
      <c r="C65" s="110"/>
      <c r="D65" s="110"/>
      <c r="E65" s="111"/>
      <c r="F65" s="111"/>
      <c r="G65" s="96"/>
      <c r="H65" s="112"/>
      <c r="I65" s="113"/>
      <c r="J65" s="114"/>
      <c r="K65" s="115"/>
      <c r="L65" s="115"/>
      <c r="M65" s="115"/>
      <c r="N65" s="115"/>
      <c r="O65" s="116"/>
      <c r="P65" s="350">
        <f t="shared" si="0"/>
        <v>0</v>
      </c>
      <c r="Q65" s="99"/>
      <c r="R65" s="100"/>
      <c r="S65" s="101"/>
      <c r="T65" s="102"/>
      <c r="U65" s="349">
        <f t="shared" si="1"/>
        <v>0</v>
      </c>
      <c r="V65" s="103"/>
      <c r="W65" s="349">
        <f t="shared" si="2"/>
        <v>0</v>
      </c>
      <c r="Y65" s="93">
        <f t="shared" si="3"/>
        <v>0</v>
      </c>
      <c r="Z65" s="94">
        <f t="shared" si="4"/>
        <v>0</v>
      </c>
      <c r="AA65" s="94">
        <f t="shared" si="5"/>
        <v>0</v>
      </c>
      <c r="AB65" s="95">
        <f t="shared" si="6"/>
        <v>0</v>
      </c>
    </row>
    <row r="66" spans="2:28">
      <c r="B66" s="96"/>
      <c r="C66" s="110"/>
      <c r="D66" s="110"/>
      <c r="E66" s="111"/>
      <c r="F66" s="111"/>
      <c r="G66" s="96"/>
      <c r="H66" s="112"/>
      <c r="I66" s="113"/>
      <c r="J66" s="114"/>
      <c r="K66" s="115"/>
      <c r="L66" s="115"/>
      <c r="M66" s="115"/>
      <c r="N66" s="115"/>
      <c r="O66" s="116"/>
      <c r="P66" s="350">
        <f t="shared" si="0"/>
        <v>0</v>
      </c>
      <c r="Q66" s="99"/>
      <c r="R66" s="100"/>
      <c r="S66" s="101"/>
      <c r="T66" s="102"/>
      <c r="U66" s="349">
        <f t="shared" si="1"/>
        <v>0</v>
      </c>
      <c r="V66" s="103"/>
      <c r="W66" s="349">
        <f t="shared" si="2"/>
        <v>0</v>
      </c>
      <c r="Y66" s="93">
        <f t="shared" si="3"/>
        <v>0</v>
      </c>
      <c r="Z66" s="94">
        <f t="shared" si="4"/>
        <v>0</v>
      </c>
      <c r="AA66" s="94">
        <f t="shared" si="5"/>
        <v>0</v>
      </c>
      <c r="AB66" s="95">
        <f t="shared" si="6"/>
        <v>0</v>
      </c>
    </row>
    <row r="67" spans="2:28">
      <c r="B67" s="96"/>
      <c r="C67" s="110"/>
      <c r="D67" s="110"/>
      <c r="E67" s="111"/>
      <c r="F67" s="111"/>
      <c r="G67" s="96"/>
      <c r="H67" s="112"/>
      <c r="I67" s="113"/>
      <c r="J67" s="114"/>
      <c r="K67" s="115"/>
      <c r="L67" s="115"/>
      <c r="M67" s="115"/>
      <c r="N67" s="115"/>
      <c r="O67" s="116"/>
      <c r="P67" s="350">
        <f t="shared" si="0"/>
        <v>0</v>
      </c>
      <c r="Q67" s="99"/>
      <c r="R67" s="100"/>
      <c r="S67" s="101"/>
      <c r="T67" s="102"/>
      <c r="U67" s="349">
        <f t="shared" si="1"/>
        <v>0</v>
      </c>
      <c r="V67" s="103"/>
      <c r="W67" s="349">
        <f t="shared" si="2"/>
        <v>0</v>
      </c>
      <c r="Y67" s="93">
        <f t="shared" si="3"/>
        <v>0</v>
      </c>
      <c r="Z67" s="94">
        <f t="shared" si="4"/>
        <v>0</v>
      </c>
      <c r="AA67" s="94">
        <f t="shared" si="5"/>
        <v>0</v>
      </c>
      <c r="AB67" s="95">
        <f t="shared" si="6"/>
        <v>0</v>
      </c>
    </row>
    <row r="68" spans="2:28">
      <c r="B68" s="96"/>
      <c r="C68" s="110"/>
      <c r="D68" s="110"/>
      <c r="E68" s="111"/>
      <c r="F68" s="111"/>
      <c r="G68" s="96"/>
      <c r="H68" s="112"/>
      <c r="I68" s="113"/>
      <c r="J68" s="114"/>
      <c r="K68" s="115"/>
      <c r="L68" s="115"/>
      <c r="M68" s="115"/>
      <c r="N68" s="115"/>
      <c r="O68" s="116"/>
      <c r="P68" s="350">
        <f t="shared" si="0"/>
        <v>0</v>
      </c>
      <c r="Q68" s="99"/>
      <c r="R68" s="100"/>
      <c r="S68" s="101"/>
      <c r="T68" s="102"/>
      <c r="U68" s="349">
        <f t="shared" ref="U68:U69" si="11">IF(G68="Unit",P68*T68,(P68*Q68-S68)*T68)</f>
        <v>0</v>
      </c>
      <c r="V68" s="103"/>
      <c r="W68" s="349">
        <f t="shared" ref="W68:W69" si="12">U68*(1/(1-V68)-1)</f>
        <v>0</v>
      </c>
      <c r="Y68" s="93">
        <f t="shared" si="3"/>
        <v>0</v>
      </c>
      <c r="Z68" s="94">
        <f t="shared" si="4"/>
        <v>0</v>
      </c>
      <c r="AA68" s="94">
        <f t="shared" si="5"/>
        <v>0</v>
      </c>
      <c r="AB68" s="95">
        <f t="shared" ref="AB68:AB69" si="13">IF($G68="Unit",(I68*K68+L68+M68+N68)*O68*T68,(I68*K68+L68+M68+N68)*O68*Q68*T68)</f>
        <v>0</v>
      </c>
    </row>
    <row r="69" spans="2:28">
      <c r="B69" s="96"/>
      <c r="C69" s="110"/>
      <c r="D69" s="110"/>
      <c r="E69" s="111"/>
      <c r="F69" s="111"/>
      <c r="G69" s="96"/>
      <c r="H69" s="112"/>
      <c r="I69" s="113"/>
      <c r="J69" s="114"/>
      <c r="K69" s="115"/>
      <c r="L69" s="115"/>
      <c r="M69" s="115"/>
      <c r="N69" s="115"/>
      <c r="O69" s="116"/>
      <c r="P69" s="350">
        <f t="shared" si="0"/>
        <v>0</v>
      </c>
      <c r="Q69" s="99"/>
      <c r="R69" s="100"/>
      <c r="S69" s="101"/>
      <c r="T69" s="102"/>
      <c r="U69" s="349">
        <f t="shared" si="11"/>
        <v>0</v>
      </c>
      <c r="V69" s="103"/>
      <c r="W69" s="349">
        <f t="shared" si="12"/>
        <v>0</v>
      </c>
      <c r="Y69" s="93">
        <f t="shared" si="3"/>
        <v>0</v>
      </c>
      <c r="Z69" s="94">
        <f t="shared" si="4"/>
        <v>0</v>
      </c>
      <c r="AA69" s="94">
        <f t="shared" si="5"/>
        <v>0</v>
      </c>
      <c r="AB69" s="95">
        <f t="shared" si="13"/>
        <v>0</v>
      </c>
    </row>
    <row r="70" spans="2:28">
      <c r="B70" s="96"/>
      <c r="C70" s="110"/>
      <c r="D70" s="110"/>
      <c r="E70" s="111"/>
      <c r="F70" s="111"/>
      <c r="G70" s="96"/>
      <c r="H70" s="112"/>
      <c r="I70" s="113"/>
      <c r="J70" s="114"/>
      <c r="K70" s="115"/>
      <c r="L70" s="115"/>
      <c r="M70" s="115"/>
      <c r="N70" s="115"/>
      <c r="O70" s="116"/>
      <c r="P70" s="350">
        <f t="shared" si="0"/>
        <v>0</v>
      </c>
      <c r="Q70" s="99"/>
      <c r="R70" s="100"/>
      <c r="S70" s="101"/>
      <c r="T70" s="102"/>
      <c r="U70" s="349">
        <f t="shared" si="1"/>
        <v>0</v>
      </c>
      <c r="V70" s="103"/>
      <c r="W70" s="349">
        <f t="shared" si="2"/>
        <v>0</v>
      </c>
      <c r="Y70" s="93">
        <f t="shared" si="3"/>
        <v>0</v>
      </c>
      <c r="Z70" s="94">
        <f t="shared" si="4"/>
        <v>0</v>
      </c>
      <c r="AA70" s="94">
        <f t="shared" si="5"/>
        <v>0</v>
      </c>
      <c r="AB70" s="95">
        <f t="shared" si="6"/>
        <v>0</v>
      </c>
    </row>
    <row r="71" spans="2:28">
      <c r="B71" s="80"/>
      <c r="C71" s="81"/>
      <c r="D71" s="81"/>
      <c r="E71" s="82"/>
      <c r="F71" s="82"/>
      <c r="G71" s="96"/>
      <c r="H71" s="97"/>
      <c r="I71" s="98"/>
      <c r="J71" s="97"/>
      <c r="K71" s="87"/>
      <c r="L71" s="87"/>
      <c r="M71" s="87"/>
      <c r="N71" s="87"/>
      <c r="O71" s="88"/>
      <c r="P71" s="350">
        <f t="shared" si="0"/>
        <v>0</v>
      </c>
      <c r="Q71" s="108"/>
      <c r="R71" s="108"/>
      <c r="S71" s="106"/>
      <c r="T71" s="108"/>
      <c r="U71" s="349">
        <f t="shared" si="1"/>
        <v>0</v>
      </c>
      <c r="V71" s="107"/>
      <c r="W71" s="349">
        <f t="shared" si="2"/>
        <v>0</v>
      </c>
      <c r="Y71" s="93">
        <f t="shared" si="3"/>
        <v>0</v>
      </c>
      <c r="Z71" s="94">
        <f t="shared" si="4"/>
        <v>0</v>
      </c>
      <c r="AA71" s="94">
        <f t="shared" si="5"/>
        <v>0</v>
      </c>
      <c r="AB71" s="95">
        <f t="shared" si="6"/>
        <v>0</v>
      </c>
    </row>
    <row r="72" spans="2:28">
      <c r="B72" s="80"/>
      <c r="C72" s="81"/>
      <c r="D72" s="81"/>
      <c r="E72" s="82"/>
      <c r="F72" s="82"/>
      <c r="G72" s="96"/>
      <c r="H72" s="97"/>
      <c r="I72" s="98"/>
      <c r="J72" s="97"/>
      <c r="K72" s="87"/>
      <c r="L72" s="87"/>
      <c r="M72" s="87"/>
      <c r="N72" s="87"/>
      <c r="O72" s="88"/>
      <c r="P72" s="350">
        <f t="shared" si="0"/>
        <v>0</v>
      </c>
      <c r="Q72" s="108"/>
      <c r="R72" s="108"/>
      <c r="S72" s="106"/>
      <c r="T72" s="108"/>
      <c r="U72" s="349">
        <f t="shared" si="1"/>
        <v>0</v>
      </c>
      <c r="V72" s="107"/>
      <c r="W72" s="349">
        <f t="shared" si="2"/>
        <v>0</v>
      </c>
      <c r="Y72" s="93">
        <f t="shared" si="3"/>
        <v>0</v>
      </c>
      <c r="Z72" s="94">
        <f t="shared" si="4"/>
        <v>0</v>
      </c>
      <c r="AA72" s="94">
        <f t="shared" si="5"/>
        <v>0</v>
      </c>
      <c r="AB72" s="95">
        <f t="shared" si="6"/>
        <v>0</v>
      </c>
    </row>
    <row r="73" spans="2:28">
      <c r="B73" s="80"/>
      <c r="C73" s="81"/>
      <c r="D73" s="109"/>
      <c r="E73" s="82"/>
      <c r="F73" s="82"/>
      <c r="G73" s="96"/>
      <c r="H73" s="97"/>
      <c r="I73" s="98"/>
      <c r="J73" s="97"/>
      <c r="K73" s="87"/>
      <c r="L73" s="87"/>
      <c r="M73" s="87"/>
      <c r="N73" s="87"/>
      <c r="O73" s="88"/>
      <c r="P73" s="350">
        <f t="shared" si="0"/>
        <v>0</v>
      </c>
      <c r="Q73" s="108"/>
      <c r="R73" s="108"/>
      <c r="S73" s="106"/>
      <c r="T73" s="108"/>
      <c r="U73" s="349">
        <f t="shared" si="1"/>
        <v>0</v>
      </c>
      <c r="V73" s="107"/>
      <c r="W73" s="349">
        <f t="shared" si="2"/>
        <v>0</v>
      </c>
      <c r="Y73" s="93">
        <f t="shared" si="3"/>
        <v>0</v>
      </c>
      <c r="Z73" s="94">
        <f t="shared" si="4"/>
        <v>0</v>
      </c>
      <c r="AA73" s="94">
        <f t="shared" si="5"/>
        <v>0</v>
      </c>
      <c r="AB73" s="95">
        <f t="shared" si="6"/>
        <v>0</v>
      </c>
    </row>
    <row r="74" spans="2:28">
      <c r="B74" s="80"/>
      <c r="C74" s="81"/>
      <c r="D74" s="109"/>
      <c r="E74" s="82"/>
      <c r="F74" s="82"/>
      <c r="G74" s="96"/>
      <c r="H74" s="97"/>
      <c r="I74" s="98"/>
      <c r="J74" s="97"/>
      <c r="K74" s="87"/>
      <c r="L74" s="87"/>
      <c r="M74" s="87"/>
      <c r="N74" s="87"/>
      <c r="O74" s="88"/>
      <c r="P74" s="350">
        <f t="shared" si="0"/>
        <v>0</v>
      </c>
      <c r="Q74" s="108"/>
      <c r="R74" s="108"/>
      <c r="S74" s="106"/>
      <c r="T74" s="108"/>
      <c r="U74" s="349">
        <f t="shared" si="1"/>
        <v>0</v>
      </c>
      <c r="V74" s="107"/>
      <c r="W74" s="349">
        <f t="shared" si="2"/>
        <v>0</v>
      </c>
      <c r="Y74" s="93">
        <f t="shared" si="3"/>
        <v>0</v>
      </c>
      <c r="Z74" s="94">
        <f t="shared" si="4"/>
        <v>0</v>
      </c>
      <c r="AA74" s="94">
        <f t="shared" si="5"/>
        <v>0</v>
      </c>
      <c r="AB74" s="95">
        <f t="shared" si="6"/>
        <v>0</v>
      </c>
    </row>
    <row r="75" spans="2:28">
      <c r="B75" s="96"/>
      <c r="C75" s="81"/>
      <c r="D75" s="109"/>
      <c r="E75" s="82"/>
      <c r="F75" s="82"/>
      <c r="G75" s="96"/>
      <c r="H75" s="97"/>
      <c r="I75" s="98"/>
      <c r="J75" s="97"/>
      <c r="K75" s="87"/>
      <c r="L75" s="87"/>
      <c r="M75" s="87"/>
      <c r="N75" s="87"/>
      <c r="O75" s="88"/>
      <c r="P75" s="350">
        <f t="shared" si="0"/>
        <v>0</v>
      </c>
      <c r="Q75" s="104"/>
      <c r="R75" s="105"/>
      <c r="S75" s="106"/>
      <c r="T75" s="108"/>
      <c r="U75" s="349">
        <f t="shared" si="1"/>
        <v>0</v>
      </c>
      <c r="V75" s="107"/>
      <c r="W75" s="349">
        <f t="shared" si="2"/>
        <v>0</v>
      </c>
      <c r="Y75" s="93">
        <f t="shared" si="3"/>
        <v>0</v>
      </c>
      <c r="Z75" s="94">
        <f t="shared" si="4"/>
        <v>0</v>
      </c>
      <c r="AA75" s="94">
        <f t="shared" si="5"/>
        <v>0</v>
      </c>
      <c r="AB75" s="95">
        <f t="shared" si="6"/>
        <v>0</v>
      </c>
    </row>
    <row r="76" spans="2:28">
      <c r="B76" s="96"/>
      <c r="C76" s="81"/>
      <c r="D76" s="81"/>
      <c r="E76" s="82"/>
      <c r="F76" s="82"/>
      <c r="G76" s="96"/>
      <c r="H76" s="97"/>
      <c r="I76" s="98"/>
      <c r="J76" s="97"/>
      <c r="K76" s="87"/>
      <c r="L76" s="87"/>
      <c r="M76" s="87"/>
      <c r="N76" s="87"/>
      <c r="O76" s="88"/>
      <c r="P76" s="350">
        <f t="shared" si="0"/>
        <v>0</v>
      </c>
      <c r="Q76" s="104"/>
      <c r="R76" s="105"/>
      <c r="S76" s="106"/>
      <c r="T76" s="108"/>
      <c r="U76" s="349">
        <f t="shared" si="1"/>
        <v>0</v>
      </c>
      <c r="V76" s="107"/>
      <c r="W76" s="349">
        <f t="shared" si="2"/>
        <v>0</v>
      </c>
      <c r="Y76" s="93">
        <f t="shared" si="3"/>
        <v>0</v>
      </c>
      <c r="Z76" s="94">
        <f t="shared" si="4"/>
        <v>0</v>
      </c>
      <c r="AA76" s="94">
        <f t="shared" si="5"/>
        <v>0</v>
      </c>
      <c r="AB76" s="95">
        <f t="shared" si="6"/>
        <v>0</v>
      </c>
    </row>
    <row r="77" spans="2:28">
      <c r="B77" s="96"/>
      <c r="C77" s="81"/>
      <c r="D77" s="81"/>
      <c r="E77" s="82"/>
      <c r="F77" s="82"/>
      <c r="G77" s="96"/>
      <c r="H77" s="97"/>
      <c r="I77" s="98"/>
      <c r="J77" s="97"/>
      <c r="K77" s="87"/>
      <c r="L77" s="87"/>
      <c r="M77" s="87"/>
      <c r="N77" s="87"/>
      <c r="O77" s="88"/>
      <c r="P77" s="350">
        <f t="shared" si="0"/>
        <v>0</v>
      </c>
      <c r="Q77" s="104"/>
      <c r="R77" s="105"/>
      <c r="S77" s="106"/>
      <c r="T77" s="108"/>
      <c r="U77" s="349">
        <f t="shared" si="1"/>
        <v>0</v>
      </c>
      <c r="V77" s="107"/>
      <c r="W77" s="349">
        <f t="shared" si="2"/>
        <v>0</v>
      </c>
      <c r="Y77" s="93">
        <f t="shared" si="3"/>
        <v>0</v>
      </c>
      <c r="Z77" s="94">
        <f t="shared" si="4"/>
        <v>0</v>
      </c>
      <c r="AA77" s="94">
        <f t="shared" si="5"/>
        <v>0</v>
      </c>
      <c r="AB77" s="95">
        <f t="shared" si="6"/>
        <v>0</v>
      </c>
    </row>
    <row r="78" spans="2:28">
      <c r="B78" s="96"/>
      <c r="C78" s="81"/>
      <c r="D78" s="81"/>
      <c r="E78" s="82"/>
      <c r="F78" s="82"/>
      <c r="G78" s="96"/>
      <c r="H78" s="97"/>
      <c r="I78" s="98"/>
      <c r="J78" s="97"/>
      <c r="K78" s="87"/>
      <c r="L78" s="87"/>
      <c r="M78" s="87"/>
      <c r="N78" s="87"/>
      <c r="O78" s="88"/>
      <c r="P78" s="350">
        <f t="shared" si="0"/>
        <v>0</v>
      </c>
      <c r="Q78" s="99"/>
      <c r="R78" s="100"/>
      <c r="S78" s="101"/>
      <c r="T78" s="108"/>
      <c r="U78" s="349">
        <f t="shared" si="1"/>
        <v>0</v>
      </c>
      <c r="V78" s="107"/>
      <c r="W78" s="349">
        <f t="shared" si="2"/>
        <v>0</v>
      </c>
      <c r="Y78" s="93">
        <f t="shared" si="3"/>
        <v>0</v>
      </c>
      <c r="Z78" s="94">
        <f t="shared" si="4"/>
        <v>0</v>
      </c>
      <c r="AA78" s="94">
        <f t="shared" si="5"/>
        <v>0</v>
      </c>
      <c r="AB78" s="95">
        <f t="shared" si="6"/>
        <v>0</v>
      </c>
    </row>
    <row r="79" spans="2:28">
      <c r="B79" s="96"/>
      <c r="C79" s="81"/>
      <c r="D79" s="81"/>
      <c r="E79" s="82"/>
      <c r="F79" s="82"/>
      <c r="G79" s="96"/>
      <c r="H79" s="97"/>
      <c r="I79" s="98"/>
      <c r="J79" s="97"/>
      <c r="K79" s="87"/>
      <c r="L79" s="87"/>
      <c r="M79" s="87"/>
      <c r="N79" s="87"/>
      <c r="O79" s="88"/>
      <c r="P79" s="350">
        <f t="shared" si="0"/>
        <v>0</v>
      </c>
      <c r="Q79" s="108"/>
      <c r="R79" s="108"/>
      <c r="S79" s="106"/>
      <c r="T79" s="108"/>
      <c r="U79" s="349">
        <f t="shared" si="1"/>
        <v>0</v>
      </c>
      <c r="V79" s="107"/>
      <c r="W79" s="349">
        <f t="shared" si="2"/>
        <v>0</v>
      </c>
      <c r="Y79" s="93">
        <f t="shared" si="3"/>
        <v>0</v>
      </c>
      <c r="Z79" s="94">
        <f t="shared" si="4"/>
        <v>0</v>
      </c>
      <c r="AA79" s="94">
        <f t="shared" si="5"/>
        <v>0</v>
      </c>
      <c r="AB79" s="95">
        <f t="shared" si="6"/>
        <v>0</v>
      </c>
    </row>
    <row r="80" spans="2:28">
      <c r="B80" s="96"/>
      <c r="C80" s="110"/>
      <c r="D80" s="110"/>
      <c r="E80" s="111"/>
      <c r="F80" s="111"/>
      <c r="G80" s="96"/>
      <c r="H80" s="112"/>
      <c r="I80" s="113"/>
      <c r="J80" s="114"/>
      <c r="K80" s="115"/>
      <c r="L80" s="115"/>
      <c r="M80" s="115"/>
      <c r="N80" s="115"/>
      <c r="O80" s="116"/>
      <c r="P80" s="350">
        <f t="shared" si="0"/>
        <v>0</v>
      </c>
      <c r="Q80" s="99"/>
      <c r="R80" s="100"/>
      <c r="S80" s="101"/>
      <c r="T80" s="102"/>
      <c r="U80" s="349">
        <f t="shared" si="1"/>
        <v>0</v>
      </c>
      <c r="V80" s="103"/>
      <c r="W80" s="349">
        <f t="shared" si="2"/>
        <v>0</v>
      </c>
      <c r="Y80" s="93">
        <f t="shared" si="3"/>
        <v>0</v>
      </c>
      <c r="Z80" s="94">
        <f t="shared" si="4"/>
        <v>0</v>
      </c>
      <c r="AA80" s="94">
        <f t="shared" si="5"/>
        <v>0</v>
      </c>
      <c r="AB80" s="95">
        <f t="shared" si="6"/>
        <v>0</v>
      </c>
    </row>
    <row r="81" spans="2:28">
      <c r="B81" s="96"/>
      <c r="C81" s="110"/>
      <c r="D81" s="110"/>
      <c r="E81" s="111"/>
      <c r="F81" s="111"/>
      <c r="G81" s="96"/>
      <c r="H81" s="112"/>
      <c r="I81" s="113"/>
      <c r="J81" s="114"/>
      <c r="K81" s="115"/>
      <c r="L81" s="115"/>
      <c r="M81" s="115"/>
      <c r="N81" s="115"/>
      <c r="O81" s="116"/>
      <c r="P81" s="350">
        <f t="shared" si="0"/>
        <v>0</v>
      </c>
      <c r="Q81" s="99"/>
      <c r="R81" s="100"/>
      <c r="S81" s="101"/>
      <c r="T81" s="102"/>
      <c r="U81" s="349">
        <f t="shared" si="1"/>
        <v>0</v>
      </c>
      <c r="V81" s="103"/>
      <c r="W81" s="349">
        <f t="shared" si="2"/>
        <v>0</v>
      </c>
      <c r="Y81" s="93">
        <f t="shared" si="3"/>
        <v>0</v>
      </c>
      <c r="Z81" s="94">
        <f t="shared" si="4"/>
        <v>0</v>
      </c>
      <c r="AA81" s="94">
        <f t="shared" si="5"/>
        <v>0</v>
      </c>
      <c r="AB81" s="95">
        <f t="shared" si="6"/>
        <v>0</v>
      </c>
    </row>
    <row r="82" spans="2:28">
      <c r="B82" s="96"/>
      <c r="C82" s="110"/>
      <c r="D82" s="110"/>
      <c r="E82" s="111"/>
      <c r="F82" s="111"/>
      <c r="G82" s="96"/>
      <c r="H82" s="112"/>
      <c r="I82" s="113"/>
      <c r="J82" s="114"/>
      <c r="K82" s="115"/>
      <c r="L82" s="115"/>
      <c r="M82" s="115"/>
      <c r="N82" s="115"/>
      <c r="O82" s="116"/>
      <c r="P82" s="350">
        <f t="shared" si="0"/>
        <v>0</v>
      </c>
      <c r="Q82" s="99"/>
      <c r="R82" s="100"/>
      <c r="S82" s="101"/>
      <c r="T82" s="102"/>
      <c r="U82" s="349">
        <f t="shared" si="1"/>
        <v>0</v>
      </c>
      <c r="V82" s="103"/>
      <c r="W82" s="349">
        <f t="shared" si="2"/>
        <v>0</v>
      </c>
      <c r="Y82" s="93">
        <f t="shared" si="3"/>
        <v>0</v>
      </c>
      <c r="Z82" s="94">
        <f t="shared" si="4"/>
        <v>0</v>
      </c>
      <c r="AA82" s="94">
        <f t="shared" si="5"/>
        <v>0</v>
      </c>
      <c r="AB82" s="95">
        <f t="shared" si="6"/>
        <v>0</v>
      </c>
    </row>
    <row r="83" spans="2:28">
      <c r="B83" s="96"/>
      <c r="C83" s="110"/>
      <c r="D83" s="110"/>
      <c r="E83" s="111"/>
      <c r="F83" s="111"/>
      <c r="G83" s="96"/>
      <c r="H83" s="112"/>
      <c r="I83" s="113"/>
      <c r="J83" s="114"/>
      <c r="K83" s="115"/>
      <c r="L83" s="115"/>
      <c r="M83" s="115"/>
      <c r="N83" s="115"/>
      <c r="O83" s="116"/>
      <c r="P83" s="350">
        <f t="shared" si="0"/>
        <v>0</v>
      </c>
      <c r="Q83" s="99"/>
      <c r="R83" s="100"/>
      <c r="S83" s="101"/>
      <c r="T83" s="102"/>
      <c r="U83" s="349">
        <f t="shared" si="1"/>
        <v>0</v>
      </c>
      <c r="V83" s="103"/>
      <c r="W83" s="349">
        <f>U83*(1/(1-V83)-1)</f>
        <v>0</v>
      </c>
      <c r="Y83" s="93">
        <f t="shared" si="3"/>
        <v>0</v>
      </c>
      <c r="Z83" s="94">
        <f t="shared" si="4"/>
        <v>0</v>
      </c>
      <c r="AA83" s="94">
        <f t="shared" si="5"/>
        <v>0</v>
      </c>
      <c r="AB83" s="95">
        <f t="shared" si="6"/>
        <v>0</v>
      </c>
    </row>
    <row r="84" spans="2:28">
      <c r="B84" s="96"/>
      <c r="C84" s="110"/>
      <c r="D84" s="110"/>
      <c r="E84" s="111"/>
      <c r="F84" s="111"/>
      <c r="G84" s="96"/>
      <c r="H84" s="112"/>
      <c r="I84" s="113"/>
      <c r="J84" s="114"/>
      <c r="K84" s="115"/>
      <c r="L84" s="115"/>
      <c r="M84" s="115"/>
      <c r="N84" s="115"/>
      <c r="O84" s="116"/>
      <c r="P84" s="350">
        <f t="shared" si="0"/>
        <v>0</v>
      </c>
      <c r="Q84" s="99"/>
      <c r="R84" s="100"/>
      <c r="S84" s="101"/>
      <c r="T84" s="102"/>
      <c r="U84" s="349">
        <f t="shared" si="1"/>
        <v>0</v>
      </c>
      <c r="V84" s="103"/>
      <c r="W84" s="349">
        <f t="shared" ref="W84:W103" si="14">U84*(1/(1-V84)-1)</f>
        <v>0</v>
      </c>
      <c r="Y84" s="93">
        <f t="shared" si="3"/>
        <v>0</v>
      </c>
      <c r="Z84" s="94">
        <f t="shared" si="4"/>
        <v>0</v>
      </c>
      <c r="AA84" s="94">
        <f t="shared" si="5"/>
        <v>0</v>
      </c>
      <c r="AB84" s="95">
        <f t="shared" si="6"/>
        <v>0</v>
      </c>
    </row>
    <row r="85" spans="2:28">
      <c r="B85" s="96"/>
      <c r="C85" s="110"/>
      <c r="D85" s="110"/>
      <c r="E85" s="111"/>
      <c r="F85" s="111"/>
      <c r="G85" s="96"/>
      <c r="H85" s="112"/>
      <c r="I85" s="113"/>
      <c r="J85" s="114"/>
      <c r="K85" s="115"/>
      <c r="L85" s="115"/>
      <c r="M85" s="115"/>
      <c r="N85" s="115"/>
      <c r="O85" s="116"/>
      <c r="P85" s="350">
        <f t="shared" si="0"/>
        <v>0</v>
      </c>
      <c r="Q85" s="99"/>
      <c r="R85" s="100"/>
      <c r="S85" s="101"/>
      <c r="T85" s="102"/>
      <c r="U85" s="349">
        <f t="shared" si="1"/>
        <v>0</v>
      </c>
      <c r="V85" s="103"/>
      <c r="W85" s="349">
        <f t="shared" si="14"/>
        <v>0</v>
      </c>
      <c r="Y85" s="93">
        <f t="shared" si="3"/>
        <v>0</v>
      </c>
      <c r="Z85" s="94">
        <f t="shared" si="4"/>
        <v>0</v>
      </c>
      <c r="AA85" s="94">
        <f t="shared" si="5"/>
        <v>0</v>
      </c>
      <c r="AB85" s="95">
        <f t="shared" si="6"/>
        <v>0</v>
      </c>
    </row>
    <row r="86" spans="2:28">
      <c r="B86" s="96"/>
      <c r="C86" s="110"/>
      <c r="D86" s="110"/>
      <c r="E86" s="111"/>
      <c r="F86" s="111"/>
      <c r="G86" s="96"/>
      <c r="H86" s="112"/>
      <c r="I86" s="113"/>
      <c r="J86" s="114"/>
      <c r="K86" s="115"/>
      <c r="L86" s="115"/>
      <c r="M86" s="115"/>
      <c r="N86" s="115"/>
      <c r="O86" s="116"/>
      <c r="P86" s="350">
        <f t="shared" si="0"/>
        <v>0</v>
      </c>
      <c r="Q86" s="99"/>
      <c r="R86" s="100"/>
      <c r="S86" s="101"/>
      <c r="T86" s="102"/>
      <c r="U86" s="349">
        <f t="shared" si="1"/>
        <v>0</v>
      </c>
      <c r="V86" s="103"/>
      <c r="W86" s="349">
        <f t="shared" si="14"/>
        <v>0</v>
      </c>
      <c r="Y86" s="93">
        <f t="shared" si="3"/>
        <v>0</v>
      </c>
      <c r="Z86" s="94">
        <f t="shared" si="4"/>
        <v>0</v>
      </c>
      <c r="AA86" s="94">
        <f t="shared" si="5"/>
        <v>0</v>
      </c>
      <c r="AB86" s="95">
        <f t="shared" si="6"/>
        <v>0</v>
      </c>
    </row>
    <row r="87" spans="2:28">
      <c r="B87" s="96"/>
      <c r="C87" s="110"/>
      <c r="D87" s="110"/>
      <c r="E87" s="111"/>
      <c r="F87" s="111"/>
      <c r="G87" s="96"/>
      <c r="H87" s="112"/>
      <c r="I87" s="113"/>
      <c r="J87" s="114"/>
      <c r="K87" s="115"/>
      <c r="L87" s="115"/>
      <c r="M87" s="115"/>
      <c r="N87" s="115"/>
      <c r="O87" s="116"/>
      <c r="P87" s="350">
        <f t="shared" si="0"/>
        <v>0</v>
      </c>
      <c r="Q87" s="99"/>
      <c r="R87" s="100"/>
      <c r="S87" s="101"/>
      <c r="T87" s="102"/>
      <c r="U87" s="349">
        <f t="shared" si="1"/>
        <v>0</v>
      </c>
      <c r="V87" s="103"/>
      <c r="W87" s="349">
        <f t="shared" si="14"/>
        <v>0</v>
      </c>
      <c r="Y87" s="93">
        <f t="shared" si="3"/>
        <v>0</v>
      </c>
      <c r="Z87" s="94">
        <f t="shared" si="4"/>
        <v>0</v>
      </c>
      <c r="AA87" s="94">
        <f t="shared" si="5"/>
        <v>0</v>
      </c>
      <c r="AB87" s="95">
        <f t="shared" si="6"/>
        <v>0</v>
      </c>
    </row>
    <row r="88" spans="2:28">
      <c r="B88" s="96"/>
      <c r="C88" s="110"/>
      <c r="D88" s="110"/>
      <c r="E88" s="111"/>
      <c r="F88" s="111"/>
      <c r="G88" s="96"/>
      <c r="H88" s="112"/>
      <c r="I88" s="113"/>
      <c r="J88" s="114"/>
      <c r="K88" s="115"/>
      <c r="L88" s="115"/>
      <c r="M88" s="115"/>
      <c r="N88" s="115"/>
      <c r="O88" s="116"/>
      <c r="P88" s="350">
        <f t="shared" si="0"/>
        <v>0</v>
      </c>
      <c r="Q88" s="99"/>
      <c r="R88" s="100"/>
      <c r="S88" s="101"/>
      <c r="T88" s="102"/>
      <c r="U88" s="349">
        <f t="shared" si="1"/>
        <v>0</v>
      </c>
      <c r="V88" s="103"/>
      <c r="W88" s="349">
        <f t="shared" si="14"/>
        <v>0</v>
      </c>
      <c r="Y88" s="93">
        <f t="shared" si="3"/>
        <v>0</v>
      </c>
      <c r="Z88" s="94">
        <f t="shared" si="4"/>
        <v>0</v>
      </c>
      <c r="AA88" s="94">
        <f t="shared" si="5"/>
        <v>0</v>
      </c>
      <c r="AB88" s="95">
        <f t="shared" si="6"/>
        <v>0</v>
      </c>
    </row>
    <row r="89" spans="2:28">
      <c r="B89" s="96"/>
      <c r="C89" s="110"/>
      <c r="D89" s="110"/>
      <c r="E89" s="111"/>
      <c r="F89" s="111"/>
      <c r="G89" s="96"/>
      <c r="H89" s="112"/>
      <c r="I89" s="113"/>
      <c r="J89" s="114"/>
      <c r="K89" s="115"/>
      <c r="L89" s="115"/>
      <c r="M89" s="115"/>
      <c r="N89" s="115"/>
      <c r="O89" s="116"/>
      <c r="P89" s="350">
        <f t="shared" si="0"/>
        <v>0</v>
      </c>
      <c r="Q89" s="99"/>
      <c r="R89" s="100"/>
      <c r="S89" s="101"/>
      <c r="T89" s="102"/>
      <c r="U89" s="349">
        <f t="shared" si="1"/>
        <v>0</v>
      </c>
      <c r="V89" s="103"/>
      <c r="W89" s="349">
        <f t="shared" si="14"/>
        <v>0</v>
      </c>
      <c r="Y89" s="93">
        <f t="shared" si="3"/>
        <v>0</v>
      </c>
      <c r="Z89" s="94">
        <f t="shared" si="4"/>
        <v>0</v>
      </c>
      <c r="AA89" s="94">
        <f t="shared" si="5"/>
        <v>0</v>
      </c>
      <c r="AB89" s="95">
        <f t="shared" si="6"/>
        <v>0</v>
      </c>
    </row>
    <row r="90" spans="2:28">
      <c r="B90" s="96"/>
      <c r="C90" s="110"/>
      <c r="D90" s="110"/>
      <c r="E90" s="111"/>
      <c r="F90" s="111"/>
      <c r="G90" s="96"/>
      <c r="H90" s="112"/>
      <c r="I90" s="113"/>
      <c r="J90" s="114"/>
      <c r="K90" s="115"/>
      <c r="L90" s="115"/>
      <c r="M90" s="115"/>
      <c r="N90" s="115"/>
      <c r="O90" s="116"/>
      <c r="P90" s="350">
        <f t="shared" si="0"/>
        <v>0</v>
      </c>
      <c r="Q90" s="99"/>
      <c r="R90" s="100"/>
      <c r="S90" s="101"/>
      <c r="T90" s="102"/>
      <c r="U90" s="349">
        <f t="shared" si="1"/>
        <v>0</v>
      </c>
      <c r="V90" s="103"/>
      <c r="W90" s="349">
        <f t="shared" si="14"/>
        <v>0</v>
      </c>
      <c r="Y90" s="93">
        <f t="shared" si="3"/>
        <v>0</v>
      </c>
      <c r="Z90" s="94">
        <f t="shared" si="4"/>
        <v>0</v>
      </c>
      <c r="AA90" s="94">
        <f t="shared" si="5"/>
        <v>0</v>
      </c>
      <c r="AB90" s="95">
        <f t="shared" si="6"/>
        <v>0</v>
      </c>
    </row>
    <row r="91" spans="2:28">
      <c r="B91" s="80"/>
      <c r="C91" s="81"/>
      <c r="D91" s="81"/>
      <c r="E91" s="82"/>
      <c r="F91" s="82"/>
      <c r="G91" s="96"/>
      <c r="H91" s="97"/>
      <c r="I91" s="98"/>
      <c r="J91" s="97"/>
      <c r="K91" s="87"/>
      <c r="L91" s="87"/>
      <c r="M91" s="87"/>
      <c r="N91" s="87"/>
      <c r="O91" s="88"/>
      <c r="P91" s="350">
        <f t="shared" si="0"/>
        <v>0</v>
      </c>
      <c r="Q91" s="108"/>
      <c r="R91" s="108"/>
      <c r="S91" s="106"/>
      <c r="T91" s="108"/>
      <c r="U91" s="349">
        <f t="shared" si="1"/>
        <v>0</v>
      </c>
      <c r="V91" s="107"/>
      <c r="W91" s="349">
        <f t="shared" si="14"/>
        <v>0</v>
      </c>
      <c r="Y91" s="93">
        <f t="shared" si="3"/>
        <v>0</v>
      </c>
      <c r="Z91" s="94">
        <f t="shared" si="4"/>
        <v>0</v>
      </c>
      <c r="AA91" s="94">
        <f t="shared" si="5"/>
        <v>0</v>
      </c>
      <c r="AB91" s="95">
        <f t="shared" si="6"/>
        <v>0</v>
      </c>
    </row>
    <row r="92" spans="2:28">
      <c r="B92" s="80"/>
      <c r="C92" s="81"/>
      <c r="D92" s="81"/>
      <c r="E92" s="82"/>
      <c r="F92" s="82"/>
      <c r="G92" s="96"/>
      <c r="H92" s="97"/>
      <c r="I92" s="98"/>
      <c r="J92" s="97"/>
      <c r="K92" s="87"/>
      <c r="L92" s="87"/>
      <c r="M92" s="87"/>
      <c r="N92" s="87"/>
      <c r="O92" s="88"/>
      <c r="P92" s="350">
        <f t="shared" si="0"/>
        <v>0</v>
      </c>
      <c r="Q92" s="108"/>
      <c r="R92" s="108"/>
      <c r="S92" s="106"/>
      <c r="T92" s="108"/>
      <c r="U92" s="349">
        <f t="shared" ref="U92:U110" si="15">IF(G92="Unit",P92*T92,(P92*Q92-S92)*T92)</f>
        <v>0</v>
      </c>
      <c r="V92" s="107"/>
      <c r="W92" s="349">
        <f t="shared" si="14"/>
        <v>0</v>
      </c>
      <c r="Y92" s="93">
        <f t="shared" si="3"/>
        <v>0</v>
      </c>
      <c r="Z92" s="94">
        <f t="shared" si="4"/>
        <v>0</v>
      </c>
      <c r="AA92" s="94">
        <f t="shared" si="5"/>
        <v>0</v>
      </c>
      <c r="AB92" s="95">
        <f t="shared" ref="AB92:AB110" si="16">IF($G92="Unit",(I92*K92+L92+M92+N92)*O92*T92,(I92*K92+L92+M92+N92)*O92*Q92*T92)</f>
        <v>0</v>
      </c>
    </row>
    <row r="93" spans="2:28">
      <c r="B93" s="80"/>
      <c r="C93" s="81"/>
      <c r="D93" s="81"/>
      <c r="E93" s="82"/>
      <c r="F93" s="82"/>
      <c r="G93" s="96"/>
      <c r="H93" s="97"/>
      <c r="I93" s="98"/>
      <c r="J93" s="97"/>
      <c r="K93" s="87"/>
      <c r="L93" s="87"/>
      <c r="M93" s="87"/>
      <c r="N93" s="87"/>
      <c r="O93" s="88"/>
      <c r="P93" s="350">
        <f t="shared" si="0"/>
        <v>0</v>
      </c>
      <c r="Q93" s="108"/>
      <c r="R93" s="108"/>
      <c r="S93" s="106"/>
      <c r="T93" s="108"/>
      <c r="U93" s="349">
        <f t="shared" si="15"/>
        <v>0</v>
      </c>
      <c r="V93" s="107"/>
      <c r="W93" s="349">
        <f t="shared" si="14"/>
        <v>0</v>
      </c>
      <c r="Y93" s="93">
        <f t="shared" si="3"/>
        <v>0</v>
      </c>
      <c r="Z93" s="94">
        <f t="shared" si="4"/>
        <v>0</v>
      </c>
      <c r="AA93" s="94">
        <f t="shared" si="5"/>
        <v>0</v>
      </c>
      <c r="AB93" s="95">
        <f t="shared" si="16"/>
        <v>0</v>
      </c>
    </row>
    <row r="94" spans="2:28">
      <c r="B94" s="80"/>
      <c r="C94" s="81"/>
      <c r="D94" s="109"/>
      <c r="E94" s="82"/>
      <c r="F94" s="82"/>
      <c r="G94" s="96"/>
      <c r="H94" s="97"/>
      <c r="I94" s="98"/>
      <c r="J94" s="97"/>
      <c r="K94" s="87"/>
      <c r="L94" s="87"/>
      <c r="M94" s="87"/>
      <c r="N94" s="87"/>
      <c r="O94" s="88"/>
      <c r="P94" s="350">
        <f t="shared" si="0"/>
        <v>0</v>
      </c>
      <c r="Q94" s="108"/>
      <c r="R94" s="108"/>
      <c r="S94" s="106"/>
      <c r="T94" s="108"/>
      <c r="U94" s="349">
        <f t="shared" si="15"/>
        <v>0</v>
      </c>
      <c r="V94" s="107"/>
      <c r="W94" s="349">
        <f t="shared" si="14"/>
        <v>0</v>
      </c>
      <c r="Y94" s="93">
        <f t="shared" si="3"/>
        <v>0</v>
      </c>
      <c r="Z94" s="94">
        <f t="shared" si="4"/>
        <v>0</v>
      </c>
      <c r="AA94" s="94">
        <f t="shared" si="5"/>
        <v>0</v>
      </c>
      <c r="AB94" s="95">
        <f t="shared" si="16"/>
        <v>0</v>
      </c>
    </row>
    <row r="95" spans="2:28">
      <c r="B95" s="80"/>
      <c r="C95" s="81"/>
      <c r="D95" s="109"/>
      <c r="E95" s="82"/>
      <c r="F95" s="82"/>
      <c r="G95" s="96"/>
      <c r="H95" s="97"/>
      <c r="I95" s="98"/>
      <c r="J95" s="97"/>
      <c r="K95" s="87"/>
      <c r="L95" s="87"/>
      <c r="M95" s="87"/>
      <c r="N95" s="87"/>
      <c r="O95" s="88"/>
      <c r="P95" s="350">
        <f t="shared" si="0"/>
        <v>0</v>
      </c>
      <c r="Q95" s="108"/>
      <c r="R95" s="108"/>
      <c r="S95" s="106"/>
      <c r="T95" s="108"/>
      <c r="U95" s="349">
        <f t="shared" si="15"/>
        <v>0</v>
      </c>
      <c r="V95" s="107"/>
      <c r="W95" s="349">
        <f t="shared" si="14"/>
        <v>0</v>
      </c>
      <c r="Y95" s="93">
        <f t="shared" si="3"/>
        <v>0</v>
      </c>
      <c r="Z95" s="94">
        <f t="shared" si="4"/>
        <v>0</v>
      </c>
      <c r="AA95" s="94">
        <f t="shared" si="5"/>
        <v>0</v>
      </c>
      <c r="AB95" s="95">
        <f t="shared" si="16"/>
        <v>0</v>
      </c>
    </row>
    <row r="96" spans="2:28">
      <c r="B96" s="96"/>
      <c r="C96" s="81"/>
      <c r="D96" s="109"/>
      <c r="E96" s="82"/>
      <c r="F96" s="82"/>
      <c r="G96" s="96"/>
      <c r="H96" s="97"/>
      <c r="I96" s="98"/>
      <c r="J96" s="97"/>
      <c r="K96" s="87"/>
      <c r="L96" s="87"/>
      <c r="M96" s="87"/>
      <c r="N96" s="87"/>
      <c r="O96" s="88"/>
      <c r="P96" s="350">
        <f t="shared" si="0"/>
        <v>0</v>
      </c>
      <c r="Q96" s="104"/>
      <c r="R96" s="105"/>
      <c r="S96" s="106"/>
      <c r="T96" s="108"/>
      <c r="U96" s="349">
        <f t="shared" si="15"/>
        <v>0</v>
      </c>
      <c r="V96" s="107"/>
      <c r="W96" s="349">
        <f t="shared" si="14"/>
        <v>0</v>
      </c>
      <c r="Y96" s="93">
        <f t="shared" si="3"/>
        <v>0</v>
      </c>
      <c r="Z96" s="94">
        <f t="shared" si="4"/>
        <v>0</v>
      </c>
      <c r="AA96" s="94">
        <f t="shared" si="5"/>
        <v>0</v>
      </c>
      <c r="AB96" s="95">
        <f t="shared" si="16"/>
        <v>0</v>
      </c>
    </row>
    <row r="97" spans="2:28">
      <c r="B97" s="96"/>
      <c r="C97" s="81"/>
      <c r="D97" s="81"/>
      <c r="E97" s="82"/>
      <c r="F97" s="82"/>
      <c r="G97" s="96"/>
      <c r="H97" s="97"/>
      <c r="I97" s="98"/>
      <c r="J97" s="97"/>
      <c r="K97" s="87"/>
      <c r="L97" s="87"/>
      <c r="M97" s="87"/>
      <c r="N97" s="87"/>
      <c r="O97" s="88"/>
      <c r="P97" s="350">
        <f t="shared" si="0"/>
        <v>0</v>
      </c>
      <c r="Q97" s="104"/>
      <c r="R97" s="105"/>
      <c r="S97" s="106"/>
      <c r="T97" s="108"/>
      <c r="U97" s="349">
        <f t="shared" si="15"/>
        <v>0</v>
      </c>
      <c r="V97" s="107"/>
      <c r="W97" s="349">
        <f t="shared" si="14"/>
        <v>0</v>
      </c>
      <c r="Y97" s="93">
        <f t="shared" si="3"/>
        <v>0</v>
      </c>
      <c r="Z97" s="94">
        <f t="shared" si="4"/>
        <v>0</v>
      </c>
      <c r="AA97" s="94">
        <f t="shared" si="5"/>
        <v>0</v>
      </c>
      <c r="AB97" s="95">
        <f t="shared" si="16"/>
        <v>0</v>
      </c>
    </row>
    <row r="98" spans="2:28">
      <c r="B98" s="96"/>
      <c r="C98" s="81"/>
      <c r="D98" s="81"/>
      <c r="E98" s="82"/>
      <c r="F98" s="82"/>
      <c r="G98" s="96"/>
      <c r="H98" s="97"/>
      <c r="I98" s="98"/>
      <c r="J98" s="97"/>
      <c r="K98" s="87"/>
      <c r="L98" s="87"/>
      <c r="M98" s="87"/>
      <c r="N98" s="87"/>
      <c r="O98" s="88"/>
      <c r="P98" s="350">
        <f t="shared" si="0"/>
        <v>0</v>
      </c>
      <c r="Q98" s="104"/>
      <c r="R98" s="105"/>
      <c r="S98" s="106"/>
      <c r="T98" s="108"/>
      <c r="U98" s="349">
        <f t="shared" si="15"/>
        <v>0</v>
      </c>
      <c r="V98" s="107"/>
      <c r="W98" s="349">
        <f t="shared" si="14"/>
        <v>0</v>
      </c>
      <c r="Y98" s="93">
        <f t="shared" si="3"/>
        <v>0</v>
      </c>
      <c r="Z98" s="94">
        <f t="shared" si="4"/>
        <v>0</v>
      </c>
      <c r="AA98" s="94">
        <f t="shared" si="5"/>
        <v>0</v>
      </c>
      <c r="AB98" s="95">
        <f t="shared" si="16"/>
        <v>0</v>
      </c>
    </row>
    <row r="99" spans="2:28">
      <c r="B99" s="96"/>
      <c r="C99" s="81"/>
      <c r="D99" s="81"/>
      <c r="E99" s="82"/>
      <c r="F99" s="82"/>
      <c r="G99" s="96"/>
      <c r="H99" s="97"/>
      <c r="I99" s="98"/>
      <c r="J99" s="97"/>
      <c r="K99" s="87"/>
      <c r="L99" s="87"/>
      <c r="M99" s="87"/>
      <c r="N99" s="87"/>
      <c r="O99" s="88"/>
      <c r="P99" s="350">
        <f t="shared" si="0"/>
        <v>0</v>
      </c>
      <c r="Q99" s="99"/>
      <c r="R99" s="100"/>
      <c r="S99" s="101"/>
      <c r="T99" s="108"/>
      <c r="U99" s="349">
        <f t="shared" si="15"/>
        <v>0</v>
      </c>
      <c r="V99" s="107"/>
      <c r="W99" s="349">
        <f t="shared" si="14"/>
        <v>0</v>
      </c>
      <c r="Y99" s="93">
        <f t="shared" si="3"/>
        <v>0</v>
      </c>
      <c r="Z99" s="94">
        <f t="shared" si="4"/>
        <v>0</v>
      </c>
      <c r="AA99" s="94">
        <f t="shared" si="5"/>
        <v>0</v>
      </c>
      <c r="AB99" s="95">
        <f t="shared" si="16"/>
        <v>0</v>
      </c>
    </row>
    <row r="100" spans="2:28">
      <c r="B100" s="96"/>
      <c r="C100" s="81"/>
      <c r="D100" s="81"/>
      <c r="E100" s="82"/>
      <c r="F100" s="82"/>
      <c r="G100" s="96"/>
      <c r="H100" s="97"/>
      <c r="I100" s="98"/>
      <c r="J100" s="97"/>
      <c r="K100" s="87"/>
      <c r="L100" s="87"/>
      <c r="M100" s="87"/>
      <c r="N100" s="87"/>
      <c r="O100" s="88"/>
      <c r="P100" s="350">
        <f t="shared" si="0"/>
        <v>0</v>
      </c>
      <c r="Q100" s="108"/>
      <c r="R100" s="108"/>
      <c r="S100" s="106"/>
      <c r="T100" s="108"/>
      <c r="U100" s="349">
        <f t="shared" si="15"/>
        <v>0</v>
      </c>
      <c r="V100" s="107"/>
      <c r="W100" s="349">
        <f t="shared" si="14"/>
        <v>0</v>
      </c>
      <c r="Y100" s="93">
        <f t="shared" si="3"/>
        <v>0</v>
      </c>
      <c r="Z100" s="94">
        <f t="shared" si="4"/>
        <v>0</v>
      </c>
      <c r="AA100" s="94">
        <f t="shared" si="5"/>
        <v>0</v>
      </c>
      <c r="AB100" s="95">
        <f t="shared" si="16"/>
        <v>0</v>
      </c>
    </row>
    <row r="101" spans="2:28">
      <c r="B101" s="96"/>
      <c r="C101" s="110"/>
      <c r="D101" s="110"/>
      <c r="E101" s="111"/>
      <c r="F101" s="111"/>
      <c r="G101" s="96"/>
      <c r="H101" s="112"/>
      <c r="I101" s="113"/>
      <c r="J101" s="114"/>
      <c r="K101" s="115"/>
      <c r="L101" s="115"/>
      <c r="M101" s="115"/>
      <c r="N101" s="115"/>
      <c r="O101" s="116"/>
      <c r="P101" s="350">
        <f t="shared" si="0"/>
        <v>0</v>
      </c>
      <c r="Q101" s="99"/>
      <c r="R101" s="100"/>
      <c r="S101" s="101"/>
      <c r="T101" s="102"/>
      <c r="U101" s="349">
        <f t="shared" si="15"/>
        <v>0</v>
      </c>
      <c r="V101" s="103"/>
      <c r="W101" s="349">
        <f t="shared" si="14"/>
        <v>0</v>
      </c>
      <c r="Y101" s="93">
        <f t="shared" si="3"/>
        <v>0</v>
      </c>
      <c r="Z101" s="94">
        <f t="shared" si="4"/>
        <v>0</v>
      </c>
      <c r="AA101" s="94">
        <f t="shared" si="5"/>
        <v>0</v>
      </c>
      <c r="AB101" s="95">
        <f t="shared" si="16"/>
        <v>0</v>
      </c>
    </row>
    <row r="102" spans="2:28">
      <c r="B102" s="96"/>
      <c r="C102" s="110"/>
      <c r="D102" s="110"/>
      <c r="E102" s="111"/>
      <c r="F102" s="111"/>
      <c r="G102" s="96"/>
      <c r="H102" s="112"/>
      <c r="I102" s="113"/>
      <c r="J102" s="114"/>
      <c r="K102" s="115"/>
      <c r="L102" s="115"/>
      <c r="M102" s="115"/>
      <c r="N102" s="115"/>
      <c r="O102" s="116"/>
      <c r="P102" s="350">
        <f t="shared" si="0"/>
        <v>0</v>
      </c>
      <c r="Q102" s="99"/>
      <c r="R102" s="100"/>
      <c r="S102" s="101"/>
      <c r="T102" s="102"/>
      <c r="U102" s="349">
        <f t="shared" si="15"/>
        <v>0</v>
      </c>
      <c r="V102" s="103"/>
      <c r="W102" s="349">
        <f t="shared" si="14"/>
        <v>0</v>
      </c>
      <c r="Y102" s="93">
        <f t="shared" si="3"/>
        <v>0</v>
      </c>
      <c r="Z102" s="94">
        <f t="shared" si="4"/>
        <v>0</v>
      </c>
      <c r="AA102" s="94">
        <f t="shared" si="5"/>
        <v>0</v>
      </c>
      <c r="AB102" s="95">
        <f t="shared" si="16"/>
        <v>0</v>
      </c>
    </row>
    <row r="103" spans="2:28">
      <c r="B103" s="96"/>
      <c r="C103" s="110"/>
      <c r="D103" s="110"/>
      <c r="E103" s="111"/>
      <c r="F103" s="111"/>
      <c r="G103" s="96"/>
      <c r="H103" s="112"/>
      <c r="I103" s="113"/>
      <c r="J103" s="114"/>
      <c r="K103" s="115"/>
      <c r="L103" s="115"/>
      <c r="M103" s="115"/>
      <c r="N103" s="115"/>
      <c r="O103" s="116"/>
      <c r="P103" s="350">
        <f t="shared" si="0"/>
        <v>0</v>
      </c>
      <c r="Q103" s="99"/>
      <c r="R103" s="100"/>
      <c r="S103" s="101"/>
      <c r="T103" s="102"/>
      <c r="U103" s="349">
        <f t="shared" si="15"/>
        <v>0</v>
      </c>
      <c r="V103" s="103"/>
      <c r="W103" s="349">
        <f t="shared" si="14"/>
        <v>0</v>
      </c>
      <c r="Y103" s="93">
        <f t="shared" si="3"/>
        <v>0</v>
      </c>
      <c r="Z103" s="94">
        <f t="shared" si="4"/>
        <v>0</v>
      </c>
      <c r="AA103" s="94">
        <f t="shared" si="5"/>
        <v>0</v>
      </c>
      <c r="AB103" s="95">
        <f t="shared" si="16"/>
        <v>0</v>
      </c>
    </row>
    <row r="104" spans="2:28">
      <c r="B104" s="96"/>
      <c r="C104" s="110"/>
      <c r="D104" s="110"/>
      <c r="E104" s="111"/>
      <c r="F104" s="111"/>
      <c r="G104" s="96"/>
      <c r="H104" s="112"/>
      <c r="I104" s="113"/>
      <c r="J104" s="114"/>
      <c r="K104" s="115"/>
      <c r="L104" s="115"/>
      <c r="M104" s="115"/>
      <c r="N104" s="115"/>
      <c r="O104" s="116"/>
      <c r="P104" s="350">
        <f t="shared" si="0"/>
        <v>0</v>
      </c>
      <c r="Q104" s="99"/>
      <c r="R104" s="100"/>
      <c r="S104" s="101"/>
      <c r="T104" s="102"/>
      <c r="U104" s="349">
        <f t="shared" si="15"/>
        <v>0</v>
      </c>
      <c r="V104" s="103"/>
      <c r="W104" s="349">
        <f>U104*(1/(1-V104)-1)</f>
        <v>0</v>
      </c>
      <c r="Y104" s="93">
        <f t="shared" si="3"/>
        <v>0</v>
      </c>
      <c r="Z104" s="94">
        <f t="shared" si="4"/>
        <v>0</v>
      </c>
      <c r="AA104" s="94">
        <f t="shared" si="5"/>
        <v>0</v>
      </c>
      <c r="AB104" s="95">
        <f t="shared" si="16"/>
        <v>0</v>
      </c>
    </row>
    <row r="105" spans="2:28">
      <c r="B105" s="96"/>
      <c r="C105" s="110"/>
      <c r="D105" s="110"/>
      <c r="E105" s="111"/>
      <c r="F105" s="111"/>
      <c r="G105" s="96"/>
      <c r="H105" s="112"/>
      <c r="I105" s="113"/>
      <c r="J105" s="114"/>
      <c r="K105" s="115"/>
      <c r="L105" s="115"/>
      <c r="M105" s="115"/>
      <c r="N105" s="115"/>
      <c r="O105" s="116"/>
      <c r="P105" s="350">
        <f t="shared" si="0"/>
        <v>0</v>
      </c>
      <c r="Q105" s="99"/>
      <c r="R105" s="100"/>
      <c r="S105" s="101"/>
      <c r="T105" s="102"/>
      <c r="U105" s="349">
        <f t="shared" si="15"/>
        <v>0</v>
      </c>
      <c r="V105" s="103"/>
      <c r="W105" s="349">
        <f t="shared" ref="W105:W110" si="17">U105*(1/(1-V105)-1)</f>
        <v>0</v>
      </c>
      <c r="Y105" s="93">
        <f t="shared" si="3"/>
        <v>0</v>
      </c>
      <c r="Z105" s="94">
        <f t="shared" si="4"/>
        <v>0</v>
      </c>
      <c r="AA105" s="94">
        <f t="shared" si="5"/>
        <v>0</v>
      </c>
      <c r="AB105" s="95">
        <f t="shared" si="16"/>
        <v>0</v>
      </c>
    </row>
    <row r="106" spans="2:28">
      <c r="B106" s="96"/>
      <c r="C106" s="110"/>
      <c r="D106" s="110"/>
      <c r="E106" s="111"/>
      <c r="F106" s="111"/>
      <c r="G106" s="96"/>
      <c r="H106" s="112"/>
      <c r="I106" s="113"/>
      <c r="J106" s="114"/>
      <c r="K106" s="115"/>
      <c r="L106" s="115"/>
      <c r="M106" s="115"/>
      <c r="N106" s="115"/>
      <c r="O106" s="116"/>
      <c r="P106" s="350">
        <f t="shared" si="0"/>
        <v>0</v>
      </c>
      <c r="Q106" s="99"/>
      <c r="R106" s="100"/>
      <c r="S106" s="101"/>
      <c r="T106" s="102"/>
      <c r="U106" s="349">
        <f t="shared" si="15"/>
        <v>0</v>
      </c>
      <c r="V106" s="103"/>
      <c r="W106" s="349">
        <f t="shared" si="17"/>
        <v>0</v>
      </c>
      <c r="Y106" s="93">
        <f t="shared" si="3"/>
        <v>0</v>
      </c>
      <c r="Z106" s="94">
        <f t="shared" si="4"/>
        <v>0</v>
      </c>
      <c r="AA106" s="94">
        <f t="shared" si="5"/>
        <v>0</v>
      </c>
      <c r="AB106" s="95">
        <f t="shared" si="16"/>
        <v>0</v>
      </c>
    </row>
    <row r="107" spans="2:28">
      <c r="B107" s="96"/>
      <c r="C107" s="110"/>
      <c r="D107" s="110"/>
      <c r="E107" s="111"/>
      <c r="F107" s="111"/>
      <c r="G107" s="96"/>
      <c r="H107" s="112"/>
      <c r="I107" s="113"/>
      <c r="J107" s="114"/>
      <c r="K107" s="115"/>
      <c r="L107" s="115"/>
      <c r="M107" s="115"/>
      <c r="N107" s="115"/>
      <c r="O107" s="116"/>
      <c r="P107" s="350">
        <f t="shared" si="0"/>
        <v>0</v>
      </c>
      <c r="Q107" s="99"/>
      <c r="R107" s="100"/>
      <c r="S107" s="101"/>
      <c r="T107" s="102"/>
      <c r="U107" s="349">
        <f t="shared" si="15"/>
        <v>0</v>
      </c>
      <c r="V107" s="103"/>
      <c r="W107" s="349">
        <f t="shared" si="17"/>
        <v>0</v>
      </c>
      <c r="Y107" s="93">
        <f t="shared" si="3"/>
        <v>0</v>
      </c>
      <c r="Z107" s="94">
        <f t="shared" si="4"/>
        <v>0</v>
      </c>
      <c r="AA107" s="94">
        <f t="shared" si="5"/>
        <v>0</v>
      </c>
      <c r="AB107" s="95">
        <f t="shared" si="16"/>
        <v>0</v>
      </c>
    </row>
    <row r="108" spans="2:28">
      <c r="B108" s="96"/>
      <c r="C108" s="110"/>
      <c r="D108" s="110"/>
      <c r="E108" s="111"/>
      <c r="F108" s="111"/>
      <c r="G108" s="96"/>
      <c r="H108" s="112"/>
      <c r="I108" s="113"/>
      <c r="J108" s="114"/>
      <c r="K108" s="115"/>
      <c r="L108" s="115"/>
      <c r="M108" s="115"/>
      <c r="N108" s="115"/>
      <c r="O108" s="116"/>
      <c r="P108" s="350">
        <f t="shared" si="0"/>
        <v>0</v>
      </c>
      <c r="Q108" s="99"/>
      <c r="R108" s="100"/>
      <c r="S108" s="101"/>
      <c r="T108" s="102"/>
      <c r="U108" s="349">
        <f t="shared" si="15"/>
        <v>0</v>
      </c>
      <c r="V108" s="103"/>
      <c r="W108" s="349">
        <f t="shared" si="17"/>
        <v>0</v>
      </c>
      <c r="Y108" s="93">
        <f t="shared" si="3"/>
        <v>0</v>
      </c>
      <c r="Z108" s="94">
        <f t="shared" si="4"/>
        <v>0</v>
      </c>
      <c r="AA108" s="94">
        <f t="shared" si="5"/>
        <v>0</v>
      </c>
      <c r="AB108" s="95">
        <f t="shared" si="16"/>
        <v>0</v>
      </c>
    </row>
    <row r="109" spans="2:28">
      <c r="B109" s="96"/>
      <c r="C109" s="110"/>
      <c r="D109" s="110"/>
      <c r="E109" s="111"/>
      <c r="F109" s="111"/>
      <c r="G109" s="96"/>
      <c r="H109" s="112"/>
      <c r="I109" s="113"/>
      <c r="J109" s="114"/>
      <c r="K109" s="115"/>
      <c r="L109" s="115"/>
      <c r="M109" s="115"/>
      <c r="N109" s="115"/>
      <c r="O109" s="116"/>
      <c r="P109" s="350">
        <f t="shared" si="0"/>
        <v>0</v>
      </c>
      <c r="Q109" s="99"/>
      <c r="R109" s="100"/>
      <c r="S109" s="101"/>
      <c r="T109" s="102"/>
      <c r="U109" s="349">
        <f t="shared" si="15"/>
        <v>0</v>
      </c>
      <c r="V109" s="103"/>
      <c r="W109" s="349">
        <f t="shared" si="17"/>
        <v>0</v>
      </c>
      <c r="Y109" s="93">
        <f t="shared" si="3"/>
        <v>0</v>
      </c>
      <c r="Z109" s="94">
        <f t="shared" si="4"/>
        <v>0</v>
      </c>
      <c r="AA109" s="94">
        <f t="shared" si="5"/>
        <v>0</v>
      </c>
      <c r="AB109" s="95">
        <f t="shared" si="16"/>
        <v>0</v>
      </c>
    </row>
    <row r="110" spans="2:28">
      <c r="B110" s="96"/>
      <c r="C110" s="110"/>
      <c r="D110" s="110"/>
      <c r="E110" s="111"/>
      <c r="F110" s="111"/>
      <c r="G110" s="96"/>
      <c r="H110" s="112"/>
      <c r="I110" s="113"/>
      <c r="J110" s="114"/>
      <c r="K110" s="115"/>
      <c r="L110" s="115"/>
      <c r="M110" s="115"/>
      <c r="N110" s="115"/>
      <c r="O110" s="116"/>
      <c r="P110" s="350">
        <f t="shared" si="0"/>
        <v>0</v>
      </c>
      <c r="Q110" s="99"/>
      <c r="R110" s="100"/>
      <c r="S110" s="101"/>
      <c r="T110" s="102"/>
      <c r="U110" s="349">
        <f t="shared" si="15"/>
        <v>0</v>
      </c>
      <c r="V110" s="103"/>
      <c r="W110" s="349">
        <f t="shared" si="17"/>
        <v>0</v>
      </c>
      <c r="Y110" s="93">
        <f t="shared" si="3"/>
        <v>0</v>
      </c>
      <c r="Z110" s="94">
        <f t="shared" si="4"/>
        <v>0</v>
      </c>
      <c r="AA110" s="94">
        <f t="shared" si="5"/>
        <v>0</v>
      </c>
      <c r="AB110" s="95">
        <f t="shared" si="16"/>
        <v>0</v>
      </c>
    </row>
    <row r="111" spans="2:28">
      <c r="B111" s="96"/>
      <c r="C111" s="110"/>
      <c r="D111" s="110"/>
      <c r="E111" s="111"/>
      <c r="F111" s="111"/>
      <c r="G111" s="96"/>
      <c r="H111" s="112"/>
      <c r="I111" s="113"/>
      <c r="J111" s="114"/>
      <c r="K111" s="115"/>
      <c r="L111" s="115"/>
      <c r="M111" s="115"/>
      <c r="N111" s="115"/>
      <c r="O111" s="116"/>
      <c r="P111" s="350">
        <f t="shared" si="0"/>
        <v>0</v>
      </c>
      <c r="Q111" s="99"/>
      <c r="R111" s="100"/>
      <c r="S111" s="101"/>
      <c r="T111" s="102"/>
      <c r="U111" s="349">
        <f t="shared" si="1"/>
        <v>0</v>
      </c>
      <c r="V111" s="103"/>
      <c r="W111" s="349">
        <f t="shared" si="2"/>
        <v>0</v>
      </c>
      <c r="Y111" s="93">
        <f t="shared" si="3"/>
        <v>0</v>
      </c>
      <c r="Z111" s="94">
        <f t="shared" si="4"/>
        <v>0</v>
      </c>
      <c r="AA111" s="94">
        <f t="shared" si="5"/>
        <v>0</v>
      </c>
      <c r="AB111" s="95">
        <f t="shared" si="6"/>
        <v>0</v>
      </c>
    </row>
    <row r="112" spans="2:28" ht="13.5" thickBot="1">
      <c r="B112" s="117"/>
      <c r="C112" s="118"/>
      <c r="D112" s="119"/>
      <c r="E112" s="120"/>
      <c r="F112" s="120"/>
      <c r="G112" s="121"/>
      <c r="H112" s="122"/>
      <c r="I112" s="123"/>
      <c r="J112" s="124"/>
      <c r="K112" s="125"/>
      <c r="L112" s="125"/>
      <c r="M112" s="125"/>
      <c r="N112" s="125"/>
      <c r="O112" s="126"/>
      <c r="P112" s="351">
        <f t="shared" si="0"/>
        <v>0</v>
      </c>
      <c r="Q112" s="117"/>
      <c r="R112" s="127"/>
      <c r="S112" s="128"/>
      <c r="T112" s="129"/>
      <c r="U112" s="352">
        <f t="shared" si="1"/>
        <v>0</v>
      </c>
      <c r="V112" s="130"/>
      <c r="W112" s="352">
        <f t="shared" si="2"/>
        <v>0</v>
      </c>
      <c r="Y112" s="131">
        <f t="shared" si="3"/>
        <v>0</v>
      </c>
      <c r="Z112" s="132">
        <f t="shared" si="4"/>
        <v>0</v>
      </c>
      <c r="AA112" s="132">
        <f t="shared" si="5"/>
        <v>0</v>
      </c>
      <c r="AB112" s="133">
        <f t="shared" si="6"/>
        <v>0</v>
      </c>
    </row>
    <row r="113" spans="2:23" ht="13.5" thickBot="1">
      <c r="B113" s="134"/>
      <c r="C113" s="135"/>
      <c r="D113" s="136"/>
      <c r="E113" s="136"/>
      <c r="F113" s="136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4"/>
      <c r="U113" s="134"/>
      <c r="V113" s="137"/>
      <c r="W113" s="137"/>
    </row>
    <row r="114" spans="2:23">
      <c r="B114" s="138" t="s">
        <v>159</v>
      </c>
      <c r="C114" s="139"/>
      <c r="D114" s="139"/>
      <c r="E114" s="140"/>
      <c r="F114" s="140"/>
      <c r="G114" s="140"/>
      <c r="H114" s="140"/>
      <c r="I114" s="140"/>
      <c r="J114" s="140"/>
      <c r="K114" s="141"/>
      <c r="L114" s="141" t="s">
        <v>218</v>
      </c>
      <c r="M114" s="141" t="s">
        <v>219</v>
      </c>
      <c r="N114" s="141" t="s">
        <v>220</v>
      </c>
      <c r="O114" s="141" t="s">
        <v>221</v>
      </c>
      <c r="P114" s="140"/>
      <c r="Q114" s="140"/>
      <c r="R114" s="140"/>
      <c r="S114" s="140"/>
      <c r="T114" s="140"/>
      <c r="U114" s="141" t="s">
        <v>230</v>
      </c>
      <c r="V114" s="140"/>
      <c r="W114" s="142" t="s">
        <v>229</v>
      </c>
    </row>
    <row r="115" spans="2:23">
      <c r="B115" s="143"/>
      <c r="C115" s="144"/>
      <c r="D115" s="144"/>
      <c r="E115" s="145"/>
      <c r="F115" s="20"/>
      <c r="G115" s="20"/>
      <c r="H115" s="20"/>
      <c r="I115" s="20"/>
      <c r="J115" s="146"/>
      <c r="K115" s="147" t="str">
        <f>汇总!C26</f>
        <v>CNY</v>
      </c>
      <c r="L115" s="353">
        <f ca="1">SUMIF(INDIRECT("$J12:$J"&amp;EndZMaterials), $K115,INDIRECT("Y12:Y"&amp;EndZMaterials))</f>
        <v>0</v>
      </c>
      <c r="M115" s="353">
        <f ca="1">SUMIF(INDIRECT("$J12:$J"&amp;EndZMaterials), $K115,INDIRECT("Z12:Z"&amp;EndZMaterials))</f>
        <v>0</v>
      </c>
      <c r="N115" s="353">
        <f ca="1">SUMIF(INDIRECT("$J12:$J"&amp;EndZMaterials), $K115,INDIRECT("AA12:AA"&amp;EndZMaterials))</f>
        <v>0</v>
      </c>
      <c r="O115" s="353">
        <f ca="1">SUMIF(INDIRECT("$J12:$J"&amp;EndZMaterials), $K115,INDIRECT("AB12:AB"&amp;EndZMaterials))</f>
        <v>0</v>
      </c>
      <c r="P115" s="137"/>
      <c r="Q115" s="137"/>
      <c r="R115" s="137"/>
      <c r="S115" s="137"/>
      <c r="T115" s="148"/>
      <c r="U115" s="355">
        <f ca="1">SUMIF(INDIRECT("$J12:$J"&amp;EndZMaterials), $K115,INDIRECT("U12:U"&amp;EndZMaterials))</f>
        <v>0</v>
      </c>
      <c r="V115" s="148"/>
      <c r="W115" s="354">
        <f ca="1">SUMIF(INDIRECT("$J12:$J"&amp;EndZMaterials), $K115,INDIRECT("W12:W"&amp;EndZMaterials))</f>
        <v>0</v>
      </c>
    </row>
    <row r="116" spans="2:23">
      <c r="B116" s="143"/>
      <c r="C116" s="144"/>
      <c r="D116" s="144"/>
      <c r="E116" s="145"/>
      <c r="F116" s="145"/>
      <c r="G116" s="145"/>
      <c r="H116" s="145"/>
      <c r="I116" s="137"/>
      <c r="J116" s="137"/>
      <c r="K116" s="149">
        <f>汇总!C27</f>
        <v>0</v>
      </c>
      <c r="L116" s="150">
        <f ca="1">SUMIF(INDIRECT("$J12:$J"&amp;EndZMaterials), $K116,INDIRECT("AD12:AD"&amp;EndZMaterials))</f>
        <v>0</v>
      </c>
      <c r="M116" s="150">
        <f ca="1">SUMIF(INDIRECT("$J12:$J"&amp;EndZMaterials), $K116,INDIRECT("AE12:AE"&amp;EndZMaterials))</f>
        <v>0</v>
      </c>
      <c r="N116" s="150">
        <f ca="1">SUMIF(INDIRECT("$J12:$J"&amp;EndZMaterials), $K116,INDIRECT("AF12:AF"&amp;EndZMaterials))</f>
        <v>0</v>
      </c>
      <c r="O116" s="150">
        <f ca="1">SUMIF(INDIRECT("$J12:$J"&amp;EndZMaterials), $K116,INDIRECT("AG12:AG"&amp;EndZMaterials))</f>
        <v>0</v>
      </c>
      <c r="P116" s="137"/>
      <c r="Q116" s="137"/>
      <c r="R116" s="137"/>
      <c r="S116" s="137"/>
      <c r="T116" s="148"/>
      <c r="U116" s="151">
        <f ca="1">SUMIF(INDIRECT("$J12:$J"&amp;EndZMaterials), $K116,INDIRECT("U12:U"&amp;EndZMaterials))</f>
        <v>0</v>
      </c>
      <c r="V116" s="148"/>
      <c r="W116" s="152">
        <f ca="1">SUMIF(INDIRECT("$J12:$J"&amp;EndZMaterials), $K116,INDIRECT("W12:W"&amp;EndZMaterials))</f>
        <v>0</v>
      </c>
    </row>
    <row r="117" spans="2:23" ht="13.5" thickBot="1">
      <c r="B117" s="9" t="s">
        <v>265</v>
      </c>
      <c r="C117" s="153"/>
      <c r="D117" s="153"/>
      <c r="E117" s="154"/>
      <c r="F117" s="154"/>
      <c r="G117" s="154"/>
      <c r="H117" s="154"/>
      <c r="I117" s="155"/>
      <c r="J117" s="155"/>
      <c r="K117" s="156">
        <f>汇总!C28</f>
        <v>0</v>
      </c>
      <c r="L117" s="157">
        <f ca="1">SUMIF(INDIRECT("$J12:$J"&amp;EndZMaterials), $K117,INDIRECT("AD12:AD"&amp;EndZMaterials))</f>
        <v>0</v>
      </c>
      <c r="M117" s="157">
        <f ca="1">SUMIF(INDIRECT("$J12:$J"&amp;EndZMaterials), $K117,INDIRECT("AE12:AE"&amp;EndZMaterials))</f>
        <v>0</v>
      </c>
      <c r="N117" s="157">
        <f ca="1">SUMIF(INDIRECT("$J12:$J"&amp;EndZMaterials), $K117,INDIRECT("AF12:AF"&amp;EndZMaterials))</f>
        <v>0</v>
      </c>
      <c r="O117" s="157">
        <f ca="1">SUMIF(INDIRECT("$J12:$J"&amp;EndZMaterials), $K117,INDIRECT("AG12:AG"&amp;EndZMaterials))</f>
        <v>0</v>
      </c>
      <c r="P117" s="155"/>
      <c r="Q117" s="155"/>
      <c r="R117" s="155"/>
      <c r="S117" s="155"/>
      <c r="T117" s="155"/>
      <c r="U117" s="157">
        <f ca="1">SUMIF(INDIRECT("$J12:$J"&amp;EndZMaterials), $K117,INDIRECT("U12:U"&amp;EndZMaterials))</f>
        <v>0</v>
      </c>
      <c r="V117" s="155"/>
      <c r="W117" s="158">
        <f ca="1">SUMIF(INDIRECT("$J12:$J"&amp;EndZMaterials), $K117,INDIRECT("W12:W"&amp;EndZMaterials))</f>
        <v>0</v>
      </c>
    </row>
  </sheetData>
  <sheetProtection algorithmName="SHA-512" hashValue="7r9nlRGWr5FRLH5cdj1DJWqxcpjULPUK/yQ91uidGOv8tmFzVdTlZEsXf8IBECoUuXHMjCyavvkSSEtvC00Cfw==" saltValue="z7942Ou/+jBj1AEfCFtbkg==" spinCount="100000" sheet="1" insertRows="0" deleteRows="0"/>
  <mergeCells count="13">
    <mergeCell ref="B4:C4"/>
    <mergeCell ref="D5:F5"/>
    <mergeCell ref="J5:O5"/>
    <mergeCell ref="S5:W5"/>
    <mergeCell ref="D6:F6"/>
    <mergeCell ref="J6:O6"/>
    <mergeCell ref="S6:W6"/>
    <mergeCell ref="D7:F7"/>
    <mergeCell ref="J7:O7"/>
    <mergeCell ref="S7:W7"/>
    <mergeCell ref="D8:F8"/>
    <mergeCell ref="J8:O8"/>
    <mergeCell ref="S8:W8"/>
  </mergeCells>
  <phoneticPr fontId="1" type="noConversion"/>
  <conditionalFormatting sqref="U117 W117 L117:O117">
    <cfRule type="expression" dxfId="47" priority="26" stopIfTrue="1">
      <formula>$K$117=0</formula>
    </cfRule>
  </conditionalFormatting>
  <conditionalFormatting sqref="L116:O116 U116 W116">
    <cfRule type="expression" dxfId="46" priority="25" stopIfTrue="1">
      <formula>$K$116=0</formula>
    </cfRule>
  </conditionalFormatting>
  <conditionalFormatting sqref="Q12:S19 Q70:S70 Q52:S67 Q111:S112">
    <cfRule type="expression" dxfId="45" priority="24" stopIfTrue="1">
      <formula>$G12="Unit_(purchased_part)"</formula>
    </cfRule>
  </conditionalFormatting>
  <conditionalFormatting sqref="Q12:Q19 S12:S19 V12:W19 L12:O19 L70:O70 V70:W70 S70 Q70 L52:O67 V52:W67 S52:S67 Q52:Q67 Q111:Q112 S111:S112 V111:W112 L111:O112">
    <cfRule type="expression" dxfId="44" priority="23" stopIfTrue="1">
      <formula>$G12="Premium_(kg)"</formula>
    </cfRule>
  </conditionalFormatting>
  <conditionalFormatting sqref="Q12:S12">
    <cfRule type="cellIs" dxfId="43" priority="22" operator="equal">
      <formula>"Unit"</formula>
    </cfRule>
  </conditionalFormatting>
  <conditionalFormatting sqref="Q68:S69">
    <cfRule type="expression" dxfId="42" priority="20" stopIfTrue="1">
      <formula>$G68="Unit_(purchased_part)"</formula>
    </cfRule>
  </conditionalFormatting>
  <conditionalFormatting sqref="L68:O69 V68:W69 S68:S69 Q68:Q69">
    <cfRule type="expression" dxfId="41" priority="19" stopIfTrue="1">
      <formula>$G68="Premium_(kg)"</formula>
    </cfRule>
  </conditionalFormatting>
  <conditionalFormatting sqref="Q49:S50 Q31:S46">
    <cfRule type="expression" dxfId="40" priority="18" stopIfTrue="1">
      <formula>$G31="Unit_(purchased_part)"</formula>
    </cfRule>
  </conditionalFormatting>
  <conditionalFormatting sqref="L49:O50 V49:W50 S49:S50 Q49:Q50 L31:O46 V31:W46 S31:S46 Q31:Q46">
    <cfRule type="expression" dxfId="39" priority="17" stopIfTrue="1">
      <formula>$G31="Premium_(kg)"</formula>
    </cfRule>
  </conditionalFormatting>
  <conditionalFormatting sqref="Q47:S48">
    <cfRule type="expression" dxfId="38" priority="16" stopIfTrue="1">
      <formula>$G47="Unit_(purchased_part)"</formula>
    </cfRule>
  </conditionalFormatting>
  <conditionalFormatting sqref="L47:O48 V47:W48 S47:S48 Q47:Q48">
    <cfRule type="expression" dxfId="37" priority="15" stopIfTrue="1">
      <formula>$G47="Premium_(kg)"</formula>
    </cfRule>
  </conditionalFormatting>
  <conditionalFormatting sqref="Q20:S30">
    <cfRule type="expression" dxfId="36" priority="14" stopIfTrue="1">
      <formula>$G20="Unit_(purchased_part)"</formula>
    </cfRule>
  </conditionalFormatting>
  <conditionalFormatting sqref="L20:O30 V20:W30 S20:S30 Q20:Q30">
    <cfRule type="expression" dxfId="35" priority="13" stopIfTrue="1">
      <formula>$G20="Premium_(kg)"</formula>
    </cfRule>
  </conditionalFormatting>
  <conditionalFormatting sqref="Q51:S51">
    <cfRule type="expression" dxfId="34" priority="12" stopIfTrue="1">
      <formula>$G51="Unit_(purchased_part)"</formula>
    </cfRule>
  </conditionalFormatting>
  <conditionalFormatting sqref="L51:O51 V51:W51 S51 Q51">
    <cfRule type="expression" dxfId="33" priority="11" stopIfTrue="1">
      <formula>$G51="Premium_(kg)"</formula>
    </cfRule>
  </conditionalFormatting>
  <conditionalFormatting sqref="Q110:S110 Q92:S107">
    <cfRule type="expression" dxfId="32" priority="10" stopIfTrue="1">
      <formula>$G92="Unit_(purchased_part)"</formula>
    </cfRule>
  </conditionalFormatting>
  <conditionalFormatting sqref="L110:O110 V110:W110 S110 Q110 L92:O107 V92:W107 S92:S107 Q92:Q107">
    <cfRule type="expression" dxfId="31" priority="9" stopIfTrue="1">
      <formula>$G92="Premium_(kg)"</formula>
    </cfRule>
  </conditionalFormatting>
  <conditionalFormatting sqref="Q108:S109">
    <cfRule type="expression" dxfId="30" priority="8" stopIfTrue="1">
      <formula>$G108="Unit_(purchased_part)"</formula>
    </cfRule>
  </conditionalFormatting>
  <conditionalFormatting sqref="L108:O109 V108:W109 S108:S109 Q108:Q109">
    <cfRule type="expression" dxfId="29" priority="7" stopIfTrue="1">
      <formula>$G108="Premium_(kg)"</formula>
    </cfRule>
  </conditionalFormatting>
  <conditionalFormatting sqref="Q89:S90 Q71:S86">
    <cfRule type="expression" dxfId="28" priority="6" stopIfTrue="1">
      <formula>$G71="Unit_(purchased_part)"</formula>
    </cfRule>
  </conditionalFormatting>
  <conditionalFormatting sqref="L89:O90 V89:W90 S89:S90 Q89:Q90 L71:O86 V71:W86 S71:S86 Q71:Q86">
    <cfRule type="expression" dxfId="27" priority="5" stopIfTrue="1">
      <formula>$G71="Premium_(kg)"</formula>
    </cfRule>
  </conditionalFormatting>
  <conditionalFormatting sqref="Q87:S88">
    <cfRule type="expression" dxfId="26" priority="4" stopIfTrue="1">
      <formula>$G87="Unit_(purchased_part)"</formula>
    </cfRule>
  </conditionalFormatting>
  <conditionalFormatting sqref="L87:O88 V87:W88 S87:S88 Q87:Q88">
    <cfRule type="expression" dxfId="25" priority="3" stopIfTrue="1">
      <formula>$G87="Premium_(kg)"</formula>
    </cfRule>
  </conditionalFormatting>
  <conditionalFormatting sqref="Q91:S91">
    <cfRule type="expression" dxfId="24" priority="2" stopIfTrue="1">
      <formula>$G91="Unit_(purchased_part)"</formula>
    </cfRule>
  </conditionalFormatting>
  <conditionalFormatting sqref="L91:O91 V91:W91 S91 Q91">
    <cfRule type="expression" dxfId="23" priority="1" stopIfTrue="1">
      <formula>$G91="Premium_(kg)"</formula>
    </cfRule>
  </conditionalFormatting>
  <dataValidations count="2">
    <dataValidation type="custom" allowBlank="1" showInputMessage="1" showErrorMessage="1" errorTitle="Reimbursement" error="The Reimbursement is only a positive value" sqref="S13:S112">
      <formula1>S13&gt;=0</formula1>
    </dataValidation>
    <dataValidation type="list" allowBlank="1" showInputMessage="1" showErrorMessage="1" sqref="G14:G112">
      <formula1>listMengeneinheiten</formula1>
    </dataValidation>
  </dataValidations>
  <pageMargins left="0.25" right="0.25" top="0.75" bottom="0.75" header="0.3" footer="0.3"/>
  <pageSetup paperSize="9" scale="7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list!$A$2:$A$17</xm:f>
          </x14:formula1>
          <xm:sqref>G12:G13</xm:sqref>
        </x14:dataValidation>
        <x14:dataValidation type="list" allowBlank="1" showInputMessage="1" showErrorMessage="1">
          <x14:formula1>
            <xm:f>list!$B$2:$B$4</xm:f>
          </x14:formula1>
          <xm:sqref>J12:J112 H12:H112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AC46"/>
  <sheetViews>
    <sheetView showGridLines="0" showZeros="0" topLeftCell="E4" zoomScale="85" zoomScaleNormal="85" zoomScaleSheetLayoutView="85" workbookViewId="0">
      <selection activeCell="M39" sqref="M39"/>
    </sheetView>
  </sheetViews>
  <sheetFormatPr defaultColWidth="11.375" defaultRowHeight="12.75"/>
  <cols>
    <col min="1" max="1" width="1.375" style="47" customWidth="1"/>
    <col min="2" max="2" width="5.75" style="47" customWidth="1"/>
    <col min="3" max="4" width="25.75" style="47" customWidth="1"/>
    <col min="5" max="6" width="15.75" style="47" customWidth="1"/>
    <col min="7" max="7" width="6.625" style="47" bestFit="1" customWidth="1"/>
    <col min="8" max="10" width="8.25" style="47" customWidth="1"/>
    <col min="11" max="11" width="10.75" style="47" customWidth="1"/>
    <col min="12" max="12" width="8.25" style="47" customWidth="1"/>
    <col min="13" max="16" width="10.75" style="47" customWidth="1"/>
    <col min="17" max="17" width="14.375" style="47" customWidth="1"/>
    <col min="18" max="18" width="5.75" style="47" customWidth="1"/>
    <col min="19" max="19" width="8.25" style="47" customWidth="1"/>
    <col min="20" max="20" width="7.625" style="47" customWidth="1"/>
    <col min="21" max="21" width="10.75" style="47" customWidth="1"/>
    <col min="22" max="22" width="8.25" style="47" customWidth="1"/>
    <col min="23" max="23" width="11.25" style="47" customWidth="1"/>
    <col min="24" max="24" width="1.375" style="47" customWidth="1"/>
    <col min="25" max="29" width="11.375" style="47" hidden="1" customWidth="1"/>
    <col min="30" max="16384" width="11.375" style="47"/>
  </cols>
  <sheetData>
    <row r="1" spans="1:29" s="244" customFormat="1" ht="7.5" customHeight="1" thickBot="1">
      <c r="A1" s="244">
        <v>2</v>
      </c>
      <c r="B1" s="244">
        <v>5</v>
      </c>
      <c r="C1" s="244">
        <v>12</v>
      </c>
      <c r="D1" s="244">
        <v>25</v>
      </c>
      <c r="E1" s="244">
        <v>15</v>
      </c>
      <c r="F1" s="244">
        <v>15</v>
      </c>
      <c r="G1" s="244">
        <v>5</v>
      </c>
      <c r="H1" s="244">
        <v>7.5</v>
      </c>
      <c r="I1" s="244">
        <v>7.5</v>
      </c>
      <c r="J1" s="244">
        <v>7.5</v>
      </c>
      <c r="K1" s="244">
        <v>10</v>
      </c>
      <c r="L1" s="244">
        <v>7.5</v>
      </c>
      <c r="M1" s="244">
        <v>10</v>
      </c>
      <c r="O1" s="244">
        <v>10</v>
      </c>
      <c r="P1" s="244">
        <v>10</v>
      </c>
      <c r="Q1" s="244">
        <v>10</v>
      </c>
      <c r="R1" s="244">
        <v>5</v>
      </c>
      <c r="S1" s="244">
        <v>7.5</v>
      </c>
      <c r="T1" s="244">
        <v>5</v>
      </c>
      <c r="U1" s="244">
        <v>10</v>
      </c>
      <c r="V1" s="244">
        <v>7.5</v>
      </c>
      <c r="W1" s="244">
        <v>10</v>
      </c>
      <c r="X1" s="244">
        <v>2</v>
      </c>
    </row>
    <row r="2" spans="1:29" s="21" customFormat="1" ht="26.25" customHeight="1">
      <c r="B2" s="11" t="str">
        <f>汇总!B2</f>
        <v>北汽新能源汽车股份有限公司</v>
      </c>
      <c r="C2" s="11"/>
      <c r="D2" s="14"/>
      <c r="E2" s="14"/>
      <c r="F2" s="11" t="str">
        <f>汇总!F2</f>
        <v>报价分析表</v>
      </c>
      <c r="G2" s="14"/>
      <c r="H2" s="12"/>
      <c r="I2" s="14"/>
      <c r="J2" s="14"/>
      <c r="K2" s="14"/>
      <c r="L2" s="14"/>
      <c r="M2" s="14"/>
      <c r="N2" s="14"/>
      <c r="O2" s="13"/>
      <c r="P2" s="14"/>
      <c r="Q2" s="14"/>
      <c r="R2" s="14"/>
      <c r="S2" s="13"/>
      <c r="T2" s="15"/>
      <c r="U2" s="14"/>
      <c r="V2" s="14"/>
      <c r="W2" s="16"/>
    </row>
    <row r="3" spans="1:29" s="21" customFormat="1">
      <c r="B3" s="17" t="str">
        <f>汇总!B3</f>
        <v>BEIJING ELECTRIC VEHICLE CO.LTD.</v>
      </c>
      <c r="C3" s="17"/>
      <c r="D3" s="20"/>
      <c r="E3" s="20"/>
      <c r="F3" s="17" t="s">
        <v>249</v>
      </c>
      <c r="G3" s="20"/>
      <c r="I3" s="20"/>
      <c r="J3" s="20"/>
      <c r="K3" s="20"/>
      <c r="L3" s="20"/>
      <c r="M3" s="20"/>
      <c r="N3" s="20"/>
      <c r="O3" s="19"/>
      <c r="Q3" s="20"/>
      <c r="R3" s="20"/>
      <c r="S3" s="22"/>
      <c r="T3" s="20"/>
      <c r="U3" s="20"/>
      <c r="V3" s="20"/>
      <c r="W3" s="23"/>
    </row>
    <row r="4" spans="1:29" s="21" customFormat="1" ht="13.5" thickBot="1">
      <c r="B4" s="560" t="str">
        <f>汇总!B4</f>
        <v>机密</v>
      </c>
      <c r="C4" s="568"/>
      <c r="D4" s="25"/>
      <c r="E4" s="25"/>
      <c r="F4" s="26"/>
      <c r="G4" s="25"/>
      <c r="I4" s="27"/>
      <c r="J4" s="27"/>
      <c r="K4" s="27"/>
      <c r="L4" s="27"/>
      <c r="M4" s="27"/>
      <c r="N4" s="27"/>
      <c r="O4" s="27"/>
      <c r="P4" s="27"/>
      <c r="Q4" s="27"/>
      <c r="R4" s="387"/>
      <c r="S4" s="387"/>
      <c r="T4" s="387"/>
      <c r="U4" s="387"/>
      <c r="V4" s="387"/>
      <c r="W4" s="388"/>
    </row>
    <row r="5" spans="1:29" s="21" customFormat="1" ht="16.5" customHeight="1">
      <c r="B5" s="29" t="s">
        <v>16</v>
      </c>
      <c r="C5" s="249"/>
      <c r="D5" s="550">
        <f>汇总!C5</f>
        <v>0</v>
      </c>
      <c r="E5" s="569"/>
      <c r="F5" s="31" t="s">
        <v>111</v>
      </c>
      <c r="G5" s="31"/>
      <c r="H5" s="31"/>
      <c r="I5" s="562">
        <f>汇总!I5</f>
        <v>0</v>
      </c>
      <c r="J5" s="562"/>
      <c r="K5" s="562"/>
      <c r="L5" s="562"/>
      <c r="M5" s="562"/>
      <c r="N5" s="562"/>
      <c r="O5" s="562"/>
      <c r="P5" s="33" t="s">
        <v>115</v>
      </c>
      <c r="Q5" s="233"/>
      <c r="R5" s="570">
        <f>汇总!M5</f>
        <v>0</v>
      </c>
      <c r="S5" s="570"/>
      <c r="T5" s="570"/>
      <c r="U5" s="570"/>
      <c r="V5" s="570"/>
      <c r="W5" s="570"/>
    </row>
    <row r="6" spans="1:29" s="21" customFormat="1" ht="17.100000000000001" customHeight="1">
      <c r="B6" s="35" t="s">
        <v>17</v>
      </c>
      <c r="C6" s="35"/>
      <c r="D6" s="567">
        <f>汇总!C6</f>
        <v>0</v>
      </c>
      <c r="E6" s="571"/>
      <c r="F6" s="37" t="s">
        <v>112</v>
      </c>
      <c r="G6" s="39"/>
      <c r="H6" s="39"/>
      <c r="I6" s="550">
        <f>汇总!I6</f>
        <v>0</v>
      </c>
      <c r="J6" s="550"/>
      <c r="K6" s="550"/>
      <c r="L6" s="550"/>
      <c r="M6" s="550"/>
      <c r="N6" s="550"/>
      <c r="O6" s="550"/>
      <c r="P6" s="39" t="s">
        <v>116</v>
      </c>
      <c r="Q6" s="250"/>
      <c r="R6" s="572" t="e">
        <f>[2]Summary!$M6</f>
        <v>#REF!</v>
      </c>
      <c r="S6" s="572"/>
      <c r="T6" s="572"/>
      <c r="U6" s="572"/>
      <c r="V6" s="572"/>
      <c r="W6" s="572"/>
    </row>
    <row r="7" spans="1:29" s="21" customFormat="1" ht="17.100000000000001" customHeight="1">
      <c r="B7" s="35" t="s">
        <v>18</v>
      </c>
      <c r="C7" s="35"/>
      <c r="D7" s="550">
        <f>汇总!C7</f>
        <v>0</v>
      </c>
      <c r="E7" s="569"/>
      <c r="F7" s="37" t="s">
        <v>113</v>
      </c>
      <c r="G7" s="39"/>
      <c r="H7" s="39"/>
      <c r="I7" s="550">
        <f>汇总!I7</f>
        <v>0</v>
      </c>
      <c r="J7" s="550"/>
      <c r="K7" s="550"/>
      <c r="L7" s="550"/>
      <c r="M7" s="550"/>
      <c r="N7" s="550"/>
      <c r="O7" s="550"/>
      <c r="P7" s="39" t="s">
        <v>117</v>
      </c>
      <c r="Q7" s="250"/>
      <c r="R7" s="572" t="e">
        <f>[2]Summary!$M7</f>
        <v>#REF!</v>
      </c>
      <c r="S7" s="572"/>
      <c r="T7" s="572"/>
      <c r="U7" s="572"/>
      <c r="V7" s="572"/>
      <c r="W7" s="572"/>
    </row>
    <row r="8" spans="1:29" s="21" customFormat="1" ht="17.100000000000001" customHeight="1" thickBot="1">
      <c r="B8" s="41" t="s">
        <v>110</v>
      </c>
      <c r="C8" s="41"/>
      <c r="D8" s="573">
        <f>汇总!C8</f>
        <v>0</v>
      </c>
      <c r="E8" s="574"/>
      <c r="F8" s="43" t="s">
        <v>114</v>
      </c>
      <c r="G8" s="45"/>
      <c r="H8" s="45"/>
      <c r="I8" s="555">
        <f>汇总!I8</f>
        <v>0</v>
      </c>
      <c r="J8" s="555"/>
      <c r="K8" s="555"/>
      <c r="L8" s="555"/>
      <c r="M8" s="555"/>
      <c r="N8" s="555"/>
      <c r="O8" s="555"/>
      <c r="P8" s="45" t="s">
        <v>118</v>
      </c>
      <c r="Q8" s="251"/>
      <c r="R8" s="575" t="e">
        <f>[2]Summary!$M8</f>
        <v>#REF!</v>
      </c>
      <c r="S8" s="575"/>
      <c r="T8" s="575"/>
      <c r="U8" s="575"/>
      <c r="V8" s="575"/>
      <c r="W8" s="575"/>
    </row>
    <row r="9" spans="1:29" s="21" customFormat="1" ht="12" customHeight="1" thickBot="1">
      <c r="A9" s="47"/>
      <c r="B9" s="47"/>
      <c r="C9" s="47"/>
      <c r="D9" s="389"/>
      <c r="E9" s="389"/>
      <c r="F9" s="390"/>
      <c r="G9" s="390"/>
      <c r="H9" s="390"/>
      <c r="I9" s="390"/>
      <c r="J9" s="390"/>
      <c r="K9" s="390"/>
      <c r="L9" s="390"/>
      <c r="M9" s="391"/>
      <c r="N9" s="391"/>
      <c r="O9" s="392"/>
      <c r="P9" s="392"/>
      <c r="Q9" s="392"/>
      <c r="R9" s="392"/>
      <c r="S9" s="392"/>
      <c r="T9" s="392"/>
      <c r="U9" s="392"/>
      <c r="V9" s="392"/>
    </row>
    <row r="10" spans="1:29" s="393" customFormat="1" ht="15" customHeight="1" thickBot="1">
      <c r="B10" s="53"/>
      <c r="C10" s="54"/>
      <c r="D10" s="54" t="s">
        <v>158</v>
      </c>
      <c r="E10" s="394"/>
      <c r="F10" s="1"/>
      <c r="G10" s="2"/>
      <c r="H10" s="2"/>
      <c r="I10" s="2"/>
      <c r="J10" s="2"/>
      <c r="K10" s="167"/>
      <c r="L10" s="2"/>
      <c r="M10" s="55"/>
      <c r="N10" s="55"/>
      <c r="O10" s="2"/>
      <c r="P10" s="2"/>
      <c r="Q10" s="2"/>
      <c r="R10" s="1"/>
      <c r="S10" s="167"/>
      <c r="T10" s="167"/>
      <c r="U10" s="52"/>
      <c r="V10" s="52"/>
      <c r="W10" s="395"/>
      <c r="Y10" s="396"/>
      <c r="Z10" s="55" t="s">
        <v>119</v>
      </c>
      <c r="AA10" s="55"/>
      <c r="AB10" s="2"/>
      <c r="AC10" s="395"/>
    </row>
    <row r="11" spans="1:29" s="263" customFormat="1" ht="39" thickBot="1">
      <c r="B11" s="256" t="s">
        <v>123</v>
      </c>
      <c r="C11" s="60" t="s">
        <v>124</v>
      </c>
      <c r="D11" s="61" t="s">
        <v>125</v>
      </c>
      <c r="E11" s="74" t="s">
        <v>126</v>
      </c>
      <c r="F11" s="64" t="s">
        <v>127</v>
      </c>
      <c r="G11" s="397" t="s">
        <v>133</v>
      </c>
      <c r="H11" s="69" t="s">
        <v>250</v>
      </c>
      <c r="I11" s="74" t="s">
        <v>129</v>
      </c>
      <c r="J11" s="398" t="s">
        <v>130</v>
      </c>
      <c r="K11" s="61" t="s">
        <v>251</v>
      </c>
      <c r="L11" s="61" t="s">
        <v>252</v>
      </c>
      <c r="M11" s="399" t="s">
        <v>253</v>
      </c>
      <c r="N11" s="399" t="s">
        <v>254</v>
      </c>
      <c r="O11" s="399" t="s">
        <v>131</v>
      </c>
      <c r="P11" s="399" t="s">
        <v>255</v>
      </c>
      <c r="Q11" s="400" t="s">
        <v>132</v>
      </c>
      <c r="R11" s="75" t="s">
        <v>128</v>
      </c>
      <c r="S11" s="61" t="s">
        <v>134</v>
      </c>
      <c r="T11" s="62" t="s">
        <v>135</v>
      </c>
      <c r="U11" s="72" t="s">
        <v>256</v>
      </c>
      <c r="V11" s="75" t="s">
        <v>257</v>
      </c>
      <c r="W11" s="401" t="s">
        <v>136</v>
      </c>
      <c r="Y11" s="64" t="s">
        <v>139</v>
      </c>
      <c r="Z11" s="257" t="s">
        <v>138</v>
      </c>
      <c r="AA11" s="257" t="s">
        <v>137</v>
      </c>
      <c r="AB11" s="61" t="s">
        <v>131</v>
      </c>
      <c r="AC11" s="73" t="s">
        <v>140</v>
      </c>
    </row>
    <row r="12" spans="1:29" s="285" customFormat="1" ht="26.1" hidden="1" customHeight="1">
      <c r="A12" s="284"/>
      <c r="B12" s="83"/>
      <c r="C12" s="402"/>
      <c r="D12" s="403"/>
      <c r="E12" s="402"/>
      <c r="F12" s="83"/>
      <c r="G12" s="265"/>
      <c r="H12" s="403"/>
      <c r="I12" s="403"/>
      <c r="J12" s="404"/>
      <c r="K12" s="404"/>
      <c r="L12" s="405"/>
      <c r="M12" s="406"/>
      <c r="N12" s="407"/>
      <c r="O12" s="408">
        <f>IF(I12&gt;0, ((J12*K12*(1+L12) + M12)*H12/I12/3600)+N12, 0)</f>
        <v>0</v>
      </c>
      <c r="P12" s="409"/>
      <c r="Q12" s="281">
        <f t="shared" ref="Q12:Q40" si="0">IF(I12&gt;0,((J12*K12*(1+L12) + M12+ P12)*H12/I12/3600)+N12, 0)</f>
        <v>0</v>
      </c>
      <c r="R12" s="410"/>
      <c r="S12" s="411"/>
      <c r="T12" s="412"/>
      <c r="U12" s="281">
        <f>Q12*S12*T12</f>
        <v>0</v>
      </c>
      <c r="V12" s="92"/>
      <c r="W12" s="281">
        <f>U12*(1/(1-V12)-1)</f>
        <v>0</v>
      </c>
      <c r="Y12" s="280">
        <f t="shared" ref="Y12:Y40" si="1">IF(I12&gt;0, J12*K12*(L12+1)*H12/I12/3600*S12*T12, 0)</f>
        <v>0</v>
      </c>
      <c r="Z12" s="413">
        <f t="shared" ref="Z12:Z40" si="2">IF(I12&gt;0, M12*H12/I12/3600*S12*T12, 0)</f>
        <v>0</v>
      </c>
      <c r="AA12" s="413" t="str">
        <f t="shared" ref="AA12:AA40" si="3">IF(I12&gt;0,N12*S12*T12,"")</f>
        <v/>
      </c>
      <c r="AB12" s="413">
        <f t="shared" ref="AB12:AB40" si="4">O12*S12*T12</f>
        <v>0</v>
      </c>
      <c r="AC12" s="414">
        <f t="shared" ref="AC12:AC40" si="5">IF(I12&gt;0, P12*H12/I12/3600*S12*T12, 0)</f>
        <v>0</v>
      </c>
    </row>
    <row r="13" spans="1:29" s="285" customFormat="1" ht="26.1" customHeight="1">
      <c r="B13" s="96"/>
      <c r="C13" s="81"/>
      <c r="D13" s="81"/>
      <c r="E13" s="82"/>
      <c r="F13" s="80"/>
      <c r="G13" s="415"/>
      <c r="H13" s="81"/>
      <c r="I13" s="81"/>
      <c r="J13" s="416"/>
      <c r="K13" s="416"/>
      <c r="L13" s="417"/>
      <c r="M13" s="418"/>
      <c r="N13" s="419"/>
      <c r="O13" s="420">
        <f>IF(I13&gt;0, ((J13*K13*(1+L13) + M13)*H13/I13/3600)+N13, 0)</f>
        <v>0</v>
      </c>
      <c r="P13" s="421"/>
      <c r="Q13" s="422">
        <f>IF(I13&gt;0,((J13*K13*(1+L13) + M13+ P13)*H13/I13/3600)+N13, 0)</f>
        <v>0</v>
      </c>
      <c r="R13" s="294"/>
      <c r="S13" s="87"/>
      <c r="T13" s="423"/>
      <c r="U13" s="422">
        <f>Q13*S13*T13</f>
        <v>0</v>
      </c>
      <c r="V13" s="107"/>
      <c r="W13" s="422">
        <f t="shared" ref="W13:W40" si="6">U13*(1/(1-V13)-1)</f>
        <v>0</v>
      </c>
      <c r="Y13" s="424">
        <f t="shared" si="1"/>
        <v>0</v>
      </c>
      <c r="Z13" s="425">
        <f t="shared" si="2"/>
        <v>0</v>
      </c>
      <c r="AA13" s="425" t="str">
        <f t="shared" si="3"/>
        <v/>
      </c>
      <c r="AB13" s="425">
        <f t="shared" si="4"/>
        <v>0</v>
      </c>
      <c r="AC13" s="426">
        <f t="shared" si="5"/>
        <v>0</v>
      </c>
    </row>
    <row r="14" spans="1:29" s="285" customFormat="1" ht="26.1" customHeight="1">
      <c r="B14" s="96"/>
      <c r="C14" s="81"/>
      <c r="D14" s="81"/>
      <c r="E14" s="82"/>
      <c r="F14" s="80"/>
      <c r="G14" s="415"/>
      <c r="H14" s="81"/>
      <c r="I14" s="81"/>
      <c r="J14" s="416"/>
      <c r="K14" s="416"/>
      <c r="L14" s="417"/>
      <c r="M14" s="418"/>
      <c r="N14" s="419"/>
      <c r="O14" s="420">
        <f t="shared" ref="O14:O40" si="7">IF(I14&gt;0, ((J14*K14*(1+L14) + M14)*H14/I14/3600)+N14, 0)</f>
        <v>0</v>
      </c>
      <c r="P14" s="421"/>
      <c r="Q14" s="422">
        <f t="shared" si="0"/>
        <v>0</v>
      </c>
      <c r="R14" s="294"/>
      <c r="S14" s="87"/>
      <c r="T14" s="423"/>
      <c r="U14" s="422">
        <f t="shared" ref="U14:U40" si="8">Q14*S14*T14</f>
        <v>0</v>
      </c>
      <c r="V14" s="107"/>
      <c r="W14" s="422">
        <f t="shared" si="6"/>
        <v>0</v>
      </c>
      <c r="Y14" s="424">
        <f t="shared" si="1"/>
        <v>0</v>
      </c>
      <c r="Z14" s="425">
        <f t="shared" si="2"/>
        <v>0</v>
      </c>
      <c r="AA14" s="425" t="str">
        <f t="shared" si="3"/>
        <v/>
      </c>
      <c r="AB14" s="425">
        <f t="shared" si="4"/>
        <v>0</v>
      </c>
      <c r="AC14" s="426">
        <f t="shared" si="5"/>
        <v>0</v>
      </c>
    </row>
    <row r="15" spans="1:29" s="285" customFormat="1" ht="26.1" customHeight="1">
      <c r="B15" s="96"/>
      <c r="C15" s="81"/>
      <c r="D15" s="81"/>
      <c r="E15" s="82"/>
      <c r="F15" s="80"/>
      <c r="G15" s="415"/>
      <c r="H15" s="81"/>
      <c r="I15" s="81"/>
      <c r="J15" s="416"/>
      <c r="K15" s="416"/>
      <c r="L15" s="417"/>
      <c r="M15" s="418"/>
      <c r="N15" s="419"/>
      <c r="O15" s="420">
        <f t="shared" si="7"/>
        <v>0</v>
      </c>
      <c r="P15" s="421"/>
      <c r="Q15" s="422">
        <f t="shared" si="0"/>
        <v>0</v>
      </c>
      <c r="R15" s="294"/>
      <c r="S15" s="87"/>
      <c r="T15" s="423"/>
      <c r="U15" s="422">
        <f t="shared" si="8"/>
        <v>0</v>
      </c>
      <c r="V15" s="107"/>
      <c r="W15" s="422">
        <f t="shared" si="6"/>
        <v>0</v>
      </c>
      <c r="Y15" s="424">
        <f t="shared" si="1"/>
        <v>0</v>
      </c>
      <c r="Z15" s="425">
        <f t="shared" si="2"/>
        <v>0</v>
      </c>
      <c r="AA15" s="425" t="str">
        <f t="shared" si="3"/>
        <v/>
      </c>
      <c r="AB15" s="425">
        <f t="shared" si="4"/>
        <v>0</v>
      </c>
      <c r="AC15" s="426">
        <f t="shared" si="5"/>
        <v>0</v>
      </c>
    </row>
    <row r="16" spans="1:29" s="285" customFormat="1" ht="26.1" customHeight="1">
      <c r="B16" s="96"/>
      <c r="C16" s="81"/>
      <c r="D16" s="81"/>
      <c r="E16" s="82"/>
      <c r="F16" s="80"/>
      <c r="G16" s="415"/>
      <c r="H16" s="81"/>
      <c r="I16" s="81"/>
      <c r="J16" s="416"/>
      <c r="K16" s="416"/>
      <c r="L16" s="417"/>
      <c r="M16" s="418"/>
      <c r="N16" s="419"/>
      <c r="O16" s="420">
        <f t="shared" si="7"/>
        <v>0</v>
      </c>
      <c r="P16" s="421"/>
      <c r="Q16" s="422">
        <f t="shared" si="0"/>
        <v>0</v>
      </c>
      <c r="R16" s="294"/>
      <c r="S16" s="87"/>
      <c r="T16" s="423"/>
      <c r="U16" s="422">
        <f t="shared" si="8"/>
        <v>0</v>
      </c>
      <c r="V16" s="107"/>
      <c r="W16" s="422">
        <f t="shared" si="6"/>
        <v>0</v>
      </c>
      <c r="Y16" s="424">
        <f t="shared" si="1"/>
        <v>0</v>
      </c>
      <c r="Z16" s="425">
        <f t="shared" si="2"/>
        <v>0</v>
      </c>
      <c r="AA16" s="425" t="str">
        <f t="shared" si="3"/>
        <v/>
      </c>
      <c r="AB16" s="425">
        <f t="shared" si="4"/>
        <v>0</v>
      </c>
      <c r="AC16" s="426">
        <f t="shared" si="5"/>
        <v>0</v>
      </c>
    </row>
    <row r="17" spans="2:29" s="285" customFormat="1" ht="26.1" customHeight="1">
      <c r="B17" s="96"/>
      <c r="C17" s="110"/>
      <c r="D17" s="110"/>
      <c r="E17" s="111"/>
      <c r="F17" s="96"/>
      <c r="G17" s="287"/>
      <c r="H17" s="110"/>
      <c r="I17" s="110"/>
      <c r="J17" s="427"/>
      <c r="K17" s="427"/>
      <c r="L17" s="428"/>
      <c r="M17" s="429"/>
      <c r="N17" s="430"/>
      <c r="O17" s="420">
        <f t="shared" si="7"/>
        <v>0</v>
      </c>
      <c r="P17" s="431"/>
      <c r="Q17" s="422">
        <f t="shared" si="0"/>
        <v>0</v>
      </c>
      <c r="R17" s="305"/>
      <c r="S17" s="115"/>
      <c r="T17" s="432"/>
      <c r="U17" s="422">
        <f t="shared" si="8"/>
        <v>0</v>
      </c>
      <c r="V17" s="103"/>
      <c r="W17" s="422">
        <f t="shared" si="6"/>
        <v>0</v>
      </c>
      <c r="Y17" s="424">
        <f t="shared" si="1"/>
        <v>0</v>
      </c>
      <c r="Z17" s="425">
        <f t="shared" si="2"/>
        <v>0</v>
      </c>
      <c r="AA17" s="425" t="str">
        <f t="shared" si="3"/>
        <v/>
      </c>
      <c r="AB17" s="425">
        <f t="shared" si="4"/>
        <v>0</v>
      </c>
      <c r="AC17" s="426">
        <f t="shared" si="5"/>
        <v>0</v>
      </c>
    </row>
    <row r="18" spans="2:29" s="285" customFormat="1" ht="26.1" customHeight="1">
      <c r="B18" s="96"/>
      <c r="C18" s="110"/>
      <c r="D18" s="110"/>
      <c r="E18" s="111"/>
      <c r="F18" s="96"/>
      <c r="G18" s="287"/>
      <c r="H18" s="110"/>
      <c r="I18" s="110"/>
      <c r="J18" s="427"/>
      <c r="K18" s="427"/>
      <c r="L18" s="428"/>
      <c r="M18" s="429"/>
      <c r="N18" s="430"/>
      <c r="O18" s="420">
        <f t="shared" si="7"/>
        <v>0</v>
      </c>
      <c r="P18" s="431"/>
      <c r="Q18" s="422">
        <f t="shared" si="0"/>
        <v>0</v>
      </c>
      <c r="R18" s="305"/>
      <c r="S18" s="115"/>
      <c r="T18" s="432"/>
      <c r="U18" s="422">
        <f t="shared" si="8"/>
        <v>0</v>
      </c>
      <c r="V18" s="103"/>
      <c r="W18" s="422">
        <f t="shared" si="6"/>
        <v>0</v>
      </c>
      <c r="Y18" s="424">
        <f t="shared" si="1"/>
        <v>0</v>
      </c>
      <c r="Z18" s="425">
        <f t="shared" si="2"/>
        <v>0</v>
      </c>
      <c r="AA18" s="425" t="str">
        <f t="shared" si="3"/>
        <v/>
      </c>
      <c r="AB18" s="425">
        <f t="shared" si="4"/>
        <v>0</v>
      </c>
      <c r="AC18" s="426">
        <f t="shared" si="5"/>
        <v>0</v>
      </c>
    </row>
    <row r="19" spans="2:29" s="285" customFormat="1" ht="26.1" customHeight="1">
      <c r="B19" s="96"/>
      <c r="C19" s="110"/>
      <c r="D19" s="110"/>
      <c r="E19" s="111"/>
      <c r="F19" s="96"/>
      <c r="G19" s="287"/>
      <c r="H19" s="110"/>
      <c r="I19" s="110"/>
      <c r="J19" s="427"/>
      <c r="K19" s="427"/>
      <c r="L19" s="428"/>
      <c r="M19" s="429"/>
      <c r="N19" s="430"/>
      <c r="O19" s="420">
        <f t="shared" si="7"/>
        <v>0</v>
      </c>
      <c r="P19" s="431"/>
      <c r="Q19" s="422">
        <f t="shared" si="0"/>
        <v>0</v>
      </c>
      <c r="R19" s="305"/>
      <c r="S19" s="115"/>
      <c r="T19" s="432"/>
      <c r="U19" s="422">
        <f t="shared" si="8"/>
        <v>0</v>
      </c>
      <c r="V19" s="103"/>
      <c r="W19" s="422">
        <f t="shared" si="6"/>
        <v>0</v>
      </c>
      <c r="Y19" s="424">
        <f t="shared" si="1"/>
        <v>0</v>
      </c>
      <c r="Z19" s="425">
        <f t="shared" si="2"/>
        <v>0</v>
      </c>
      <c r="AA19" s="425" t="str">
        <f t="shared" si="3"/>
        <v/>
      </c>
      <c r="AB19" s="425">
        <f t="shared" si="4"/>
        <v>0</v>
      </c>
      <c r="AC19" s="426">
        <f t="shared" si="5"/>
        <v>0</v>
      </c>
    </row>
    <row r="20" spans="2:29" s="285" customFormat="1" ht="26.1" customHeight="1">
      <c r="B20" s="96"/>
      <c r="C20" s="110"/>
      <c r="D20" s="110"/>
      <c r="E20" s="111"/>
      <c r="F20" s="96"/>
      <c r="G20" s="287"/>
      <c r="H20" s="110"/>
      <c r="I20" s="110"/>
      <c r="J20" s="427"/>
      <c r="K20" s="427"/>
      <c r="L20" s="428"/>
      <c r="M20" s="429"/>
      <c r="N20" s="430"/>
      <c r="O20" s="420">
        <f t="shared" si="7"/>
        <v>0</v>
      </c>
      <c r="P20" s="431"/>
      <c r="Q20" s="422">
        <f t="shared" si="0"/>
        <v>0</v>
      </c>
      <c r="R20" s="305"/>
      <c r="S20" s="115"/>
      <c r="T20" s="432"/>
      <c r="U20" s="422">
        <f>Q20*S20*T20</f>
        <v>0</v>
      </c>
      <c r="V20" s="103"/>
      <c r="W20" s="422">
        <f>U20*(1/(1-V20)-1)</f>
        <v>0</v>
      </c>
      <c r="Y20" s="424">
        <f t="shared" si="1"/>
        <v>0</v>
      </c>
      <c r="Z20" s="425">
        <f t="shared" si="2"/>
        <v>0</v>
      </c>
      <c r="AA20" s="425" t="str">
        <f t="shared" si="3"/>
        <v/>
      </c>
      <c r="AB20" s="425">
        <f t="shared" si="4"/>
        <v>0</v>
      </c>
      <c r="AC20" s="426">
        <f t="shared" si="5"/>
        <v>0</v>
      </c>
    </row>
    <row r="21" spans="2:29" s="285" customFormat="1" ht="26.1" customHeight="1">
      <c r="B21" s="96"/>
      <c r="C21" s="110"/>
      <c r="D21" s="110"/>
      <c r="E21" s="111"/>
      <c r="F21" s="96"/>
      <c r="G21" s="287"/>
      <c r="H21" s="110"/>
      <c r="I21" s="110"/>
      <c r="J21" s="427"/>
      <c r="K21" s="427"/>
      <c r="L21" s="428"/>
      <c r="M21" s="429"/>
      <c r="N21" s="430"/>
      <c r="O21" s="420">
        <f t="shared" si="7"/>
        <v>0</v>
      </c>
      <c r="P21" s="431"/>
      <c r="Q21" s="422">
        <f t="shared" si="0"/>
        <v>0</v>
      </c>
      <c r="R21" s="305"/>
      <c r="S21" s="115"/>
      <c r="T21" s="432"/>
      <c r="U21" s="422">
        <f>Q21*S21*T21</f>
        <v>0</v>
      </c>
      <c r="V21" s="103"/>
      <c r="W21" s="422">
        <f>U21*(1/(1-V21)-1)</f>
        <v>0</v>
      </c>
      <c r="Y21" s="424">
        <f t="shared" si="1"/>
        <v>0</v>
      </c>
      <c r="Z21" s="425">
        <f t="shared" si="2"/>
        <v>0</v>
      </c>
      <c r="AA21" s="425" t="str">
        <f t="shared" si="3"/>
        <v/>
      </c>
      <c r="AB21" s="425">
        <f t="shared" si="4"/>
        <v>0</v>
      </c>
      <c r="AC21" s="426">
        <f t="shared" si="5"/>
        <v>0</v>
      </c>
    </row>
    <row r="22" spans="2:29" s="285" customFormat="1" ht="26.1" customHeight="1">
      <c r="B22" s="96"/>
      <c r="C22" s="110"/>
      <c r="D22" s="110"/>
      <c r="E22" s="111"/>
      <c r="F22" s="96"/>
      <c r="G22" s="287"/>
      <c r="H22" s="110"/>
      <c r="I22" s="110"/>
      <c r="J22" s="427"/>
      <c r="K22" s="427"/>
      <c r="L22" s="428"/>
      <c r="M22" s="429"/>
      <c r="N22" s="430"/>
      <c r="O22" s="420">
        <f t="shared" si="7"/>
        <v>0</v>
      </c>
      <c r="P22" s="431"/>
      <c r="Q22" s="422">
        <f t="shared" si="0"/>
        <v>0</v>
      </c>
      <c r="R22" s="305"/>
      <c r="S22" s="115"/>
      <c r="T22" s="432"/>
      <c r="U22" s="422">
        <f t="shared" ref="U22:U28" si="9">Q22*S22*T22</f>
        <v>0</v>
      </c>
      <c r="V22" s="103"/>
      <c r="W22" s="422">
        <f t="shared" ref="W22:W28" si="10">U22*(1/(1-V22)-1)</f>
        <v>0</v>
      </c>
      <c r="Y22" s="424">
        <f t="shared" si="1"/>
        <v>0</v>
      </c>
      <c r="Z22" s="425">
        <f t="shared" si="2"/>
        <v>0</v>
      </c>
      <c r="AA22" s="425" t="str">
        <f t="shared" si="3"/>
        <v/>
      </c>
      <c r="AB22" s="425">
        <f t="shared" si="4"/>
        <v>0</v>
      </c>
      <c r="AC22" s="426">
        <f t="shared" si="5"/>
        <v>0</v>
      </c>
    </row>
    <row r="23" spans="2:29" s="285" customFormat="1" ht="26.1" customHeight="1">
      <c r="B23" s="96"/>
      <c r="C23" s="110"/>
      <c r="D23" s="110"/>
      <c r="E23" s="111"/>
      <c r="F23" s="96"/>
      <c r="G23" s="287"/>
      <c r="H23" s="110"/>
      <c r="I23" s="110"/>
      <c r="J23" s="427"/>
      <c r="K23" s="427"/>
      <c r="L23" s="428"/>
      <c r="M23" s="429"/>
      <c r="N23" s="430"/>
      <c r="O23" s="420">
        <f t="shared" si="7"/>
        <v>0</v>
      </c>
      <c r="P23" s="431"/>
      <c r="Q23" s="422">
        <f t="shared" si="0"/>
        <v>0</v>
      </c>
      <c r="R23" s="305"/>
      <c r="S23" s="115"/>
      <c r="T23" s="432"/>
      <c r="U23" s="422">
        <f t="shared" si="9"/>
        <v>0</v>
      </c>
      <c r="V23" s="103"/>
      <c r="W23" s="422">
        <f t="shared" si="10"/>
        <v>0</v>
      </c>
      <c r="Y23" s="424">
        <f t="shared" si="1"/>
        <v>0</v>
      </c>
      <c r="Z23" s="425">
        <f t="shared" si="2"/>
        <v>0</v>
      </c>
      <c r="AA23" s="425" t="str">
        <f t="shared" si="3"/>
        <v/>
      </c>
      <c r="AB23" s="425">
        <f t="shared" si="4"/>
        <v>0</v>
      </c>
      <c r="AC23" s="426">
        <f t="shared" si="5"/>
        <v>0</v>
      </c>
    </row>
    <row r="24" spans="2:29" s="285" customFormat="1" ht="26.1" customHeight="1">
      <c r="B24" s="96"/>
      <c r="C24" s="110"/>
      <c r="D24" s="110"/>
      <c r="E24" s="111"/>
      <c r="F24" s="96"/>
      <c r="G24" s="287"/>
      <c r="H24" s="110"/>
      <c r="I24" s="110"/>
      <c r="J24" s="427"/>
      <c r="K24" s="427"/>
      <c r="L24" s="428"/>
      <c r="M24" s="429"/>
      <c r="N24" s="430"/>
      <c r="O24" s="420">
        <f t="shared" si="7"/>
        <v>0</v>
      </c>
      <c r="P24" s="431"/>
      <c r="Q24" s="422">
        <f t="shared" si="0"/>
        <v>0</v>
      </c>
      <c r="R24" s="305"/>
      <c r="S24" s="115"/>
      <c r="T24" s="432"/>
      <c r="U24" s="422">
        <f t="shared" si="9"/>
        <v>0</v>
      </c>
      <c r="V24" s="103"/>
      <c r="W24" s="422">
        <f t="shared" si="10"/>
        <v>0</v>
      </c>
      <c r="Y24" s="424">
        <f t="shared" si="1"/>
        <v>0</v>
      </c>
      <c r="Z24" s="425">
        <f t="shared" si="2"/>
        <v>0</v>
      </c>
      <c r="AA24" s="425" t="str">
        <f t="shared" si="3"/>
        <v/>
      </c>
      <c r="AB24" s="425">
        <f t="shared" si="4"/>
        <v>0</v>
      </c>
      <c r="AC24" s="426">
        <f t="shared" si="5"/>
        <v>0</v>
      </c>
    </row>
    <row r="25" spans="2:29" s="285" customFormat="1" ht="26.1" customHeight="1">
      <c r="B25" s="96"/>
      <c r="C25" s="110"/>
      <c r="D25" s="110"/>
      <c r="E25" s="111"/>
      <c r="F25" s="96"/>
      <c r="G25" s="287"/>
      <c r="H25" s="110"/>
      <c r="I25" s="110"/>
      <c r="J25" s="427"/>
      <c r="K25" s="427"/>
      <c r="L25" s="428"/>
      <c r="M25" s="429"/>
      <c r="N25" s="430"/>
      <c r="O25" s="420">
        <f t="shared" si="7"/>
        <v>0</v>
      </c>
      <c r="P25" s="431"/>
      <c r="Q25" s="422">
        <f t="shared" si="0"/>
        <v>0</v>
      </c>
      <c r="R25" s="305"/>
      <c r="S25" s="115"/>
      <c r="T25" s="432"/>
      <c r="U25" s="422">
        <f t="shared" si="9"/>
        <v>0</v>
      </c>
      <c r="V25" s="103"/>
      <c r="W25" s="422">
        <f t="shared" si="10"/>
        <v>0</v>
      </c>
      <c r="Y25" s="424">
        <f t="shared" si="1"/>
        <v>0</v>
      </c>
      <c r="Z25" s="425">
        <f t="shared" si="2"/>
        <v>0</v>
      </c>
      <c r="AA25" s="425" t="str">
        <f t="shared" si="3"/>
        <v/>
      </c>
      <c r="AB25" s="425">
        <f t="shared" si="4"/>
        <v>0</v>
      </c>
      <c r="AC25" s="426">
        <f t="shared" si="5"/>
        <v>0</v>
      </c>
    </row>
    <row r="26" spans="2:29" s="285" customFormat="1" ht="26.1" customHeight="1">
      <c r="B26" s="96"/>
      <c r="C26" s="110"/>
      <c r="D26" s="110"/>
      <c r="E26" s="111"/>
      <c r="F26" s="96"/>
      <c r="G26" s="287"/>
      <c r="H26" s="110"/>
      <c r="I26" s="110"/>
      <c r="J26" s="427"/>
      <c r="K26" s="427"/>
      <c r="L26" s="428"/>
      <c r="M26" s="429"/>
      <c r="N26" s="430"/>
      <c r="O26" s="420">
        <f t="shared" si="7"/>
        <v>0</v>
      </c>
      <c r="P26" s="431"/>
      <c r="Q26" s="422">
        <f t="shared" si="0"/>
        <v>0</v>
      </c>
      <c r="R26" s="305"/>
      <c r="S26" s="115"/>
      <c r="T26" s="432"/>
      <c r="U26" s="422">
        <f t="shared" si="9"/>
        <v>0</v>
      </c>
      <c r="V26" s="103"/>
      <c r="W26" s="422">
        <f t="shared" si="10"/>
        <v>0</v>
      </c>
      <c r="Y26" s="424">
        <f t="shared" si="1"/>
        <v>0</v>
      </c>
      <c r="Z26" s="425">
        <f t="shared" si="2"/>
        <v>0</v>
      </c>
      <c r="AA26" s="425" t="str">
        <f t="shared" si="3"/>
        <v/>
      </c>
      <c r="AB26" s="425">
        <f t="shared" si="4"/>
        <v>0</v>
      </c>
      <c r="AC26" s="426">
        <f t="shared" si="5"/>
        <v>0</v>
      </c>
    </row>
    <row r="27" spans="2:29" s="285" customFormat="1" ht="26.1" customHeight="1">
      <c r="B27" s="96"/>
      <c r="C27" s="110"/>
      <c r="D27" s="110"/>
      <c r="E27" s="111"/>
      <c r="F27" s="96"/>
      <c r="G27" s="287"/>
      <c r="H27" s="110"/>
      <c r="I27" s="110"/>
      <c r="J27" s="427"/>
      <c r="K27" s="427"/>
      <c r="L27" s="428"/>
      <c r="M27" s="429"/>
      <c r="N27" s="430"/>
      <c r="O27" s="420">
        <f t="shared" si="7"/>
        <v>0</v>
      </c>
      <c r="P27" s="431"/>
      <c r="Q27" s="422">
        <f t="shared" si="0"/>
        <v>0</v>
      </c>
      <c r="R27" s="305"/>
      <c r="S27" s="115"/>
      <c r="T27" s="432"/>
      <c r="U27" s="422">
        <f t="shared" si="9"/>
        <v>0</v>
      </c>
      <c r="V27" s="103"/>
      <c r="W27" s="422">
        <f t="shared" si="10"/>
        <v>0</v>
      </c>
      <c r="Y27" s="424">
        <f t="shared" si="1"/>
        <v>0</v>
      </c>
      <c r="Z27" s="425">
        <f t="shared" si="2"/>
        <v>0</v>
      </c>
      <c r="AA27" s="425" t="str">
        <f t="shared" si="3"/>
        <v/>
      </c>
      <c r="AB27" s="425">
        <f t="shared" si="4"/>
        <v>0</v>
      </c>
      <c r="AC27" s="426">
        <f t="shared" si="5"/>
        <v>0</v>
      </c>
    </row>
    <row r="28" spans="2:29" s="285" customFormat="1" ht="26.1" customHeight="1">
      <c r="B28" s="96"/>
      <c r="C28" s="110"/>
      <c r="D28" s="110"/>
      <c r="E28" s="111"/>
      <c r="F28" s="96"/>
      <c r="G28" s="287"/>
      <c r="H28" s="110"/>
      <c r="I28" s="110"/>
      <c r="J28" s="427"/>
      <c r="K28" s="427"/>
      <c r="L28" s="428"/>
      <c r="M28" s="429"/>
      <c r="N28" s="430"/>
      <c r="O28" s="420">
        <f t="shared" si="7"/>
        <v>0</v>
      </c>
      <c r="P28" s="431"/>
      <c r="Q28" s="422">
        <f t="shared" si="0"/>
        <v>0</v>
      </c>
      <c r="R28" s="305"/>
      <c r="S28" s="115"/>
      <c r="T28" s="432"/>
      <c r="U28" s="422">
        <f t="shared" si="9"/>
        <v>0</v>
      </c>
      <c r="V28" s="103"/>
      <c r="W28" s="422">
        <f t="shared" si="10"/>
        <v>0</v>
      </c>
      <c r="Y28" s="424">
        <f t="shared" si="1"/>
        <v>0</v>
      </c>
      <c r="Z28" s="425">
        <f t="shared" si="2"/>
        <v>0</v>
      </c>
      <c r="AA28" s="425" t="str">
        <f t="shared" si="3"/>
        <v/>
      </c>
      <c r="AB28" s="425">
        <f t="shared" si="4"/>
        <v>0</v>
      </c>
      <c r="AC28" s="426">
        <f t="shared" si="5"/>
        <v>0</v>
      </c>
    </row>
    <row r="29" spans="2:29" s="285" customFormat="1" ht="26.1" customHeight="1">
      <c r="B29" s="96"/>
      <c r="C29" s="110"/>
      <c r="D29" s="110"/>
      <c r="E29" s="111"/>
      <c r="F29" s="96"/>
      <c r="G29" s="287"/>
      <c r="H29" s="110"/>
      <c r="I29" s="110"/>
      <c r="J29" s="427"/>
      <c r="K29" s="427"/>
      <c r="L29" s="428"/>
      <c r="M29" s="429"/>
      <c r="N29" s="430"/>
      <c r="O29" s="420">
        <f t="shared" ref="O29:O33" si="11">IF(I29&gt;0, ((J29*K29*(1+L29) + M29)*H29/I29/3600)+N29, 0)</f>
        <v>0</v>
      </c>
      <c r="P29" s="431"/>
      <c r="Q29" s="422">
        <f t="shared" ref="Q29:Q33" si="12">IF(I29&gt;0,((J29*K29*(1+L29) + M29+ P29)*H29/I29/3600)+N29, 0)</f>
        <v>0</v>
      </c>
      <c r="R29" s="305"/>
      <c r="S29" s="115"/>
      <c r="T29" s="432"/>
      <c r="U29" s="422">
        <f>Q29*S29*T29</f>
        <v>0</v>
      </c>
      <c r="V29" s="103"/>
      <c r="W29" s="422">
        <f>U29*(1/(1-V29)-1)</f>
        <v>0</v>
      </c>
      <c r="Y29" s="424">
        <f t="shared" ref="Y29:Y33" si="13">IF(I29&gt;0, J29*K29*(L29+1)*H29/I29/3600*S29*T29, 0)</f>
        <v>0</v>
      </c>
      <c r="Z29" s="425">
        <f t="shared" ref="Z29:Z33" si="14">IF(I29&gt;0, M29*H29/I29/3600*S29*T29, 0)</f>
        <v>0</v>
      </c>
      <c r="AA29" s="425" t="str">
        <f t="shared" ref="AA29:AA33" si="15">IF(I29&gt;0,N29*S29*T29,"")</f>
        <v/>
      </c>
      <c r="AB29" s="425">
        <f t="shared" ref="AB29:AB33" si="16">O29*S29*T29</f>
        <v>0</v>
      </c>
      <c r="AC29" s="426">
        <f t="shared" ref="AC29:AC33" si="17">IF(I29&gt;0, P29*H29/I29/3600*S29*T29, 0)</f>
        <v>0</v>
      </c>
    </row>
    <row r="30" spans="2:29" s="285" customFormat="1" ht="26.1" customHeight="1">
      <c r="B30" s="96"/>
      <c r="C30" s="110"/>
      <c r="D30" s="110"/>
      <c r="E30" s="111"/>
      <c r="F30" s="96"/>
      <c r="G30" s="287"/>
      <c r="H30" s="110"/>
      <c r="I30" s="110"/>
      <c r="J30" s="427"/>
      <c r="K30" s="427"/>
      <c r="L30" s="428"/>
      <c r="M30" s="429"/>
      <c r="N30" s="430"/>
      <c r="O30" s="420">
        <f t="shared" si="11"/>
        <v>0</v>
      </c>
      <c r="P30" s="431"/>
      <c r="Q30" s="422">
        <f t="shared" si="12"/>
        <v>0</v>
      </c>
      <c r="R30" s="305"/>
      <c r="S30" s="115"/>
      <c r="T30" s="432"/>
      <c r="U30" s="422">
        <f>Q30*S30*T30</f>
        <v>0</v>
      </c>
      <c r="V30" s="103"/>
      <c r="W30" s="422">
        <f>U30*(1/(1-V30)-1)</f>
        <v>0</v>
      </c>
      <c r="Y30" s="424">
        <f t="shared" si="13"/>
        <v>0</v>
      </c>
      <c r="Z30" s="425">
        <f t="shared" si="14"/>
        <v>0</v>
      </c>
      <c r="AA30" s="425" t="str">
        <f t="shared" si="15"/>
        <v/>
      </c>
      <c r="AB30" s="425">
        <f t="shared" si="16"/>
        <v>0</v>
      </c>
      <c r="AC30" s="426">
        <f t="shared" si="17"/>
        <v>0</v>
      </c>
    </row>
    <row r="31" spans="2:29" s="285" customFormat="1" ht="26.1" customHeight="1">
      <c r="B31" s="96"/>
      <c r="C31" s="110"/>
      <c r="D31" s="110"/>
      <c r="E31" s="111"/>
      <c r="F31" s="96"/>
      <c r="G31" s="287"/>
      <c r="H31" s="110"/>
      <c r="I31" s="110"/>
      <c r="J31" s="427"/>
      <c r="K31" s="427"/>
      <c r="L31" s="428"/>
      <c r="M31" s="429"/>
      <c r="N31" s="430"/>
      <c r="O31" s="420">
        <f t="shared" si="11"/>
        <v>0</v>
      </c>
      <c r="P31" s="431"/>
      <c r="Q31" s="422">
        <f t="shared" si="12"/>
        <v>0</v>
      </c>
      <c r="R31" s="305"/>
      <c r="S31" s="115"/>
      <c r="T31" s="432"/>
      <c r="U31" s="422">
        <f t="shared" ref="U31:U33" si="18">Q31*S31*T31</f>
        <v>0</v>
      </c>
      <c r="V31" s="103"/>
      <c r="W31" s="422">
        <f t="shared" ref="W31:W33" si="19">U31*(1/(1-V31)-1)</f>
        <v>0</v>
      </c>
      <c r="Y31" s="424">
        <f t="shared" si="13"/>
        <v>0</v>
      </c>
      <c r="Z31" s="425">
        <f t="shared" si="14"/>
        <v>0</v>
      </c>
      <c r="AA31" s="425" t="str">
        <f t="shared" si="15"/>
        <v/>
      </c>
      <c r="AB31" s="425">
        <f t="shared" si="16"/>
        <v>0</v>
      </c>
      <c r="AC31" s="426">
        <f t="shared" si="17"/>
        <v>0</v>
      </c>
    </row>
    <row r="32" spans="2:29" s="285" customFormat="1" ht="26.1" customHeight="1">
      <c r="B32" s="96"/>
      <c r="C32" s="110"/>
      <c r="D32" s="110"/>
      <c r="E32" s="111"/>
      <c r="F32" s="96"/>
      <c r="G32" s="287"/>
      <c r="H32" s="110"/>
      <c r="I32" s="110"/>
      <c r="J32" s="427"/>
      <c r="K32" s="427"/>
      <c r="L32" s="428"/>
      <c r="M32" s="429"/>
      <c r="N32" s="430"/>
      <c r="O32" s="420">
        <f t="shared" si="11"/>
        <v>0</v>
      </c>
      <c r="P32" s="431"/>
      <c r="Q32" s="422">
        <f t="shared" si="12"/>
        <v>0</v>
      </c>
      <c r="R32" s="305"/>
      <c r="S32" s="115"/>
      <c r="T32" s="432"/>
      <c r="U32" s="422">
        <f t="shared" si="18"/>
        <v>0</v>
      </c>
      <c r="V32" s="103"/>
      <c r="W32" s="422">
        <f t="shared" si="19"/>
        <v>0</v>
      </c>
      <c r="Y32" s="424">
        <f t="shared" si="13"/>
        <v>0</v>
      </c>
      <c r="Z32" s="425">
        <f t="shared" si="14"/>
        <v>0</v>
      </c>
      <c r="AA32" s="425" t="str">
        <f t="shared" si="15"/>
        <v/>
      </c>
      <c r="AB32" s="425">
        <f t="shared" si="16"/>
        <v>0</v>
      </c>
      <c r="AC32" s="426">
        <f t="shared" si="17"/>
        <v>0</v>
      </c>
    </row>
    <row r="33" spans="1:29" s="285" customFormat="1" ht="26.1" customHeight="1">
      <c r="B33" s="96"/>
      <c r="C33" s="110"/>
      <c r="D33" s="110"/>
      <c r="E33" s="111"/>
      <c r="F33" s="96"/>
      <c r="G33" s="287"/>
      <c r="H33" s="110"/>
      <c r="I33" s="110"/>
      <c r="J33" s="427"/>
      <c r="K33" s="427"/>
      <c r="L33" s="428"/>
      <c r="M33" s="429"/>
      <c r="N33" s="430"/>
      <c r="O33" s="420">
        <f t="shared" si="11"/>
        <v>0</v>
      </c>
      <c r="P33" s="431"/>
      <c r="Q33" s="422">
        <f t="shared" si="12"/>
        <v>0</v>
      </c>
      <c r="R33" s="305"/>
      <c r="S33" s="115"/>
      <c r="T33" s="432"/>
      <c r="U33" s="422">
        <f t="shared" si="18"/>
        <v>0</v>
      </c>
      <c r="V33" s="103"/>
      <c r="W33" s="422">
        <f t="shared" si="19"/>
        <v>0</v>
      </c>
      <c r="Y33" s="424">
        <f t="shared" si="13"/>
        <v>0</v>
      </c>
      <c r="Z33" s="425">
        <f t="shared" si="14"/>
        <v>0</v>
      </c>
      <c r="AA33" s="425" t="str">
        <f t="shared" si="15"/>
        <v/>
      </c>
      <c r="AB33" s="425">
        <f t="shared" si="16"/>
        <v>0</v>
      </c>
      <c r="AC33" s="426">
        <f t="shared" si="17"/>
        <v>0</v>
      </c>
    </row>
    <row r="34" spans="1:29" s="285" customFormat="1" ht="26.1" customHeight="1">
      <c r="B34" s="96"/>
      <c r="C34" s="110"/>
      <c r="D34" s="110"/>
      <c r="E34" s="111"/>
      <c r="F34" s="96"/>
      <c r="G34" s="287"/>
      <c r="H34" s="110"/>
      <c r="I34" s="110"/>
      <c r="J34" s="427"/>
      <c r="K34" s="427"/>
      <c r="L34" s="428"/>
      <c r="M34" s="429"/>
      <c r="N34" s="430"/>
      <c r="O34" s="420">
        <f t="shared" si="7"/>
        <v>0</v>
      </c>
      <c r="P34" s="431"/>
      <c r="Q34" s="422">
        <f t="shared" si="0"/>
        <v>0</v>
      </c>
      <c r="R34" s="305"/>
      <c r="S34" s="115"/>
      <c r="T34" s="432"/>
      <c r="U34" s="422">
        <f>Q34*S34*T34</f>
        <v>0</v>
      </c>
      <c r="V34" s="103"/>
      <c r="W34" s="422">
        <f>U34*(1/(1-V34)-1)</f>
        <v>0</v>
      </c>
      <c r="Y34" s="424">
        <f t="shared" si="1"/>
        <v>0</v>
      </c>
      <c r="Z34" s="425">
        <f t="shared" si="2"/>
        <v>0</v>
      </c>
      <c r="AA34" s="425" t="str">
        <f t="shared" si="3"/>
        <v/>
      </c>
      <c r="AB34" s="425">
        <f t="shared" si="4"/>
        <v>0</v>
      </c>
      <c r="AC34" s="426">
        <f t="shared" si="5"/>
        <v>0</v>
      </c>
    </row>
    <row r="35" spans="1:29" s="285" customFormat="1" ht="26.1" customHeight="1">
      <c r="B35" s="96"/>
      <c r="C35" s="110"/>
      <c r="D35" s="110"/>
      <c r="E35" s="111"/>
      <c r="F35" s="96"/>
      <c r="G35" s="287"/>
      <c r="H35" s="110"/>
      <c r="I35" s="110"/>
      <c r="J35" s="427"/>
      <c r="K35" s="427"/>
      <c r="L35" s="428"/>
      <c r="M35" s="429"/>
      <c r="N35" s="430"/>
      <c r="O35" s="420">
        <f t="shared" si="7"/>
        <v>0</v>
      </c>
      <c r="P35" s="431"/>
      <c r="Q35" s="422">
        <f t="shared" si="0"/>
        <v>0</v>
      </c>
      <c r="R35" s="305"/>
      <c r="S35" s="115"/>
      <c r="T35" s="432"/>
      <c r="U35" s="422">
        <f>Q35*S35*T35</f>
        <v>0</v>
      </c>
      <c r="V35" s="103"/>
      <c r="W35" s="422">
        <f>U35*(1/(1-V35)-1)</f>
        <v>0</v>
      </c>
      <c r="Y35" s="424">
        <f t="shared" si="1"/>
        <v>0</v>
      </c>
      <c r="Z35" s="425">
        <f t="shared" si="2"/>
        <v>0</v>
      </c>
      <c r="AA35" s="425" t="str">
        <f t="shared" si="3"/>
        <v/>
      </c>
      <c r="AB35" s="425">
        <f t="shared" si="4"/>
        <v>0</v>
      </c>
      <c r="AC35" s="426">
        <f t="shared" si="5"/>
        <v>0</v>
      </c>
    </row>
    <row r="36" spans="1:29" s="285" customFormat="1" ht="26.1" customHeight="1">
      <c r="B36" s="96"/>
      <c r="C36" s="110"/>
      <c r="D36" s="110"/>
      <c r="E36" s="111"/>
      <c r="F36" s="96"/>
      <c r="G36" s="287"/>
      <c r="H36" s="110"/>
      <c r="I36" s="110"/>
      <c r="J36" s="427"/>
      <c r="K36" s="427"/>
      <c r="L36" s="428"/>
      <c r="M36" s="429"/>
      <c r="N36" s="430"/>
      <c r="O36" s="420">
        <f>IF(I36&gt;0, ((J36*K36*(1+L36) + M36)*H36/I36/3600)+N36, 0)</f>
        <v>0</v>
      </c>
      <c r="P36" s="431"/>
      <c r="Q36" s="422">
        <f t="shared" si="0"/>
        <v>0</v>
      </c>
      <c r="R36" s="305"/>
      <c r="S36" s="115"/>
      <c r="T36" s="432"/>
      <c r="U36" s="422">
        <f t="shared" si="8"/>
        <v>0</v>
      </c>
      <c r="V36" s="103"/>
      <c r="W36" s="422">
        <f t="shared" si="6"/>
        <v>0</v>
      </c>
      <c r="Y36" s="424">
        <f t="shared" si="1"/>
        <v>0</v>
      </c>
      <c r="Z36" s="425">
        <f t="shared" si="2"/>
        <v>0</v>
      </c>
      <c r="AA36" s="425" t="str">
        <f t="shared" si="3"/>
        <v/>
      </c>
      <c r="AB36" s="425">
        <f t="shared" si="4"/>
        <v>0</v>
      </c>
      <c r="AC36" s="426">
        <f t="shared" si="5"/>
        <v>0</v>
      </c>
    </row>
    <row r="37" spans="1:29" s="285" customFormat="1" ht="26.1" customHeight="1">
      <c r="B37" s="96"/>
      <c r="C37" s="110"/>
      <c r="D37" s="110"/>
      <c r="E37" s="111"/>
      <c r="F37" s="96"/>
      <c r="G37" s="287"/>
      <c r="H37" s="110"/>
      <c r="I37" s="110"/>
      <c r="J37" s="427"/>
      <c r="K37" s="427"/>
      <c r="L37" s="428"/>
      <c r="M37" s="429"/>
      <c r="N37" s="430"/>
      <c r="O37" s="420">
        <f t="shared" si="7"/>
        <v>0</v>
      </c>
      <c r="P37" s="431"/>
      <c r="Q37" s="422">
        <f t="shared" si="0"/>
        <v>0</v>
      </c>
      <c r="R37" s="305"/>
      <c r="S37" s="115"/>
      <c r="T37" s="432"/>
      <c r="U37" s="422">
        <f t="shared" si="8"/>
        <v>0</v>
      </c>
      <c r="V37" s="103"/>
      <c r="W37" s="422">
        <f t="shared" si="6"/>
        <v>0</v>
      </c>
      <c r="Y37" s="424">
        <f t="shared" si="1"/>
        <v>0</v>
      </c>
      <c r="Z37" s="425">
        <f t="shared" si="2"/>
        <v>0</v>
      </c>
      <c r="AA37" s="425" t="str">
        <f t="shared" si="3"/>
        <v/>
      </c>
      <c r="AB37" s="425">
        <f t="shared" si="4"/>
        <v>0</v>
      </c>
      <c r="AC37" s="426">
        <f t="shared" si="5"/>
        <v>0</v>
      </c>
    </row>
    <row r="38" spans="1:29" s="285" customFormat="1" ht="26.1" customHeight="1">
      <c r="B38" s="96"/>
      <c r="C38" s="110"/>
      <c r="D38" s="110"/>
      <c r="E38" s="111"/>
      <c r="F38" s="96"/>
      <c r="G38" s="287"/>
      <c r="H38" s="110"/>
      <c r="I38" s="110"/>
      <c r="J38" s="427"/>
      <c r="K38" s="427"/>
      <c r="L38" s="428"/>
      <c r="M38" s="429"/>
      <c r="N38" s="430"/>
      <c r="O38" s="420">
        <f t="shared" ref="O38" si="20">IF(I38&gt;0, ((J38*K38*(1+L38) + M38)*H38/I38/3600)+N38, 0)</f>
        <v>0</v>
      </c>
      <c r="P38" s="431"/>
      <c r="Q38" s="422">
        <f t="shared" ref="Q38" si="21">IF(I38&gt;0,((J38*K38*(1+L38) + M38+ P38)*H38/I38/3600)+N38, 0)</f>
        <v>0</v>
      </c>
      <c r="R38" s="305"/>
      <c r="S38" s="115"/>
      <c r="T38" s="432"/>
      <c r="U38" s="422">
        <f t="shared" ref="U38" si="22">Q38*S38*T38</f>
        <v>0</v>
      </c>
      <c r="V38" s="103"/>
      <c r="W38" s="422">
        <f t="shared" ref="W38" si="23">U38*(1/(1-V38)-1)</f>
        <v>0</v>
      </c>
      <c r="Y38" s="424">
        <f t="shared" ref="Y38" si="24">IF(I38&gt;0, J38*K38*(L38+1)*H38/I38/3600*S38*T38, 0)</f>
        <v>0</v>
      </c>
      <c r="Z38" s="425">
        <f t="shared" ref="Z38" si="25">IF(I38&gt;0, M38*H38/I38/3600*S38*T38, 0)</f>
        <v>0</v>
      </c>
      <c r="AA38" s="425" t="str">
        <f t="shared" ref="AA38" si="26">IF(I38&gt;0,N38*S38*T38,"")</f>
        <v/>
      </c>
      <c r="AB38" s="425">
        <f t="shared" ref="AB38" si="27">O38*S38*T38</f>
        <v>0</v>
      </c>
      <c r="AC38" s="426">
        <f t="shared" ref="AC38" si="28">IF(I38&gt;0, P38*H38/I38/3600*S38*T38, 0)</f>
        <v>0</v>
      </c>
    </row>
    <row r="39" spans="1:29" s="285" customFormat="1" ht="26.1" customHeight="1">
      <c r="B39" s="96"/>
      <c r="C39" s="110"/>
      <c r="D39" s="110"/>
      <c r="E39" s="111"/>
      <c r="F39" s="96"/>
      <c r="G39" s="287"/>
      <c r="H39" s="110"/>
      <c r="I39" s="110"/>
      <c r="J39" s="427"/>
      <c r="K39" s="427"/>
      <c r="L39" s="428"/>
      <c r="M39" s="429"/>
      <c r="N39" s="430"/>
      <c r="O39" s="420">
        <f t="shared" si="7"/>
        <v>0</v>
      </c>
      <c r="P39" s="431"/>
      <c r="Q39" s="422">
        <f t="shared" si="0"/>
        <v>0</v>
      </c>
      <c r="R39" s="305"/>
      <c r="S39" s="115"/>
      <c r="T39" s="432"/>
      <c r="U39" s="422">
        <f t="shared" si="8"/>
        <v>0</v>
      </c>
      <c r="V39" s="103"/>
      <c r="W39" s="422">
        <f t="shared" si="6"/>
        <v>0</v>
      </c>
      <c r="Y39" s="424">
        <f t="shared" si="1"/>
        <v>0</v>
      </c>
      <c r="Z39" s="425">
        <f t="shared" si="2"/>
        <v>0</v>
      </c>
      <c r="AA39" s="425" t="str">
        <f t="shared" si="3"/>
        <v/>
      </c>
      <c r="AB39" s="425">
        <f t="shared" si="4"/>
        <v>0</v>
      </c>
      <c r="AC39" s="426">
        <f t="shared" si="5"/>
        <v>0</v>
      </c>
    </row>
    <row r="40" spans="1:29" s="285" customFormat="1" ht="26.1" customHeight="1" thickBot="1">
      <c r="B40" s="117"/>
      <c r="C40" s="118"/>
      <c r="D40" s="119"/>
      <c r="E40" s="120"/>
      <c r="F40" s="121"/>
      <c r="G40" s="308"/>
      <c r="H40" s="119"/>
      <c r="I40" s="119"/>
      <c r="J40" s="433"/>
      <c r="K40" s="433"/>
      <c r="L40" s="308"/>
      <c r="M40" s="434"/>
      <c r="N40" s="435"/>
      <c r="O40" s="436">
        <f t="shared" si="7"/>
        <v>0</v>
      </c>
      <c r="P40" s="435"/>
      <c r="Q40" s="437">
        <f t="shared" si="0"/>
        <v>0</v>
      </c>
      <c r="R40" s="315"/>
      <c r="S40" s="125"/>
      <c r="T40" s="438"/>
      <c r="U40" s="437">
        <f t="shared" si="8"/>
        <v>0</v>
      </c>
      <c r="V40" s="130"/>
      <c r="W40" s="437">
        <f t="shared" si="6"/>
        <v>0</v>
      </c>
      <c r="Y40" s="439">
        <f t="shared" si="1"/>
        <v>0</v>
      </c>
      <c r="Z40" s="440">
        <f t="shared" si="2"/>
        <v>0</v>
      </c>
      <c r="AA40" s="440" t="str">
        <f t="shared" si="3"/>
        <v/>
      </c>
      <c r="AB40" s="440">
        <f t="shared" si="4"/>
        <v>0</v>
      </c>
      <c r="AC40" s="441">
        <f t="shared" si="5"/>
        <v>0</v>
      </c>
    </row>
    <row r="41" spans="1:29" s="134" customFormat="1" ht="12" customHeight="1" thickBot="1">
      <c r="C41" s="135"/>
      <c r="D41" s="136"/>
      <c r="E41" s="136"/>
      <c r="F41" s="136"/>
      <c r="G41" s="137"/>
      <c r="H41" s="136"/>
      <c r="I41" s="136"/>
      <c r="J41" s="137"/>
      <c r="K41" s="137"/>
      <c r="L41" s="137"/>
      <c r="M41" s="136"/>
      <c r="N41" s="442"/>
      <c r="O41" s="317"/>
      <c r="P41" s="136"/>
      <c r="Q41" s="136"/>
      <c r="R41" s="137"/>
      <c r="S41" s="137"/>
      <c r="T41" s="137"/>
    </row>
    <row r="42" spans="1:29" ht="17.100000000000001" customHeight="1">
      <c r="A42" s="134"/>
      <c r="B42" s="320" t="s">
        <v>159</v>
      </c>
      <c r="C42" s="140"/>
      <c r="D42" s="140"/>
      <c r="E42" s="140"/>
      <c r="F42" s="140"/>
      <c r="G42" s="140"/>
      <c r="H42" s="140"/>
      <c r="I42" s="140"/>
      <c r="J42" s="140"/>
      <c r="K42" s="141"/>
      <c r="L42" s="443" t="s">
        <v>223</v>
      </c>
      <c r="M42" s="444" t="s">
        <v>224</v>
      </c>
      <c r="N42" s="444" t="s">
        <v>225</v>
      </c>
      <c r="O42" s="444" t="s">
        <v>226</v>
      </c>
      <c r="P42" s="445" t="s">
        <v>227</v>
      </c>
      <c r="Q42" s="446"/>
      <c r="R42" s="140"/>
      <c r="S42" s="140"/>
      <c r="T42" s="140"/>
      <c r="U42" s="141" t="s">
        <v>228</v>
      </c>
      <c r="V42" s="140"/>
      <c r="W42" s="142" t="s">
        <v>229</v>
      </c>
    </row>
    <row r="43" spans="1:29" ht="17.100000000000001" customHeight="1">
      <c r="B43" s="325"/>
      <c r="C43" s="391"/>
      <c r="D43" s="391"/>
      <c r="E43" s="391"/>
      <c r="F43" s="391"/>
      <c r="G43" s="391"/>
      <c r="H43" s="391"/>
      <c r="I43" s="391"/>
      <c r="J43" s="391"/>
      <c r="K43" s="147" t="str">
        <f>汇总!C26</f>
        <v>CNY</v>
      </c>
      <c r="L43" s="447">
        <f ca="1">SUMIF(INDIRECT("$R12:$R"&amp;EndZProcesses),$K43,INDIRECT("Y12:Y"&amp;EndZProcesses))</f>
        <v>0</v>
      </c>
      <c r="M43" s="447">
        <f ca="1">SUMIF(INDIRECT("$R12:$R"&amp;EndZProcesses),$K43,INDIRECT("Z12:Z"&amp;EndZProcesses))</f>
        <v>0</v>
      </c>
      <c r="N43" s="447">
        <f ca="1">SUMIF(INDIRECT("$R12:$R"&amp;EndZProcesses),$K43,INDIRECT("AA12:AA"&amp;EndZProcesses))</f>
        <v>0</v>
      </c>
      <c r="O43" s="447">
        <f ca="1">SUMIF(INDIRECT("$R12:$R"&amp;EndZProcesses),$K43,INDIRECT("AB12:AB"&amp;EndZProcesses))</f>
        <v>0</v>
      </c>
      <c r="P43" s="447">
        <f ca="1">SUMIF(INDIRECT("$R12:$R"&amp;EndZProcesses),$K43,INDIRECT("AC12:AC"&amp;EndZProcesses))</f>
        <v>0</v>
      </c>
      <c r="Q43" s="448"/>
      <c r="R43" s="442"/>
      <c r="S43" s="442"/>
      <c r="T43" s="148"/>
      <c r="U43" s="447">
        <f ca="1">SUMIF(INDIRECT("$R12:$R"&amp;EndZProcesses),$K43,INDIRECT("U12:U"&amp;EndZProcesses))</f>
        <v>0</v>
      </c>
      <c r="V43" s="449"/>
      <c r="W43" s="450">
        <f ca="1">SUMIF(INDIRECT("$R12:$R"&amp;EndZProcesses),$K43,INDIRECT("W12:W"&amp;EndZProcesses))</f>
        <v>0</v>
      </c>
    </row>
    <row r="44" spans="1:29" ht="17.100000000000001" customHeight="1">
      <c r="B44" s="325"/>
      <c r="C44" s="391"/>
      <c r="D44" s="391"/>
      <c r="E44" s="391"/>
      <c r="F44" s="391"/>
      <c r="G44" s="391"/>
      <c r="H44" s="391"/>
      <c r="I44" s="391"/>
      <c r="J44" s="391"/>
      <c r="K44" s="149">
        <f>汇总!C27</f>
        <v>0</v>
      </c>
      <c r="L44" s="451">
        <f ca="1">SUMIF(INDIRECT("$R12:$R"&amp;EndZProcesses),$K44,INDIRECT("Y12:Y"&amp;EndZProcesses))</f>
        <v>0</v>
      </c>
      <c r="M44" s="451">
        <f ca="1">SUMIF(INDIRECT("$R12:$R"&amp;EndZProcesses),$K44,INDIRECT("Z12:Z"&amp;EndZProcesses))</f>
        <v>0</v>
      </c>
      <c r="N44" s="451">
        <f ca="1">SUMIF(INDIRECT("$R12:$R"&amp;EndZProcesses),$K44,INDIRECT("AA12:AA"&amp;EndZProcesses))</f>
        <v>0</v>
      </c>
      <c r="O44" s="451">
        <f ca="1">SUMIF(INDIRECT("$R12:$R"&amp;EndZProcesses),$K44,INDIRECT("AB12:AB"&amp;EndZProcesses))</f>
        <v>0</v>
      </c>
      <c r="P44" s="451">
        <f ca="1">SUMIF(INDIRECT("$R12:$R"&amp;EndZProcesses),$K44,INDIRECT("AC12:AC"&amp;EndZProcesses))</f>
        <v>0</v>
      </c>
      <c r="Q44" s="448"/>
      <c r="R44" s="442"/>
      <c r="S44" s="442"/>
      <c r="T44" s="452"/>
      <c r="U44" s="451">
        <f ca="1">SUMIF(INDIRECT("$R12:$R"&amp;EndZProcesses),$K44,INDIRECT("U12:U"&amp;EndZProcesses))</f>
        <v>0</v>
      </c>
      <c r="V44" s="449"/>
      <c r="W44" s="453">
        <f ca="1">SUMIF(INDIRECT("$R12:$R"&amp;EndZProcesses),$K44,INDIRECT("W12:W"&amp;EndZProcesses))</f>
        <v>0</v>
      </c>
    </row>
    <row r="45" spans="1:29" ht="17.100000000000001" customHeight="1" thickBot="1">
      <c r="B45" s="9" t="s">
        <v>265</v>
      </c>
      <c r="C45" s="454"/>
      <c r="D45" s="454"/>
      <c r="E45" s="454"/>
      <c r="F45" s="454"/>
      <c r="G45" s="454"/>
      <c r="H45" s="454"/>
      <c r="I45" s="454"/>
      <c r="J45" s="454"/>
      <c r="K45" s="156">
        <f>汇总!C28</f>
        <v>0</v>
      </c>
      <c r="L45" s="243">
        <f ca="1">SUMIF(INDIRECT("$R12:$R"&amp;EndZProcesses),$K45,INDIRECT("Y12:Y"&amp;EndZProcesses))</f>
        <v>0</v>
      </c>
      <c r="M45" s="243">
        <f ca="1">SUMIF(INDIRECT("$R12:$R"&amp;EndZProcesses),$K45,INDIRECT("Z12:Z"&amp;EndZProcesses))</f>
        <v>0</v>
      </c>
      <c r="N45" s="243">
        <f ca="1">SUMIF(INDIRECT("$R12:$R"&amp;EndZProcesses),$K45,INDIRECT("AA12:AA"&amp;EndZProcesses))</f>
        <v>0</v>
      </c>
      <c r="O45" s="243">
        <f ca="1">SUMIF(INDIRECT("$R12:$R"&amp;EndZProcesses),$K45,INDIRECT("AB12:AB"&amp;EndZProcesses))</f>
        <v>0</v>
      </c>
      <c r="P45" s="243">
        <f ca="1">SUMIF(INDIRECT("$R12:$R"&amp;EndZProcesses),$K45,INDIRECT("AC12:AC"&amp;EndZProcesses))</f>
        <v>0</v>
      </c>
      <c r="Q45" s="455"/>
      <c r="R45" s="455"/>
      <c r="S45" s="455"/>
      <c r="T45" s="455"/>
      <c r="U45" s="243">
        <f ca="1">SUMIF(INDIRECT("$R12:$R"&amp;EndZProcesses),$K45,INDIRECT("U12:U"&amp;EndZProcesses))</f>
        <v>0</v>
      </c>
      <c r="V45" s="455"/>
      <c r="W45" s="456">
        <f ca="1">SUMIF(INDIRECT("$R12:$R"&amp;EndZProcesses),$K45,INDIRECT("W12:W"&amp;EndZProcesses))</f>
        <v>0</v>
      </c>
    </row>
    <row r="46" spans="1:29" ht="7.5" customHeight="1"/>
  </sheetData>
  <sheetProtection algorithmName="SHA-512" hashValue="opsCMa0aFSM0B4kw8Dp0CL+8NvPJwWjNlZ8iFFckcyEgnTZdOxNVKJ/oTf/7Yaer0wFei1YAdXojklKfHtbfng==" saltValue="/xqjQ1Sxx95Hww3tiQ474A==" spinCount="100000" sheet="1" insertRows="0"/>
  <mergeCells count="13">
    <mergeCell ref="D7:E7"/>
    <mergeCell ref="I7:O7"/>
    <mergeCell ref="R7:W7"/>
    <mergeCell ref="D8:E8"/>
    <mergeCell ref="I8:O8"/>
    <mergeCell ref="R8:W8"/>
    <mergeCell ref="B4:C4"/>
    <mergeCell ref="D5:E5"/>
    <mergeCell ref="I5:O5"/>
    <mergeCell ref="R5:W5"/>
    <mergeCell ref="D6:E6"/>
    <mergeCell ref="I6:O6"/>
    <mergeCell ref="R6:W6"/>
  </mergeCells>
  <phoneticPr fontId="1" type="noConversion"/>
  <conditionalFormatting sqref="L44:P44 U44 W44">
    <cfRule type="expression" dxfId="22" priority="1" stopIfTrue="1">
      <formula>$K$44=0</formula>
    </cfRule>
  </conditionalFormatting>
  <conditionalFormatting sqref="W45 U45 L45:P45">
    <cfRule type="expression" dxfId="21" priority="2" stopIfTrue="1">
      <formula>$K$45=0</formula>
    </cfRule>
  </conditionalFormatting>
  <dataValidations count="3">
    <dataValidation type="list" allowBlank="1" showInputMessage="1" showErrorMessage="1" sqref="G12">
      <formula1>listZulässigeBeschaffungswährungen</formula1>
    </dataValidation>
    <dataValidation type="list" allowBlank="1" showInputMessage="1" showErrorMessage="1" sqref="R12">
      <formula1>listAngebotsWährungen</formula1>
    </dataValidation>
    <dataValidation type="list" allowBlank="1" showInputMessage="1" showErrorMessage="1" sqref="IO41:IP41 IM12:IV40">
      <formula1>BAUTEILKENNUNG</formula1>
    </dataValidation>
  </dataValidations>
  <pageMargins left="0.25" right="0.25" top="0.75" bottom="0.75" header="0.3" footer="0.3"/>
  <pageSetup paperSize="9" scale="5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list!$B$2:$B$4</xm:f>
          </x14:formula1>
          <xm:sqref>G13:G40 R13:R40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AD45"/>
  <sheetViews>
    <sheetView showGridLines="0" showZeros="0" topLeftCell="E31" zoomScale="85" zoomScaleNormal="85" workbookViewId="0">
      <selection activeCell="O49" sqref="O49"/>
    </sheetView>
  </sheetViews>
  <sheetFormatPr defaultColWidth="11.375" defaultRowHeight="12.75"/>
  <cols>
    <col min="1" max="1" width="1.375" style="47" customWidth="1"/>
    <col min="2" max="2" width="5.75" style="47" customWidth="1"/>
    <col min="3" max="3" width="18.75" style="47" customWidth="1"/>
    <col min="4" max="4" width="5.75" style="252" customWidth="1"/>
    <col min="5" max="6" width="22.75" style="252" customWidth="1"/>
    <col min="7" max="12" width="8.25" style="47" customWidth="1"/>
    <col min="13" max="13" width="15.75" style="47" customWidth="1"/>
    <col min="14" max="14" width="5.75" style="47" customWidth="1"/>
    <col min="15" max="15" width="13.25" style="47" customWidth="1"/>
    <col min="16" max="16" width="5.75" style="47" customWidth="1"/>
    <col min="17" max="18" width="8.25" style="47" customWidth="1"/>
    <col min="19" max="19" width="13.25" style="47" customWidth="1"/>
    <col min="20" max="20" width="14.5" style="47" customWidth="1"/>
    <col min="21" max="21" width="15.25" style="47" bestFit="1" customWidth="1"/>
    <col min="22" max="22" width="2.75" style="228" customWidth="1"/>
    <col min="23" max="23" width="14" style="47" hidden="1" customWidth="1"/>
    <col min="24" max="24" width="8.375" style="47" hidden="1" customWidth="1"/>
    <col min="25" max="25" width="1.375" style="253" customWidth="1"/>
    <col min="26" max="26" width="18.125" style="47" bestFit="1" customWidth="1"/>
    <col min="27" max="16384" width="11.375" style="47"/>
  </cols>
  <sheetData>
    <row r="1" spans="2:30" s="244" customFormat="1" ht="13.5" thickBot="1">
      <c r="C1" s="244">
        <v>8</v>
      </c>
      <c r="D1" s="244">
        <v>5</v>
      </c>
      <c r="E1" s="244">
        <v>22</v>
      </c>
      <c r="G1" s="244">
        <v>7.5</v>
      </c>
      <c r="H1" s="244">
        <v>7.5</v>
      </c>
      <c r="I1" s="244">
        <v>7.5</v>
      </c>
      <c r="J1" s="244">
        <v>7.5</v>
      </c>
      <c r="L1" s="244">
        <v>7.5</v>
      </c>
      <c r="M1" s="244">
        <v>15</v>
      </c>
      <c r="N1" s="244">
        <v>5</v>
      </c>
      <c r="O1" s="244">
        <v>12.5</v>
      </c>
      <c r="P1" s="244">
        <v>5</v>
      </c>
      <c r="Q1" s="244">
        <v>7.5</v>
      </c>
      <c r="R1" s="244">
        <v>7.5</v>
      </c>
      <c r="S1" s="244">
        <v>12.5</v>
      </c>
      <c r="T1" s="244">
        <v>12.5</v>
      </c>
      <c r="U1" s="244">
        <v>10</v>
      </c>
      <c r="V1" s="228"/>
      <c r="Y1" s="245"/>
    </row>
    <row r="2" spans="2:30" s="21" customFormat="1">
      <c r="B2" s="11" t="str">
        <f>汇总!B2</f>
        <v>北汽新能源汽车股份有限公司</v>
      </c>
      <c r="C2" s="11"/>
      <c r="D2" s="13"/>
      <c r="E2" s="13"/>
      <c r="F2" s="13"/>
      <c r="G2" s="11" t="str">
        <f>汇总!F2</f>
        <v>报价分析表</v>
      </c>
      <c r="H2" s="13"/>
      <c r="I2" s="12"/>
      <c r="J2" s="14"/>
      <c r="K2" s="14"/>
      <c r="L2" s="14"/>
      <c r="M2" s="14"/>
      <c r="N2" s="14"/>
      <c r="O2" s="13"/>
      <c r="P2" s="14"/>
      <c r="Q2" s="14"/>
      <c r="R2" s="14"/>
      <c r="S2" s="13"/>
      <c r="T2" s="15"/>
      <c r="U2" s="246"/>
      <c r="V2" s="228"/>
      <c r="Y2" s="247"/>
    </row>
    <row r="3" spans="2:30" s="21" customFormat="1">
      <c r="B3" s="17" t="str">
        <f>汇总!B3</f>
        <v>BEIJING ELECTRIC VEHICLE CO.LTD.</v>
      </c>
      <c r="C3" s="17"/>
      <c r="D3" s="19"/>
      <c r="E3" s="19"/>
      <c r="F3" s="19"/>
      <c r="G3" s="17" t="s">
        <v>214</v>
      </c>
      <c r="H3" s="19"/>
      <c r="J3" s="20"/>
      <c r="K3" s="20"/>
      <c r="L3" s="20"/>
      <c r="M3" s="20"/>
      <c r="N3" s="20"/>
      <c r="O3" s="19"/>
      <c r="Q3" s="20"/>
      <c r="R3" s="20"/>
      <c r="S3" s="22"/>
      <c r="T3" s="20"/>
      <c r="U3" s="248"/>
      <c r="V3" s="228"/>
      <c r="Y3" s="247"/>
    </row>
    <row r="4" spans="2:30" s="21" customFormat="1" ht="13.5" thickBot="1">
      <c r="B4" s="560" t="str">
        <f>汇总!B4</f>
        <v>机密</v>
      </c>
      <c r="C4" s="576"/>
      <c r="D4" s="576"/>
      <c r="E4" s="24"/>
      <c r="F4" s="24"/>
      <c r="G4" s="26"/>
      <c r="H4" s="24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  <c r="V4" s="228"/>
      <c r="Y4" s="247"/>
    </row>
    <row r="5" spans="2:30" s="21" customFormat="1" ht="17.100000000000001" customHeight="1">
      <c r="B5" s="29" t="s">
        <v>16</v>
      </c>
      <c r="C5" s="249"/>
      <c r="D5" s="31"/>
      <c r="E5" s="562">
        <f>汇总!C5</f>
        <v>0</v>
      </c>
      <c r="F5" s="566"/>
      <c r="G5" s="31" t="s">
        <v>20</v>
      </c>
      <c r="H5" s="31"/>
      <c r="I5" s="31"/>
      <c r="J5" s="562">
        <f>汇总!I5</f>
        <v>0</v>
      </c>
      <c r="K5" s="565"/>
      <c r="L5" s="565"/>
      <c r="M5" s="565"/>
      <c r="N5" s="565"/>
      <c r="O5" s="33" t="s">
        <v>26</v>
      </c>
      <c r="P5" s="33"/>
      <c r="Q5" s="233"/>
      <c r="R5" s="562">
        <f>汇总!M5</f>
        <v>0</v>
      </c>
      <c r="S5" s="563"/>
      <c r="T5" s="563"/>
      <c r="U5" s="564"/>
      <c r="V5" s="228"/>
      <c r="Y5" s="247"/>
    </row>
    <row r="6" spans="2:30" s="21" customFormat="1" ht="17.100000000000001" customHeight="1">
      <c r="B6" s="35" t="s">
        <v>17</v>
      </c>
      <c r="C6" s="35"/>
      <c r="D6" s="39"/>
      <c r="E6" s="567">
        <f>汇总!C6</f>
        <v>0</v>
      </c>
      <c r="F6" s="569"/>
      <c r="G6" s="37" t="s">
        <v>21</v>
      </c>
      <c r="H6" s="37"/>
      <c r="I6" s="39"/>
      <c r="J6" s="550">
        <f>汇总!I6</f>
        <v>0</v>
      </c>
      <c r="K6" s="550"/>
      <c r="L6" s="550"/>
      <c r="M6" s="550"/>
      <c r="N6" s="550"/>
      <c r="O6" s="39" t="s">
        <v>27</v>
      </c>
      <c r="P6" s="39"/>
      <c r="Q6" s="250"/>
      <c r="R6" s="550">
        <f>汇总!M6</f>
        <v>0</v>
      </c>
      <c r="S6" s="550"/>
      <c r="T6" s="550"/>
      <c r="U6" s="569"/>
      <c r="V6" s="228"/>
      <c r="Y6" s="247"/>
    </row>
    <row r="7" spans="2:30" s="21" customFormat="1" ht="17.100000000000001" customHeight="1">
      <c r="B7" s="35" t="s">
        <v>18</v>
      </c>
      <c r="C7" s="35"/>
      <c r="D7" s="39"/>
      <c r="E7" s="550">
        <f>汇总!C7</f>
        <v>0</v>
      </c>
      <c r="F7" s="569"/>
      <c r="G7" s="37" t="s">
        <v>23</v>
      </c>
      <c r="H7" s="37"/>
      <c r="I7" s="39"/>
      <c r="J7" s="550">
        <f>汇总!I7</f>
        <v>0</v>
      </c>
      <c r="K7" s="550"/>
      <c r="L7" s="550"/>
      <c r="M7" s="550"/>
      <c r="N7" s="550"/>
      <c r="O7" s="39" t="s">
        <v>24</v>
      </c>
      <c r="P7" s="39"/>
      <c r="Q7" s="250"/>
      <c r="R7" s="550">
        <f>汇总!M7</f>
        <v>0</v>
      </c>
      <c r="S7" s="550"/>
      <c r="T7" s="550"/>
      <c r="U7" s="569"/>
      <c r="V7" s="228"/>
      <c r="Y7" s="247"/>
    </row>
    <row r="8" spans="2:30" s="21" customFormat="1" ht="13.5" thickBot="1">
      <c r="B8" s="41" t="s">
        <v>19</v>
      </c>
      <c r="C8" s="41"/>
      <c r="D8" s="45"/>
      <c r="E8" s="573">
        <f>汇总!C8</f>
        <v>0</v>
      </c>
      <c r="F8" s="574"/>
      <c r="G8" s="43" t="s">
        <v>22</v>
      </c>
      <c r="H8" s="43"/>
      <c r="I8" s="45"/>
      <c r="J8" s="555">
        <f>汇总!I8</f>
        <v>0</v>
      </c>
      <c r="K8" s="555"/>
      <c r="L8" s="555"/>
      <c r="M8" s="555"/>
      <c r="N8" s="555"/>
      <c r="O8" s="45" t="s">
        <v>25</v>
      </c>
      <c r="P8" s="45"/>
      <c r="Q8" s="251"/>
      <c r="R8" s="555">
        <f>汇总!M8</f>
        <v>0</v>
      </c>
      <c r="S8" s="555"/>
      <c r="T8" s="555"/>
      <c r="U8" s="559"/>
      <c r="V8" s="228"/>
      <c r="Y8" s="247"/>
    </row>
    <row r="9" spans="2:30" ht="13.5" thickBot="1"/>
    <row r="10" spans="2:30" ht="13.5" thickBot="1">
      <c r="B10" s="254"/>
      <c r="C10" s="55"/>
      <c r="D10" s="55"/>
      <c r="E10" s="55"/>
      <c r="F10" s="55"/>
      <c r="G10" s="55" t="s">
        <v>158</v>
      </c>
      <c r="H10" s="55"/>
      <c r="I10" s="55"/>
      <c r="J10" s="55"/>
      <c r="K10" s="55"/>
      <c r="L10" s="165"/>
      <c r="M10" s="167"/>
      <c r="N10" s="55"/>
      <c r="O10" s="165"/>
      <c r="P10" s="55"/>
      <c r="Q10" s="55"/>
      <c r="R10" s="55"/>
      <c r="S10" s="167"/>
      <c r="T10" s="55"/>
      <c r="U10" s="165"/>
      <c r="W10" s="255"/>
    </row>
    <row r="11" spans="2:30" s="263" customFormat="1" ht="37.5" customHeight="1" thickBot="1">
      <c r="B11" s="256" t="s">
        <v>123</v>
      </c>
      <c r="C11" s="257" t="s">
        <v>143</v>
      </c>
      <c r="D11" s="63" t="s">
        <v>144</v>
      </c>
      <c r="E11" s="63" t="s">
        <v>215</v>
      </c>
      <c r="F11" s="73" t="s">
        <v>145</v>
      </c>
      <c r="G11" s="64" t="s">
        <v>146</v>
      </c>
      <c r="H11" s="61" t="s">
        <v>216</v>
      </c>
      <c r="I11" s="63" t="s">
        <v>217</v>
      </c>
      <c r="J11" s="63" t="s">
        <v>157</v>
      </c>
      <c r="K11" s="63" t="s">
        <v>156</v>
      </c>
      <c r="L11" s="258" t="s">
        <v>153</v>
      </c>
      <c r="M11" s="257" t="s">
        <v>147</v>
      </c>
      <c r="N11" s="259" t="s">
        <v>133</v>
      </c>
      <c r="O11" s="260" t="s">
        <v>148</v>
      </c>
      <c r="P11" s="64" t="s">
        <v>128</v>
      </c>
      <c r="Q11" s="61" t="s">
        <v>134</v>
      </c>
      <c r="R11" s="61" t="s">
        <v>149</v>
      </c>
      <c r="S11" s="73" t="s">
        <v>150</v>
      </c>
      <c r="T11" s="61" t="s">
        <v>151</v>
      </c>
      <c r="U11" s="73" t="s">
        <v>152</v>
      </c>
      <c r="V11" s="261"/>
      <c r="W11" s="64" t="s">
        <v>141</v>
      </c>
      <c r="X11" s="262" t="s">
        <v>142</v>
      </c>
    </row>
    <row r="12" spans="2:30" s="285" customFormat="1" ht="26.1" hidden="1" customHeight="1">
      <c r="B12" s="264"/>
      <c r="C12" s="265"/>
      <c r="D12" s="266"/>
      <c r="E12" s="266"/>
      <c r="F12" s="267"/>
      <c r="G12" s="268"/>
      <c r="H12" s="269"/>
      <c r="I12" s="270"/>
      <c r="J12" s="270"/>
      <c r="K12" s="270"/>
      <c r="L12" s="271"/>
      <c r="M12" s="272"/>
      <c r="N12" s="273"/>
      <c r="O12" s="274"/>
      <c r="P12" s="275"/>
      <c r="Q12" s="276"/>
      <c r="R12" s="277"/>
      <c r="S12" s="278">
        <f>R12*O12*Q12</f>
        <v>0</v>
      </c>
      <c r="T12" s="279">
        <f t="shared" ref="T12" si="0">IF(C12="SBM", S12, 0)</f>
        <v>0</v>
      </c>
      <c r="U12" s="85"/>
      <c r="V12" s="228"/>
      <c r="W12" s="280">
        <f>$C12</f>
        <v>0</v>
      </c>
      <c r="X12" s="281" t="e">
        <f>IF(ISERROR(VLOOKUP(E12,'[2]Assumptions sheet'!$O$9:$P$49,2,0)),VLOOKUP(E12,'[2]Assumptions sheet'!$S$8:$T$36,2,0),VLOOKUP(E12,'[2]Assumptions sheet'!$O$9:$P$49,2,0))</f>
        <v>#N/A</v>
      </c>
      <c r="Y12" s="282"/>
      <c r="Z12" s="283"/>
      <c r="AA12" s="284"/>
      <c r="AC12" s="284"/>
      <c r="AD12" s="284"/>
    </row>
    <row r="13" spans="2:30" s="285" customFormat="1" ht="26.1" customHeight="1">
      <c r="B13" s="286"/>
      <c r="C13" s="287"/>
      <c r="D13" s="288"/>
      <c r="E13" s="288"/>
      <c r="F13" s="289"/>
      <c r="G13" s="80"/>
      <c r="H13" s="290"/>
      <c r="I13" s="290"/>
      <c r="J13" s="290"/>
      <c r="K13" s="291"/>
      <c r="L13" s="292"/>
      <c r="M13" s="108"/>
      <c r="N13" s="97"/>
      <c r="O13" s="293"/>
      <c r="P13" s="294"/>
      <c r="Q13" s="87"/>
      <c r="R13" s="105"/>
      <c r="S13" s="365">
        <f>$R13*$O13*$Q13</f>
        <v>0</v>
      </c>
      <c r="T13" s="366">
        <f>$S13*$L13</f>
        <v>0</v>
      </c>
      <c r="U13" s="367">
        <f>IF(K13=0,0,$S13*(1-$L13)/$K13)</f>
        <v>0</v>
      </c>
      <c r="V13" s="228"/>
      <c r="W13" s="295">
        <f t="shared" ref="W13:W40" si="1">$C13</f>
        <v>0</v>
      </c>
      <c r="X13" s="296" t="e">
        <f t="shared" ref="X13:X40" si="2">IF(ISERROR(VLOOKUP(E13,(SBM_2),2,0)),VLOOKUP(E13,(SEKOF_2),2,0),VLOOKUP(E13,(SBM_2),2,0))</f>
        <v>#N/A</v>
      </c>
      <c r="Y13" s="297"/>
    </row>
    <row r="14" spans="2:30" s="285" customFormat="1" ht="26.1" customHeight="1">
      <c r="B14" s="286"/>
      <c r="C14" s="287"/>
      <c r="D14" s="288"/>
      <c r="E14" s="288"/>
      <c r="F14" s="289"/>
      <c r="G14" s="80"/>
      <c r="H14" s="290"/>
      <c r="I14" s="290"/>
      <c r="J14" s="290"/>
      <c r="K14" s="291"/>
      <c r="L14" s="292"/>
      <c r="M14" s="108"/>
      <c r="N14" s="97"/>
      <c r="O14" s="293"/>
      <c r="P14" s="294"/>
      <c r="Q14" s="87"/>
      <c r="R14" s="105"/>
      <c r="S14" s="365">
        <f t="shared" ref="S14:S40" si="3">$R14*$O14*$Q14</f>
        <v>0</v>
      </c>
      <c r="T14" s="366">
        <f t="shared" ref="T14:T40" si="4">$S14*$L14</f>
        <v>0</v>
      </c>
      <c r="U14" s="367">
        <f t="shared" ref="U14:U40" si="5">IF(K14=0,0,$S14*(1-$L14)/$K14)</f>
        <v>0</v>
      </c>
      <c r="V14" s="228"/>
      <c r="W14" s="295">
        <f t="shared" si="1"/>
        <v>0</v>
      </c>
      <c r="X14" s="296" t="e">
        <f t="shared" si="2"/>
        <v>#N/A</v>
      </c>
      <c r="Y14" s="297"/>
    </row>
    <row r="15" spans="2:30" s="285" customFormat="1" ht="26.1" customHeight="1">
      <c r="B15" s="286"/>
      <c r="C15" s="287"/>
      <c r="D15" s="288"/>
      <c r="E15" s="288"/>
      <c r="F15" s="289"/>
      <c r="G15" s="80"/>
      <c r="H15" s="290"/>
      <c r="I15" s="290"/>
      <c r="J15" s="290"/>
      <c r="K15" s="291"/>
      <c r="L15" s="292"/>
      <c r="M15" s="108"/>
      <c r="N15" s="97"/>
      <c r="O15" s="293"/>
      <c r="P15" s="298"/>
      <c r="Q15" s="299"/>
      <c r="R15" s="105"/>
      <c r="S15" s="365">
        <f t="shared" si="3"/>
        <v>0</v>
      </c>
      <c r="T15" s="366">
        <f t="shared" si="4"/>
        <v>0</v>
      </c>
      <c r="U15" s="367">
        <f t="shared" si="5"/>
        <v>0</v>
      </c>
      <c r="V15" s="228"/>
      <c r="W15" s="295">
        <f t="shared" si="1"/>
        <v>0</v>
      </c>
      <c r="X15" s="296" t="e">
        <f t="shared" si="2"/>
        <v>#N/A</v>
      </c>
      <c r="Y15" s="297"/>
    </row>
    <row r="16" spans="2:30" s="285" customFormat="1" ht="26.1" customHeight="1">
      <c r="B16" s="286"/>
      <c r="C16" s="287"/>
      <c r="D16" s="288"/>
      <c r="E16" s="288"/>
      <c r="F16" s="289"/>
      <c r="G16" s="80"/>
      <c r="H16" s="290"/>
      <c r="I16" s="290"/>
      <c r="J16" s="290"/>
      <c r="K16" s="291"/>
      <c r="L16" s="292"/>
      <c r="M16" s="108"/>
      <c r="N16" s="97"/>
      <c r="O16" s="293"/>
      <c r="P16" s="298"/>
      <c r="Q16" s="299"/>
      <c r="R16" s="105"/>
      <c r="S16" s="365">
        <f t="shared" si="3"/>
        <v>0</v>
      </c>
      <c r="T16" s="366">
        <f t="shared" si="4"/>
        <v>0</v>
      </c>
      <c r="U16" s="367">
        <f t="shared" si="5"/>
        <v>0</v>
      </c>
      <c r="V16" s="228"/>
      <c r="W16" s="295">
        <f t="shared" si="1"/>
        <v>0</v>
      </c>
      <c r="X16" s="296" t="e">
        <f t="shared" si="2"/>
        <v>#N/A</v>
      </c>
      <c r="Y16" s="297"/>
    </row>
    <row r="17" spans="2:25" s="285" customFormat="1" ht="26.1" customHeight="1">
      <c r="B17" s="286"/>
      <c r="C17" s="287"/>
      <c r="D17" s="288"/>
      <c r="E17" s="288"/>
      <c r="F17" s="300"/>
      <c r="G17" s="96"/>
      <c r="H17" s="301"/>
      <c r="I17" s="302"/>
      <c r="J17" s="302"/>
      <c r="K17" s="302"/>
      <c r="L17" s="303"/>
      <c r="M17" s="102"/>
      <c r="N17" s="112"/>
      <c r="O17" s="304"/>
      <c r="P17" s="305"/>
      <c r="Q17" s="115"/>
      <c r="R17" s="100"/>
      <c r="S17" s="365">
        <f t="shared" si="3"/>
        <v>0</v>
      </c>
      <c r="T17" s="366">
        <f t="shared" si="4"/>
        <v>0</v>
      </c>
      <c r="U17" s="367">
        <f t="shared" si="5"/>
        <v>0</v>
      </c>
      <c r="V17" s="228"/>
      <c r="W17" s="295">
        <f t="shared" si="1"/>
        <v>0</v>
      </c>
      <c r="X17" s="296" t="e">
        <f t="shared" si="2"/>
        <v>#N/A</v>
      </c>
      <c r="Y17" s="297"/>
    </row>
    <row r="18" spans="2:25" s="285" customFormat="1" ht="26.1" customHeight="1">
      <c r="B18" s="286"/>
      <c r="C18" s="287"/>
      <c r="D18" s="288"/>
      <c r="E18" s="288"/>
      <c r="F18" s="300"/>
      <c r="G18" s="96"/>
      <c r="H18" s="301"/>
      <c r="I18" s="302"/>
      <c r="J18" s="302"/>
      <c r="K18" s="302"/>
      <c r="L18" s="303"/>
      <c r="M18" s="102"/>
      <c r="N18" s="112"/>
      <c r="O18" s="304"/>
      <c r="P18" s="305"/>
      <c r="Q18" s="115"/>
      <c r="R18" s="100"/>
      <c r="S18" s="365">
        <f t="shared" si="3"/>
        <v>0</v>
      </c>
      <c r="T18" s="366">
        <f t="shared" si="4"/>
        <v>0</v>
      </c>
      <c r="U18" s="367">
        <f t="shared" si="5"/>
        <v>0</v>
      </c>
      <c r="V18" s="228"/>
      <c r="W18" s="295">
        <f t="shared" si="1"/>
        <v>0</v>
      </c>
      <c r="X18" s="296" t="e">
        <f t="shared" si="2"/>
        <v>#N/A</v>
      </c>
      <c r="Y18" s="297"/>
    </row>
    <row r="19" spans="2:25" s="285" customFormat="1" ht="26.1" customHeight="1">
      <c r="B19" s="286"/>
      <c r="C19" s="287"/>
      <c r="D19" s="288"/>
      <c r="E19" s="288"/>
      <c r="F19" s="300"/>
      <c r="G19" s="96"/>
      <c r="H19" s="301"/>
      <c r="I19" s="302"/>
      <c r="J19" s="302"/>
      <c r="K19" s="302"/>
      <c r="L19" s="303"/>
      <c r="M19" s="102"/>
      <c r="N19" s="112"/>
      <c r="O19" s="304"/>
      <c r="P19" s="305"/>
      <c r="Q19" s="115"/>
      <c r="R19" s="100"/>
      <c r="S19" s="365">
        <f t="shared" si="3"/>
        <v>0</v>
      </c>
      <c r="T19" s="366">
        <f t="shared" si="4"/>
        <v>0</v>
      </c>
      <c r="U19" s="367">
        <f t="shared" si="5"/>
        <v>0</v>
      </c>
      <c r="V19" s="228"/>
      <c r="W19" s="295">
        <f t="shared" si="1"/>
        <v>0</v>
      </c>
      <c r="X19" s="296" t="e">
        <f t="shared" si="2"/>
        <v>#N/A</v>
      </c>
      <c r="Y19" s="297"/>
    </row>
    <row r="20" spans="2:25" s="285" customFormat="1" ht="26.1" customHeight="1">
      <c r="B20" s="286"/>
      <c r="C20" s="287"/>
      <c r="D20" s="288"/>
      <c r="E20" s="288"/>
      <c r="F20" s="300"/>
      <c r="G20" s="96"/>
      <c r="H20" s="301"/>
      <c r="I20" s="302"/>
      <c r="J20" s="302"/>
      <c r="K20" s="302"/>
      <c r="L20" s="303"/>
      <c r="M20" s="102"/>
      <c r="N20" s="112"/>
      <c r="O20" s="304"/>
      <c r="P20" s="305"/>
      <c r="Q20" s="115"/>
      <c r="R20" s="100"/>
      <c r="S20" s="365">
        <f t="shared" si="3"/>
        <v>0</v>
      </c>
      <c r="T20" s="366">
        <f t="shared" si="4"/>
        <v>0</v>
      </c>
      <c r="U20" s="367">
        <f t="shared" si="5"/>
        <v>0</v>
      </c>
      <c r="V20" s="228"/>
      <c r="W20" s="295">
        <f t="shared" si="1"/>
        <v>0</v>
      </c>
      <c r="X20" s="296" t="e">
        <f t="shared" si="2"/>
        <v>#N/A</v>
      </c>
      <c r="Y20" s="297"/>
    </row>
    <row r="21" spans="2:25" s="285" customFormat="1" ht="26.1" customHeight="1">
      <c r="B21" s="286"/>
      <c r="C21" s="287"/>
      <c r="D21" s="288"/>
      <c r="E21" s="288"/>
      <c r="F21" s="300"/>
      <c r="G21" s="96"/>
      <c r="H21" s="301"/>
      <c r="I21" s="302"/>
      <c r="J21" s="302"/>
      <c r="K21" s="302"/>
      <c r="L21" s="303"/>
      <c r="M21" s="102"/>
      <c r="N21" s="112"/>
      <c r="O21" s="304"/>
      <c r="P21" s="305"/>
      <c r="Q21" s="115"/>
      <c r="R21" s="100"/>
      <c r="S21" s="365">
        <f t="shared" si="3"/>
        <v>0</v>
      </c>
      <c r="T21" s="366">
        <f t="shared" si="4"/>
        <v>0</v>
      </c>
      <c r="U21" s="367">
        <f t="shared" si="5"/>
        <v>0</v>
      </c>
      <c r="V21" s="228"/>
      <c r="W21" s="295">
        <f t="shared" si="1"/>
        <v>0</v>
      </c>
      <c r="X21" s="296" t="e">
        <f t="shared" si="2"/>
        <v>#N/A</v>
      </c>
      <c r="Y21" s="297"/>
    </row>
    <row r="22" spans="2:25" s="285" customFormat="1" ht="26.1" customHeight="1">
      <c r="B22" s="286"/>
      <c r="C22" s="287"/>
      <c r="D22" s="288"/>
      <c r="E22" s="288"/>
      <c r="F22" s="300"/>
      <c r="G22" s="96"/>
      <c r="H22" s="301"/>
      <c r="I22" s="302"/>
      <c r="J22" s="302"/>
      <c r="K22" s="302"/>
      <c r="L22" s="303"/>
      <c r="M22" s="102"/>
      <c r="N22" s="112"/>
      <c r="O22" s="304"/>
      <c r="P22" s="305"/>
      <c r="Q22" s="115"/>
      <c r="R22" s="100"/>
      <c r="S22" s="365">
        <f t="shared" si="3"/>
        <v>0</v>
      </c>
      <c r="T22" s="366">
        <f t="shared" si="4"/>
        <v>0</v>
      </c>
      <c r="U22" s="367">
        <f t="shared" ref="U22:U29" si="6">IF(K22=0,0,$S22*(1-$L22)/$K22)</f>
        <v>0</v>
      </c>
      <c r="V22" s="228"/>
      <c r="W22" s="295">
        <f t="shared" si="1"/>
        <v>0</v>
      </c>
      <c r="X22" s="296" t="e">
        <f t="shared" ref="X22:X29" si="7">IF(ISERROR(VLOOKUP(E22,(SBM_2),2,0)),VLOOKUP(E22,(SEKOF_2),2,0),VLOOKUP(E22,(SBM_2),2,0))</f>
        <v>#N/A</v>
      </c>
      <c r="Y22" s="297"/>
    </row>
    <row r="23" spans="2:25" s="285" customFormat="1" ht="25.5" customHeight="1">
      <c r="B23" s="286"/>
      <c r="C23" s="287"/>
      <c r="D23" s="288"/>
      <c r="E23" s="288"/>
      <c r="F23" s="300"/>
      <c r="G23" s="96"/>
      <c r="H23" s="301"/>
      <c r="I23" s="302"/>
      <c r="J23" s="302"/>
      <c r="K23" s="302"/>
      <c r="L23" s="303"/>
      <c r="M23" s="102"/>
      <c r="N23" s="112"/>
      <c r="O23" s="304"/>
      <c r="P23" s="305"/>
      <c r="Q23" s="115"/>
      <c r="R23" s="100"/>
      <c r="S23" s="365">
        <f t="shared" si="3"/>
        <v>0</v>
      </c>
      <c r="T23" s="366">
        <f t="shared" si="4"/>
        <v>0</v>
      </c>
      <c r="U23" s="367">
        <f t="shared" si="6"/>
        <v>0</v>
      </c>
      <c r="V23" s="228"/>
      <c r="W23" s="295">
        <f t="shared" si="1"/>
        <v>0</v>
      </c>
      <c r="X23" s="296" t="e">
        <f t="shared" si="7"/>
        <v>#N/A</v>
      </c>
      <c r="Y23" s="297"/>
    </row>
    <row r="24" spans="2:25" s="285" customFormat="1" ht="26.1" customHeight="1">
      <c r="B24" s="286"/>
      <c r="C24" s="287"/>
      <c r="D24" s="288"/>
      <c r="E24" s="288"/>
      <c r="F24" s="300"/>
      <c r="G24" s="96"/>
      <c r="H24" s="301"/>
      <c r="I24" s="302"/>
      <c r="J24" s="302"/>
      <c r="K24" s="302"/>
      <c r="L24" s="303"/>
      <c r="M24" s="102"/>
      <c r="N24" s="112"/>
      <c r="O24" s="304"/>
      <c r="P24" s="305"/>
      <c r="Q24" s="115"/>
      <c r="R24" s="100"/>
      <c r="S24" s="365">
        <f t="shared" si="3"/>
        <v>0</v>
      </c>
      <c r="T24" s="366">
        <f t="shared" si="4"/>
        <v>0</v>
      </c>
      <c r="U24" s="367">
        <f t="shared" si="6"/>
        <v>0</v>
      </c>
      <c r="V24" s="228"/>
      <c r="W24" s="295">
        <f t="shared" si="1"/>
        <v>0</v>
      </c>
      <c r="X24" s="296" t="e">
        <f t="shared" si="7"/>
        <v>#N/A</v>
      </c>
      <c r="Y24" s="297"/>
    </row>
    <row r="25" spans="2:25" s="285" customFormat="1" ht="26.1" customHeight="1">
      <c r="B25" s="286"/>
      <c r="C25" s="287"/>
      <c r="D25" s="288"/>
      <c r="E25" s="288"/>
      <c r="F25" s="300"/>
      <c r="G25" s="96"/>
      <c r="H25" s="301"/>
      <c r="I25" s="302"/>
      <c r="J25" s="302"/>
      <c r="K25" s="302"/>
      <c r="L25" s="303"/>
      <c r="M25" s="102"/>
      <c r="N25" s="112"/>
      <c r="O25" s="304"/>
      <c r="P25" s="305"/>
      <c r="Q25" s="115"/>
      <c r="R25" s="100"/>
      <c r="S25" s="365">
        <f t="shared" si="3"/>
        <v>0</v>
      </c>
      <c r="T25" s="366">
        <f t="shared" si="4"/>
        <v>0</v>
      </c>
      <c r="U25" s="367">
        <f t="shared" si="6"/>
        <v>0</v>
      </c>
      <c r="V25" s="228"/>
      <c r="W25" s="295">
        <f t="shared" si="1"/>
        <v>0</v>
      </c>
      <c r="X25" s="296" t="e">
        <f t="shared" si="7"/>
        <v>#N/A</v>
      </c>
      <c r="Y25" s="297"/>
    </row>
    <row r="26" spans="2:25" s="285" customFormat="1" ht="26.1" customHeight="1">
      <c r="B26" s="286"/>
      <c r="C26" s="287"/>
      <c r="D26" s="288"/>
      <c r="E26" s="288"/>
      <c r="F26" s="300"/>
      <c r="G26" s="96"/>
      <c r="H26" s="301"/>
      <c r="I26" s="302"/>
      <c r="J26" s="302"/>
      <c r="K26" s="302"/>
      <c r="L26" s="303"/>
      <c r="M26" s="102"/>
      <c r="N26" s="112"/>
      <c r="O26" s="304"/>
      <c r="P26" s="305"/>
      <c r="Q26" s="115"/>
      <c r="R26" s="100"/>
      <c r="S26" s="365">
        <f t="shared" si="3"/>
        <v>0</v>
      </c>
      <c r="T26" s="366">
        <f t="shared" si="4"/>
        <v>0</v>
      </c>
      <c r="U26" s="367">
        <f t="shared" si="6"/>
        <v>0</v>
      </c>
      <c r="V26" s="228"/>
      <c r="W26" s="295">
        <f t="shared" si="1"/>
        <v>0</v>
      </c>
      <c r="X26" s="296" t="e">
        <f t="shared" si="7"/>
        <v>#N/A</v>
      </c>
      <c r="Y26" s="297"/>
    </row>
    <row r="27" spans="2:25" s="285" customFormat="1" ht="26.1" customHeight="1">
      <c r="B27" s="286"/>
      <c r="C27" s="287"/>
      <c r="D27" s="288"/>
      <c r="E27" s="288"/>
      <c r="F27" s="300"/>
      <c r="G27" s="96"/>
      <c r="H27" s="301"/>
      <c r="I27" s="302"/>
      <c r="J27" s="302"/>
      <c r="K27" s="302"/>
      <c r="L27" s="303"/>
      <c r="M27" s="102"/>
      <c r="N27" s="112"/>
      <c r="O27" s="304"/>
      <c r="P27" s="305"/>
      <c r="Q27" s="115"/>
      <c r="R27" s="100"/>
      <c r="S27" s="365">
        <f t="shared" si="3"/>
        <v>0</v>
      </c>
      <c r="T27" s="366">
        <f t="shared" si="4"/>
        <v>0</v>
      </c>
      <c r="U27" s="367">
        <f t="shared" si="6"/>
        <v>0</v>
      </c>
      <c r="V27" s="228"/>
      <c r="W27" s="295">
        <f t="shared" si="1"/>
        <v>0</v>
      </c>
      <c r="X27" s="296" t="e">
        <f t="shared" si="7"/>
        <v>#N/A</v>
      </c>
      <c r="Y27" s="297"/>
    </row>
    <row r="28" spans="2:25" s="285" customFormat="1" ht="26.1" customHeight="1">
      <c r="B28" s="286"/>
      <c r="C28" s="287"/>
      <c r="D28" s="288"/>
      <c r="E28" s="288"/>
      <c r="F28" s="300"/>
      <c r="G28" s="96"/>
      <c r="H28" s="301"/>
      <c r="I28" s="302"/>
      <c r="J28" s="302"/>
      <c r="K28" s="302"/>
      <c r="L28" s="303"/>
      <c r="M28" s="102"/>
      <c r="N28" s="112"/>
      <c r="O28" s="304"/>
      <c r="P28" s="305"/>
      <c r="Q28" s="115"/>
      <c r="R28" s="100"/>
      <c r="S28" s="365">
        <f t="shared" si="3"/>
        <v>0</v>
      </c>
      <c r="T28" s="366">
        <f t="shared" si="4"/>
        <v>0</v>
      </c>
      <c r="U28" s="367">
        <f t="shared" si="6"/>
        <v>0</v>
      </c>
      <c r="V28" s="306"/>
      <c r="W28" s="295">
        <f t="shared" si="1"/>
        <v>0</v>
      </c>
      <c r="X28" s="296" t="e">
        <f t="shared" si="7"/>
        <v>#N/A</v>
      </c>
      <c r="Y28" s="297"/>
    </row>
    <row r="29" spans="2:25" s="285" customFormat="1" ht="26.1" customHeight="1">
      <c r="B29" s="286"/>
      <c r="C29" s="287"/>
      <c r="D29" s="288"/>
      <c r="E29" s="288"/>
      <c r="F29" s="300"/>
      <c r="G29" s="96"/>
      <c r="H29" s="301"/>
      <c r="I29" s="302"/>
      <c r="J29" s="302"/>
      <c r="K29" s="302"/>
      <c r="L29" s="303"/>
      <c r="M29" s="102"/>
      <c r="N29" s="112"/>
      <c r="O29" s="304"/>
      <c r="P29" s="305"/>
      <c r="Q29" s="115"/>
      <c r="R29" s="100"/>
      <c r="S29" s="365">
        <f t="shared" si="3"/>
        <v>0</v>
      </c>
      <c r="T29" s="366">
        <f t="shared" si="4"/>
        <v>0</v>
      </c>
      <c r="U29" s="367">
        <f t="shared" si="6"/>
        <v>0</v>
      </c>
      <c r="V29" s="228"/>
      <c r="W29" s="295">
        <f t="shared" si="1"/>
        <v>0</v>
      </c>
      <c r="X29" s="296" t="e">
        <f t="shared" si="7"/>
        <v>#N/A</v>
      </c>
      <c r="Y29" s="297"/>
    </row>
    <row r="30" spans="2:25" s="285" customFormat="1" ht="26.1" customHeight="1">
      <c r="B30" s="286"/>
      <c r="C30" s="287"/>
      <c r="D30" s="288"/>
      <c r="E30" s="288"/>
      <c r="F30" s="300"/>
      <c r="G30" s="96"/>
      <c r="H30" s="301"/>
      <c r="I30" s="302"/>
      <c r="J30" s="302"/>
      <c r="K30" s="302"/>
      <c r="L30" s="303"/>
      <c r="M30" s="102"/>
      <c r="N30" s="112"/>
      <c r="O30" s="304"/>
      <c r="P30" s="305"/>
      <c r="Q30" s="115"/>
      <c r="R30" s="100"/>
      <c r="S30" s="365">
        <f t="shared" si="3"/>
        <v>0</v>
      </c>
      <c r="T30" s="366">
        <f t="shared" si="4"/>
        <v>0</v>
      </c>
      <c r="U30" s="367">
        <f t="shared" si="5"/>
        <v>0</v>
      </c>
      <c r="V30" s="228"/>
      <c r="W30" s="295">
        <f t="shared" si="1"/>
        <v>0</v>
      </c>
      <c r="X30" s="296" t="e">
        <f t="shared" si="2"/>
        <v>#N/A</v>
      </c>
      <c r="Y30" s="297"/>
    </row>
    <row r="31" spans="2:25" s="285" customFormat="1" ht="25.5" customHeight="1">
      <c r="B31" s="286"/>
      <c r="C31" s="287"/>
      <c r="D31" s="288"/>
      <c r="E31" s="288"/>
      <c r="F31" s="300"/>
      <c r="G31" s="96"/>
      <c r="H31" s="301"/>
      <c r="I31" s="302"/>
      <c r="J31" s="302"/>
      <c r="K31" s="302"/>
      <c r="L31" s="303"/>
      <c r="M31" s="102"/>
      <c r="N31" s="112"/>
      <c r="O31" s="304"/>
      <c r="P31" s="305"/>
      <c r="Q31" s="115"/>
      <c r="R31" s="100"/>
      <c r="S31" s="365">
        <f t="shared" si="3"/>
        <v>0</v>
      </c>
      <c r="T31" s="366">
        <f t="shared" si="4"/>
        <v>0</v>
      </c>
      <c r="U31" s="367">
        <f t="shared" si="5"/>
        <v>0</v>
      </c>
      <c r="V31" s="228"/>
      <c r="W31" s="295">
        <f t="shared" si="1"/>
        <v>0</v>
      </c>
      <c r="X31" s="296" t="e">
        <f t="shared" si="2"/>
        <v>#N/A</v>
      </c>
      <c r="Y31" s="297"/>
    </row>
    <row r="32" spans="2:25" s="285" customFormat="1" ht="26.1" customHeight="1">
      <c r="B32" s="286"/>
      <c r="C32" s="287"/>
      <c r="D32" s="288"/>
      <c r="E32" s="288"/>
      <c r="F32" s="300"/>
      <c r="G32" s="96"/>
      <c r="H32" s="301"/>
      <c r="I32" s="302"/>
      <c r="J32" s="302"/>
      <c r="K32" s="302"/>
      <c r="L32" s="303"/>
      <c r="M32" s="102"/>
      <c r="N32" s="112"/>
      <c r="O32" s="304"/>
      <c r="P32" s="305"/>
      <c r="Q32" s="115"/>
      <c r="R32" s="100"/>
      <c r="S32" s="365">
        <f t="shared" si="3"/>
        <v>0</v>
      </c>
      <c r="T32" s="366">
        <f t="shared" si="4"/>
        <v>0</v>
      </c>
      <c r="U32" s="367">
        <f t="shared" si="5"/>
        <v>0</v>
      </c>
      <c r="V32" s="228"/>
      <c r="W32" s="295">
        <f t="shared" si="1"/>
        <v>0</v>
      </c>
      <c r="X32" s="296" t="e">
        <f t="shared" si="2"/>
        <v>#N/A</v>
      </c>
      <c r="Y32" s="297"/>
    </row>
    <row r="33" spans="2:26" s="285" customFormat="1" ht="26.1" customHeight="1">
      <c r="B33" s="286"/>
      <c r="C33" s="287"/>
      <c r="D33" s="288"/>
      <c r="E33" s="288"/>
      <c r="F33" s="300"/>
      <c r="G33" s="96"/>
      <c r="H33" s="301"/>
      <c r="I33" s="302"/>
      <c r="J33" s="302"/>
      <c r="K33" s="302"/>
      <c r="L33" s="303"/>
      <c r="M33" s="102"/>
      <c r="N33" s="112"/>
      <c r="O33" s="304"/>
      <c r="P33" s="305"/>
      <c r="Q33" s="115"/>
      <c r="R33" s="100"/>
      <c r="S33" s="365">
        <f t="shared" si="3"/>
        <v>0</v>
      </c>
      <c r="T33" s="366">
        <f t="shared" si="4"/>
        <v>0</v>
      </c>
      <c r="U33" s="367">
        <f t="shared" si="5"/>
        <v>0</v>
      </c>
      <c r="V33" s="228"/>
      <c r="W33" s="295">
        <f t="shared" si="1"/>
        <v>0</v>
      </c>
      <c r="X33" s="296" t="e">
        <f t="shared" si="2"/>
        <v>#N/A</v>
      </c>
      <c r="Y33" s="297"/>
    </row>
    <row r="34" spans="2:26" s="285" customFormat="1" ht="26.1" customHeight="1">
      <c r="B34" s="286"/>
      <c r="C34" s="287"/>
      <c r="D34" s="288"/>
      <c r="E34" s="288"/>
      <c r="F34" s="300"/>
      <c r="G34" s="96"/>
      <c r="H34" s="301"/>
      <c r="I34" s="302"/>
      <c r="J34" s="302"/>
      <c r="K34" s="302"/>
      <c r="L34" s="303"/>
      <c r="M34" s="102"/>
      <c r="N34" s="112"/>
      <c r="O34" s="304"/>
      <c r="P34" s="305"/>
      <c r="Q34" s="115"/>
      <c r="R34" s="100"/>
      <c r="S34" s="365">
        <f t="shared" si="3"/>
        <v>0</v>
      </c>
      <c r="T34" s="366">
        <f t="shared" si="4"/>
        <v>0</v>
      </c>
      <c r="U34" s="367">
        <f t="shared" si="5"/>
        <v>0</v>
      </c>
      <c r="V34" s="228"/>
      <c r="W34" s="295">
        <f t="shared" si="1"/>
        <v>0</v>
      </c>
      <c r="X34" s="296" t="e">
        <f t="shared" si="2"/>
        <v>#N/A</v>
      </c>
      <c r="Y34" s="297"/>
    </row>
    <row r="35" spans="2:26" s="285" customFormat="1" ht="26.1" customHeight="1">
      <c r="B35" s="286"/>
      <c r="C35" s="287"/>
      <c r="D35" s="288"/>
      <c r="E35" s="288"/>
      <c r="F35" s="300"/>
      <c r="G35" s="96"/>
      <c r="H35" s="301"/>
      <c r="I35" s="302"/>
      <c r="J35" s="302"/>
      <c r="K35" s="302"/>
      <c r="L35" s="303"/>
      <c r="M35" s="102"/>
      <c r="N35" s="112"/>
      <c r="O35" s="304"/>
      <c r="P35" s="305"/>
      <c r="Q35" s="115"/>
      <c r="R35" s="100"/>
      <c r="S35" s="365">
        <f t="shared" si="3"/>
        <v>0</v>
      </c>
      <c r="T35" s="366">
        <f t="shared" si="4"/>
        <v>0</v>
      </c>
      <c r="U35" s="367">
        <f t="shared" si="5"/>
        <v>0</v>
      </c>
      <c r="V35" s="228"/>
      <c r="W35" s="295">
        <f t="shared" si="1"/>
        <v>0</v>
      </c>
      <c r="X35" s="296" t="e">
        <f t="shared" si="2"/>
        <v>#N/A</v>
      </c>
      <c r="Y35" s="297"/>
    </row>
    <row r="36" spans="2:26" s="285" customFormat="1" ht="26.1" customHeight="1">
      <c r="B36" s="286"/>
      <c r="C36" s="287"/>
      <c r="D36" s="288"/>
      <c r="E36" s="288"/>
      <c r="F36" s="300"/>
      <c r="G36" s="96"/>
      <c r="H36" s="301"/>
      <c r="I36" s="302"/>
      <c r="J36" s="302"/>
      <c r="K36" s="302"/>
      <c r="L36" s="303"/>
      <c r="M36" s="102"/>
      <c r="N36" s="112"/>
      <c r="O36" s="304"/>
      <c r="P36" s="305"/>
      <c r="Q36" s="115"/>
      <c r="R36" s="100"/>
      <c r="S36" s="365">
        <f t="shared" si="3"/>
        <v>0</v>
      </c>
      <c r="T36" s="366">
        <f t="shared" si="4"/>
        <v>0</v>
      </c>
      <c r="U36" s="367">
        <f t="shared" ref="U36:U37" si="8">IF(K36=0,0,$S36*(1-$L36)/$K36)</f>
        <v>0</v>
      </c>
      <c r="V36" s="306"/>
      <c r="W36" s="295">
        <f t="shared" si="1"/>
        <v>0</v>
      </c>
      <c r="X36" s="296" t="e">
        <f t="shared" ref="X36:X37" si="9">IF(ISERROR(VLOOKUP(E36,(SBM_2),2,0)),VLOOKUP(E36,(SEKOF_2),2,0),VLOOKUP(E36,(SBM_2),2,0))</f>
        <v>#N/A</v>
      </c>
      <c r="Y36" s="297"/>
    </row>
    <row r="37" spans="2:26" s="285" customFormat="1" ht="26.1" customHeight="1">
      <c r="B37" s="286"/>
      <c r="C37" s="287"/>
      <c r="D37" s="288"/>
      <c r="E37" s="288"/>
      <c r="F37" s="300"/>
      <c r="G37" s="96"/>
      <c r="H37" s="301"/>
      <c r="I37" s="302"/>
      <c r="J37" s="302"/>
      <c r="K37" s="302"/>
      <c r="L37" s="303"/>
      <c r="M37" s="102"/>
      <c r="N37" s="112"/>
      <c r="O37" s="304"/>
      <c r="P37" s="305"/>
      <c r="Q37" s="115"/>
      <c r="R37" s="100"/>
      <c r="S37" s="365">
        <f t="shared" si="3"/>
        <v>0</v>
      </c>
      <c r="T37" s="366">
        <f t="shared" si="4"/>
        <v>0</v>
      </c>
      <c r="U37" s="367">
        <f t="shared" si="8"/>
        <v>0</v>
      </c>
      <c r="V37" s="228"/>
      <c r="W37" s="295">
        <f t="shared" si="1"/>
        <v>0</v>
      </c>
      <c r="X37" s="296" t="e">
        <f t="shared" si="9"/>
        <v>#N/A</v>
      </c>
      <c r="Y37" s="297"/>
    </row>
    <row r="38" spans="2:26" s="285" customFormat="1" ht="26.1" customHeight="1">
      <c r="B38" s="286"/>
      <c r="C38" s="287"/>
      <c r="D38" s="288"/>
      <c r="E38" s="288"/>
      <c r="F38" s="300"/>
      <c r="G38" s="96"/>
      <c r="H38" s="301"/>
      <c r="I38" s="302"/>
      <c r="J38" s="302"/>
      <c r="K38" s="302"/>
      <c r="L38" s="303"/>
      <c r="M38" s="102"/>
      <c r="N38" s="112"/>
      <c r="O38" s="304"/>
      <c r="P38" s="305"/>
      <c r="Q38" s="115"/>
      <c r="R38" s="100"/>
      <c r="S38" s="365">
        <f t="shared" si="3"/>
        <v>0</v>
      </c>
      <c r="T38" s="366">
        <f t="shared" si="4"/>
        <v>0</v>
      </c>
      <c r="U38" s="367">
        <f t="shared" si="5"/>
        <v>0</v>
      </c>
      <c r="V38" s="306"/>
      <c r="W38" s="295">
        <f t="shared" si="1"/>
        <v>0</v>
      </c>
      <c r="X38" s="296" t="e">
        <f t="shared" si="2"/>
        <v>#N/A</v>
      </c>
      <c r="Y38" s="297"/>
    </row>
    <row r="39" spans="2:26" s="285" customFormat="1" ht="26.1" customHeight="1">
      <c r="B39" s="286"/>
      <c r="C39" s="287"/>
      <c r="D39" s="288"/>
      <c r="E39" s="288"/>
      <c r="F39" s="300"/>
      <c r="G39" s="96"/>
      <c r="H39" s="301"/>
      <c r="I39" s="302"/>
      <c r="J39" s="302"/>
      <c r="K39" s="302"/>
      <c r="L39" s="303"/>
      <c r="M39" s="102"/>
      <c r="N39" s="112"/>
      <c r="O39" s="304"/>
      <c r="P39" s="305"/>
      <c r="Q39" s="115"/>
      <c r="R39" s="100"/>
      <c r="S39" s="365">
        <f t="shared" si="3"/>
        <v>0</v>
      </c>
      <c r="T39" s="366">
        <f t="shared" si="4"/>
        <v>0</v>
      </c>
      <c r="U39" s="367">
        <f t="shared" si="5"/>
        <v>0</v>
      </c>
      <c r="V39" s="228"/>
      <c r="W39" s="295">
        <f t="shared" si="1"/>
        <v>0</v>
      </c>
      <c r="X39" s="296" t="e">
        <f t="shared" si="2"/>
        <v>#N/A</v>
      </c>
      <c r="Y39" s="297"/>
    </row>
    <row r="40" spans="2:26" s="285" customFormat="1" ht="26.25" customHeight="1" thickBot="1">
      <c r="B40" s="307"/>
      <c r="C40" s="308"/>
      <c r="D40" s="309"/>
      <c r="E40" s="309"/>
      <c r="F40" s="310"/>
      <c r="G40" s="121"/>
      <c r="H40" s="311"/>
      <c r="I40" s="312"/>
      <c r="J40" s="312"/>
      <c r="K40" s="312"/>
      <c r="L40" s="313"/>
      <c r="M40" s="129"/>
      <c r="N40" s="122"/>
      <c r="O40" s="314"/>
      <c r="P40" s="315"/>
      <c r="Q40" s="125"/>
      <c r="R40" s="127"/>
      <c r="S40" s="368">
        <f t="shared" si="3"/>
        <v>0</v>
      </c>
      <c r="T40" s="369">
        <f t="shared" si="4"/>
        <v>0</v>
      </c>
      <c r="U40" s="370">
        <f t="shared" si="5"/>
        <v>0</v>
      </c>
      <c r="V40" s="228"/>
      <c r="W40" s="316">
        <f t="shared" si="1"/>
        <v>0</v>
      </c>
      <c r="X40" s="296" t="e">
        <f t="shared" si="2"/>
        <v>#N/A</v>
      </c>
      <c r="Y40" s="282"/>
      <c r="Z40" s="284"/>
    </row>
    <row r="41" spans="2:26" s="134" customFormat="1" ht="13.5" thickBot="1">
      <c r="B41" s="135"/>
      <c r="D41" s="137"/>
      <c r="E41" s="137"/>
      <c r="F41" s="136"/>
      <c r="G41" s="137"/>
      <c r="H41" s="137"/>
      <c r="I41" s="137"/>
      <c r="J41" s="137"/>
      <c r="K41" s="137"/>
      <c r="L41" s="137"/>
      <c r="M41" s="136"/>
      <c r="N41" s="137"/>
      <c r="O41" s="137"/>
      <c r="P41" s="137"/>
      <c r="Q41" s="137"/>
      <c r="R41" s="317"/>
      <c r="S41" s="318"/>
      <c r="T41" s="136"/>
      <c r="U41" s="319"/>
      <c r="V41" s="228"/>
      <c r="W41" s="137"/>
      <c r="Y41" s="145"/>
    </row>
    <row r="42" spans="2:26">
      <c r="B42" s="320" t="s">
        <v>159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323" t="s">
        <v>277</v>
      </c>
      <c r="P42" s="140"/>
      <c r="Q42" s="140"/>
      <c r="R42" s="321"/>
      <c r="S42" s="322"/>
      <c r="T42" s="323" t="s">
        <v>154</v>
      </c>
      <c r="U42" s="324" t="s">
        <v>155</v>
      </c>
    </row>
    <row r="43" spans="2:26">
      <c r="B43" s="325"/>
      <c r="C43" s="326"/>
      <c r="D43" s="326"/>
      <c r="E43" s="326"/>
      <c r="F43" s="326"/>
      <c r="G43" s="326"/>
      <c r="H43" s="326"/>
      <c r="I43" s="326"/>
      <c r="J43" s="326"/>
      <c r="K43" s="326"/>
      <c r="L43" s="326"/>
      <c r="M43" s="326"/>
      <c r="N43" s="326"/>
      <c r="O43" s="371">
        <f ca="1">SUMIF(INDIRECT("$P12:$P"&amp;EndZTools),$S43,INDIRECT("o12:o"&amp;EndZTools))</f>
        <v>0</v>
      </c>
      <c r="P43" s="326"/>
      <c r="Q43" s="326"/>
      <c r="R43" s="327"/>
      <c r="S43" s="147" t="str">
        <f>汇总!C26</f>
        <v>CNY</v>
      </c>
      <c r="T43" s="371">
        <f ca="1">SUMIF(INDIRECT("$P12:$P"&amp;EndZTools),$S43,INDIRECT("T12:T"&amp;EndZTools))</f>
        <v>0</v>
      </c>
      <c r="U43" s="372">
        <f ca="1">SUMIF(INDIRECT("$P12:$P"&amp;EndZTools),$S43,INDIRECT("U12:U"&amp;EndZTools))</f>
        <v>0</v>
      </c>
    </row>
    <row r="44" spans="2:26">
      <c r="B44" s="325"/>
      <c r="C44" s="326"/>
      <c r="D44" s="326"/>
      <c r="E44" s="326"/>
      <c r="F44" s="326"/>
      <c r="G44" s="326"/>
      <c r="H44" s="326"/>
      <c r="I44" s="326"/>
      <c r="J44" s="326"/>
      <c r="K44" s="326"/>
      <c r="L44" s="326"/>
      <c r="M44" s="326"/>
      <c r="N44" s="326"/>
      <c r="O44" s="328"/>
      <c r="P44" s="326"/>
      <c r="Q44" s="326"/>
      <c r="R44" s="326"/>
      <c r="S44" s="149">
        <f>汇总!C27</f>
        <v>0</v>
      </c>
      <c r="T44" s="328">
        <f ca="1">SUMIF(INDIRECT("$P12:$P"&amp;EndZTools),$S44,INDIRECT("T12:T"&amp;EndZTools))</f>
        <v>0</v>
      </c>
      <c r="U44" s="329">
        <f ca="1">SUMIF(INDIRECT("$P12:$P"&amp;EndZTools),$S44,INDIRECT("U12:U"&amp;EndZTools))</f>
        <v>0</v>
      </c>
    </row>
    <row r="45" spans="2:26" ht="13.5" thickBot="1">
      <c r="B45" s="9" t="s">
        <v>265</v>
      </c>
      <c r="C45" s="330"/>
      <c r="D45" s="330"/>
      <c r="E45" s="330"/>
      <c r="F45" s="330"/>
      <c r="G45" s="330"/>
      <c r="H45" s="330"/>
      <c r="I45" s="330"/>
      <c r="J45" s="330"/>
      <c r="K45" s="330"/>
      <c r="L45" s="330"/>
      <c r="M45" s="330"/>
      <c r="N45" s="330"/>
      <c r="O45" s="331"/>
      <c r="P45" s="330"/>
      <c r="Q45" s="330"/>
      <c r="R45" s="330"/>
      <c r="S45" s="156">
        <f>汇总!C28</f>
        <v>0</v>
      </c>
      <c r="T45" s="331">
        <f ca="1">SUMIF(INDIRECT("$P12:$P"&amp;EndZTools),$S45,INDIRECT("T12:T"&amp;EndZTools))</f>
        <v>0</v>
      </c>
      <c r="U45" s="332">
        <f ca="1">SUMIF(INDIRECT("$P12:$P"&amp;EndZTools),$S45,INDIRECT("U12:U"&amp;EndZTools))</f>
        <v>0</v>
      </c>
    </row>
  </sheetData>
  <sheetProtection algorithmName="SHA-512" hashValue="07kxGxPp3nExlo5A+fc07BojCJTX0XvnPLkL29Qe6qrfWutB/z+pTkMEnTI7CEpp5zz3L8ra21k8qv9045B5/g==" saltValue="E4cPrjclJmTdzbGU/1i2yw==" spinCount="100000" sheet="1" insertRows="0"/>
  <mergeCells count="13">
    <mergeCell ref="E7:F7"/>
    <mergeCell ref="J7:N7"/>
    <mergeCell ref="R7:U7"/>
    <mergeCell ref="E8:F8"/>
    <mergeCell ref="J8:N8"/>
    <mergeCell ref="R8:U8"/>
    <mergeCell ref="B4:D4"/>
    <mergeCell ref="E5:F5"/>
    <mergeCell ref="J5:N5"/>
    <mergeCell ref="R5:U5"/>
    <mergeCell ref="E6:F6"/>
    <mergeCell ref="J6:N6"/>
    <mergeCell ref="R6:U6"/>
  </mergeCells>
  <phoneticPr fontId="1" type="noConversion"/>
  <conditionalFormatting sqref="T44:U44">
    <cfRule type="expression" dxfId="20" priority="19" stopIfTrue="1">
      <formula>$S$44=0</formula>
    </cfRule>
  </conditionalFormatting>
  <conditionalFormatting sqref="T45:U45">
    <cfRule type="expression" dxfId="19" priority="18" stopIfTrue="1">
      <formula>$S$45=0</formula>
    </cfRule>
  </conditionalFormatting>
  <conditionalFormatting sqref="U12:U21 U30:U35 U38:U40">
    <cfRule type="expression" dxfId="18" priority="17" stopIfTrue="1">
      <formula>$C12="SBM"</formula>
    </cfRule>
  </conditionalFormatting>
  <conditionalFormatting sqref="T12:T21 T30:T35 T38:T40">
    <cfRule type="expression" dxfId="17" priority="16" stopIfTrue="1">
      <formula>OR($C12="SEKOF", $C12="Subsequent_tool", $C12="Tool_maintenance")</formula>
    </cfRule>
  </conditionalFormatting>
  <conditionalFormatting sqref="E12:E21 E30:E35 E38:E40">
    <cfRule type="expression" dxfId="16" priority="13" stopIfTrue="1">
      <formula>AND(OR($C12="SEKOF",$C12="Folgewerkzeug",$C12="SBM"),$E12="allgemein")=TRUE</formula>
    </cfRule>
    <cfRule type="expression" dxfId="15" priority="14" stopIfTrue="1">
      <formula>OR(AND($W12="Werkzeuginstandhaltung",OR(X12="SBM",X12="SEKOF")),AND(W12="Folgewerkzeug",X12="SEKOF"),AND(W12="SEKOF",X12="SBM"),AND(W12="SBM",X12="SEKOF"))=TRUE</formula>
    </cfRule>
    <cfRule type="expression" dxfId="14" priority="15" stopIfTrue="1">
      <formula>OR(AND($C12="",$E12&lt;&gt;""),AND($C12&lt;&gt;"",$E12=""))</formula>
    </cfRule>
  </conditionalFormatting>
  <conditionalFormatting sqref="U22:U29">
    <cfRule type="expression" dxfId="13" priority="12" stopIfTrue="1">
      <formula>$C22="SBM"</formula>
    </cfRule>
  </conditionalFormatting>
  <conditionalFormatting sqref="T22:T29">
    <cfRule type="expression" dxfId="12" priority="11" stopIfTrue="1">
      <formula>OR($C22="SEKOF", $C22="Subsequent_tool", $C22="Tool_maintenance")</formula>
    </cfRule>
  </conditionalFormatting>
  <conditionalFormatting sqref="E22:E29">
    <cfRule type="expression" dxfId="11" priority="8" stopIfTrue="1">
      <formula>AND(OR($C22="SEKOF",$C22="Folgewerkzeug",$C22="SBM"),$E22="allgemein")=TRUE</formula>
    </cfRule>
    <cfRule type="expression" dxfId="10" priority="9" stopIfTrue="1">
      <formula>OR(AND($W22="Werkzeuginstandhaltung",OR(X22="SBM",X22="SEKOF")),AND(W22="Folgewerkzeug",X22="SEKOF"),AND(W22="SEKOF",X22="SBM"),AND(W22="SBM",X22="SEKOF"))=TRUE</formula>
    </cfRule>
    <cfRule type="expression" dxfId="9" priority="10" stopIfTrue="1">
      <formula>OR(AND($C22="",$E22&lt;&gt;""),AND($C22&lt;&gt;"",$E22=""))</formula>
    </cfRule>
  </conditionalFormatting>
  <conditionalFormatting sqref="U36:U37">
    <cfRule type="expression" dxfId="8" priority="7" stopIfTrue="1">
      <formula>$C36="SBM"</formula>
    </cfRule>
  </conditionalFormatting>
  <conditionalFormatting sqref="T36:T37">
    <cfRule type="expression" dxfId="7" priority="6" stopIfTrue="1">
      <formula>OR($C36="SEKOF", $C36="Subsequent_tool", $C36="Tool_maintenance")</formula>
    </cfRule>
  </conditionalFormatting>
  <conditionalFormatting sqref="E36:E37">
    <cfRule type="expression" dxfId="6" priority="3" stopIfTrue="1">
      <formula>AND(OR($C36="SEKOF",$C36="Folgewerkzeug",$C36="SBM"),$E36="allgemein")=TRUE</formula>
    </cfRule>
    <cfRule type="expression" dxfId="5" priority="4" stopIfTrue="1">
      <formula>OR(AND($W36="Werkzeuginstandhaltung",OR(X36="SBM",X36="SEKOF")),AND(W36="Folgewerkzeug",X36="SEKOF"),AND(W36="SEKOF",X36="SBM"),AND(W36="SBM",X36="SEKOF"))=TRUE</formula>
    </cfRule>
    <cfRule type="expression" dxfId="4" priority="5" stopIfTrue="1">
      <formula>OR(AND($C36="",$E36&lt;&gt;""),AND($C36&lt;&gt;"",$E36=""))</formula>
    </cfRule>
  </conditionalFormatting>
  <conditionalFormatting sqref="O44">
    <cfRule type="expression" dxfId="3" priority="2" stopIfTrue="1">
      <formula>$S$44=0</formula>
    </cfRule>
  </conditionalFormatting>
  <conditionalFormatting sqref="O45">
    <cfRule type="expression" dxfId="2" priority="1" stopIfTrue="1">
      <formula>$S$45=0</formula>
    </cfRule>
  </conditionalFormatting>
  <dataValidations count="8">
    <dataValidation type="list" allowBlank="1" showInputMessage="1" showErrorMessage="1" sqref="N12 N39 N29 N37">
      <formula1>listZulässigeBeschaffungswährungen</formula1>
    </dataValidation>
    <dataValidation allowBlank="1" showInputMessage="1" showErrorMessage="1" errorTitle="ungültige Verrechnungsform" error="TEST_x000a_" sqref="U13:V13 U14:U40"/>
    <dataValidation type="list" allowBlank="1" showInputMessage="1" showErrorMessage="1" sqref="N40">
      <formula1>listZulässigeAngebotswährungen</formula1>
    </dataValidation>
    <dataValidation type="list" allowBlank="1" showInputMessage="1" showErrorMessage="1" sqref="C12">
      <formula1>listVerrechnungsformen</formula1>
    </dataValidation>
    <dataValidation type="list" allowBlank="1" showInputMessage="1" showErrorMessage="1" sqref="D12:D40">
      <formula1>listVorhanden</formula1>
    </dataValidation>
    <dataValidation type="list" allowBlank="1" showInputMessage="1" showErrorMessage="1" sqref="P12 P39:P40 P29 P37">
      <formula1>listAngebotsWährungen</formula1>
    </dataValidation>
    <dataValidation type="list" allowBlank="1" showInputMessage="1" showErrorMessage="1" sqref="IK41:IV41 HS12:HT40">
      <formula1>BAUTEILKENNUNG</formula1>
    </dataValidation>
    <dataValidation type="list" allowBlank="1" showInputMessage="1" showErrorMessage="1" sqref="E12">
      <formula1>INDIRECT($C12)</formula1>
    </dataValidation>
  </dataValidations>
  <pageMargins left="0.25" right="0.25" top="0.75" bottom="0.75" header="0.3" footer="0.3"/>
  <pageSetup paperSize="9" scale="6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list!$B$2:$B$4</xm:f>
          </x14:formula1>
          <xm:sqref>N38 P13:P28 N13:N28 N30:N36 P30:P36 P38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showGridLines="0" showZeros="0" zoomScaleNormal="100" workbookViewId="0">
      <selection activeCell="P43" sqref="P43:Q43"/>
    </sheetView>
  </sheetViews>
  <sheetFormatPr defaultRowHeight="12.75"/>
  <cols>
    <col min="1" max="1" width="4.375" style="333" customWidth="1"/>
    <col min="2" max="2" width="3.375" style="333" customWidth="1"/>
    <col min="3" max="3" width="4" style="333" customWidth="1"/>
    <col min="4" max="4" width="2.375" style="333" customWidth="1"/>
    <col min="5" max="5" width="6.75" style="333" customWidth="1"/>
    <col min="6" max="6" width="1.875" style="333" customWidth="1"/>
    <col min="7" max="7" width="5.375" style="333" customWidth="1"/>
    <col min="8" max="8" width="7.625" style="333" customWidth="1"/>
    <col min="9" max="9" width="6" style="333" customWidth="1"/>
    <col min="10" max="10" width="2.625" style="333" customWidth="1"/>
    <col min="11" max="11" width="3.5" style="333" customWidth="1"/>
    <col min="12" max="12" width="2.75" style="333" customWidth="1"/>
    <col min="13" max="13" width="3.875" style="333" customWidth="1"/>
    <col min="14" max="14" width="4.25" style="333" customWidth="1"/>
    <col min="15" max="15" width="4.625" style="333" customWidth="1"/>
    <col min="16" max="16" width="14.625" style="333" customWidth="1"/>
    <col min="17" max="17" width="8.875" style="333" customWidth="1"/>
    <col min="18" max="18" width="9.875" style="333" customWidth="1"/>
    <col min="19" max="256" width="9" style="333"/>
    <col min="257" max="257" width="4.375" style="333" customWidth="1"/>
    <col min="258" max="258" width="3.375" style="333" customWidth="1"/>
    <col min="259" max="259" width="4" style="333" customWidth="1"/>
    <col min="260" max="260" width="2.375" style="333" customWidth="1"/>
    <col min="261" max="261" width="6.75" style="333" customWidth="1"/>
    <col min="262" max="262" width="1.875" style="333" customWidth="1"/>
    <col min="263" max="263" width="5.375" style="333" customWidth="1"/>
    <col min="264" max="264" width="3.125" style="333" customWidth="1"/>
    <col min="265" max="265" width="6" style="333" customWidth="1"/>
    <col min="266" max="266" width="2.625" style="333" customWidth="1"/>
    <col min="267" max="267" width="3.5" style="333" customWidth="1"/>
    <col min="268" max="268" width="2.75" style="333" customWidth="1"/>
    <col min="269" max="269" width="3.875" style="333" customWidth="1"/>
    <col min="270" max="270" width="4.25" style="333" customWidth="1"/>
    <col min="271" max="271" width="4.625" style="333" customWidth="1"/>
    <col min="272" max="272" width="12.125" style="333" customWidth="1"/>
    <col min="273" max="273" width="8.875" style="333" customWidth="1"/>
    <col min="274" max="512" width="9" style="333"/>
    <col min="513" max="513" width="4.375" style="333" customWidth="1"/>
    <col min="514" max="514" width="3.375" style="333" customWidth="1"/>
    <col min="515" max="515" width="4" style="333" customWidth="1"/>
    <col min="516" max="516" width="2.375" style="333" customWidth="1"/>
    <col min="517" max="517" width="6.75" style="333" customWidth="1"/>
    <col min="518" max="518" width="1.875" style="333" customWidth="1"/>
    <col min="519" max="519" width="5.375" style="333" customWidth="1"/>
    <col min="520" max="520" width="3.125" style="333" customWidth="1"/>
    <col min="521" max="521" width="6" style="333" customWidth="1"/>
    <col min="522" max="522" width="2.625" style="333" customWidth="1"/>
    <col min="523" max="523" width="3.5" style="333" customWidth="1"/>
    <col min="524" max="524" width="2.75" style="333" customWidth="1"/>
    <col min="525" max="525" width="3.875" style="333" customWidth="1"/>
    <col min="526" max="526" width="4.25" style="333" customWidth="1"/>
    <col min="527" max="527" width="4.625" style="333" customWidth="1"/>
    <col min="528" max="528" width="12.125" style="333" customWidth="1"/>
    <col min="529" max="529" width="8.875" style="333" customWidth="1"/>
    <col min="530" max="768" width="9" style="333"/>
    <col min="769" max="769" width="4.375" style="333" customWidth="1"/>
    <col min="770" max="770" width="3.375" style="333" customWidth="1"/>
    <col min="771" max="771" width="4" style="333" customWidth="1"/>
    <col min="772" max="772" width="2.375" style="333" customWidth="1"/>
    <col min="773" max="773" width="6.75" style="333" customWidth="1"/>
    <col min="774" max="774" width="1.875" style="333" customWidth="1"/>
    <col min="775" max="775" width="5.375" style="333" customWidth="1"/>
    <col min="776" max="776" width="3.125" style="333" customWidth="1"/>
    <col min="777" max="777" width="6" style="333" customWidth="1"/>
    <col min="778" max="778" width="2.625" style="333" customWidth="1"/>
    <col min="779" max="779" width="3.5" style="333" customWidth="1"/>
    <col min="780" max="780" width="2.75" style="333" customWidth="1"/>
    <col min="781" max="781" width="3.875" style="333" customWidth="1"/>
    <col min="782" max="782" width="4.25" style="333" customWidth="1"/>
    <col min="783" max="783" width="4.625" style="333" customWidth="1"/>
    <col min="784" max="784" width="12.125" style="333" customWidth="1"/>
    <col min="785" max="785" width="8.875" style="333" customWidth="1"/>
    <col min="786" max="1024" width="9" style="333"/>
    <col min="1025" max="1025" width="4.375" style="333" customWidth="1"/>
    <col min="1026" max="1026" width="3.375" style="333" customWidth="1"/>
    <col min="1027" max="1027" width="4" style="333" customWidth="1"/>
    <col min="1028" max="1028" width="2.375" style="333" customWidth="1"/>
    <col min="1029" max="1029" width="6.75" style="333" customWidth="1"/>
    <col min="1030" max="1030" width="1.875" style="333" customWidth="1"/>
    <col min="1031" max="1031" width="5.375" style="333" customWidth="1"/>
    <col min="1032" max="1032" width="3.125" style="333" customWidth="1"/>
    <col min="1033" max="1033" width="6" style="333" customWidth="1"/>
    <col min="1034" max="1034" width="2.625" style="333" customWidth="1"/>
    <col min="1035" max="1035" width="3.5" style="333" customWidth="1"/>
    <col min="1036" max="1036" width="2.75" style="333" customWidth="1"/>
    <col min="1037" max="1037" width="3.875" style="333" customWidth="1"/>
    <col min="1038" max="1038" width="4.25" style="333" customWidth="1"/>
    <col min="1039" max="1039" width="4.625" style="333" customWidth="1"/>
    <col min="1040" max="1040" width="12.125" style="333" customWidth="1"/>
    <col min="1041" max="1041" width="8.875" style="333" customWidth="1"/>
    <col min="1042" max="1280" width="9" style="333"/>
    <col min="1281" max="1281" width="4.375" style="333" customWidth="1"/>
    <col min="1282" max="1282" width="3.375" style="333" customWidth="1"/>
    <col min="1283" max="1283" width="4" style="333" customWidth="1"/>
    <col min="1284" max="1284" width="2.375" style="333" customWidth="1"/>
    <col min="1285" max="1285" width="6.75" style="333" customWidth="1"/>
    <col min="1286" max="1286" width="1.875" style="333" customWidth="1"/>
    <col min="1287" max="1287" width="5.375" style="333" customWidth="1"/>
    <col min="1288" max="1288" width="3.125" style="333" customWidth="1"/>
    <col min="1289" max="1289" width="6" style="333" customWidth="1"/>
    <col min="1290" max="1290" width="2.625" style="333" customWidth="1"/>
    <col min="1291" max="1291" width="3.5" style="333" customWidth="1"/>
    <col min="1292" max="1292" width="2.75" style="333" customWidth="1"/>
    <col min="1293" max="1293" width="3.875" style="333" customWidth="1"/>
    <col min="1294" max="1294" width="4.25" style="333" customWidth="1"/>
    <col min="1295" max="1295" width="4.625" style="333" customWidth="1"/>
    <col min="1296" max="1296" width="12.125" style="333" customWidth="1"/>
    <col min="1297" max="1297" width="8.875" style="333" customWidth="1"/>
    <col min="1298" max="1536" width="9" style="333"/>
    <col min="1537" max="1537" width="4.375" style="333" customWidth="1"/>
    <col min="1538" max="1538" width="3.375" style="333" customWidth="1"/>
    <col min="1539" max="1539" width="4" style="333" customWidth="1"/>
    <col min="1540" max="1540" width="2.375" style="333" customWidth="1"/>
    <col min="1541" max="1541" width="6.75" style="333" customWidth="1"/>
    <col min="1542" max="1542" width="1.875" style="333" customWidth="1"/>
    <col min="1543" max="1543" width="5.375" style="333" customWidth="1"/>
    <col min="1544" max="1544" width="3.125" style="333" customWidth="1"/>
    <col min="1545" max="1545" width="6" style="333" customWidth="1"/>
    <col min="1546" max="1546" width="2.625" style="333" customWidth="1"/>
    <col min="1547" max="1547" width="3.5" style="333" customWidth="1"/>
    <col min="1548" max="1548" width="2.75" style="333" customWidth="1"/>
    <col min="1549" max="1549" width="3.875" style="333" customWidth="1"/>
    <col min="1550" max="1550" width="4.25" style="333" customWidth="1"/>
    <col min="1551" max="1551" width="4.625" style="333" customWidth="1"/>
    <col min="1552" max="1552" width="12.125" style="333" customWidth="1"/>
    <col min="1553" max="1553" width="8.875" style="333" customWidth="1"/>
    <col min="1554" max="1792" width="9" style="333"/>
    <col min="1793" max="1793" width="4.375" style="333" customWidth="1"/>
    <col min="1794" max="1794" width="3.375" style="333" customWidth="1"/>
    <col min="1795" max="1795" width="4" style="333" customWidth="1"/>
    <col min="1796" max="1796" width="2.375" style="333" customWidth="1"/>
    <col min="1797" max="1797" width="6.75" style="333" customWidth="1"/>
    <col min="1798" max="1798" width="1.875" style="333" customWidth="1"/>
    <col min="1799" max="1799" width="5.375" style="333" customWidth="1"/>
    <col min="1800" max="1800" width="3.125" style="333" customWidth="1"/>
    <col min="1801" max="1801" width="6" style="333" customWidth="1"/>
    <col min="1802" max="1802" width="2.625" style="333" customWidth="1"/>
    <col min="1803" max="1803" width="3.5" style="333" customWidth="1"/>
    <col min="1804" max="1804" width="2.75" style="333" customWidth="1"/>
    <col min="1805" max="1805" width="3.875" style="333" customWidth="1"/>
    <col min="1806" max="1806" width="4.25" style="333" customWidth="1"/>
    <col min="1807" max="1807" width="4.625" style="333" customWidth="1"/>
    <col min="1808" max="1808" width="12.125" style="333" customWidth="1"/>
    <col min="1809" max="1809" width="8.875" style="333" customWidth="1"/>
    <col min="1810" max="2048" width="9" style="333"/>
    <col min="2049" max="2049" width="4.375" style="333" customWidth="1"/>
    <col min="2050" max="2050" width="3.375" style="333" customWidth="1"/>
    <col min="2051" max="2051" width="4" style="333" customWidth="1"/>
    <col min="2052" max="2052" width="2.375" style="333" customWidth="1"/>
    <col min="2053" max="2053" width="6.75" style="333" customWidth="1"/>
    <col min="2054" max="2054" width="1.875" style="333" customWidth="1"/>
    <col min="2055" max="2055" width="5.375" style="333" customWidth="1"/>
    <col min="2056" max="2056" width="3.125" style="333" customWidth="1"/>
    <col min="2057" max="2057" width="6" style="333" customWidth="1"/>
    <col min="2058" max="2058" width="2.625" style="333" customWidth="1"/>
    <col min="2059" max="2059" width="3.5" style="333" customWidth="1"/>
    <col min="2060" max="2060" width="2.75" style="333" customWidth="1"/>
    <col min="2061" max="2061" width="3.875" style="333" customWidth="1"/>
    <col min="2062" max="2062" width="4.25" style="333" customWidth="1"/>
    <col min="2063" max="2063" width="4.625" style="333" customWidth="1"/>
    <col min="2064" max="2064" width="12.125" style="333" customWidth="1"/>
    <col min="2065" max="2065" width="8.875" style="333" customWidth="1"/>
    <col min="2066" max="2304" width="9" style="333"/>
    <col min="2305" max="2305" width="4.375" style="333" customWidth="1"/>
    <col min="2306" max="2306" width="3.375" style="333" customWidth="1"/>
    <col min="2307" max="2307" width="4" style="333" customWidth="1"/>
    <col min="2308" max="2308" width="2.375" style="333" customWidth="1"/>
    <col min="2309" max="2309" width="6.75" style="333" customWidth="1"/>
    <col min="2310" max="2310" width="1.875" style="333" customWidth="1"/>
    <col min="2311" max="2311" width="5.375" style="333" customWidth="1"/>
    <col min="2312" max="2312" width="3.125" style="333" customWidth="1"/>
    <col min="2313" max="2313" width="6" style="333" customWidth="1"/>
    <col min="2314" max="2314" width="2.625" style="333" customWidth="1"/>
    <col min="2315" max="2315" width="3.5" style="333" customWidth="1"/>
    <col min="2316" max="2316" width="2.75" style="333" customWidth="1"/>
    <col min="2317" max="2317" width="3.875" style="333" customWidth="1"/>
    <col min="2318" max="2318" width="4.25" style="333" customWidth="1"/>
    <col min="2319" max="2319" width="4.625" style="333" customWidth="1"/>
    <col min="2320" max="2320" width="12.125" style="333" customWidth="1"/>
    <col min="2321" max="2321" width="8.875" style="333" customWidth="1"/>
    <col min="2322" max="2560" width="9" style="333"/>
    <col min="2561" max="2561" width="4.375" style="333" customWidth="1"/>
    <col min="2562" max="2562" width="3.375" style="333" customWidth="1"/>
    <col min="2563" max="2563" width="4" style="333" customWidth="1"/>
    <col min="2564" max="2564" width="2.375" style="333" customWidth="1"/>
    <col min="2565" max="2565" width="6.75" style="333" customWidth="1"/>
    <col min="2566" max="2566" width="1.875" style="333" customWidth="1"/>
    <col min="2567" max="2567" width="5.375" style="333" customWidth="1"/>
    <col min="2568" max="2568" width="3.125" style="333" customWidth="1"/>
    <col min="2569" max="2569" width="6" style="333" customWidth="1"/>
    <col min="2570" max="2570" width="2.625" style="333" customWidth="1"/>
    <col min="2571" max="2571" width="3.5" style="333" customWidth="1"/>
    <col min="2572" max="2572" width="2.75" style="333" customWidth="1"/>
    <col min="2573" max="2573" width="3.875" style="333" customWidth="1"/>
    <col min="2574" max="2574" width="4.25" style="333" customWidth="1"/>
    <col min="2575" max="2575" width="4.625" style="333" customWidth="1"/>
    <col min="2576" max="2576" width="12.125" style="333" customWidth="1"/>
    <col min="2577" max="2577" width="8.875" style="333" customWidth="1"/>
    <col min="2578" max="2816" width="9" style="333"/>
    <col min="2817" max="2817" width="4.375" style="333" customWidth="1"/>
    <col min="2818" max="2818" width="3.375" style="333" customWidth="1"/>
    <col min="2819" max="2819" width="4" style="333" customWidth="1"/>
    <col min="2820" max="2820" width="2.375" style="333" customWidth="1"/>
    <col min="2821" max="2821" width="6.75" style="333" customWidth="1"/>
    <col min="2822" max="2822" width="1.875" style="333" customWidth="1"/>
    <col min="2823" max="2823" width="5.375" style="333" customWidth="1"/>
    <col min="2824" max="2824" width="3.125" style="333" customWidth="1"/>
    <col min="2825" max="2825" width="6" style="333" customWidth="1"/>
    <col min="2826" max="2826" width="2.625" style="333" customWidth="1"/>
    <col min="2827" max="2827" width="3.5" style="333" customWidth="1"/>
    <col min="2828" max="2828" width="2.75" style="333" customWidth="1"/>
    <col min="2829" max="2829" width="3.875" style="333" customWidth="1"/>
    <col min="2830" max="2830" width="4.25" style="333" customWidth="1"/>
    <col min="2831" max="2831" width="4.625" style="333" customWidth="1"/>
    <col min="2832" max="2832" width="12.125" style="333" customWidth="1"/>
    <col min="2833" max="2833" width="8.875" style="333" customWidth="1"/>
    <col min="2834" max="3072" width="9" style="333"/>
    <col min="3073" max="3073" width="4.375" style="333" customWidth="1"/>
    <col min="3074" max="3074" width="3.375" style="333" customWidth="1"/>
    <col min="3075" max="3075" width="4" style="333" customWidth="1"/>
    <col min="3076" max="3076" width="2.375" style="333" customWidth="1"/>
    <col min="3077" max="3077" width="6.75" style="333" customWidth="1"/>
    <col min="3078" max="3078" width="1.875" style="333" customWidth="1"/>
    <col min="3079" max="3079" width="5.375" style="333" customWidth="1"/>
    <col min="3080" max="3080" width="3.125" style="333" customWidth="1"/>
    <col min="3081" max="3081" width="6" style="333" customWidth="1"/>
    <col min="3082" max="3082" width="2.625" style="333" customWidth="1"/>
    <col min="3083" max="3083" width="3.5" style="333" customWidth="1"/>
    <col min="3084" max="3084" width="2.75" style="333" customWidth="1"/>
    <col min="3085" max="3085" width="3.875" style="333" customWidth="1"/>
    <col min="3086" max="3086" width="4.25" style="333" customWidth="1"/>
    <col min="3087" max="3087" width="4.625" style="333" customWidth="1"/>
    <col min="3088" max="3088" width="12.125" style="333" customWidth="1"/>
    <col min="3089" max="3089" width="8.875" style="333" customWidth="1"/>
    <col min="3090" max="3328" width="9" style="333"/>
    <col min="3329" max="3329" width="4.375" style="333" customWidth="1"/>
    <col min="3330" max="3330" width="3.375" style="333" customWidth="1"/>
    <col min="3331" max="3331" width="4" style="333" customWidth="1"/>
    <col min="3332" max="3332" width="2.375" style="333" customWidth="1"/>
    <col min="3333" max="3333" width="6.75" style="333" customWidth="1"/>
    <col min="3334" max="3334" width="1.875" style="333" customWidth="1"/>
    <col min="3335" max="3335" width="5.375" style="333" customWidth="1"/>
    <col min="3336" max="3336" width="3.125" style="333" customWidth="1"/>
    <col min="3337" max="3337" width="6" style="333" customWidth="1"/>
    <col min="3338" max="3338" width="2.625" style="333" customWidth="1"/>
    <col min="3339" max="3339" width="3.5" style="333" customWidth="1"/>
    <col min="3340" max="3340" width="2.75" style="333" customWidth="1"/>
    <col min="3341" max="3341" width="3.875" style="333" customWidth="1"/>
    <col min="3342" max="3342" width="4.25" style="333" customWidth="1"/>
    <col min="3343" max="3343" width="4.625" style="333" customWidth="1"/>
    <col min="3344" max="3344" width="12.125" style="333" customWidth="1"/>
    <col min="3345" max="3345" width="8.875" style="333" customWidth="1"/>
    <col min="3346" max="3584" width="9" style="333"/>
    <col min="3585" max="3585" width="4.375" style="333" customWidth="1"/>
    <col min="3586" max="3586" width="3.375" style="333" customWidth="1"/>
    <col min="3587" max="3587" width="4" style="333" customWidth="1"/>
    <col min="3588" max="3588" width="2.375" style="333" customWidth="1"/>
    <col min="3589" max="3589" width="6.75" style="333" customWidth="1"/>
    <col min="3590" max="3590" width="1.875" style="333" customWidth="1"/>
    <col min="3591" max="3591" width="5.375" style="333" customWidth="1"/>
    <col min="3592" max="3592" width="3.125" style="333" customWidth="1"/>
    <col min="3593" max="3593" width="6" style="333" customWidth="1"/>
    <col min="3594" max="3594" width="2.625" style="333" customWidth="1"/>
    <col min="3595" max="3595" width="3.5" style="333" customWidth="1"/>
    <col min="3596" max="3596" width="2.75" style="333" customWidth="1"/>
    <col min="3597" max="3597" width="3.875" style="333" customWidth="1"/>
    <col min="3598" max="3598" width="4.25" style="333" customWidth="1"/>
    <col min="3599" max="3599" width="4.625" style="333" customWidth="1"/>
    <col min="3600" max="3600" width="12.125" style="333" customWidth="1"/>
    <col min="3601" max="3601" width="8.875" style="333" customWidth="1"/>
    <col min="3602" max="3840" width="9" style="333"/>
    <col min="3841" max="3841" width="4.375" style="333" customWidth="1"/>
    <col min="3842" max="3842" width="3.375" style="333" customWidth="1"/>
    <col min="3843" max="3843" width="4" style="333" customWidth="1"/>
    <col min="3844" max="3844" width="2.375" style="333" customWidth="1"/>
    <col min="3845" max="3845" width="6.75" style="333" customWidth="1"/>
    <col min="3846" max="3846" width="1.875" style="333" customWidth="1"/>
    <col min="3847" max="3847" width="5.375" style="333" customWidth="1"/>
    <col min="3848" max="3848" width="3.125" style="333" customWidth="1"/>
    <col min="3849" max="3849" width="6" style="333" customWidth="1"/>
    <col min="3850" max="3850" width="2.625" style="333" customWidth="1"/>
    <col min="3851" max="3851" width="3.5" style="333" customWidth="1"/>
    <col min="3852" max="3852" width="2.75" style="333" customWidth="1"/>
    <col min="3853" max="3853" width="3.875" style="333" customWidth="1"/>
    <col min="3854" max="3854" width="4.25" style="333" customWidth="1"/>
    <col min="3855" max="3855" width="4.625" style="333" customWidth="1"/>
    <col min="3856" max="3856" width="12.125" style="333" customWidth="1"/>
    <col min="3857" max="3857" width="8.875" style="333" customWidth="1"/>
    <col min="3858" max="4096" width="9" style="333"/>
    <col min="4097" max="4097" width="4.375" style="333" customWidth="1"/>
    <col min="4098" max="4098" width="3.375" style="333" customWidth="1"/>
    <col min="4099" max="4099" width="4" style="333" customWidth="1"/>
    <col min="4100" max="4100" width="2.375" style="333" customWidth="1"/>
    <col min="4101" max="4101" width="6.75" style="333" customWidth="1"/>
    <col min="4102" max="4102" width="1.875" style="333" customWidth="1"/>
    <col min="4103" max="4103" width="5.375" style="333" customWidth="1"/>
    <col min="4104" max="4104" width="3.125" style="333" customWidth="1"/>
    <col min="4105" max="4105" width="6" style="333" customWidth="1"/>
    <col min="4106" max="4106" width="2.625" style="333" customWidth="1"/>
    <col min="4107" max="4107" width="3.5" style="333" customWidth="1"/>
    <col min="4108" max="4108" width="2.75" style="333" customWidth="1"/>
    <col min="4109" max="4109" width="3.875" style="333" customWidth="1"/>
    <col min="4110" max="4110" width="4.25" style="333" customWidth="1"/>
    <col min="4111" max="4111" width="4.625" style="333" customWidth="1"/>
    <col min="4112" max="4112" width="12.125" style="333" customWidth="1"/>
    <col min="4113" max="4113" width="8.875" style="333" customWidth="1"/>
    <col min="4114" max="4352" width="9" style="333"/>
    <col min="4353" max="4353" width="4.375" style="333" customWidth="1"/>
    <col min="4354" max="4354" width="3.375" style="333" customWidth="1"/>
    <col min="4355" max="4355" width="4" style="333" customWidth="1"/>
    <col min="4356" max="4356" width="2.375" style="333" customWidth="1"/>
    <col min="4357" max="4357" width="6.75" style="333" customWidth="1"/>
    <col min="4358" max="4358" width="1.875" style="333" customWidth="1"/>
    <col min="4359" max="4359" width="5.375" style="333" customWidth="1"/>
    <col min="4360" max="4360" width="3.125" style="333" customWidth="1"/>
    <col min="4361" max="4361" width="6" style="333" customWidth="1"/>
    <col min="4362" max="4362" width="2.625" style="333" customWidth="1"/>
    <col min="4363" max="4363" width="3.5" style="333" customWidth="1"/>
    <col min="4364" max="4364" width="2.75" style="333" customWidth="1"/>
    <col min="4365" max="4365" width="3.875" style="333" customWidth="1"/>
    <col min="4366" max="4366" width="4.25" style="333" customWidth="1"/>
    <col min="4367" max="4367" width="4.625" style="333" customWidth="1"/>
    <col min="4368" max="4368" width="12.125" style="333" customWidth="1"/>
    <col min="4369" max="4369" width="8.875" style="333" customWidth="1"/>
    <col min="4370" max="4608" width="9" style="333"/>
    <col min="4609" max="4609" width="4.375" style="333" customWidth="1"/>
    <col min="4610" max="4610" width="3.375" style="333" customWidth="1"/>
    <col min="4611" max="4611" width="4" style="333" customWidth="1"/>
    <col min="4612" max="4612" width="2.375" style="333" customWidth="1"/>
    <col min="4613" max="4613" width="6.75" style="333" customWidth="1"/>
    <col min="4614" max="4614" width="1.875" style="333" customWidth="1"/>
    <col min="4615" max="4615" width="5.375" style="333" customWidth="1"/>
    <col min="4616" max="4616" width="3.125" style="333" customWidth="1"/>
    <col min="4617" max="4617" width="6" style="333" customWidth="1"/>
    <col min="4618" max="4618" width="2.625" style="333" customWidth="1"/>
    <col min="4619" max="4619" width="3.5" style="333" customWidth="1"/>
    <col min="4620" max="4620" width="2.75" style="333" customWidth="1"/>
    <col min="4621" max="4621" width="3.875" style="333" customWidth="1"/>
    <col min="4622" max="4622" width="4.25" style="333" customWidth="1"/>
    <col min="4623" max="4623" width="4.625" style="333" customWidth="1"/>
    <col min="4624" max="4624" width="12.125" style="333" customWidth="1"/>
    <col min="4625" max="4625" width="8.875" style="333" customWidth="1"/>
    <col min="4626" max="4864" width="9" style="333"/>
    <col min="4865" max="4865" width="4.375" style="333" customWidth="1"/>
    <col min="4866" max="4866" width="3.375" style="333" customWidth="1"/>
    <col min="4867" max="4867" width="4" style="333" customWidth="1"/>
    <col min="4868" max="4868" width="2.375" style="333" customWidth="1"/>
    <col min="4869" max="4869" width="6.75" style="333" customWidth="1"/>
    <col min="4870" max="4870" width="1.875" style="333" customWidth="1"/>
    <col min="4871" max="4871" width="5.375" style="333" customWidth="1"/>
    <col min="4872" max="4872" width="3.125" style="333" customWidth="1"/>
    <col min="4873" max="4873" width="6" style="333" customWidth="1"/>
    <col min="4874" max="4874" width="2.625" style="333" customWidth="1"/>
    <col min="4875" max="4875" width="3.5" style="333" customWidth="1"/>
    <col min="4876" max="4876" width="2.75" style="333" customWidth="1"/>
    <col min="4877" max="4877" width="3.875" style="333" customWidth="1"/>
    <col min="4878" max="4878" width="4.25" style="333" customWidth="1"/>
    <col min="4879" max="4879" width="4.625" style="333" customWidth="1"/>
    <col min="4880" max="4880" width="12.125" style="333" customWidth="1"/>
    <col min="4881" max="4881" width="8.875" style="333" customWidth="1"/>
    <col min="4882" max="5120" width="9" style="333"/>
    <col min="5121" max="5121" width="4.375" style="333" customWidth="1"/>
    <col min="5122" max="5122" width="3.375" style="333" customWidth="1"/>
    <col min="5123" max="5123" width="4" style="333" customWidth="1"/>
    <col min="5124" max="5124" width="2.375" style="333" customWidth="1"/>
    <col min="5125" max="5125" width="6.75" style="333" customWidth="1"/>
    <col min="5126" max="5126" width="1.875" style="333" customWidth="1"/>
    <col min="5127" max="5127" width="5.375" style="333" customWidth="1"/>
    <col min="5128" max="5128" width="3.125" style="333" customWidth="1"/>
    <col min="5129" max="5129" width="6" style="333" customWidth="1"/>
    <col min="5130" max="5130" width="2.625" style="333" customWidth="1"/>
    <col min="5131" max="5131" width="3.5" style="333" customWidth="1"/>
    <col min="5132" max="5132" width="2.75" style="333" customWidth="1"/>
    <col min="5133" max="5133" width="3.875" style="333" customWidth="1"/>
    <col min="5134" max="5134" width="4.25" style="333" customWidth="1"/>
    <col min="5135" max="5135" width="4.625" style="333" customWidth="1"/>
    <col min="5136" max="5136" width="12.125" style="333" customWidth="1"/>
    <col min="5137" max="5137" width="8.875" style="333" customWidth="1"/>
    <col min="5138" max="5376" width="9" style="333"/>
    <col min="5377" max="5377" width="4.375" style="333" customWidth="1"/>
    <col min="5378" max="5378" width="3.375" style="333" customWidth="1"/>
    <col min="5379" max="5379" width="4" style="333" customWidth="1"/>
    <col min="5380" max="5380" width="2.375" style="333" customWidth="1"/>
    <col min="5381" max="5381" width="6.75" style="333" customWidth="1"/>
    <col min="5382" max="5382" width="1.875" style="333" customWidth="1"/>
    <col min="5383" max="5383" width="5.375" style="333" customWidth="1"/>
    <col min="5384" max="5384" width="3.125" style="333" customWidth="1"/>
    <col min="5385" max="5385" width="6" style="333" customWidth="1"/>
    <col min="5386" max="5386" width="2.625" style="333" customWidth="1"/>
    <col min="5387" max="5387" width="3.5" style="333" customWidth="1"/>
    <col min="5388" max="5388" width="2.75" style="333" customWidth="1"/>
    <col min="5389" max="5389" width="3.875" style="333" customWidth="1"/>
    <col min="5390" max="5390" width="4.25" style="333" customWidth="1"/>
    <col min="5391" max="5391" width="4.625" style="333" customWidth="1"/>
    <col min="5392" max="5392" width="12.125" style="333" customWidth="1"/>
    <col min="5393" max="5393" width="8.875" style="333" customWidth="1"/>
    <col min="5394" max="5632" width="9" style="333"/>
    <col min="5633" max="5633" width="4.375" style="333" customWidth="1"/>
    <col min="5634" max="5634" width="3.375" style="333" customWidth="1"/>
    <col min="5635" max="5635" width="4" style="333" customWidth="1"/>
    <col min="5636" max="5636" width="2.375" style="333" customWidth="1"/>
    <col min="5637" max="5637" width="6.75" style="333" customWidth="1"/>
    <col min="5638" max="5638" width="1.875" style="333" customWidth="1"/>
    <col min="5639" max="5639" width="5.375" style="333" customWidth="1"/>
    <col min="5640" max="5640" width="3.125" style="333" customWidth="1"/>
    <col min="5641" max="5641" width="6" style="333" customWidth="1"/>
    <col min="5642" max="5642" width="2.625" style="333" customWidth="1"/>
    <col min="5643" max="5643" width="3.5" style="333" customWidth="1"/>
    <col min="5644" max="5644" width="2.75" style="333" customWidth="1"/>
    <col min="5645" max="5645" width="3.875" style="333" customWidth="1"/>
    <col min="5646" max="5646" width="4.25" style="333" customWidth="1"/>
    <col min="5647" max="5647" width="4.625" style="333" customWidth="1"/>
    <col min="5648" max="5648" width="12.125" style="333" customWidth="1"/>
    <col min="5649" max="5649" width="8.875" style="333" customWidth="1"/>
    <col min="5650" max="5888" width="9" style="333"/>
    <col min="5889" max="5889" width="4.375" style="333" customWidth="1"/>
    <col min="5890" max="5890" width="3.375" style="333" customWidth="1"/>
    <col min="5891" max="5891" width="4" style="333" customWidth="1"/>
    <col min="5892" max="5892" width="2.375" style="333" customWidth="1"/>
    <col min="5893" max="5893" width="6.75" style="333" customWidth="1"/>
    <col min="5894" max="5894" width="1.875" style="333" customWidth="1"/>
    <col min="5895" max="5895" width="5.375" style="333" customWidth="1"/>
    <col min="5896" max="5896" width="3.125" style="333" customWidth="1"/>
    <col min="5897" max="5897" width="6" style="333" customWidth="1"/>
    <col min="5898" max="5898" width="2.625" style="333" customWidth="1"/>
    <col min="5899" max="5899" width="3.5" style="333" customWidth="1"/>
    <col min="5900" max="5900" width="2.75" style="333" customWidth="1"/>
    <col min="5901" max="5901" width="3.875" style="333" customWidth="1"/>
    <col min="5902" max="5902" width="4.25" style="333" customWidth="1"/>
    <col min="5903" max="5903" width="4.625" style="333" customWidth="1"/>
    <col min="5904" max="5904" width="12.125" style="333" customWidth="1"/>
    <col min="5905" max="5905" width="8.875" style="333" customWidth="1"/>
    <col min="5906" max="6144" width="9" style="333"/>
    <col min="6145" max="6145" width="4.375" style="333" customWidth="1"/>
    <col min="6146" max="6146" width="3.375" style="333" customWidth="1"/>
    <col min="6147" max="6147" width="4" style="333" customWidth="1"/>
    <col min="6148" max="6148" width="2.375" style="333" customWidth="1"/>
    <col min="6149" max="6149" width="6.75" style="333" customWidth="1"/>
    <col min="6150" max="6150" width="1.875" style="333" customWidth="1"/>
    <col min="6151" max="6151" width="5.375" style="333" customWidth="1"/>
    <col min="6152" max="6152" width="3.125" style="333" customWidth="1"/>
    <col min="6153" max="6153" width="6" style="333" customWidth="1"/>
    <col min="6154" max="6154" width="2.625" style="333" customWidth="1"/>
    <col min="6155" max="6155" width="3.5" style="333" customWidth="1"/>
    <col min="6156" max="6156" width="2.75" style="333" customWidth="1"/>
    <col min="6157" max="6157" width="3.875" style="333" customWidth="1"/>
    <col min="6158" max="6158" width="4.25" style="333" customWidth="1"/>
    <col min="6159" max="6159" width="4.625" style="333" customWidth="1"/>
    <col min="6160" max="6160" width="12.125" style="333" customWidth="1"/>
    <col min="6161" max="6161" width="8.875" style="333" customWidth="1"/>
    <col min="6162" max="6400" width="9" style="333"/>
    <col min="6401" max="6401" width="4.375" style="333" customWidth="1"/>
    <col min="6402" max="6402" width="3.375" style="333" customWidth="1"/>
    <col min="6403" max="6403" width="4" style="333" customWidth="1"/>
    <col min="6404" max="6404" width="2.375" style="333" customWidth="1"/>
    <col min="6405" max="6405" width="6.75" style="333" customWidth="1"/>
    <col min="6406" max="6406" width="1.875" style="333" customWidth="1"/>
    <col min="6407" max="6407" width="5.375" style="333" customWidth="1"/>
    <col min="6408" max="6408" width="3.125" style="333" customWidth="1"/>
    <col min="6409" max="6409" width="6" style="333" customWidth="1"/>
    <col min="6410" max="6410" width="2.625" style="333" customWidth="1"/>
    <col min="6411" max="6411" width="3.5" style="333" customWidth="1"/>
    <col min="6412" max="6412" width="2.75" style="333" customWidth="1"/>
    <col min="6413" max="6413" width="3.875" style="333" customWidth="1"/>
    <col min="6414" max="6414" width="4.25" style="333" customWidth="1"/>
    <col min="6415" max="6415" width="4.625" style="333" customWidth="1"/>
    <col min="6416" max="6416" width="12.125" style="333" customWidth="1"/>
    <col min="6417" max="6417" width="8.875" style="333" customWidth="1"/>
    <col min="6418" max="6656" width="9" style="333"/>
    <col min="6657" max="6657" width="4.375" style="333" customWidth="1"/>
    <col min="6658" max="6658" width="3.375" style="333" customWidth="1"/>
    <col min="6659" max="6659" width="4" style="333" customWidth="1"/>
    <col min="6660" max="6660" width="2.375" style="333" customWidth="1"/>
    <col min="6661" max="6661" width="6.75" style="333" customWidth="1"/>
    <col min="6662" max="6662" width="1.875" style="333" customWidth="1"/>
    <col min="6663" max="6663" width="5.375" style="333" customWidth="1"/>
    <col min="6664" max="6664" width="3.125" style="333" customWidth="1"/>
    <col min="6665" max="6665" width="6" style="333" customWidth="1"/>
    <col min="6666" max="6666" width="2.625" style="333" customWidth="1"/>
    <col min="6667" max="6667" width="3.5" style="333" customWidth="1"/>
    <col min="6668" max="6668" width="2.75" style="333" customWidth="1"/>
    <col min="6669" max="6669" width="3.875" style="333" customWidth="1"/>
    <col min="6670" max="6670" width="4.25" style="333" customWidth="1"/>
    <col min="6671" max="6671" width="4.625" style="333" customWidth="1"/>
    <col min="6672" max="6672" width="12.125" style="333" customWidth="1"/>
    <col min="6673" max="6673" width="8.875" style="333" customWidth="1"/>
    <col min="6674" max="6912" width="9" style="333"/>
    <col min="6913" max="6913" width="4.375" style="333" customWidth="1"/>
    <col min="6914" max="6914" width="3.375" style="333" customWidth="1"/>
    <col min="6915" max="6915" width="4" style="333" customWidth="1"/>
    <col min="6916" max="6916" width="2.375" style="333" customWidth="1"/>
    <col min="6917" max="6917" width="6.75" style="333" customWidth="1"/>
    <col min="6918" max="6918" width="1.875" style="333" customWidth="1"/>
    <col min="6919" max="6919" width="5.375" style="333" customWidth="1"/>
    <col min="6920" max="6920" width="3.125" style="333" customWidth="1"/>
    <col min="6921" max="6921" width="6" style="333" customWidth="1"/>
    <col min="6922" max="6922" width="2.625" style="333" customWidth="1"/>
    <col min="6923" max="6923" width="3.5" style="333" customWidth="1"/>
    <col min="6924" max="6924" width="2.75" style="333" customWidth="1"/>
    <col min="6925" max="6925" width="3.875" style="333" customWidth="1"/>
    <col min="6926" max="6926" width="4.25" style="333" customWidth="1"/>
    <col min="6927" max="6927" width="4.625" style="333" customWidth="1"/>
    <col min="6928" max="6928" width="12.125" style="333" customWidth="1"/>
    <col min="6929" max="6929" width="8.875" style="333" customWidth="1"/>
    <col min="6930" max="7168" width="9" style="333"/>
    <col min="7169" max="7169" width="4.375" style="333" customWidth="1"/>
    <col min="7170" max="7170" width="3.375" style="333" customWidth="1"/>
    <col min="7171" max="7171" width="4" style="333" customWidth="1"/>
    <col min="7172" max="7172" width="2.375" style="333" customWidth="1"/>
    <col min="7173" max="7173" width="6.75" style="333" customWidth="1"/>
    <col min="7174" max="7174" width="1.875" style="333" customWidth="1"/>
    <col min="7175" max="7175" width="5.375" style="333" customWidth="1"/>
    <col min="7176" max="7176" width="3.125" style="333" customWidth="1"/>
    <col min="7177" max="7177" width="6" style="333" customWidth="1"/>
    <col min="7178" max="7178" width="2.625" style="333" customWidth="1"/>
    <col min="7179" max="7179" width="3.5" style="333" customWidth="1"/>
    <col min="7180" max="7180" width="2.75" style="333" customWidth="1"/>
    <col min="7181" max="7181" width="3.875" style="333" customWidth="1"/>
    <col min="7182" max="7182" width="4.25" style="333" customWidth="1"/>
    <col min="7183" max="7183" width="4.625" style="333" customWidth="1"/>
    <col min="7184" max="7184" width="12.125" style="333" customWidth="1"/>
    <col min="7185" max="7185" width="8.875" style="333" customWidth="1"/>
    <col min="7186" max="7424" width="9" style="333"/>
    <col min="7425" max="7425" width="4.375" style="333" customWidth="1"/>
    <col min="7426" max="7426" width="3.375" style="333" customWidth="1"/>
    <col min="7427" max="7427" width="4" style="333" customWidth="1"/>
    <col min="7428" max="7428" width="2.375" style="333" customWidth="1"/>
    <col min="7429" max="7429" width="6.75" style="333" customWidth="1"/>
    <col min="7430" max="7430" width="1.875" style="333" customWidth="1"/>
    <col min="7431" max="7431" width="5.375" style="333" customWidth="1"/>
    <col min="7432" max="7432" width="3.125" style="333" customWidth="1"/>
    <col min="7433" max="7433" width="6" style="333" customWidth="1"/>
    <col min="7434" max="7434" width="2.625" style="333" customWidth="1"/>
    <col min="7435" max="7435" width="3.5" style="333" customWidth="1"/>
    <col min="7436" max="7436" width="2.75" style="333" customWidth="1"/>
    <col min="7437" max="7437" width="3.875" style="333" customWidth="1"/>
    <col min="7438" max="7438" width="4.25" style="333" customWidth="1"/>
    <col min="7439" max="7439" width="4.625" style="333" customWidth="1"/>
    <col min="7440" max="7440" width="12.125" style="333" customWidth="1"/>
    <col min="7441" max="7441" width="8.875" style="333" customWidth="1"/>
    <col min="7442" max="7680" width="9" style="333"/>
    <col min="7681" max="7681" width="4.375" style="333" customWidth="1"/>
    <col min="7682" max="7682" width="3.375" style="333" customWidth="1"/>
    <col min="7683" max="7683" width="4" style="333" customWidth="1"/>
    <col min="7684" max="7684" width="2.375" style="333" customWidth="1"/>
    <col min="7685" max="7685" width="6.75" style="333" customWidth="1"/>
    <col min="7686" max="7686" width="1.875" style="333" customWidth="1"/>
    <col min="7687" max="7687" width="5.375" style="333" customWidth="1"/>
    <col min="7688" max="7688" width="3.125" style="333" customWidth="1"/>
    <col min="7689" max="7689" width="6" style="333" customWidth="1"/>
    <col min="7690" max="7690" width="2.625" style="333" customWidth="1"/>
    <col min="7691" max="7691" width="3.5" style="333" customWidth="1"/>
    <col min="7692" max="7692" width="2.75" style="333" customWidth="1"/>
    <col min="7693" max="7693" width="3.875" style="333" customWidth="1"/>
    <col min="7694" max="7694" width="4.25" style="333" customWidth="1"/>
    <col min="7695" max="7695" width="4.625" style="333" customWidth="1"/>
    <col min="7696" max="7696" width="12.125" style="333" customWidth="1"/>
    <col min="7697" max="7697" width="8.875" style="333" customWidth="1"/>
    <col min="7698" max="7936" width="9" style="333"/>
    <col min="7937" max="7937" width="4.375" style="333" customWidth="1"/>
    <col min="7938" max="7938" width="3.375" style="333" customWidth="1"/>
    <col min="7939" max="7939" width="4" style="333" customWidth="1"/>
    <col min="7940" max="7940" width="2.375" style="333" customWidth="1"/>
    <col min="7941" max="7941" width="6.75" style="333" customWidth="1"/>
    <col min="7942" max="7942" width="1.875" style="333" customWidth="1"/>
    <col min="7943" max="7943" width="5.375" style="333" customWidth="1"/>
    <col min="7944" max="7944" width="3.125" style="333" customWidth="1"/>
    <col min="7945" max="7945" width="6" style="333" customWidth="1"/>
    <col min="7946" max="7946" width="2.625" style="333" customWidth="1"/>
    <col min="7947" max="7947" width="3.5" style="333" customWidth="1"/>
    <col min="7948" max="7948" width="2.75" style="333" customWidth="1"/>
    <col min="7949" max="7949" width="3.875" style="333" customWidth="1"/>
    <col min="7950" max="7950" width="4.25" style="333" customWidth="1"/>
    <col min="7951" max="7951" width="4.625" style="333" customWidth="1"/>
    <col min="7952" max="7952" width="12.125" style="333" customWidth="1"/>
    <col min="7953" max="7953" width="8.875" style="333" customWidth="1"/>
    <col min="7954" max="8192" width="9" style="333"/>
    <col min="8193" max="8193" width="4.375" style="333" customWidth="1"/>
    <col min="8194" max="8194" width="3.375" style="333" customWidth="1"/>
    <col min="8195" max="8195" width="4" style="333" customWidth="1"/>
    <col min="8196" max="8196" width="2.375" style="333" customWidth="1"/>
    <col min="8197" max="8197" width="6.75" style="333" customWidth="1"/>
    <col min="8198" max="8198" width="1.875" style="333" customWidth="1"/>
    <col min="8199" max="8199" width="5.375" style="333" customWidth="1"/>
    <col min="8200" max="8200" width="3.125" style="333" customWidth="1"/>
    <col min="8201" max="8201" width="6" style="333" customWidth="1"/>
    <col min="8202" max="8202" width="2.625" style="333" customWidth="1"/>
    <col min="8203" max="8203" width="3.5" style="333" customWidth="1"/>
    <col min="8204" max="8204" width="2.75" style="333" customWidth="1"/>
    <col min="8205" max="8205" width="3.875" style="333" customWidth="1"/>
    <col min="8206" max="8206" width="4.25" style="333" customWidth="1"/>
    <col min="8207" max="8207" width="4.625" style="333" customWidth="1"/>
    <col min="8208" max="8208" width="12.125" style="333" customWidth="1"/>
    <col min="8209" max="8209" width="8.875" style="333" customWidth="1"/>
    <col min="8210" max="8448" width="9" style="333"/>
    <col min="8449" max="8449" width="4.375" style="333" customWidth="1"/>
    <col min="8450" max="8450" width="3.375" style="333" customWidth="1"/>
    <col min="8451" max="8451" width="4" style="333" customWidth="1"/>
    <col min="8452" max="8452" width="2.375" style="333" customWidth="1"/>
    <col min="8453" max="8453" width="6.75" style="333" customWidth="1"/>
    <col min="8454" max="8454" width="1.875" style="333" customWidth="1"/>
    <col min="8455" max="8455" width="5.375" style="333" customWidth="1"/>
    <col min="8456" max="8456" width="3.125" style="333" customWidth="1"/>
    <col min="8457" max="8457" width="6" style="333" customWidth="1"/>
    <col min="8458" max="8458" width="2.625" style="333" customWidth="1"/>
    <col min="8459" max="8459" width="3.5" style="333" customWidth="1"/>
    <col min="8460" max="8460" width="2.75" style="333" customWidth="1"/>
    <col min="8461" max="8461" width="3.875" style="333" customWidth="1"/>
    <col min="8462" max="8462" width="4.25" style="333" customWidth="1"/>
    <col min="8463" max="8463" width="4.625" style="333" customWidth="1"/>
    <col min="8464" max="8464" width="12.125" style="333" customWidth="1"/>
    <col min="8465" max="8465" width="8.875" style="333" customWidth="1"/>
    <col min="8466" max="8704" width="9" style="333"/>
    <col min="8705" max="8705" width="4.375" style="333" customWidth="1"/>
    <col min="8706" max="8706" width="3.375" style="333" customWidth="1"/>
    <col min="8707" max="8707" width="4" style="333" customWidth="1"/>
    <col min="8708" max="8708" width="2.375" style="333" customWidth="1"/>
    <col min="8709" max="8709" width="6.75" style="333" customWidth="1"/>
    <col min="8710" max="8710" width="1.875" style="333" customWidth="1"/>
    <col min="8711" max="8711" width="5.375" style="333" customWidth="1"/>
    <col min="8712" max="8712" width="3.125" style="333" customWidth="1"/>
    <col min="8713" max="8713" width="6" style="333" customWidth="1"/>
    <col min="8714" max="8714" width="2.625" style="333" customWidth="1"/>
    <col min="8715" max="8715" width="3.5" style="333" customWidth="1"/>
    <col min="8716" max="8716" width="2.75" style="333" customWidth="1"/>
    <col min="8717" max="8717" width="3.875" style="333" customWidth="1"/>
    <col min="8718" max="8718" width="4.25" style="333" customWidth="1"/>
    <col min="8719" max="8719" width="4.625" style="333" customWidth="1"/>
    <col min="8720" max="8720" width="12.125" style="333" customWidth="1"/>
    <col min="8721" max="8721" width="8.875" style="333" customWidth="1"/>
    <col min="8722" max="8960" width="9" style="333"/>
    <col min="8961" max="8961" width="4.375" style="333" customWidth="1"/>
    <col min="8962" max="8962" width="3.375" style="333" customWidth="1"/>
    <col min="8963" max="8963" width="4" style="333" customWidth="1"/>
    <col min="8964" max="8964" width="2.375" style="333" customWidth="1"/>
    <col min="8965" max="8965" width="6.75" style="333" customWidth="1"/>
    <col min="8966" max="8966" width="1.875" style="333" customWidth="1"/>
    <col min="8967" max="8967" width="5.375" style="333" customWidth="1"/>
    <col min="8968" max="8968" width="3.125" style="333" customWidth="1"/>
    <col min="8969" max="8969" width="6" style="333" customWidth="1"/>
    <col min="8970" max="8970" width="2.625" style="333" customWidth="1"/>
    <col min="8971" max="8971" width="3.5" style="333" customWidth="1"/>
    <col min="8972" max="8972" width="2.75" style="333" customWidth="1"/>
    <col min="8973" max="8973" width="3.875" style="333" customWidth="1"/>
    <col min="8974" max="8974" width="4.25" style="333" customWidth="1"/>
    <col min="8975" max="8975" width="4.625" style="333" customWidth="1"/>
    <col min="8976" max="8976" width="12.125" style="333" customWidth="1"/>
    <col min="8977" max="8977" width="8.875" style="333" customWidth="1"/>
    <col min="8978" max="9216" width="9" style="333"/>
    <col min="9217" max="9217" width="4.375" style="333" customWidth="1"/>
    <col min="9218" max="9218" width="3.375" style="333" customWidth="1"/>
    <col min="9219" max="9219" width="4" style="333" customWidth="1"/>
    <col min="9220" max="9220" width="2.375" style="333" customWidth="1"/>
    <col min="9221" max="9221" width="6.75" style="333" customWidth="1"/>
    <col min="9222" max="9222" width="1.875" style="333" customWidth="1"/>
    <col min="9223" max="9223" width="5.375" style="333" customWidth="1"/>
    <col min="9224" max="9224" width="3.125" style="333" customWidth="1"/>
    <col min="9225" max="9225" width="6" style="333" customWidth="1"/>
    <col min="9226" max="9226" width="2.625" style="333" customWidth="1"/>
    <col min="9227" max="9227" width="3.5" style="333" customWidth="1"/>
    <col min="9228" max="9228" width="2.75" style="333" customWidth="1"/>
    <col min="9229" max="9229" width="3.875" style="333" customWidth="1"/>
    <col min="9230" max="9230" width="4.25" style="333" customWidth="1"/>
    <col min="9231" max="9231" width="4.625" style="333" customWidth="1"/>
    <col min="9232" max="9232" width="12.125" style="333" customWidth="1"/>
    <col min="9233" max="9233" width="8.875" style="333" customWidth="1"/>
    <col min="9234" max="9472" width="9" style="333"/>
    <col min="9473" max="9473" width="4.375" style="333" customWidth="1"/>
    <col min="9474" max="9474" width="3.375" style="333" customWidth="1"/>
    <col min="9475" max="9475" width="4" style="333" customWidth="1"/>
    <col min="9476" max="9476" width="2.375" style="333" customWidth="1"/>
    <col min="9477" max="9477" width="6.75" style="333" customWidth="1"/>
    <col min="9478" max="9478" width="1.875" style="333" customWidth="1"/>
    <col min="9479" max="9479" width="5.375" style="333" customWidth="1"/>
    <col min="9480" max="9480" width="3.125" style="333" customWidth="1"/>
    <col min="9481" max="9481" width="6" style="333" customWidth="1"/>
    <col min="9482" max="9482" width="2.625" style="333" customWidth="1"/>
    <col min="9483" max="9483" width="3.5" style="333" customWidth="1"/>
    <col min="9484" max="9484" width="2.75" style="333" customWidth="1"/>
    <col min="9485" max="9485" width="3.875" style="333" customWidth="1"/>
    <col min="9486" max="9486" width="4.25" style="333" customWidth="1"/>
    <col min="9487" max="9487" width="4.625" style="333" customWidth="1"/>
    <col min="9488" max="9488" width="12.125" style="333" customWidth="1"/>
    <col min="9489" max="9489" width="8.875" style="333" customWidth="1"/>
    <col min="9490" max="9728" width="9" style="333"/>
    <col min="9729" max="9729" width="4.375" style="333" customWidth="1"/>
    <col min="9730" max="9730" width="3.375" style="333" customWidth="1"/>
    <col min="9731" max="9731" width="4" style="333" customWidth="1"/>
    <col min="9732" max="9732" width="2.375" style="333" customWidth="1"/>
    <col min="9733" max="9733" width="6.75" style="333" customWidth="1"/>
    <col min="9734" max="9734" width="1.875" style="333" customWidth="1"/>
    <col min="9735" max="9735" width="5.375" style="333" customWidth="1"/>
    <col min="9736" max="9736" width="3.125" style="333" customWidth="1"/>
    <col min="9737" max="9737" width="6" style="333" customWidth="1"/>
    <col min="9738" max="9738" width="2.625" style="333" customWidth="1"/>
    <col min="9739" max="9739" width="3.5" style="333" customWidth="1"/>
    <col min="9740" max="9740" width="2.75" style="333" customWidth="1"/>
    <col min="9741" max="9741" width="3.875" style="333" customWidth="1"/>
    <col min="9742" max="9742" width="4.25" style="333" customWidth="1"/>
    <col min="9743" max="9743" width="4.625" style="333" customWidth="1"/>
    <col min="9744" max="9744" width="12.125" style="333" customWidth="1"/>
    <col min="9745" max="9745" width="8.875" style="333" customWidth="1"/>
    <col min="9746" max="9984" width="9" style="333"/>
    <col min="9985" max="9985" width="4.375" style="333" customWidth="1"/>
    <col min="9986" max="9986" width="3.375" style="333" customWidth="1"/>
    <col min="9987" max="9987" width="4" style="333" customWidth="1"/>
    <col min="9988" max="9988" width="2.375" style="333" customWidth="1"/>
    <col min="9989" max="9989" width="6.75" style="333" customWidth="1"/>
    <col min="9990" max="9990" width="1.875" style="333" customWidth="1"/>
    <col min="9991" max="9991" width="5.375" style="333" customWidth="1"/>
    <col min="9992" max="9992" width="3.125" style="333" customWidth="1"/>
    <col min="9993" max="9993" width="6" style="333" customWidth="1"/>
    <col min="9994" max="9994" width="2.625" style="333" customWidth="1"/>
    <col min="9995" max="9995" width="3.5" style="333" customWidth="1"/>
    <col min="9996" max="9996" width="2.75" style="333" customWidth="1"/>
    <col min="9997" max="9997" width="3.875" style="333" customWidth="1"/>
    <col min="9998" max="9998" width="4.25" style="333" customWidth="1"/>
    <col min="9999" max="9999" width="4.625" style="333" customWidth="1"/>
    <col min="10000" max="10000" width="12.125" style="333" customWidth="1"/>
    <col min="10001" max="10001" width="8.875" style="333" customWidth="1"/>
    <col min="10002" max="10240" width="9" style="333"/>
    <col min="10241" max="10241" width="4.375" style="333" customWidth="1"/>
    <col min="10242" max="10242" width="3.375" style="333" customWidth="1"/>
    <col min="10243" max="10243" width="4" style="333" customWidth="1"/>
    <col min="10244" max="10244" width="2.375" style="333" customWidth="1"/>
    <col min="10245" max="10245" width="6.75" style="333" customWidth="1"/>
    <col min="10246" max="10246" width="1.875" style="333" customWidth="1"/>
    <col min="10247" max="10247" width="5.375" style="333" customWidth="1"/>
    <col min="10248" max="10248" width="3.125" style="333" customWidth="1"/>
    <col min="10249" max="10249" width="6" style="333" customWidth="1"/>
    <col min="10250" max="10250" width="2.625" style="333" customWidth="1"/>
    <col min="10251" max="10251" width="3.5" style="333" customWidth="1"/>
    <col min="10252" max="10252" width="2.75" style="333" customWidth="1"/>
    <col min="10253" max="10253" width="3.875" style="333" customWidth="1"/>
    <col min="10254" max="10254" width="4.25" style="333" customWidth="1"/>
    <col min="10255" max="10255" width="4.625" style="333" customWidth="1"/>
    <col min="10256" max="10256" width="12.125" style="333" customWidth="1"/>
    <col min="10257" max="10257" width="8.875" style="333" customWidth="1"/>
    <col min="10258" max="10496" width="9" style="333"/>
    <col min="10497" max="10497" width="4.375" style="333" customWidth="1"/>
    <col min="10498" max="10498" width="3.375" style="333" customWidth="1"/>
    <col min="10499" max="10499" width="4" style="333" customWidth="1"/>
    <col min="10500" max="10500" width="2.375" style="333" customWidth="1"/>
    <col min="10501" max="10501" width="6.75" style="333" customWidth="1"/>
    <col min="10502" max="10502" width="1.875" style="333" customWidth="1"/>
    <col min="10503" max="10503" width="5.375" style="333" customWidth="1"/>
    <col min="10504" max="10504" width="3.125" style="333" customWidth="1"/>
    <col min="10505" max="10505" width="6" style="333" customWidth="1"/>
    <col min="10506" max="10506" width="2.625" style="333" customWidth="1"/>
    <col min="10507" max="10507" width="3.5" style="333" customWidth="1"/>
    <col min="10508" max="10508" width="2.75" style="333" customWidth="1"/>
    <col min="10509" max="10509" width="3.875" style="333" customWidth="1"/>
    <col min="10510" max="10510" width="4.25" style="333" customWidth="1"/>
    <col min="10511" max="10511" width="4.625" style="333" customWidth="1"/>
    <col min="10512" max="10512" width="12.125" style="333" customWidth="1"/>
    <col min="10513" max="10513" width="8.875" style="333" customWidth="1"/>
    <col min="10514" max="10752" width="9" style="333"/>
    <col min="10753" max="10753" width="4.375" style="333" customWidth="1"/>
    <col min="10754" max="10754" width="3.375" style="333" customWidth="1"/>
    <col min="10755" max="10755" width="4" style="333" customWidth="1"/>
    <col min="10756" max="10756" width="2.375" style="333" customWidth="1"/>
    <col min="10757" max="10757" width="6.75" style="333" customWidth="1"/>
    <col min="10758" max="10758" width="1.875" style="333" customWidth="1"/>
    <col min="10759" max="10759" width="5.375" style="333" customWidth="1"/>
    <col min="10760" max="10760" width="3.125" style="333" customWidth="1"/>
    <col min="10761" max="10761" width="6" style="333" customWidth="1"/>
    <col min="10762" max="10762" width="2.625" style="333" customWidth="1"/>
    <col min="10763" max="10763" width="3.5" style="333" customWidth="1"/>
    <col min="10764" max="10764" width="2.75" style="333" customWidth="1"/>
    <col min="10765" max="10765" width="3.875" style="333" customWidth="1"/>
    <col min="10766" max="10766" width="4.25" style="333" customWidth="1"/>
    <col min="10767" max="10767" width="4.625" style="333" customWidth="1"/>
    <col min="10768" max="10768" width="12.125" style="333" customWidth="1"/>
    <col min="10769" max="10769" width="8.875" style="333" customWidth="1"/>
    <col min="10770" max="11008" width="9" style="333"/>
    <col min="11009" max="11009" width="4.375" style="333" customWidth="1"/>
    <col min="11010" max="11010" width="3.375" style="333" customWidth="1"/>
    <col min="11011" max="11011" width="4" style="333" customWidth="1"/>
    <col min="11012" max="11012" width="2.375" style="333" customWidth="1"/>
    <col min="11013" max="11013" width="6.75" style="333" customWidth="1"/>
    <col min="11014" max="11014" width="1.875" style="333" customWidth="1"/>
    <col min="11015" max="11015" width="5.375" style="333" customWidth="1"/>
    <col min="11016" max="11016" width="3.125" style="333" customWidth="1"/>
    <col min="11017" max="11017" width="6" style="333" customWidth="1"/>
    <col min="11018" max="11018" width="2.625" style="333" customWidth="1"/>
    <col min="11019" max="11019" width="3.5" style="333" customWidth="1"/>
    <col min="11020" max="11020" width="2.75" style="333" customWidth="1"/>
    <col min="11021" max="11021" width="3.875" style="333" customWidth="1"/>
    <col min="11022" max="11022" width="4.25" style="333" customWidth="1"/>
    <col min="11023" max="11023" width="4.625" style="333" customWidth="1"/>
    <col min="11024" max="11024" width="12.125" style="333" customWidth="1"/>
    <col min="11025" max="11025" width="8.875" style="333" customWidth="1"/>
    <col min="11026" max="11264" width="9" style="333"/>
    <col min="11265" max="11265" width="4.375" style="333" customWidth="1"/>
    <col min="11266" max="11266" width="3.375" style="333" customWidth="1"/>
    <col min="11267" max="11267" width="4" style="333" customWidth="1"/>
    <col min="11268" max="11268" width="2.375" style="333" customWidth="1"/>
    <col min="11269" max="11269" width="6.75" style="333" customWidth="1"/>
    <col min="11270" max="11270" width="1.875" style="333" customWidth="1"/>
    <col min="11271" max="11271" width="5.375" style="333" customWidth="1"/>
    <col min="11272" max="11272" width="3.125" style="333" customWidth="1"/>
    <col min="11273" max="11273" width="6" style="333" customWidth="1"/>
    <col min="11274" max="11274" width="2.625" style="333" customWidth="1"/>
    <col min="11275" max="11275" width="3.5" style="333" customWidth="1"/>
    <col min="11276" max="11276" width="2.75" style="333" customWidth="1"/>
    <col min="11277" max="11277" width="3.875" style="333" customWidth="1"/>
    <col min="11278" max="11278" width="4.25" style="333" customWidth="1"/>
    <col min="11279" max="11279" width="4.625" style="333" customWidth="1"/>
    <col min="11280" max="11280" width="12.125" style="333" customWidth="1"/>
    <col min="11281" max="11281" width="8.875" style="333" customWidth="1"/>
    <col min="11282" max="11520" width="9" style="333"/>
    <col min="11521" max="11521" width="4.375" style="333" customWidth="1"/>
    <col min="11522" max="11522" width="3.375" style="333" customWidth="1"/>
    <col min="11523" max="11523" width="4" style="333" customWidth="1"/>
    <col min="11524" max="11524" width="2.375" style="333" customWidth="1"/>
    <col min="11525" max="11525" width="6.75" style="333" customWidth="1"/>
    <col min="11526" max="11526" width="1.875" style="333" customWidth="1"/>
    <col min="11527" max="11527" width="5.375" style="333" customWidth="1"/>
    <col min="11528" max="11528" width="3.125" style="333" customWidth="1"/>
    <col min="11529" max="11529" width="6" style="333" customWidth="1"/>
    <col min="11530" max="11530" width="2.625" style="333" customWidth="1"/>
    <col min="11531" max="11531" width="3.5" style="333" customWidth="1"/>
    <col min="11532" max="11532" width="2.75" style="333" customWidth="1"/>
    <col min="11533" max="11533" width="3.875" style="333" customWidth="1"/>
    <col min="11534" max="11534" width="4.25" style="333" customWidth="1"/>
    <col min="11535" max="11535" width="4.625" style="333" customWidth="1"/>
    <col min="11536" max="11536" width="12.125" style="333" customWidth="1"/>
    <col min="11537" max="11537" width="8.875" style="333" customWidth="1"/>
    <col min="11538" max="11776" width="9" style="333"/>
    <col min="11777" max="11777" width="4.375" style="333" customWidth="1"/>
    <col min="11778" max="11778" width="3.375" style="333" customWidth="1"/>
    <col min="11779" max="11779" width="4" style="333" customWidth="1"/>
    <col min="11780" max="11780" width="2.375" style="333" customWidth="1"/>
    <col min="11781" max="11781" width="6.75" style="333" customWidth="1"/>
    <col min="11782" max="11782" width="1.875" style="333" customWidth="1"/>
    <col min="11783" max="11783" width="5.375" style="333" customWidth="1"/>
    <col min="11784" max="11784" width="3.125" style="333" customWidth="1"/>
    <col min="11785" max="11785" width="6" style="333" customWidth="1"/>
    <col min="11786" max="11786" width="2.625" style="333" customWidth="1"/>
    <col min="11787" max="11787" width="3.5" style="333" customWidth="1"/>
    <col min="11788" max="11788" width="2.75" style="333" customWidth="1"/>
    <col min="11789" max="11789" width="3.875" style="333" customWidth="1"/>
    <col min="11790" max="11790" width="4.25" style="333" customWidth="1"/>
    <col min="11791" max="11791" width="4.625" style="333" customWidth="1"/>
    <col min="11792" max="11792" width="12.125" style="333" customWidth="1"/>
    <col min="11793" max="11793" width="8.875" style="333" customWidth="1"/>
    <col min="11794" max="12032" width="9" style="333"/>
    <col min="12033" max="12033" width="4.375" style="333" customWidth="1"/>
    <col min="12034" max="12034" width="3.375" style="333" customWidth="1"/>
    <col min="12035" max="12035" width="4" style="333" customWidth="1"/>
    <col min="12036" max="12036" width="2.375" style="333" customWidth="1"/>
    <col min="12037" max="12037" width="6.75" style="333" customWidth="1"/>
    <col min="12038" max="12038" width="1.875" style="333" customWidth="1"/>
    <col min="12039" max="12039" width="5.375" style="333" customWidth="1"/>
    <col min="12040" max="12040" width="3.125" style="333" customWidth="1"/>
    <col min="12041" max="12041" width="6" style="333" customWidth="1"/>
    <col min="12042" max="12042" width="2.625" style="333" customWidth="1"/>
    <col min="12043" max="12043" width="3.5" style="333" customWidth="1"/>
    <col min="12044" max="12044" width="2.75" style="333" customWidth="1"/>
    <col min="12045" max="12045" width="3.875" style="333" customWidth="1"/>
    <col min="12046" max="12046" width="4.25" style="333" customWidth="1"/>
    <col min="12047" max="12047" width="4.625" style="333" customWidth="1"/>
    <col min="12048" max="12048" width="12.125" style="333" customWidth="1"/>
    <col min="12049" max="12049" width="8.875" style="333" customWidth="1"/>
    <col min="12050" max="12288" width="9" style="333"/>
    <col min="12289" max="12289" width="4.375" style="333" customWidth="1"/>
    <col min="12290" max="12290" width="3.375" style="333" customWidth="1"/>
    <col min="12291" max="12291" width="4" style="333" customWidth="1"/>
    <col min="12292" max="12292" width="2.375" style="333" customWidth="1"/>
    <col min="12293" max="12293" width="6.75" style="333" customWidth="1"/>
    <col min="12294" max="12294" width="1.875" style="333" customWidth="1"/>
    <col min="12295" max="12295" width="5.375" style="333" customWidth="1"/>
    <col min="12296" max="12296" width="3.125" style="333" customWidth="1"/>
    <col min="12297" max="12297" width="6" style="333" customWidth="1"/>
    <col min="12298" max="12298" width="2.625" style="333" customWidth="1"/>
    <col min="12299" max="12299" width="3.5" style="333" customWidth="1"/>
    <col min="12300" max="12300" width="2.75" style="333" customWidth="1"/>
    <col min="12301" max="12301" width="3.875" style="333" customWidth="1"/>
    <col min="12302" max="12302" width="4.25" style="333" customWidth="1"/>
    <col min="12303" max="12303" width="4.625" style="333" customWidth="1"/>
    <col min="12304" max="12304" width="12.125" style="333" customWidth="1"/>
    <col min="12305" max="12305" width="8.875" style="333" customWidth="1"/>
    <col min="12306" max="12544" width="9" style="333"/>
    <col min="12545" max="12545" width="4.375" style="333" customWidth="1"/>
    <col min="12546" max="12546" width="3.375" style="333" customWidth="1"/>
    <col min="12547" max="12547" width="4" style="333" customWidth="1"/>
    <col min="12548" max="12548" width="2.375" style="333" customWidth="1"/>
    <col min="12549" max="12549" width="6.75" style="333" customWidth="1"/>
    <col min="12550" max="12550" width="1.875" style="333" customWidth="1"/>
    <col min="12551" max="12551" width="5.375" style="333" customWidth="1"/>
    <col min="12552" max="12552" width="3.125" style="333" customWidth="1"/>
    <col min="12553" max="12553" width="6" style="333" customWidth="1"/>
    <col min="12554" max="12554" width="2.625" style="333" customWidth="1"/>
    <col min="12555" max="12555" width="3.5" style="333" customWidth="1"/>
    <col min="12556" max="12556" width="2.75" style="333" customWidth="1"/>
    <col min="12557" max="12557" width="3.875" style="333" customWidth="1"/>
    <col min="12558" max="12558" width="4.25" style="333" customWidth="1"/>
    <col min="12559" max="12559" width="4.625" style="333" customWidth="1"/>
    <col min="12560" max="12560" width="12.125" style="333" customWidth="1"/>
    <col min="12561" max="12561" width="8.875" style="333" customWidth="1"/>
    <col min="12562" max="12800" width="9" style="333"/>
    <col min="12801" max="12801" width="4.375" style="333" customWidth="1"/>
    <col min="12802" max="12802" width="3.375" style="333" customWidth="1"/>
    <col min="12803" max="12803" width="4" style="333" customWidth="1"/>
    <col min="12804" max="12804" width="2.375" style="333" customWidth="1"/>
    <col min="12805" max="12805" width="6.75" style="333" customWidth="1"/>
    <col min="12806" max="12806" width="1.875" style="333" customWidth="1"/>
    <col min="12807" max="12807" width="5.375" style="333" customWidth="1"/>
    <col min="12808" max="12808" width="3.125" style="333" customWidth="1"/>
    <col min="12809" max="12809" width="6" style="333" customWidth="1"/>
    <col min="12810" max="12810" width="2.625" style="333" customWidth="1"/>
    <col min="12811" max="12811" width="3.5" style="333" customWidth="1"/>
    <col min="12812" max="12812" width="2.75" style="333" customWidth="1"/>
    <col min="12813" max="12813" width="3.875" style="333" customWidth="1"/>
    <col min="12814" max="12814" width="4.25" style="333" customWidth="1"/>
    <col min="12815" max="12815" width="4.625" style="333" customWidth="1"/>
    <col min="12816" max="12816" width="12.125" style="333" customWidth="1"/>
    <col min="12817" max="12817" width="8.875" style="333" customWidth="1"/>
    <col min="12818" max="13056" width="9" style="333"/>
    <col min="13057" max="13057" width="4.375" style="333" customWidth="1"/>
    <col min="13058" max="13058" width="3.375" style="333" customWidth="1"/>
    <col min="13059" max="13059" width="4" style="333" customWidth="1"/>
    <col min="13060" max="13060" width="2.375" style="333" customWidth="1"/>
    <col min="13061" max="13061" width="6.75" style="333" customWidth="1"/>
    <col min="13062" max="13062" width="1.875" style="333" customWidth="1"/>
    <col min="13063" max="13063" width="5.375" style="333" customWidth="1"/>
    <col min="13064" max="13064" width="3.125" style="333" customWidth="1"/>
    <col min="13065" max="13065" width="6" style="333" customWidth="1"/>
    <col min="13066" max="13066" width="2.625" style="333" customWidth="1"/>
    <col min="13067" max="13067" width="3.5" style="333" customWidth="1"/>
    <col min="13068" max="13068" width="2.75" style="333" customWidth="1"/>
    <col min="13069" max="13069" width="3.875" style="333" customWidth="1"/>
    <col min="13070" max="13070" width="4.25" style="333" customWidth="1"/>
    <col min="13071" max="13071" width="4.625" style="333" customWidth="1"/>
    <col min="13072" max="13072" width="12.125" style="333" customWidth="1"/>
    <col min="13073" max="13073" width="8.875" style="333" customWidth="1"/>
    <col min="13074" max="13312" width="9" style="333"/>
    <col min="13313" max="13313" width="4.375" style="333" customWidth="1"/>
    <col min="13314" max="13314" width="3.375" style="333" customWidth="1"/>
    <col min="13315" max="13315" width="4" style="333" customWidth="1"/>
    <col min="13316" max="13316" width="2.375" style="333" customWidth="1"/>
    <col min="13317" max="13317" width="6.75" style="333" customWidth="1"/>
    <col min="13318" max="13318" width="1.875" style="333" customWidth="1"/>
    <col min="13319" max="13319" width="5.375" style="333" customWidth="1"/>
    <col min="13320" max="13320" width="3.125" style="333" customWidth="1"/>
    <col min="13321" max="13321" width="6" style="333" customWidth="1"/>
    <col min="13322" max="13322" width="2.625" style="333" customWidth="1"/>
    <col min="13323" max="13323" width="3.5" style="333" customWidth="1"/>
    <col min="13324" max="13324" width="2.75" style="333" customWidth="1"/>
    <col min="13325" max="13325" width="3.875" style="333" customWidth="1"/>
    <col min="13326" max="13326" width="4.25" style="333" customWidth="1"/>
    <col min="13327" max="13327" width="4.625" style="333" customWidth="1"/>
    <col min="13328" max="13328" width="12.125" style="333" customWidth="1"/>
    <col min="13329" max="13329" width="8.875" style="333" customWidth="1"/>
    <col min="13330" max="13568" width="9" style="333"/>
    <col min="13569" max="13569" width="4.375" style="333" customWidth="1"/>
    <col min="13570" max="13570" width="3.375" style="333" customWidth="1"/>
    <col min="13571" max="13571" width="4" style="333" customWidth="1"/>
    <col min="13572" max="13572" width="2.375" style="333" customWidth="1"/>
    <col min="13573" max="13573" width="6.75" style="333" customWidth="1"/>
    <col min="13574" max="13574" width="1.875" style="333" customWidth="1"/>
    <col min="13575" max="13575" width="5.375" style="333" customWidth="1"/>
    <col min="13576" max="13576" width="3.125" style="333" customWidth="1"/>
    <col min="13577" max="13577" width="6" style="333" customWidth="1"/>
    <col min="13578" max="13578" width="2.625" style="333" customWidth="1"/>
    <col min="13579" max="13579" width="3.5" style="333" customWidth="1"/>
    <col min="13580" max="13580" width="2.75" style="333" customWidth="1"/>
    <col min="13581" max="13581" width="3.875" style="333" customWidth="1"/>
    <col min="13582" max="13582" width="4.25" style="333" customWidth="1"/>
    <col min="13583" max="13583" width="4.625" style="333" customWidth="1"/>
    <col min="13584" max="13584" width="12.125" style="333" customWidth="1"/>
    <col min="13585" max="13585" width="8.875" style="333" customWidth="1"/>
    <col min="13586" max="13824" width="9" style="333"/>
    <col min="13825" max="13825" width="4.375" style="333" customWidth="1"/>
    <col min="13826" max="13826" width="3.375" style="333" customWidth="1"/>
    <col min="13827" max="13827" width="4" style="333" customWidth="1"/>
    <col min="13828" max="13828" width="2.375" style="333" customWidth="1"/>
    <col min="13829" max="13829" width="6.75" style="333" customWidth="1"/>
    <col min="13830" max="13830" width="1.875" style="333" customWidth="1"/>
    <col min="13831" max="13831" width="5.375" style="333" customWidth="1"/>
    <col min="13832" max="13832" width="3.125" style="333" customWidth="1"/>
    <col min="13833" max="13833" width="6" style="333" customWidth="1"/>
    <col min="13834" max="13834" width="2.625" style="333" customWidth="1"/>
    <col min="13835" max="13835" width="3.5" style="333" customWidth="1"/>
    <col min="13836" max="13836" width="2.75" style="333" customWidth="1"/>
    <col min="13837" max="13837" width="3.875" style="333" customWidth="1"/>
    <col min="13838" max="13838" width="4.25" style="333" customWidth="1"/>
    <col min="13839" max="13839" width="4.625" style="333" customWidth="1"/>
    <col min="13840" max="13840" width="12.125" style="333" customWidth="1"/>
    <col min="13841" max="13841" width="8.875" style="333" customWidth="1"/>
    <col min="13842" max="14080" width="9" style="333"/>
    <col min="14081" max="14081" width="4.375" style="333" customWidth="1"/>
    <col min="14082" max="14082" width="3.375" style="333" customWidth="1"/>
    <col min="14083" max="14083" width="4" style="333" customWidth="1"/>
    <col min="14084" max="14084" width="2.375" style="333" customWidth="1"/>
    <col min="14085" max="14085" width="6.75" style="333" customWidth="1"/>
    <col min="14086" max="14086" width="1.875" style="333" customWidth="1"/>
    <col min="14087" max="14087" width="5.375" style="333" customWidth="1"/>
    <col min="14088" max="14088" width="3.125" style="333" customWidth="1"/>
    <col min="14089" max="14089" width="6" style="333" customWidth="1"/>
    <col min="14090" max="14090" width="2.625" style="333" customWidth="1"/>
    <col min="14091" max="14091" width="3.5" style="333" customWidth="1"/>
    <col min="14092" max="14092" width="2.75" style="333" customWidth="1"/>
    <col min="14093" max="14093" width="3.875" style="333" customWidth="1"/>
    <col min="14094" max="14094" width="4.25" style="333" customWidth="1"/>
    <col min="14095" max="14095" width="4.625" style="333" customWidth="1"/>
    <col min="14096" max="14096" width="12.125" style="333" customWidth="1"/>
    <col min="14097" max="14097" width="8.875" style="333" customWidth="1"/>
    <col min="14098" max="14336" width="9" style="333"/>
    <col min="14337" max="14337" width="4.375" style="333" customWidth="1"/>
    <col min="14338" max="14338" width="3.375" style="333" customWidth="1"/>
    <col min="14339" max="14339" width="4" style="333" customWidth="1"/>
    <col min="14340" max="14340" width="2.375" style="333" customWidth="1"/>
    <col min="14341" max="14341" width="6.75" style="333" customWidth="1"/>
    <col min="14342" max="14342" width="1.875" style="333" customWidth="1"/>
    <col min="14343" max="14343" width="5.375" style="333" customWidth="1"/>
    <col min="14344" max="14344" width="3.125" style="333" customWidth="1"/>
    <col min="14345" max="14345" width="6" style="333" customWidth="1"/>
    <col min="14346" max="14346" width="2.625" style="333" customWidth="1"/>
    <col min="14347" max="14347" width="3.5" style="333" customWidth="1"/>
    <col min="14348" max="14348" width="2.75" style="333" customWidth="1"/>
    <col min="14349" max="14349" width="3.875" style="333" customWidth="1"/>
    <col min="14350" max="14350" width="4.25" style="333" customWidth="1"/>
    <col min="14351" max="14351" width="4.625" style="333" customWidth="1"/>
    <col min="14352" max="14352" width="12.125" style="333" customWidth="1"/>
    <col min="14353" max="14353" width="8.875" style="333" customWidth="1"/>
    <col min="14354" max="14592" width="9" style="333"/>
    <col min="14593" max="14593" width="4.375" style="333" customWidth="1"/>
    <col min="14594" max="14594" width="3.375" style="333" customWidth="1"/>
    <col min="14595" max="14595" width="4" style="333" customWidth="1"/>
    <col min="14596" max="14596" width="2.375" style="333" customWidth="1"/>
    <col min="14597" max="14597" width="6.75" style="333" customWidth="1"/>
    <col min="14598" max="14598" width="1.875" style="333" customWidth="1"/>
    <col min="14599" max="14599" width="5.375" style="333" customWidth="1"/>
    <col min="14600" max="14600" width="3.125" style="333" customWidth="1"/>
    <col min="14601" max="14601" width="6" style="333" customWidth="1"/>
    <col min="14602" max="14602" width="2.625" style="333" customWidth="1"/>
    <col min="14603" max="14603" width="3.5" style="333" customWidth="1"/>
    <col min="14604" max="14604" width="2.75" style="333" customWidth="1"/>
    <col min="14605" max="14605" width="3.875" style="333" customWidth="1"/>
    <col min="14606" max="14606" width="4.25" style="333" customWidth="1"/>
    <col min="14607" max="14607" width="4.625" style="333" customWidth="1"/>
    <col min="14608" max="14608" width="12.125" style="333" customWidth="1"/>
    <col min="14609" max="14609" width="8.875" style="333" customWidth="1"/>
    <col min="14610" max="14848" width="9" style="333"/>
    <col min="14849" max="14849" width="4.375" style="333" customWidth="1"/>
    <col min="14850" max="14850" width="3.375" style="333" customWidth="1"/>
    <col min="14851" max="14851" width="4" style="333" customWidth="1"/>
    <col min="14852" max="14852" width="2.375" style="333" customWidth="1"/>
    <col min="14853" max="14853" width="6.75" style="333" customWidth="1"/>
    <col min="14854" max="14854" width="1.875" style="333" customWidth="1"/>
    <col min="14855" max="14855" width="5.375" style="333" customWidth="1"/>
    <col min="14856" max="14856" width="3.125" style="333" customWidth="1"/>
    <col min="14857" max="14857" width="6" style="333" customWidth="1"/>
    <col min="14858" max="14858" width="2.625" style="333" customWidth="1"/>
    <col min="14859" max="14859" width="3.5" style="333" customWidth="1"/>
    <col min="14860" max="14860" width="2.75" style="333" customWidth="1"/>
    <col min="14861" max="14861" width="3.875" style="333" customWidth="1"/>
    <col min="14862" max="14862" width="4.25" style="333" customWidth="1"/>
    <col min="14863" max="14863" width="4.625" style="333" customWidth="1"/>
    <col min="14864" max="14864" width="12.125" style="333" customWidth="1"/>
    <col min="14865" max="14865" width="8.875" style="333" customWidth="1"/>
    <col min="14866" max="15104" width="9" style="333"/>
    <col min="15105" max="15105" width="4.375" style="333" customWidth="1"/>
    <col min="15106" max="15106" width="3.375" style="333" customWidth="1"/>
    <col min="15107" max="15107" width="4" style="333" customWidth="1"/>
    <col min="15108" max="15108" width="2.375" style="333" customWidth="1"/>
    <col min="15109" max="15109" width="6.75" style="333" customWidth="1"/>
    <col min="15110" max="15110" width="1.875" style="333" customWidth="1"/>
    <col min="15111" max="15111" width="5.375" style="333" customWidth="1"/>
    <col min="15112" max="15112" width="3.125" style="333" customWidth="1"/>
    <col min="15113" max="15113" width="6" style="333" customWidth="1"/>
    <col min="15114" max="15114" width="2.625" style="333" customWidth="1"/>
    <col min="15115" max="15115" width="3.5" style="333" customWidth="1"/>
    <col min="15116" max="15116" width="2.75" style="333" customWidth="1"/>
    <col min="15117" max="15117" width="3.875" style="333" customWidth="1"/>
    <col min="15118" max="15118" width="4.25" style="333" customWidth="1"/>
    <col min="15119" max="15119" width="4.625" style="333" customWidth="1"/>
    <col min="15120" max="15120" width="12.125" style="333" customWidth="1"/>
    <col min="15121" max="15121" width="8.875" style="333" customWidth="1"/>
    <col min="15122" max="15360" width="9" style="333"/>
    <col min="15361" max="15361" width="4.375" style="333" customWidth="1"/>
    <col min="15362" max="15362" width="3.375" style="333" customWidth="1"/>
    <col min="15363" max="15363" width="4" style="333" customWidth="1"/>
    <col min="15364" max="15364" width="2.375" style="333" customWidth="1"/>
    <col min="15365" max="15365" width="6.75" style="333" customWidth="1"/>
    <col min="15366" max="15366" width="1.875" style="333" customWidth="1"/>
    <col min="15367" max="15367" width="5.375" style="333" customWidth="1"/>
    <col min="15368" max="15368" width="3.125" style="333" customWidth="1"/>
    <col min="15369" max="15369" width="6" style="333" customWidth="1"/>
    <col min="15370" max="15370" width="2.625" style="333" customWidth="1"/>
    <col min="15371" max="15371" width="3.5" style="333" customWidth="1"/>
    <col min="15372" max="15372" width="2.75" style="333" customWidth="1"/>
    <col min="15373" max="15373" width="3.875" style="333" customWidth="1"/>
    <col min="15374" max="15374" width="4.25" style="333" customWidth="1"/>
    <col min="15375" max="15375" width="4.625" style="333" customWidth="1"/>
    <col min="15376" max="15376" width="12.125" style="333" customWidth="1"/>
    <col min="15377" max="15377" width="8.875" style="333" customWidth="1"/>
    <col min="15378" max="15616" width="9" style="333"/>
    <col min="15617" max="15617" width="4.375" style="333" customWidth="1"/>
    <col min="15618" max="15618" width="3.375" style="333" customWidth="1"/>
    <col min="15619" max="15619" width="4" style="333" customWidth="1"/>
    <col min="15620" max="15620" width="2.375" style="333" customWidth="1"/>
    <col min="15621" max="15621" width="6.75" style="333" customWidth="1"/>
    <col min="15622" max="15622" width="1.875" style="333" customWidth="1"/>
    <col min="15623" max="15623" width="5.375" style="333" customWidth="1"/>
    <col min="15624" max="15624" width="3.125" style="333" customWidth="1"/>
    <col min="15625" max="15625" width="6" style="333" customWidth="1"/>
    <col min="15626" max="15626" width="2.625" style="333" customWidth="1"/>
    <col min="15627" max="15627" width="3.5" style="333" customWidth="1"/>
    <col min="15628" max="15628" width="2.75" style="333" customWidth="1"/>
    <col min="15629" max="15629" width="3.875" style="333" customWidth="1"/>
    <col min="15630" max="15630" width="4.25" style="333" customWidth="1"/>
    <col min="15631" max="15631" width="4.625" style="333" customWidth="1"/>
    <col min="15632" max="15632" width="12.125" style="333" customWidth="1"/>
    <col min="15633" max="15633" width="8.875" style="333" customWidth="1"/>
    <col min="15634" max="15872" width="9" style="333"/>
    <col min="15873" max="15873" width="4.375" style="333" customWidth="1"/>
    <col min="15874" max="15874" width="3.375" style="333" customWidth="1"/>
    <col min="15875" max="15875" width="4" style="333" customWidth="1"/>
    <col min="15876" max="15876" width="2.375" style="333" customWidth="1"/>
    <col min="15877" max="15877" width="6.75" style="333" customWidth="1"/>
    <col min="15878" max="15878" width="1.875" style="333" customWidth="1"/>
    <col min="15879" max="15879" width="5.375" style="333" customWidth="1"/>
    <col min="15880" max="15880" width="3.125" style="333" customWidth="1"/>
    <col min="15881" max="15881" width="6" style="333" customWidth="1"/>
    <col min="15882" max="15882" width="2.625" style="333" customWidth="1"/>
    <col min="15883" max="15883" width="3.5" style="333" customWidth="1"/>
    <col min="15884" max="15884" width="2.75" style="333" customWidth="1"/>
    <col min="15885" max="15885" width="3.875" style="333" customWidth="1"/>
    <col min="15886" max="15886" width="4.25" style="333" customWidth="1"/>
    <col min="15887" max="15887" width="4.625" style="333" customWidth="1"/>
    <col min="15888" max="15888" width="12.125" style="333" customWidth="1"/>
    <col min="15889" max="15889" width="8.875" style="333" customWidth="1"/>
    <col min="15890" max="16128" width="9" style="333"/>
    <col min="16129" max="16129" width="4.375" style="333" customWidth="1"/>
    <col min="16130" max="16130" width="3.375" style="333" customWidth="1"/>
    <col min="16131" max="16131" width="4" style="333" customWidth="1"/>
    <col min="16132" max="16132" width="2.375" style="333" customWidth="1"/>
    <col min="16133" max="16133" width="6.75" style="333" customWidth="1"/>
    <col min="16134" max="16134" width="1.875" style="333" customWidth="1"/>
    <col min="16135" max="16135" width="5.375" style="333" customWidth="1"/>
    <col min="16136" max="16136" width="3.125" style="333" customWidth="1"/>
    <col min="16137" max="16137" width="6" style="333" customWidth="1"/>
    <col min="16138" max="16138" width="2.625" style="333" customWidth="1"/>
    <col min="16139" max="16139" width="3.5" style="333" customWidth="1"/>
    <col min="16140" max="16140" width="2.75" style="333" customWidth="1"/>
    <col min="16141" max="16141" width="3.875" style="333" customWidth="1"/>
    <col min="16142" max="16142" width="4.25" style="333" customWidth="1"/>
    <col min="16143" max="16143" width="4.625" style="333" customWidth="1"/>
    <col min="16144" max="16144" width="12.125" style="333" customWidth="1"/>
    <col min="16145" max="16145" width="8.875" style="333" customWidth="1"/>
    <col min="16146" max="16384" width="9" style="333"/>
  </cols>
  <sheetData>
    <row r="1" spans="1:18" ht="24.75" customHeight="1" thickBot="1">
      <c r="A1" s="594" t="s">
        <v>245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</row>
    <row r="2" spans="1:18" ht="16.5" customHeight="1">
      <c r="A2" s="595" t="s">
        <v>160</v>
      </c>
      <c r="B2" s="596"/>
      <c r="C2" s="596"/>
      <c r="D2" s="596"/>
      <c r="E2" s="596"/>
      <c r="F2" s="595" t="s">
        <v>161</v>
      </c>
      <c r="G2" s="597"/>
      <c r="H2" s="597"/>
      <c r="I2" s="597"/>
      <c r="J2" s="597"/>
      <c r="K2" s="597"/>
      <c r="L2" s="597"/>
      <c r="M2" s="597"/>
      <c r="N2" s="597"/>
      <c r="O2" s="598"/>
      <c r="P2" s="595" t="s">
        <v>162</v>
      </c>
      <c r="Q2" s="597"/>
      <c r="R2" s="598"/>
    </row>
    <row r="3" spans="1:18" ht="16.5" customHeight="1">
      <c r="A3" s="585"/>
      <c r="B3" s="599"/>
      <c r="C3" s="599"/>
      <c r="D3" s="599"/>
      <c r="E3" s="599"/>
      <c r="F3" s="585"/>
      <c r="G3" s="586"/>
      <c r="H3" s="586"/>
      <c r="I3" s="586"/>
      <c r="J3" s="586"/>
      <c r="K3" s="586"/>
      <c r="L3" s="586"/>
      <c r="M3" s="586"/>
      <c r="N3" s="586"/>
      <c r="O3" s="587"/>
      <c r="P3" s="588"/>
      <c r="Q3" s="589"/>
      <c r="R3" s="590"/>
    </row>
    <row r="4" spans="1:18" ht="16.5" customHeight="1">
      <c r="A4" s="577" t="s">
        <v>231</v>
      </c>
      <c r="B4" s="578"/>
      <c r="C4" s="578"/>
      <c r="D4" s="578"/>
      <c r="E4" s="578"/>
      <c r="F4" s="579" t="s">
        <v>163</v>
      </c>
      <c r="G4" s="580"/>
      <c r="H4" s="580"/>
      <c r="I4" s="580"/>
      <c r="J4" s="580"/>
      <c r="K4" s="580"/>
      <c r="L4" s="580"/>
      <c r="M4" s="580"/>
      <c r="N4" s="580"/>
      <c r="O4" s="581"/>
      <c r="P4" s="582" t="s">
        <v>164</v>
      </c>
      <c r="Q4" s="583"/>
      <c r="R4" s="584"/>
    </row>
    <row r="5" spans="1:18" ht="16.5" customHeight="1">
      <c r="A5" s="384"/>
      <c r="B5" s="335" t="s">
        <v>165</v>
      </c>
      <c r="C5" s="383"/>
      <c r="D5" s="335" t="s">
        <v>165</v>
      </c>
      <c r="E5" s="336"/>
      <c r="F5" s="585"/>
      <c r="G5" s="586"/>
      <c r="H5" s="586"/>
      <c r="I5" s="586"/>
      <c r="J5" s="586"/>
      <c r="K5" s="586"/>
      <c r="L5" s="586"/>
      <c r="M5" s="586"/>
      <c r="N5" s="586"/>
      <c r="O5" s="587"/>
      <c r="P5" s="588"/>
      <c r="Q5" s="589"/>
      <c r="R5" s="590"/>
    </row>
    <row r="6" spans="1:18" ht="16.5" customHeight="1">
      <c r="A6" s="591" t="s">
        <v>232</v>
      </c>
      <c r="B6" s="592"/>
      <c r="C6" s="592"/>
      <c r="D6" s="592"/>
      <c r="E6" s="593"/>
      <c r="F6" s="582" t="s">
        <v>233</v>
      </c>
      <c r="G6" s="583"/>
      <c r="H6" s="583"/>
      <c r="I6" s="583"/>
      <c r="J6" s="583"/>
      <c r="K6" s="583"/>
      <c r="L6" s="583"/>
      <c r="M6" s="583"/>
      <c r="N6" s="583"/>
      <c r="O6" s="584"/>
      <c r="P6" s="582" t="s">
        <v>166</v>
      </c>
      <c r="Q6" s="583"/>
      <c r="R6" s="584"/>
    </row>
    <row r="7" spans="1:18" ht="15.75" customHeight="1" thickBot="1">
      <c r="A7" s="385"/>
      <c r="B7" s="337" t="s">
        <v>165</v>
      </c>
      <c r="C7" s="386"/>
      <c r="D7" s="337" t="s">
        <v>165</v>
      </c>
      <c r="E7" s="338"/>
      <c r="F7" s="600"/>
      <c r="G7" s="601"/>
      <c r="H7" s="601"/>
      <c r="I7" s="601"/>
      <c r="J7" s="601"/>
      <c r="K7" s="601"/>
      <c r="L7" s="601"/>
      <c r="M7" s="601"/>
      <c r="N7" s="601"/>
      <c r="O7" s="602"/>
      <c r="P7" s="603"/>
      <c r="Q7" s="604"/>
      <c r="R7" s="605"/>
    </row>
    <row r="8" spans="1:18" ht="15" customHeight="1" thickBot="1">
      <c r="A8" s="606" t="s">
        <v>167</v>
      </c>
      <c r="B8" s="607"/>
      <c r="C8" s="612" t="s">
        <v>168</v>
      </c>
      <c r="D8" s="613"/>
      <c r="E8" s="613"/>
      <c r="F8" s="614"/>
      <c r="G8" s="613" t="s">
        <v>169</v>
      </c>
      <c r="H8" s="614"/>
      <c r="I8" s="615" t="s">
        <v>234</v>
      </c>
      <c r="J8" s="613"/>
      <c r="K8" s="613"/>
      <c r="L8" s="613"/>
      <c r="M8" s="614"/>
      <c r="N8" s="616" t="s">
        <v>170</v>
      </c>
      <c r="O8" s="616"/>
      <c r="P8" s="339" t="s">
        <v>235</v>
      </c>
      <c r="Q8" s="340" t="s">
        <v>179</v>
      </c>
      <c r="R8" s="341" t="s">
        <v>236</v>
      </c>
    </row>
    <row r="9" spans="1:18" ht="15" customHeight="1">
      <c r="A9" s="608"/>
      <c r="B9" s="609"/>
      <c r="C9" s="617" t="s">
        <v>171</v>
      </c>
      <c r="D9" s="617"/>
      <c r="E9" s="617"/>
      <c r="F9" s="618"/>
      <c r="G9" s="619"/>
      <c r="H9" s="620"/>
      <c r="I9" s="342"/>
      <c r="J9" s="466"/>
      <c r="K9" s="343"/>
      <c r="L9" s="466"/>
      <c r="M9" s="344"/>
      <c r="N9" s="621"/>
      <c r="O9" s="622"/>
      <c r="P9" s="345"/>
      <c r="Q9" s="373">
        <f>$N9*$P9</f>
        <v>0</v>
      </c>
      <c r="R9" s="630">
        <f>SUM(Q9:Q14)</f>
        <v>0</v>
      </c>
    </row>
    <row r="10" spans="1:18" ht="15" customHeight="1">
      <c r="A10" s="608"/>
      <c r="B10" s="609"/>
      <c r="C10" s="583" t="s">
        <v>172</v>
      </c>
      <c r="D10" s="583"/>
      <c r="E10" s="583"/>
      <c r="F10" s="623"/>
      <c r="G10" s="619"/>
      <c r="H10" s="620"/>
      <c r="I10" s="461"/>
      <c r="J10" s="463"/>
      <c r="K10" s="463"/>
      <c r="L10" s="463"/>
      <c r="M10" s="462"/>
      <c r="N10" s="621"/>
      <c r="O10" s="622"/>
      <c r="P10" s="457"/>
      <c r="Q10" s="373">
        <f t="shared" ref="Q10:Q14" si="0">$N10*$P10</f>
        <v>0</v>
      </c>
      <c r="R10" s="630"/>
    </row>
    <row r="11" spans="1:18" ht="15" customHeight="1">
      <c r="A11" s="608"/>
      <c r="B11" s="609"/>
      <c r="C11" s="583" t="s">
        <v>173</v>
      </c>
      <c r="D11" s="583"/>
      <c r="E11" s="583"/>
      <c r="F11" s="623"/>
      <c r="G11" s="632"/>
      <c r="H11" s="633"/>
      <c r="I11" s="461"/>
      <c r="J11" s="463"/>
      <c r="K11" s="463"/>
      <c r="L11" s="463"/>
      <c r="M11" s="462"/>
      <c r="N11" s="621"/>
      <c r="O11" s="622"/>
      <c r="P11" s="457"/>
      <c r="Q11" s="373">
        <f t="shared" si="0"/>
        <v>0</v>
      </c>
      <c r="R11" s="630"/>
    </row>
    <row r="12" spans="1:18" ht="15" customHeight="1">
      <c r="A12" s="608"/>
      <c r="B12" s="609"/>
      <c r="C12" s="583" t="s">
        <v>174</v>
      </c>
      <c r="D12" s="583"/>
      <c r="E12" s="583"/>
      <c r="F12" s="623"/>
      <c r="G12" s="632"/>
      <c r="H12" s="633"/>
      <c r="I12" s="461"/>
      <c r="J12" s="463"/>
      <c r="K12" s="334"/>
      <c r="L12" s="463"/>
      <c r="M12" s="346"/>
      <c r="N12" s="621"/>
      <c r="O12" s="622"/>
      <c r="P12" s="457"/>
      <c r="Q12" s="373">
        <f t="shared" si="0"/>
        <v>0</v>
      </c>
      <c r="R12" s="630"/>
    </row>
    <row r="13" spans="1:18" ht="15" customHeight="1">
      <c r="A13" s="608"/>
      <c r="B13" s="609"/>
      <c r="C13" s="583" t="s">
        <v>175</v>
      </c>
      <c r="D13" s="583"/>
      <c r="E13" s="583"/>
      <c r="F13" s="623"/>
      <c r="G13" s="624"/>
      <c r="H13" s="625"/>
      <c r="I13" s="461"/>
      <c r="J13" s="463"/>
      <c r="K13" s="463"/>
      <c r="L13" s="463"/>
      <c r="M13" s="462"/>
      <c r="N13" s="621"/>
      <c r="O13" s="622"/>
      <c r="P13" s="457"/>
      <c r="Q13" s="373">
        <f t="shared" si="0"/>
        <v>0</v>
      </c>
      <c r="R13" s="630"/>
    </row>
    <row r="14" spans="1:18" ht="15" customHeight="1" thickBot="1">
      <c r="A14" s="610"/>
      <c r="B14" s="611"/>
      <c r="C14" s="626" t="s">
        <v>176</v>
      </c>
      <c r="D14" s="626"/>
      <c r="E14" s="626"/>
      <c r="F14" s="627"/>
      <c r="G14" s="628"/>
      <c r="H14" s="629"/>
      <c r="I14" s="459"/>
      <c r="J14" s="465"/>
      <c r="K14" s="465"/>
      <c r="L14" s="465"/>
      <c r="M14" s="464"/>
      <c r="N14" s="621"/>
      <c r="O14" s="622"/>
      <c r="P14" s="460"/>
      <c r="Q14" s="373">
        <f t="shared" si="0"/>
        <v>0</v>
      </c>
      <c r="R14" s="631"/>
    </row>
    <row r="15" spans="1:18" ht="15" customHeight="1" thickBot="1">
      <c r="A15" s="634" t="s">
        <v>177</v>
      </c>
      <c r="B15" s="635"/>
      <c r="C15" s="614" t="s">
        <v>178</v>
      </c>
      <c r="D15" s="616"/>
      <c r="E15" s="616"/>
      <c r="F15" s="616"/>
      <c r="G15" s="640" t="s">
        <v>170</v>
      </c>
      <c r="H15" s="641"/>
      <c r="I15" s="640" t="s">
        <v>235</v>
      </c>
      <c r="J15" s="642"/>
      <c r="K15" s="642"/>
      <c r="L15" s="642"/>
      <c r="M15" s="642"/>
      <c r="N15" s="642"/>
      <c r="O15" s="641"/>
      <c r="P15" s="616" t="s">
        <v>179</v>
      </c>
      <c r="Q15" s="615"/>
      <c r="R15" s="341" t="s">
        <v>237</v>
      </c>
    </row>
    <row r="16" spans="1:18" ht="15" customHeight="1">
      <c r="A16" s="636"/>
      <c r="B16" s="637"/>
      <c r="C16" s="618" t="s">
        <v>180</v>
      </c>
      <c r="D16" s="592"/>
      <c r="E16" s="592"/>
      <c r="F16" s="592"/>
      <c r="G16" s="643"/>
      <c r="H16" s="644"/>
      <c r="I16" s="643"/>
      <c r="J16" s="645"/>
      <c r="K16" s="645"/>
      <c r="L16" s="645"/>
      <c r="M16" s="645"/>
      <c r="N16" s="645"/>
      <c r="O16" s="644"/>
      <c r="P16" s="646">
        <f>$G16*$I16</f>
        <v>0</v>
      </c>
      <c r="Q16" s="647"/>
      <c r="R16" s="648">
        <f>SUM(P16:Q18)</f>
        <v>0</v>
      </c>
    </row>
    <row r="17" spans="1:18" ht="15" customHeight="1">
      <c r="A17" s="636"/>
      <c r="B17" s="637"/>
      <c r="C17" s="623" t="s">
        <v>181</v>
      </c>
      <c r="D17" s="651"/>
      <c r="E17" s="651"/>
      <c r="F17" s="651"/>
      <c r="G17" s="652"/>
      <c r="H17" s="633"/>
      <c r="I17" s="652"/>
      <c r="J17" s="632"/>
      <c r="K17" s="632"/>
      <c r="L17" s="632"/>
      <c r="M17" s="632"/>
      <c r="N17" s="632"/>
      <c r="O17" s="633"/>
      <c r="P17" s="646">
        <f t="shared" ref="P17:P18" si="1">$G17*$I17</f>
        <v>0</v>
      </c>
      <c r="Q17" s="647"/>
      <c r="R17" s="649"/>
    </row>
    <row r="18" spans="1:18" ht="15" customHeight="1" thickBot="1">
      <c r="A18" s="638"/>
      <c r="B18" s="639"/>
      <c r="C18" s="627" t="s">
        <v>182</v>
      </c>
      <c r="D18" s="653"/>
      <c r="E18" s="653"/>
      <c r="F18" s="653"/>
      <c r="G18" s="654"/>
      <c r="H18" s="629"/>
      <c r="I18" s="654"/>
      <c r="J18" s="628"/>
      <c r="K18" s="628"/>
      <c r="L18" s="628"/>
      <c r="M18" s="628"/>
      <c r="N18" s="628"/>
      <c r="O18" s="629"/>
      <c r="P18" s="646">
        <f t="shared" si="1"/>
        <v>0</v>
      </c>
      <c r="Q18" s="647"/>
      <c r="R18" s="650"/>
    </row>
    <row r="19" spans="1:18" ht="15" customHeight="1" thickBot="1">
      <c r="A19" s="634" t="s">
        <v>183</v>
      </c>
      <c r="B19" s="635"/>
      <c r="C19" s="614" t="s">
        <v>184</v>
      </c>
      <c r="D19" s="616"/>
      <c r="E19" s="616"/>
      <c r="F19" s="616"/>
      <c r="G19" s="655" t="s">
        <v>185</v>
      </c>
      <c r="H19" s="655"/>
      <c r="I19" s="656" t="s">
        <v>186</v>
      </c>
      <c r="J19" s="656"/>
      <c r="K19" s="656"/>
      <c r="L19" s="656"/>
      <c r="M19" s="655" t="s">
        <v>238</v>
      </c>
      <c r="N19" s="655"/>
      <c r="O19" s="655"/>
      <c r="P19" s="347" t="s">
        <v>239</v>
      </c>
      <c r="Q19" s="348" t="s">
        <v>179</v>
      </c>
      <c r="R19" s="341" t="s">
        <v>237</v>
      </c>
    </row>
    <row r="20" spans="1:18" ht="15" customHeight="1">
      <c r="A20" s="636"/>
      <c r="B20" s="637"/>
      <c r="C20" s="618" t="s">
        <v>187</v>
      </c>
      <c r="D20" s="592"/>
      <c r="E20" s="592"/>
      <c r="F20" s="592"/>
      <c r="G20" s="657"/>
      <c r="H20" s="657"/>
      <c r="I20" s="658"/>
      <c r="J20" s="658"/>
      <c r="K20" s="658"/>
      <c r="L20" s="658"/>
      <c r="M20" s="657"/>
      <c r="N20" s="657"/>
      <c r="O20" s="657"/>
      <c r="P20" s="458"/>
      <c r="Q20" s="373">
        <f>$M20*$P20</f>
        <v>0</v>
      </c>
      <c r="R20" s="660">
        <f>SUM(Q20:Q26)</f>
        <v>0</v>
      </c>
    </row>
    <row r="21" spans="1:18" ht="15" customHeight="1">
      <c r="A21" s="636"/>
      <c r="B21" s="637"/>
      <c r="C21" s="623" t="s">
        <v>188</v>
      </c>
      <c r="D21" s="651"/>
      <c r="E21" s="651"/>
      <c r="F21" s="651"/>
      <c r="G21" s="659"/>
      <c r="H21" s="659"/>
      <c r="I21" s="663"/>
      <c r="J21" s="663"/>
      <c r="K21" s="663"/>
      <c r="L21" s="663"/>
      <c r="M21" s="659"/>
      <c r="N21" s="659"/>
      <c r="O21" s="659"/>
      <c r="P21" s="457"/>
      <c r="Q21" s="373">
        <f t="shared" ref="Q21:Q26" si="2">$M21*$P21</f>
        <v>0</v>
      </c>
      <c r="R21" s="661"/>
    </row>
    <row r="22" spans="1:18" ht="15" customHeight="1">
      <c r="A22" s="636"/>
      <c r="B22" s="637"/>
      <c r="C22" s="623" t="s">
        <v>189</v>
      </c>
      <c r="D22" s="651"/>
      <c r="E22" s="651"/>
      <c r="F22" s="651"/>
      <c r="G22" s="659"/>
      <c r="H22" s="659"/>
      <c r="I22" s="663"/>
      <c r="J22" s="663"/>
      <c r="K22" s="663"/>
      <c r="L22" s="663"/>
      <c r="M22" s="659"/>
      <c r="N22" s="659"/>
      <c r="O22" s="659"/>
      <c r="P22" s="457"/>
      <c r="Q22" s="373">
        <f t="shared" si="2"/>
        <v>0</v>
      </c>
      <c r="R22" s="661"/>
    </row>
    <row r="23" spans="1:18" ht="15" customHeight="1">
      <c r="A23" s="636"/>
      <c r="B23" s="637"/>
      <c r="C23" s="623" t="s">
        <v>190</v>
      </c>
      <c r="D23" s="651"/>
      <c r="E23" s="651"/>
      <c r="F23" s="651"/>
      <c r="G23" s="659"/>
      <c r="H23" s="659"/>
      <c r="I23" s="663"/>
      <c r="J23" s="663"/>
      <c r="K23" s="663"/>
      <c r="L23" s="663"/>
      <c r="M23" s="659"/>
      <c r="N23" s="659"/>
      <c r="O23" s="659"/>
      <c r="P23" s="457"/>
      <c r="Q23" s="373">
        <f t="shared" si="2"/>
        <v>0</v>
      </c>
      <c r="R23" s="661"/>
    </row>
    <row r="24" spans="1:18" ht="15" customHeight="1">
      <c r="A24" s="636"/>
      <c r="B24" s="637"/>
      <c r="C24" s="623" t="s">
        <v>191</v>
      </c>
      <c r="D24" s="651"/>
      <c r="E24" s="651"/>
      <c r="F24" s="651"/>
      <c r="G24" s="659"/>
      <c r="H24" s="659"/>
      <c r="I24" s="663"/>
      <c r="J24" s="663"/>
      <c r="K24" s="663"/>
      <c r="L24" s="663"/>
      <c r="M24" s="659"/>
      <c r="N24" s="659"/>
      <c r="O24" s="659"/>
      <c r="P24" s="457"/>
      <c r="Q24" s="373">
        <f t="shared" si="2"/>
        <v>0</v>
      </c>
      <c r="R24" s="661"/>
    </row>
    <row r="25" spans="1:18" ht="15" customHeight="1">
      <c r="A25" s="636"/>
      <c r="B25" s="637"/>
      <c r="C25" s="623" t="s">
        <v>192</v>
      </c>
      <c r="D25" s="651"/>
      <c r="E25" s="651"/>
      <c r="F25" s="651"/>
      <c r="G25" s="659"/>
      <c r="H25" s="659"/>
      <c r="I25" s="663"/>
      <c r="J25" s="663"/>
      <c r="K25" s="663"/>
      <c r="L25" s="663"/>
      <c r="M25" s="659"/>
      <c r="N25" s="659"/>
      <c r="O25" s="659"/>
      <c r="P25" s="457"/>
      <c r="Q25" s="373">
        <f t="shared" si="2"/>
        <v>0</v>
      </c>
      <c r="R25" s="661"/>
    </row>
    <row r="26" spans="1:18" ht="15" customHeight="1" thickBot="1">
      <c r="A26" s="638"/>
      <c r="B26" s="639"/>
      <c r="C26" s="627" t="s">
        <v>193</v>
      </c>
      <c r="D26" s="653"/>
      <c r="E26" s="653"/>
      <c r="F26" s="653"/>
      <c r="G26" s="664"/>
      <c r="H26" s="664"/>
      <c r="I26" s="665"/>
      <c r="J26" s="665"/>
      <c r="K26" s="665"/>
      <c r="L26" s="665"/>
      <c r="M26" s="664"/>
      <c r="N26" s="664"/>
      <c r="O26" s="664"/>
      <c r="P26" s="460"/>
      <c r="Q26" s="373">
        <f t="shared" si="2"/>
        <v>0</v>
      </c>
      <c r="R26" s="662"/>
    </row>
    <row r="27" spans="1:18" ht="15" customHeight="1" thickBot="1">
      <c r="A27" s="634" t="s">
        <v>194</v>
      </c>
      <c r="B27" s="635"/>
      <c r="C27" s="666" t="s">
        <v>195</v>
      </c>
      <c r="D27" s="616"/>
      <c r="E27" s="616"/>
      <c r="F27" s="616"/>
      <c r="G27" s="655" t="s">
        <v>240</v>
      </c>
      <c r="H27" s="655"/>
      <c r="I27" s="655" t="s">
        <v>241</v>
      </c>
      <c r="J27" s="655"/>
      <c r="K27" s="655"/>
      <c r="L27" s="655"/>
      <c r="M27" s="655"/>
      <c r="N27" s="655"/>
      <c r="O27" s="655"/>
      <c r="P27" s="616" t="s">
        <v>179</v>
      </c>
      <c r="Q27" s="615"/>
      <c r="R27" s="341" t="s">
        <v>237</v>
      </c>
    </row>
    <row r="28" spans="1:18" ht="15" customHeight="1">
      <c r="A28" s="636"/>
      <c r="B28" s="637"/>
      <c r="C28" s="618" t="s">
        <v>196</v>
      </c>
      <c r="D28" s="592"/>
      <c r="E28" s="592"/>
      <c r="F28" s="592"/>
      <c r="G28" s="657"/>
      <c r="H28" s="657"/>
      <c r="I28" s="667"/>
      <c r="J28" s="667"/>
      <c r="K28" s="667"/>
      <c r="L28" s="667"/>
      <c r="M28" s="667"/>
      <c r="N28" s="667"/>
      <c r="O28" s="667"/>
      <c r="P28" s="668">
        <f>$G28*$I28</f>
        <v>0</v>
      </c>
      <c r="Q28" s="669"/>
      <c r="R28" s="660">
        <f>SUM(P28:Q30)</f>
        <v>0</v>
      </c>
    </row>
    <row r="29" spans="1:18" ht="15" customHeight="1">
      <c r="A29" s="636"/>
      <c r="B29" s="637"/>
      <c r="C29" s="623" t="s">
        <v>242</v>
      </c>
      <c r="D29" s="651"/>
      <c r="E29" s="651"/>
      <c r="F29" s="651"/>
      <c r="G29" s="659"/>
      <c r="H29" s="659"/>
      <c r="I29" s="670"/>
      <c r="J29" s="670"/>
      <c r="K29" s="670"/>
      <c r="L29" s="670"/>
      <c r="M29" s="670"/>
      <c r="N29" s="670"/>
      <c r="O29" s="670"/>
      <c r="P29" s="646">
        <f t="shared" ref="P29:P40" si="3">$G29*$I29</f>
        <v>0</v>
      </c>
      <c r="Q29" s="647"/>
      <c r="R29" s="661"/>
    </row>
    <row r="30" spans="1:18" ht="15" customHeight="1" thickBot="1">
      <c r="A30" s="638"/>
      <c r="B30" s="639"/>
      <c r="C30" s="627" t="s">
        <v>243</v>
      </c>
      <c r="D30" s="653"/>
      <c r="E30" s="653"/>
      <c r="F30" s="653"/>
      <c r="G30" s="664"/>
      <c r="H30" s="664"/>
      <c r="I30" s="671"/>
      <c r="J30" s="671"/>
      <c r="K30" s="671"/>
      <c r="L30" s="671"/>
      <c r="M30" s="671"/>
      <c r="N30" s="671"/>
      <c r="O30" s="671"/>
      <c r="P30" s="672">
        <f t="shared" si="3"/>
        <v>0</v>
      </c>
      <c r="Q30" s="673"/>
      <c r="R30" s="662"/>
    </row>
    <row r="31" spans="1:18" ht="15" customHeight="1" thickBot="1">
      <c r="A31" s="634" t="s">
        <v>197</v>
      </c>
      <c r="B31" s="635"/>
      <c r="C31" s="666" t="s">
        <v>195</v>
      </c>
      <c r="D31" s="616"/>
      <c r="E31" s="616"/>
      <c r="F31" s="616"/>
      <c r="G31" s="655" t="s">
        <v>240</v>
      </c>
      <c r="H31" s="655"/>
      <c r="I31" s="655" t="s">
        <v>241</v>
      </c>
      <c r="J31" s="655"/>
      <c r="K31" s="655"/>
      <c r="L31" s="655"/>
      <c r="M31" s="655"/>
      <c r="N31" s="655"/>
      <c r="O31" s="655"/>
      <c r="P31" s="616" t="s">
        <v>179</v>
      </c>
      <c r="Q31" s="615"/>
      <c r="R31" s="341" t="s">
        <v>237</v>
      </c>
    </row>
    <row r="32" spans="1:18" ht="15" customHeight="1">
      <c r="A32" s="636"/>
      <c r="B32" s="637"/>
      <c r="C32" s="618" t="s">
        <v>198</v>
      </c>
      <c r="D32" s="592"/>
      <c r="E32" s="592"/>
      <c r="F32" s="592"/>
      <c r="G32" s="657"/>
      <c r="H32" s="657"/>
      <c r="I32" s="667"/>
      <c r="J32" s="667"/>
      <c r="K32" s="667"/>
      <c r="L32" s="667"/>
      <c r="M32" s="667"/>
      <c r="N32" s="667"/>
      <c r="O32" s="667"/>
      <c r="P32" s="646">
        <f>$G32*$I32</f>
        <v>0</v>
      </c>
      <c r="Q32" s="647"/>
      <c r="R32" s="660">
        <f>SUM(P32:Q37)</f>
        <v>0</v>
      </c>
    </row>
    <row r="33" spans="1:18" ht="15" customHeight="1">
      <c r="A33" s="636"/>
      <c r="B33" s="637"/>
      <c r="C33" s="623" t="s">
        <v>199</v>
      </c>
      <c r="D33" s="651"/>
      <c r="E33" s="651"/>
      <c r="F33" s="651"/>
      <c r="G33" s="659"/>
      <c r="H33" s="659"/>
      <c r="I33" s="670"/>
      <c r="J33" s="670"/>
      <c r="K33" s="670"/>
      <c r="L33" s="670"/>
      <c r="M33" s="670"/>
      <c r="N33" s="670"/>
      <c r="O33" s="670"/>
      <c r="P33" s="646">
        <f t="shared" si="3"/>
        <v>0</v>
      </c>
      <c r="Q33" s="647"/>
      <c r="R33" s="661"/>
    </row>
    <row r="34" spans="1:18" ht="15" customHeight="1">
      <c r="A34" s="636"/>
      <c r="B34" s="637"/>
      <c r="C34" s="623" t="s">
        <v>200</v>
      </c>
      <c r="D34" s="651"/>
      <c r="E34" s="651"/>
      <c r="F34" s="651"/>
      <c r="G34" s="659"/>
      <c r="H34" s="659"/>
      <c r="I34" s="670"/>
      <c r="J34" s="670"/>
      <c r="K34" s="670"/>
      <c r="L34" s="670"/>
      <c r="M34" s="670"/>
      <c r="N34" s="670"/>
      <c r="O34" s="670"/>
      <c r="P34" s="646">
        <f t="shared" si="3"/>
        <v>0</v>
      </c>
      <c r="Q34" s="647"/>
      <c r="R34" s="661"/>
    </row>
    <row r="35" spans="1:18" ht="15" customHeight="1">
      <c r="A35" s="636"/>
      <c r="B35" s="637"/>
      <c r="C35" s="623" t="s">
        <v>201</v>
      </c>
      <c r="D35" s="651"/>
      <c r="E35" s="651"/>
      <c r="F35" s="651"/>
      <c r="G35" s="659"/>
      <c r="H35" s="659"/>
      <c r="I35" s="670"/>
      <c r="J35" s="670"/>
      <c r="K35" s="670"/>
      <c r="L35" s="670"/>
      <c r="M35" s="670"/>
      <c r="N35" s="670"/>
      <c r="O35" s="670"/>
      <c r="P35" s="646">
        <f t="shared" si="3"/>
        <v>0</v>
      </c>
      <c r="Q35" s="647"/>
      <c r="R35" s="661"/>
    </row>
    <row r="36" spans="1:18" ht="15" customHeight="1">
      <c r="A36" s="636"/>
      <c r="B36" s="637"/>
      <c r="C36" s="623" t="s">
        <v>202</v>
      </c>
      <c r="D36" s="651"/>
      <c r="E36" s="651"/>
      <c r="F36" s="651"/>
      <c r="G36" s="659"/>
      <c r="H36" s="659"/>
      <c r="I36" s="681"/>
      <c r="J36" s="681"/>
      <c r="K36" s="681"/>
      <c r="L36" s="681"/>
      <c r="M36" s="681"/>
      <c r="N36" s="681"/>
      <c r="O36" s="681"/>
      <c r="P36" s="646">
        <f t="shared" si="3"/>
        <v>0</v>
      </c>
      <c r="Q36" s="647"/>
      <c r="R36" s="661"/>
    </row>
    <row r="37" spans="1:18" ht="15" customHeight="1" thickBot="1">
      <c r="A37" s="638"/>
      <c r="B37" s="639"/>
      <c r="C37" s="627" t="s">
        <v>203</v>
      </c>
      <c r="D37" s="653"/>
      <c r="E37" s="653"/>
      <c r="F37" s="653"/>
      <c r="G37" s="664"/>
      <c r="H37" s="654"/>
      <c r="I37" s="674"/>
      <c r="J37" s="675"/>
      <c r="K37" s="675"/>
      <c r="L37" s="675"/>
      <c r="M37" s="676"/>
      <c r="N37" s="676"/>
      <c r="O37" s="677"/>
      <c r="P37" s="646">
        <f t="shared" si="3"/>
        <v>0</v>
      </c>
      <c r="Q37" s="647"/>
      <c r="R37" s="662"/>
    </row>
    <row r="38" spans="1:18" ht="15" customHeight="1" thickBot="1">
      <c r="A38" s="634" t="s">
        <v>204</v>
      </c>
      <c r="B38" s="635"/>
      <c r="C38" s="666" t="s">
        <v>195</v>
      </c>
      <c r="D38" s="616"/>
      <c r="E38" s="616"/>
      <c r="F38" s="616"/>
      <c r="G38" s="655" t="s">
        <v>240</v>
      </c>
      <c r="H38" s="655"/>
      <c r="I38" s="655" t="s">
        <v>241</v>
      </c>
      <c r="J38" s="655"/>
      <c r="K38" s="655"/>
      <c r="L38" s="655"/>
      <c r="M38" s="655"/>
      <c r="N38" s="655"/>
      <c r="O38" s="655"/>
      <c r="P38" s="616" t="s">
        <v>179</v>
      </c>
      <c r="Q38" s="615"/>
      <c r="R38" s="341" t="s">
        <v>237</v>
      </c>
    </row>
    <row r="39" spans="1:18" ht="15" customHeight="1">
      <c r="A39" s="636"/>
      <c r="B39" s="637"/>
      <c r="C39" s="678" t="s">
        <v>205</v>
      </c>
      <c r="D39" s="679"/>
      <c r="E39" s="679"/>
      <c r="F39" s="679"/>
      <c r="G39" s="657"/>
      <c r="H39" s="657"/>
      <c r="I39" s="680"/>
      <c r="J39" s="680"/>
      <c r="K39" s="680"/>
      <c r="L39" s="680"/>
      <c r="M39" s="680"/>
      <c r="N39" s="680"/>
      <c r="O39" s="680"/>
      <c r="P39" s="646">
        <f>$G39*$I39</f>
        <v>0</v>
      </c>
      <c r="Q39" s="647"/>
      <c r="R39" s="682">
        <f>SUM(P39:Q40)</f>
        <v>0</v>
      </c>
    </row>
    <row r="40" spans="1:18" ht="15" customHeight="1" thickBot="1">
      <c r="A40" s="636"/>
      <c r="B40" s="637"/>
      <c r="C40" s="684" t="s">
        <v>206</v>
      </c>
      <c r="D40" s="685"/>
      <c r="E40" s="685"/>
      <c r="F40" s="685"/>
      <c r="G40" s="664"/>
      <c r="H40" s="664"/>
      <c r="I40" s="686"/>
      <c r="J40" s="686"/>
      <c r="K40" s="686"/>
      <c r="L40" s="686"/>
      <c r="M40" s="686"/>
      <c r="N40" s="686"/>
      <c r="O40" s="686"/>
      <c r="P40" s="646">
        <f t="shared" si="3"/>
        <v>0</v>
      </c>
      <c r="Q40" s="647"/>
      <c r="R40" s="683"/>
    </row>
    <row r="41" spans="1:18" ht="15" customHeight="1" thickBot="1">
      <c r="A41" s="634" t="s">
        <v>207</v>
      </c>
      <c r="B41" s="635"/>
      <c r="C41" s="614" t="s">
        <v>208</v>
      </c>
      <c r="D41" s="616"/>
      <c r="E41" s="616"/>
      <c r="F41" s="616"/>
      <c r="G41" s="655" t="s">
        <v>209</v>
      </c>
      <c r="H41" s="655"/>
      <c r="I41" s="655"/>
      <c r="J41" s="655"/>
      <c r="K41" s="655"/>
      <c r="L41" s="655"/>
      <c r="M41" s="655"/>
      <c r="N41" s="655"/>
      <c r="O41" s="655"/>
      <c r="P41" s="616" t="s">
        <v>179</v>
      </c>
      <c r="Q41" s="615"/>
      <c r="R41" s="341" t="s">
        <v>237</v>
      </c>
    </row>
    <row r="42" spans="1:18" ht="15" customHeight="1">
      <c r="A42" s="636"/>
      <c r="B42" s="637"/>
      <c r="C42" s="618" t="s">
        <v>210</v>
      </c>
      <c r="D42" s="592"/>
      <c r="E42" s="592"/>
      <c r="F42" s="592"/>
      <c r="G42" s="696"/>
      <c r="H42" s="657"/>
      <c r="I42" s="657"/>
      <c r="J42" s="657"/>
      <c r="K42" s="657"/>
      <c r="L42" s="657"/>
      <c r="M42" s="657"/>
      <c r="N42" s="657"/>
      <c r="O42" s="657"/>
      <c r="P42" s="694"/>
      <c r="Q42" s="695"/>
      <c r="R42" s="660">
        <f>SUM(P42:Q45)</f>
        <v>0</v>
      </c>
    </row>
    <row r="43" spans="1:18" ht="15" customHeight="1">
      <c r="A43" s="636"/>
      <c r="B43" s="637"/>
      <c r="C43" s="623" t="s">
        <v>211</v>
      </c>
      <c r="D43" s="651"/>
      <c r="E43" s="651"/>
      <c r="F43" s="651"/>
      <c r="G43" s="693"/>
      <c r="H43" s="659"/>
      <c r="I43" s="659"/>
      <c r="J43" s="659"/>
      <c r="K43" s="659"/>
      <c r="L43" s="659"/>
      <c r="M43" s="659"/>
      <c r="N43" s="659"/>
      <c r="O43" s="659"/>
      <c r="P43" s="694"/>
      <c r="Q43" s="695"/>
      <c r="R43" s="661"/>
    </row>
    <row r="44" spans="1:18" ht="15" customHeight="1">
      <c r="A44" s="636"/>
      <c r="B44" s="637"/>
      <c r="C44" s="623" t="s">
        <v>212</v>
      </c>
      <c r="D44" s="651"/>
      <c r="E44" s="651"/>
      <c r="F44" s="651"/>
      <c r="G44" s="659"/>
      <c r="H44" s="659"/>
      <c r="I44" s="659"/>
      <c r="J44" s="659"/>
      <c r="K44" s="659"/>
      <c r="L44" s="659"/>
      <c r="M44" s="659"/>
      <c r="N44" s="659"/>
      <c r="O44" s="659"/>
      <c r="P44" s="694"/>
      <c r="Q44" s="695"/>
      <c r="R44" s="661"/>
    </row>
    <row r="45" spans="1:18" ht="15" customHeight="1" thickBot="1">
      <c r="A45" s="638"/>
      <c r="B45" s="639"/>
      <c r="C45" s="627" t="s">
        <v>213</v>
      </c>
      <c r="D45" s="653"/>
      <c r="E45" s="653"/>
      <c r="F45" s="653"/>
      <c r="G45" s="664"/>
      <c r="H45" s="664"/>
      <c r="I45" s="664"/>
      <c r="J45" s="664"/>
      <c r="K45" s="664"/>
      <c r="L45" s="664"/>
      <c r="M45" s="664"/>
      <c r="N45" s="664"/>
      <c r="O45" s="664"/>
      <c r="P45" s="694"/>
      <c r="Q45" s="695"/>
      <c r="R45" s="662"/>
    </row>
    <row r="46" spans="1:18" ht="36.75" customHeight="1" thickBot="1">
      <c r="A46" s="687" t="s">
        <v>244</v>
      </c>
      <c r="B46" s="688"/>
      <c r="C46" s="688"/>
      <c r="D46" s="688"/>
      <c r="E46" s="688"/>
      <c r="F46" s="689"/>
      <c r="G46" s="690">
        <f>SUM(R9,R16,R20,R28,R32,R39,R42)</f>
        <v>0</v>
      </c>
      <c r="H46" s="691"/>
      <c r="I46" s="691"/>
      <c r="J46" s="691"/>
      <c r="K46" s="691"/>
      <c r="L46" s="691"/>
      <c r="M46" s="691"/>
      <c r="N46" s="691"/>
      <c r="O46" s="691"/>
      <c r="P46" s="691"/>
      <c r="Q46" s="691"/>
      <c r="R46" s="692"/>
    </row>
  </sheetData>
  <sheetProtection algorithmName="SHA-512" hashValue="dlS2YyWcTPdqZNewNAEDnhCCK1059KORnMeIEOboR2Y+oQXrLU+kw7/BBV0qyoCPS3/oJ7Dqdp7AORokf7jrMw==" saltValue="U9bzNJ4kcLvLE0CtUy11Dw==" spinCount="100000" sheet="1" insertRows="0"/>
  <mergeCells count="175">
    <mergeCell ref="R39:R40"/>
    <mergeCell ref="C40:F40"/>
    <mergeCell ref="G40:H40"/>
    <mergeCell ref="I40:O40"/>
    <mergeCell ref="P40:Q40"/>
    <mergeCell ref="A46:F46"/>
    <mergeCell ref="G46:R46"/>
    <mergeCell ref="R42:R45"/>
    <mergeCell ref="C43:F43"/>
    <mergeCell ref="G43:O43"/>
    <mergeCell ref="P43:Q43"/>
    <mergeCell ref="P44:Q44"/>
    <mergeCell ref="C44:F44"/>
    <mergeCell ref="G44:O44"/>
    <mergeCell ref="A41:B45"/>
    <mergeCell ref="C41:F41"/>
    <mergeCell ref="G41:O41"/>
    <mergeCell ref="P41:Q41"/>
    <mergeCell ref="C42:F42"/>
    <mergeCell ref="G42:O42"/>
    <mergeCell ref="P42:Q42"/>
    <mergeCell ref="C45:F45"/>
    <mergeCell ref="G45:O45"/>
    <mergeCell ref="P45:Q45"/>
    <mergeCell ref="A38:B40"/>
    <mergeCell ref="C38:F38"/>
    <mergeCell ref="G38:H38"/>
    <mergeCell ref="I38:O38"/>
    <mergeCell ref="P38:Q38"/>
    <mergeCell ref="A31:B37"/>
    <mergeCell ref="C31:F31"/>
    <mergeCell ref="G31:H31"/>
    <mergeCell ref="I31:O31"/>
    <mergeCell ref="P31:Q31"/>
    <mergeCell ref="C39:F39"/>
    <mergeCell ref="G39:H39"/>
    <mergeCell ref="I39:O39"/>
    <mergeCell ref="P39:Q39"/>
    <mergeCell ref="I35:O35"/>
    <mergeCell ref="P35:Q35"/>
    <mergeCell ref="C36:F36"/>
    <mergeCell ref="G36:H36"/>
    <mergeCell ref="I36:O36"/>
    <mergeCell ref="P36:Q36"/>
    <mergeCell ref="R32:R37"/>
    <mergeCell ref="C33:F33"/>
    <mergeCell ref="G33:H33"/>
    <mergeCell ref="I33:O33"/>
    <mergeCell ref="P33:Q33"/>
    <mergeCell ref="C34:F34"/>
    <mergeCell ref="G34:H34"/>
    <mergeCell ref="I34:O34"/>
    <mergeCell ref="P34:Q34"/>
    <mergeCell ref="C35:F35"/>
    <mergeCell ref="C32:F32"/>
    <mergeCell ref="G32:H32"/>
    <mergeCell ref="I32:O32"/>
    <mergeCell ref="P32:Q32"/>
    <mergeCell ref="G35:H35"/>
    <mergeCell ref="C37:F37"/>
    <mergeCell ref="G37:H37"/>
    <mergeCell ref="I37:L37"/>
    <mergeCell ref="M37:O37"/>
    <mergeCell ref="P37:Q37"/>
    <mergeCell ref="R28:R30"/>
    <mergeCell ref="C29:F29"/>
    <mergeCell ref="G29:H29"/>
    <mergeCell ref="I29:O29"/>
    <mergeCell ref="P29:Q29"/>
    <mergeCell ref="C30:F30"/>
    <mergeCell ref="G30:H30"/>
    <mergeCell ref="I30:O30"/>
    <mergeCell ref="P30:Q30"/>
    <mergeCell ref="A27:B30"/>
    <mergeCell ref="C27:F27"/>
    <mergeCell ref="G27:H27"/>
    <mergeCell ref="I27:O27"/>
    <mergeCell ref="P27:Q27"/>
    <mergeCell ref="C28:F28"/>
    <mergeCell ref="G28:H28"/>
    <mergeCell ref="I28:O28"/>
    <mergeCell ref="P28:Q28"/>
    <mergeCell ref="R20:R26"/>
    <mergeCell ref="C21:F21"/>
    <mergeCell ref="G21:H21"/>
    <mergeCell ref="I21:L21"/>
    <mergeCell ref="M21:O21"/>
    <mergeCell ref="C22:F22"/>
    <mergeCell ref="G22:H22"/>
    <mergeCell ref="I22:L22"/>
    <mergeCell ref="M22:O22"/>
    <mergeCell ref="C23:F23"/>
    <mergeCell ref="C25:F25"/>
    <mergeCell ref="G25:H25"/>
    <mergeCell ref="I25:L25"/>
    <mergeCell ref="M25:O25"/>
    <mergeCell ref="C26:F26"/>
    <mergeCell ref="G26:H26"/>
    <mergeCell ref="I26:L26"/>
    <mergeCell ref="M26:O26"/>
    <mergeCell ref="I23:L23"/>
    <mergeCell ref="M23:O23"/>
    <mergeCell ref="C24:F24"/>
    <mergeCell ref="G24:H24"/>
    <mergeCell ref="I24:L24"/>
    <mergeCell ref="M24:O24"/>
    <mergeCell ref="A19:B26"/>
    <mergeCell ref="C19:F19"/>
    <mergeCell ref="G19:H19"/>
    <mergeCell ref="I19:L19"/>
    <mergeCell ref="M19:O19"/>
    <mergeCell ref="C20:F20"/>
    <mergeCell ref="G20:H20"/>
    <mergeCell ref="I20:L20"/>
    <mergeCell ref="M20:O20"/>
    <mergeCell ref="G23:H23"/>
    <mergeCell ref="R16:R18"/>
    <mergeCell ref="C17:F17"/>
    <mergeCell ref="G17:H17"/>
    <mergeCell ref="I17:O17"/>
    <mergeCell ref="P17:Q17"/>
    <mergeCell ref="C18:F18"/>
    <mergeCell ref="G18:H18"/>
    <mergeCell ref="I18:O18"/>
    <mergeCell ref="P18:Q18"/>
    <mergeCell ref="G12:H12"/>
    <mergeCell ref="N12:O12"/>
    <mergeCell ref="A15:B18"/>
    <mergeCell ref="C15:F15"/>
    <mergeCell ref="G15:H15"/>
    <mergeCell ref="I15:O15"/>
    <mergeCell ref="P15:Q15"/>
    <mergeCell ref="C16:F16"/>
    <mergeCell ref="G16:H16"/>
    <mergeCell ref="I16:O16"/>
    <mergeCell ref="P16:Q16"/>
    <mergeCell ref="F7:O7"/>
    <mergeCell ref="P7:R7"/>
    <mergeCell ref="A8:B14"/>
    <mergeCell ref="C8:F8"/>
    <mergeCell ref="G8:H8"/>
    <mergeCell ref="I8:M8"/>
    <mergeCell ref="N8:O8"/>
    <mergeCell ref="C9:F9"/>
    <mergeCell ref="G9:H9"/>
    <mergeCell ref="N9:O9"/>
    <mergeCell ref="C13:F13"/>
    <mergeCell ref="G13:H13"/>
    <mergeCell ref="N13:O13"/>
    <mergeCell ref="C14:F14"/>
    <mergeCell ref="G14:H14"/>
    <mergeCell ref="N14:O14"/>
    <mergeCell ref="R9:R14"/>
    <mergeCell ref="C10:F10"/>
    <mergeCell ref="G10:H10"/>
    <mergeCell ref="N10:O10"/>
    <mergeCell ref="C11:F11"/>
    <mergeCell ref="G11:H11"/>
    <mergeCell ref="N11:O11"/>
    <mergeCell ref="C12:F12"/>
    <mergeCell ref="A4:E4"/>
    <mergeCell ref="F4:O4"/>
    <mergeCell ref="P4:R4"/>
    <mergeCell ref="F5:O5"/>
    <mergeCell ref="P5:R5"/>
    <mergeCell ref="A6:E6"/>
    <mergeCell ref="F6:O6"/>
    <mergeCell ref="P6:R6"/>
    <mergeCell ref="A1:R1"/>
    <mergeCell ref="A2:E2"/>
    <mergeCell ref="F2:O2"/>
    <mergeCell ref="P2:R2"/>
    <mergeCell ref="A3:E3"/>
    <mergeCell ref="F3:O3"/>
    <mergeCell ref="P3:R3"/>
  </mergeCells>
  <phoneticPr fontId="1" type="noConversion"/>
  <pageMargins left="0.25" right="0.25" top="0.75" bottom="0.75" header="0.3" footer="0.3"/>
  <pageSetup paperSize="9" fitToWidth="0" orientation="portrait" verticalDpi="300" r:id="rId1"/>
  <headerFooter alignWithMargins="0">
    <oddHeader>&amp;R&amp;G</oddHead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6"/>
  <sheetViews>
    <sheetView topLeftCell="AP1" workbookViewId="0">
      <pane ySplit="4" topLeftCell="A5" activePane="bottomLeft" state="frozen"/>
      <selection activeCell="B1" sqref="B1"/>
      <selection pane="bottomLeft" activeCell="BF19" sqref="BD1:BF19"/>
    </sheetView>
  </sheetViews>
  <sheetFormatPr defaultRowHeight="14.25" customHeight="1"/>
  <cols>
    <col min="1" max="1" width="5.625" style="712" bestFit="1" customWidth="1"/>
    <col min="2" max="2" width="12.75" style="712" customWidth="1"/>
    <col min="3" max="4" width="16.375" style="712" customWidth="1"/>
    <col min="5" max="6" width="9.125" style="712" customWidth="1"/>
    <col min="7" max="7" width="9.25" style="712" customWidth="1"/>
    <col min="8" max="8" width="9.125" style="712" customWidth="1"/>
    <col min="9" max="11" width="9.25" style="712" customWidth="1"/>
    <col min="12" max="12" width="10.875" style="712" customWidth="1"/>
    <col min="13" max="13" width="9.125" style="712" customWidth="1"/>
    <col min="14" max="15" width="10.125" style="712" customWidth="1"/>
    <col min="16" max="21" width="9.25" style="712" bestFit="1" customWidth="1"/>
    <col min="22" max="22" width="13.375" style="712" customWidth="1"/>
    <col min="23" max="23" width="11.625" style="712" customWidth="1"/>
    <col min="24" max="26" width="9.125" style="712" customWidth="1"/>
    <col min="27" max="28" width="10.875" style="712" customWidth="1"/>
    <col min="29" max="29" width="9.125" style="712" customWidth="1"/>
    <col min="30" max="30" width="10.875" style="712" customWidth="1"/>
    <col min="31" max="32" width="9.625" style="712" customWidth="1"/>
    <col min="33" max="33" width="10.375" style="712" customWidth="1"/>
    <col min="34" max="34" width="11.75" style="712" customWidth="1"/>
    <col min="35" max="37" width="9" style="712"/>
    <col min="38" max="38" width="10.375" style="712" customWidth="1"/>
    <col min="39" max="39" width="15.5" style="712" customWidth="1"/>
    <col min="40" max="40" width="12.375" style="712" customWidth="1"/>
    <col min="41" max="41" width="10" style="765" customWidth="1"/>
    <col min="42" max="42" width="12.25" style="712" customWidth="1"/>
    <col min="43" max="43" width="10.5" style="712" customWidth="1"/>
    <col min="44" max="44" width="16.5" style="712" customWidth="1"/>
    <col min="45" max="45" width="10.75" style="712" customWidth="1"/>
    <col min="46" max="46" width="9" style="765"/>
    <col min="47" max="47" width="9" style="712"/>
    <col min="48" max="48" width="13.125" style="712" customWidth="1"/>
    <col min="49" max="49" width="12.5" style="712" customWidth="1"/>
    <col min="50" max="50" width="11.125" style="712" customWidth="1"/>
    <col min="51" max="53" width="9.125" style="712" customWidth="1"/>
    <col min="54" max="55" width="9" style="712"/>
    <col min="56" max="58" width="9" style="765"/>
    <col min="59" max="16384" width="9" style="712"/>
  </cols>
  <sheetData>
    <row r="1" spans="1:58" ht="18" customHeight="1">
      <c r="A1" s="697" t="s">
        <v>278</v>
      </c>
      <c r="B1" s="698" t="s">
        <v>279</v>
      </c>
      <c r="C1" s="699"/>
      <c r="D1" s="699"/>
      <c r="E1" s="700"/>
      <c r="F1" s="701" t="s">
        <v>280</v>
      </c>
      <c r="G1" s="701"/>
      <c r="H1" s="701"/>
      <c r="I1" s="701"/>
      <c r="J1" s="701"/>
      <c r="K1" s="701"/>
      <c r="L1" s="701"/>
      <c r="M1" s="701"/>
      <c r="N1" s="701"/>
      <c r="O1" s="701"/>
      <c r="P1" s="701"/>
      <c r="Q1" s="701"/>
      <c r="R1" s="701"/>
      <c r="S1" s="701"/>
      <c r="T1" s="701"/>
      <c r="U1" s="701"/>
      <c r="V1" s="701"/>
      <c r="W1" s="701"/>
      <c r="X1" s="702" t="s">
        <v>281</v>
      </c>
      <c r="Y1" s="703"/>
      <c r="Z1" s="703"/>
      <c r="AA1" s="703"/>
      <c r="AB1" s="703"/>
      <c r="AC1" s="704"/>
      <c r="AD1" s="705" t="s">
        <v>282</v>
      </c>
      <c r="AE1" s="706"/>
      <c r="AF1" s="706"/>
      <c r="AG1" s="706"/>
      <c r="AH1" s="706"/>
      <c r="AI1" s="706"/>
      <c r="AJ1" s="706"/>
      <c r="AK1" s="706"/>
      <c r="AL1" s="706"/>
      <c r="AM1" s="706"/>
      <c r="AN1" s="707"/>
      <c r="AO1" s="705" t="s">
        <v>283</v>
      </c>
      <c r="AP1" s="706"/>
      <c r="AQ1" s="706"/>
      <c r="AR1" s="706"/>
      <c r="AS1" s="706"/>
      <c r="AT1" s="706"/>
      <c r="AU1" s="706"/>
      <c r="AV1" s="706"/>
      <c r="AW1" s="706"/>
      <c r="AX1" s="706"/>
      <c r="AY1" s="706"/>
      <c r="AZ1" s="706"/>
      <c r="BA1" s="706"/>
      <c r="BB1" s="707"/>
      <c r="BC1" s="708"/>
      <c r="BD1" s="709" t="s">
        <v>284</v>
      </c>
      <c r="BE1" s="710"/>
      <c r="BF1" s="711"/>
    </row>
    <row r="2" spans="1:58" s="728" customFormat="1" ht="26.25" customHeight="1">
      <c r="A2" s="697"/>
      <c r="B2" s="713" t="s">
        <v>285</v>
      </c>
      <c r="C2" s="713" t="s">
        <v>286</v>
      </c>
      <c r="D2" s="701" t="s">
        <v>287</v>
      </c>
      <c r="E2" s="713" t="s">
        <v>288</v>
      </c>
      <c r="F2" s="714" t="s">
        <v>289</v>
      </c>
      <c r="G2" s="715"/>
      <c r="H2" s="715"/>
      <c r="I2" s="715"/>
      <c r="J2" s="715"/>
      <c r="K2" s="715"/>
      <c r="L2" s="715"/>
      <c r="M2" s="716"/>
      <c r="N2" s="714" t="s">
        <v>290</v>
      </c>
      <c r="O2" s="715"/>
      <c r="P2" s="715"/>
      <c r="Q2" s="715"/>
      <c r="R2" s="715"/>
      <c r="S2" s="715"/>
      <c r="T2" s="715"/>
      <c r="U2" s="715"/>
      <c r="V2" s="715"/>
      <c r="W2" s="715"/>
      <c r="X2" s="697" t="s">
        <v>291</v>
      </c>
      <c r="Y2" s="697"/>
      <c r="Z2" s="697"/>
      <c r="AA2" s="697"/>
      <c r="AB2" s="697"/>
      <c r="AC2" s="697"/>
      <c r="AD2" s="717" t="s">
        <v>292</v>
      </c>
      <c r="AE2" s="717" t="s">
        <v>293</v>
      </c>
      <c r="AF2" s="718" t="s">
        <v>294</v>
      </c>
      <c r="AG2" s="697" t="s">
        <v>295</v>
      </c>
      <c r="AH2" s="697"/>
      <c r="AI2" s="697"/>
      <c r="AJ2" s="697"/>
      <c r="AK2" s="697"/>
      <c r="AL2" s="697"/>
      <c r="AM2" s="719"/>
      <c r="AN2" s="697" t="s">
        <v>296</v>
      </c>
      <c r="AO2" s="720" t="s">
        <v>297</v>
      </c>
      <c r="AP2" s="721"/>
      <c r="AQ2" s="721"/>
      <c r="AR2" s="722"/>
      <c r="AS2" s="723" t="s">
        <v>298</v>
      </c>
      <c r="AT2" s="720" t="s">
        <v>299</v>
      </c>
      <c r="AU2" s="721"/>
      <c r="AV2" s="721"/>
      <c r="AW2" s="722"/>
      <c r="AX2" s="702" t="s">
        <v>300</v>
      </c>
      <c r="AY2" s="703"/>
      <c r="AZ2" s="703"/>
      <c r="BA2" s="704"/>
      <c r="BB2" s="697" t="s">
        <v>296</v>
      </c>
      <c r="BC2" s="724"/>
      <c r="BD2" s="725"/>
      <c r="BE2" s="726"/>
      <c r="BF2" s="727"/>
    </row>
    <row r="3" spans="1:58" s="728" customFormat="1" ht="22.5" customHeight="1">
      <c r="A3" s="697"/>
      <c r="B3" s="729"/>
      <c r="C3" s="730"/>
      <c r="D3" s="701"/>
      <c r="E3" s="730"/>
      <c r="F3" s="717" t="s">
        <v>301</v>
      </c>
      <c r="G3" s="717" t="s">
        <v>302</v>
      </c>
      <c r="H3" s="717" t="s">
        <v>303</v>
      </c>
      <c r="I3" s="731" t="s">
        <v>304</v>
      </c>
      <c r="J3" s="732"/>
      <c r="K3" s="733"/>
      <c r="L3" s="734" t="s">
        <v>305</v>
      </c>
      <c r="M3" s="734" t="s">
        <v>306</v>
      </c>
      <c r="N3" s="734" t="s">
        <v>307</v>
      </c>
      <c r="O3" s="734" t="s">
        <v>308</v>
      </c>
      <c r="P3" s="735" t="s">
        <v>309</v>
      </c>
      <c r="Q3" s="735"/>
      <c r="R3" s="735"/>
      <c r="S3" s="735" t="s">
        <v>310</v>
      </c>
      <c r="T3" s="735"/>
      <c r="U3" s="735"/>
      <c r="V3" s="734" t="s">
        <v>311</v>
      </c>
      <c r="W3" s="734" t="s">
        <v>306</v>
      </c>
      <c r="X3" s="734" t="s">
        <v>312</v>
      </c>
      <c r="Y3" s="734" t="s">
        <v>313</v>
      </c>
      <c r="Z3" s="734" t="s">
        <v>314</v>
      </c>
      <c r="AA3" s="734" t="s">
        <v>315</v>
      </c>
      <c r="AB3" s="734" t="s">
        <v>316</v>
      </c>
      <c r="AC3" s="734" t="s">
        <v>317</v>
      </c>
      <c r="AD3" s="736"/>
      <c r="AE3" s="736"/>
      <c r="AF3" s="718"/>
      <c r="AG3" s="697" t="s">
        <v>318</v>
      </c>
      <c r="AH3" s="697"/>
      <c r="AI3" s="697" t="s">
        <v>319</v>
      </c>
      <c r="AJ3" s="697"/>
      <c r="AK3" s="697" t="s">
        <v>320</v>
      </c>
      <c r="AL3" s="697"/>
      <c r="AM3" s="719" t="s">
        <v>321</v>
      </c>
      <c r="AN3" s="697"/>
      <c r="AO3" s="718" t="s">
        <v>294</v>
      </c>
      <c r="AP3" s="721" t="s">
        <v>295</v>
      </c>
      <c r="AQ3" s="721"/>
      <c r="AR3" s="722"/>
      <c r="AS3" s="737" t="s">
        <v>294</v>
      </c>
      <c r="AT3" s="718" t="s">
        <v>294</v>
      </c>
      <c r="AU3" s="721" t="s">
        <v>295</v>
      </c>
      <c r="AV3" s="721"/>
      <c r="AW3" s="722"/>
      <c r="AX3" s="734" t="s">
        <v>322</v>
      </c>
      <c r="AY3" s="734" t="s">
        <v>312</v>
      </c>
      <c r="AZ3" s="734" t="s">
        <v>313</v>
      </c>
      <c r="BA3" s="734" t="s">
        <v>317</v>
      </c>
      <c r="BB3" s="697"/>
      <c r="BC3" s="724"/>
      <c r="BD3" s="738"/>
      <c r="BE3" s="739"/>
      <c r="BF3" s="740"/>
    </row>
    <row r="4" spans="1:58" s="728" customFormat="1" ht="14.25" customHeight="1">
      <c r="A4" s="697"/>
      <c r="B4" s="741"/>
      <c r="C4" s="742"/>
      <c r="D4" s="701"/>
      <c r="E4" s="742"/>
      <c r="F4" s="743"/>
      <c r="G4" s="743"/>
      <c r="H4" s="743"/>
      <c r="I4" s="744" t="s">
        <v>323</v>
      </c>
      <c r="J4" s="744" t="s">
        <v>324</v>
      </c>
      <c r="K4" s="744" t="s">
        <v>325</v>
      </c>
      <c r="L4" s="745"/>
      <c r="M4" s="745"/>
      <c r="N4" s="745"/>
      <c r="O4" s="745"/>
      <c r="P4" s="744" t="s">
        <v>323</v>
      </c>
      <c r="Q4" s="744" t="s">
        <v>324</v>
      </c>
      <c r="R4" s="744" t="s">
        <v>325</v>
      </c>
      <c r="S4" s="744" t="s">
        <v>323</v>
      </c>
      <c r="T4" s="744" t="s">
        <v>324</v>
      </c>
      <c r="U4" s="744" t="s">
        <v>325</v>
      </c>
      <c r="V4" s="745"/>
      <c r="W4" s="745"/>
      <c r="X4" s="745"/>
      <c r="Y4" s="745"/>
      <c r="Z4" s="745"/>
      <c r="AA4" s="745"/>
      <c r="AB4" s="745"/>
      <c r="AC4" s="745"/>
      <c r="AD4" s="743"/>
      <c r="AE4" s="743"/>
      <c r="AF4" s="718"/>
      <c r="AG4" s="746" t="s">
        <v>326</v>
      </c>
      <c r="AH4" s="746" t="s">
        <v>327</v>
      </c>
      <c r="AI4" s="746" t="s">
        <v>328</v>
      </c>
      <c r="AJ4" s="746" t="s">
        <v>329</v>
      </c>
      <c r="AK4" s="746" t="s">
        <v>330</v>
      </c>
      <c r="AL4" s="746" t="s">
        <v>331</v>
      </c>
      <c r="AM4" s="719" t="s">
        <v>332</v>
      </c>
      <c r="AN4" s="697"/>
      <c r="AO4" s="718"/>
      <c r="AP4" s="719" t="s">
        <v>333</v>
      </c>
      <c r="AQ4" s="746" t="s">
        <v>334</v>
      </c>
      <c r="AR4" s="746" t="s">
        <v>335</v>
      </c>
      <c r="AS4" s="747"/>
      <c r="AT4" s="718"/>
      <c r="AU4" s="719" t="s">
        <v>336</v>
      </c>
      <c r="AV4" s="746" t="s">
        <v>337</v>
      </c>
      <c r="AW4" s="746" t="s">
        <v>338</v>
      </c>
      <c r="AX4" s="745"/>
      <c r="AY4" s="745"/>
      <c r="AZ4" s="745"/>
      <c r="BA4" s="745"/>
      <c r="BB4" s="697"/>
      <c r="BC4" s="724"/>
      <c r="BD4" s="748" t="s">
        <v>339</v>
      </c>
      <c r="BE4" s="748" t="s">
        <v>340</v>
      </c>
      <c r="BF4" s="748" t="s">
        <v>341</v>
      </c>
    </row>
    <row r="5" spans="1:58" ht="14.25" customHeight="1">
      <c r="A5" s="749">
        <v>1</v>
      </c>
      <c r="B5" s="750"/>
      <c r="C5" s="751"/>
      <c r="D5" s="751"/>
      <c r="E5" s="751"/>
      <c r="F5" s="752"/>
      <c r="G5" s="753"/>
      <c r="H5" s="752"/>
      <c r="I5" s="752"/>
      <c r="J5" s="752"/>
      <c r="K5" s="752"/>
      <c r="L5" s="752"/>
      <c r="M5" s="754"/>
      <c r="N5" s="752"/>
      <c r="O5" s="752"/>
      <c r="P5" s="752"/>
      <c r="Q5" s="752"/>
      <c r="R5" s="752"/>
      <c r="S5" s="752"/>
      <c r="T5" s="752"/>
      <c r="U5" s="752"/>
      <c r="V5" s="752"/>
      <c r="W5" s="752"/>
      <c r="X5" s="755" t="e">
        <f t="shared" ref="X5:X18" si="0">E5*D5/O5</f>
        <v>#DIV/0!</v>
      </c>
      <c r="Y5" s="755" t="e">
        <f t="shared" ref="Y5:Y18" si="1">X5*W5</f>
        <v>#DIV/0!</v>
      </c>
      <c r="Z5" s="752"/>
      <c r="AA5" s="756"/>
      <c r="AB5" s="752"/>
      <c r="AC5" s="757" t="e">
        <f t="shared" ref="AC5:AC18" si="2">IF(N5="一次性包装",(AB5+AA5)/O5,IF(N5="塑料箱",Y5*AB5/250/3/D5/E5+AA5/O5,Y5*AB5*(1+0.17*5)/250/5/D5/E5+AA5/O5))</f>
        <v>#DIV/0!</v>
      </c>
      <c r="AD5" s="752"/>
      <c r="AE5" s="752"/>
      <c r="AF5" s="752"/>
      <c r="AG5" s="751"/>
      <c r="AH5" s="751"/>
      <c r="AI5" s="751"/>
      <c r="AJ5" s="751"/>
      <c r="AK5" s="751"/>
      <c r="AL5" s="751"/>
      <c r="AM5" s="751"/>
      <c r="AN5" s="758" t="s">
        <v>342</v>
      </c>
      <c r="AO5" s="759"/>
      <c r="AP5" s="751"/>
      <c r="AQ5" s="751"/>
      <c r="AR5" s="751"/>
      <c r="AS5" s="751"/>
      <c r="AT5" s="759"/>
      <c r="AU5" s="751"/>
      <c r="AV5" s="751"/>
      <c r="AW5" s="751"/>
      <c r="AX5" s="752"/>
      <c r="AY5" s="755" t="e">
        <f t="shared" ref="AY5:AY18" si="3">ROUNDUP(D5*E5/G5,0)</f>
        <v>#DIV/0!</v>
      </c>
      <c r="AZ5" s="755" t="e">
        <f t="shared" ref="AZ5:AZ18" si="4">AY5*M5</f>
        <v>#DIV/0!</v>
      </c>
      <c r="BA5" s="757" t="e">
        <f t="shared" ref="BA5:BA18" si="5">IF(F5="标准塑料箱",AZ5*AX5/250/3/D5/E5,AZ5*AX5*(1+0.17*5)/250/5/D5/E5)</f>
        <v>#DIV/0!</v>
      </c>
      <c r="BB5" s="758" t="s">
        <v>343</v>
      </c>
      <c r="BD5" s="760" t="e">
        <f>AC5</f>
        <v>#DIV/0!</v>
      </c>
      <c r="BE5" s="760">
        <f>AF5</f>
        <v>0</v>
      </c>
      <c r="BF5" s="760" t="e">
        <f>AO5+AS5+AT5+BA5</f>
        <v>#DIV/0!</v>
      </c>
    </row>
    <row r="6" spans="1:58" ht="14.25" customHeight="1">
      <c r="A6" s="749">
        <v>2</v>
      </c>
      <c r="B6" s="751"/>
      <c r="C6" s="751"/>
      <c r="D6" s="751"/>
      <c r="E6" s="751"/>
      <c r="F6" s="752"/>
      <c r="G6" s="753"/>
      <c r="H6" s="752"/>
      <c r="I6" s="752"/>
      <c r="J6" s="752"/>
      <c r="K6" s="752"/>
      <c r="L6" s="752"/>
      <c r="M6" s="754"/>
      <c r="N6" s="752"/>
      <c r="O6" s="752"/>
      <c r="P6" s="752"/>
      <c r="Q6" s="752"/>
      <c r="R6" s="752"/>
      <c r="S6" s="752"/>
      <c r="T6" s="752"/>
      <c r="U6" s="752"/>
      <c r="V6" s="752"/>
      <c r="W6" s="752"/>
      <c r="X6" s="755" t="e">
        <f t="shared" si="0"/>
        <v>#DIV/0!</v>
      </c>
      <c r="Y6" s="755" t="e">
        <f t="shared" si="1"/>
        <v>#DIV/0!</v>
      </c>
      <c r="Z6" s="752"/>
      <c r="AA6" s="756"/>
      <c r="AB6" s="752"/>
      <c r="AC6" s="757" t="e">
        <f t="shared" si="2"/>
        <v>#DIV/0!</v>
      </c>
      <c r="AD6" s="752"/>
      <c r="AE6" s="752"/>
      <c r="AF6" s="752"/>
      <c r="AG6" s="751"/>
      <c r="AH6" s="751"/>
      <c r="AI6" s="751"/>
      <c r="AJ6" s="751"/>
      <c r="AK6" s="751"/>
      <c r="AL6" s="751"/>
      <c r="AM6" s="751"/>
      <c r="AN6" s="758"/>
      <c r="AO6" s="759"/>
      <c r="AP6" s="751"/>
      <c r="AQ6" s="751"/>
      <c r="AR6" s="751"/>
      <c r="AS6" s="751"/>
      <c r="AT6" s="759"/>
      <c r="AU6" s="751"/>
      <c r="AV6" s="751"/>
      <c r="AW6" s="751"/>
      <c r="AX6" s="752"/>
      <c r="AY6" s="755" t="e">
        <f t="shared" si="3"/>
        <v>#DIV/0!</v>
      </c>
      <c r="AZ6" s="755" t="e">
        <f t="shared" si="4"/>
        <v>#DIV/0!</v>
      </c>
      <c r="BA6" s="757" t="e">
        <f t="shared" si="5"/>
        <v>#DIV/0!</v>
      </c>
      <c r="BB6" s="758"/>
      <c r="BD6" s="760" t="e">
        <f t="shared" ref="BD6:BD18" si="6">AC6</f>
        <v>#DIV/0!</v>
      </c>
      <c r="BE6" s="760">
        <f t="shared" ref="BE6:BE18" si="7">AF6</f>
        <v>0</v>
      </c>
      <c r="BF6" s="760" t="e">
        <f t="shared" ref="BF6:BF18" si="8">AO6+AS6+AT6+BA6</f>
        <v>#DIV/0!</v>
      </c>
    </row>
    <row r="7" spans="1:58" ht="14.25" customHeight="1">
      <c r="A7" s="749">
        <v>3</v>
      </c>
      <c r="B7" s="751"/>
      <c r="C7" s="751"/>
      <c r="D7" s="751"/>
      <c r="E7" s="751"/>
      <c r="F7" s="752"/>
      <c r="G7" s="752"/>
      <c r="H7" s="752"/>
      <c r="I7" s="752"/>
      <c r="J7" s="752"/>
      <c r="K7" s="752"/>
      <c r="L7" s="752"/>
      <c r="M7" s="754"/>
      <c r="N7" s="752"/>
      <c r="O7" s="752"/>
      <c r="P7" s="752"/>
      <c r="Q7" s="752"/>
      <c r="R7" s="752"/>
      <c r="S7" s="752"/>
      <c r="T7" s="752"/>
      <c r="U7" s="752"/>
      <c r="V7" s="752"/>
      <c r="W7" s="752"/>
      <c r="X7" s="755" t="e">
        <f t="shared" si="0"/>
        <v>#DIV/0!</v>
      </c>
      <c r="Y7" s="755" t="e">
        <f t="shared" si="1"/>
        <v>#DIV/0!</v>
      </c>
      <c r="Z7" s="752"/>
      <c r="AA7" s="756"/>
      <c r="AB7" s="752"/>
      <c r="AC7" s="757" t="e">
        <f t="shared" si="2"/>
        <v>#DIV/0!</v>
      </c>
      <c r="AD7" s="752"/>
      <c r="AE7" s="752"/>
      <c r="AF7" s="752"/>
      <c r="AG7" s="751"/>
      <c r="AH7" s="751"/>
      <c r="AI7" s="751"/>
      <c r="AJ7" s="751"/>
      <c r="AK7" s="751"/>
      <c r="AL7" s="751"/>
      <c r="AM7" s="751"/>
      <c r="AN7" s="758"/>
      <c r="AO7" s="759"/>
      <c r="AP7" s="751"/>
      <c r="AQ7" s="751"/>
      <c r="AR7" s="751"/>
      <c r="AS7" s="751"/>
      <c r="AT7" s="759"/>
      <c r="AU7" s="751"/>
      <c r="AV7" s="751"/>
      <c r="AW7" s="751"/>
      <c r="AX7" s="752"/>
      <c r="AY7" s="755" t="e">
        <f t="shared" si="3"/>
        <v>#DIV/0!</v>
      </c>
      <c r="AZ7" s="755" t="e">
        <f t="shared" si="4"/>
        <v>#DIV/0!</v>
      </c>
      <c r="BA7" s="757" t="e">
        <f t="shared" si="5"/>
        <v>#DIV/0!</v>
      </c>
      <c r="BB7" s="758"/>
      <c r="BD7" s="760" t="e">
        <f t="shared" si="6"/>
        <v>#DIV/0!</v>
      </c>
      <c r="BE7" s="760">
        <f t="shared" si="7"/>
        <v>0</v>
      </c>
      <c r="BF7" s="760" t="e">
        <f t="shared" si="8"/>
        <v>#DIV/0!</v>
      </c>
    </row>
    <row r="8" spans="1:58" ht="14.25" customHeight="1">
      <c r="A8" s="749">
        <v>4</v>
      </c>
      <c r="B8" s="751"/>
      <c r="C8" s="751"/>
      <c r="D8" s="751"/>
      <c r="E8" s="751"/>
      <c r="F8" s="752"/>
      <c r="G8" s="752"/>
      <c r="H8" s="752"/>
      <c r="I8" s="752"/>
      <c r="J8" s="752"/>
      <c r="K8" s="752"/>
      <c r="L8" s="752"/>
      <c r="M8" s="754"/>
      <c r="N8" s="752"/>
      <c r="O8" s="752"/>
      <c r="P8" s="752"/>
      <c r="Q8" s="752"/>
      <c r="R8" s="752"/>
      <c r="S8" s="752"/>
      <c r="T8" s="752"/>
      <c r="U8" s="752"/>
      <c r="V8" s="752"/>
      <c r="W8" s="752"/>
      <c r="X8" s="755" t="e">
        <f t="shared" si="0"/>
        <v>#DIV/0!</v>
      </c>
      <c r="Y8" s="755" t="e">
        <f t="shared" si="1"/>
        <v>#DIV/0!</v>
      </c>
      <c r="Z8" s="752"/>
      <c r="AA8" s="756"/>
      <c r="AB8" s="752"/>
      <c r="AC8" s="757" t="e">
        <f t="shared" si="2"/>
        <v>#DIV/0!</v>
      </c>
      <c r="AD8" s="752"/>
      <c r="AE8" s="752"/>
      <c r="AF8" s="752"/>
      <c r="AG8" s="751"/>
      <c r="AH8" s="751"/>
      <c r="AI8" s="751"/>
      <c r="AJ8" s="751"/>
      <c r="AK8" s="751"/>
      <c r="AL8" s="751"/>
      <c r="AM8" s="751"/>
      <c r="AN8" s="758"/>
      <c r="AO8" s="759"/>
      <c r="AP8" s="751"/>
      <c r="AQ8" s="751"/>
      <c r="AR8" s="751"/>
      <c r="AS8" s="751"/>
      <c r="AT8" s="759"/>
      <c r="AU8" s="751"/>
      <c r="AV8" s="751"/>
      <c r="AW8" s="751"/>
      <c r="AX8" s="752"/>
      <c r="AY8" s="755" t="e">
        <f t="shared" si="3"/>
        <v>#DIV/0!</v>
      </c>
      <c r="AZ8" s="755" t="e">
        <f t="shared" si="4"/>
        <v>#DIV/0!</v>
      </c>
      <c r="BA8" s="757" t="e">
        <f t="shared" si="5"/>
        <v>#DIV/0!</v>
      </c>
      <c r="BB8" s="758"/>
      <c r="BD8" s="760" t="e">
        <f t="shared" si="6"/>
        <v>#DIV/0!</v>
      </c>
      <c r="BE8" s="760">
        <f t="shared" si="7"/>
        <v>0</v>
      </c>
      <c r="BF8" s="760" t="e">
        <f t="shared" si="8"/>
        <v>#DIV/0!</v>
      </c>
    </row>
    <row r="9" spans="1:58" ht="14.25" customHeight="1">
      <c r="A9" s="749">
        <v>5</v>
      </c>
      <c r="B9" s="751"/>
      <c r="C9" s="751"/>
      <c r="D9" s="751"/>
      <c r="E9" s="751"/>
      <c r="F9" s="752"/>
      <c r="G9" s="752"/>
      <c r="H9" s="752"/>
      <c r="I9" s="752"/>
      <c r="J9" s="752"/>
      <c r="K9" s="752"/>
      <c r="L9" s="752"/>
      <c r="M9" s="754"/>
      <c r="N9" s="752"/>
      <c r="O9" s="752"/>
      <c r="P9" s="752"/>
      <c r="Q9" s="752"/>
      <c r="R9" s="752"/>
      <c r="S9" s="752"/>
      <c r="T9" s="752"/>
      <c r="U9" s="752"/>
      <c r="V9" s="752"/>
      <c r="W9" s="752"/>
      <c r="X9" s="755" t="e">
        <f t="shared" si="0"/>
        <v>#DIV/0!</v>
      </c>
      <c r="Y9" s="755" t="e">
        <f t="shared" si="1"/>
        <v>#DIV/0!</v>
      </c>
      <c r="Z9" s="752"/>
      <c r="AA9" s="756"/>
      <c r="AB9" s="752"/>
      <c r="AC9" s="757" t="e">
        <f t="shared" si="2"/>
        <v>#DIV/0!</v>
      </c>
      <c r="AD9" s="752"/>
      <c r="AE9" s="752"/>
      <c r="AF9" s="752"/>
      <c r="AG9" s="751"/>
      <c r="AH9" s="751"/>
      <c r="AI9" s="751"/>
      <c r="AJ9" s="751"/>
      <c r="AK9" s="751"/>
      <c r="AL9" s="751"/>
      <c r="AM9" s="751"/>
      <c r="AN9" s="758"/>
      <c r="AO9" s="759"/>
      <c r="AP9" s="751"/>
      <c r="AQ9" s="751"/>
      <c r="AR9" s="751"/>
      <c r="AS9" s="751"/>
      <c r="AT9" s="759"/>
      <c r="AU9" s="751"/>
      <c r="AV9" s="751"/>
      <c r="AW9" s="751"/>
      <c r="AX9" s="752"/>
      <c r="AY9" s="755" t="e">
        <f t="shared" si="3"/>
        <v>#DIV/0!</v>
      </c>
      <c r="AZ9" s="755" t="e">
        <f t="shared" si="4"/>
        <v>#DIV/0!</v>
      </c>
      <c r="BA9" s="757" t="e">
        <f t="shared" si="5"/>
        <v>#DIV/0!</v>
      </c>
      <c r="BB9" s="758"/>
      <c r="BD9" s="760" t="e">
        <f t="shared" si="6"/>
        <v>#DIV/0!</v>
      </c>
      <c r="BE9" s="760">
        <f t="shared" si="7"/>
        <v>0</v>
      </c>
      <c r="BF9" s="760" t="e">
        <f t="shared" si="8"/>
        <v>#DIV/0!</v>
      </c>
    </row>
    <row r="10" spans="1:58" ht="14.25" customHeight="1">
      <c r="A10" s="749">
        <v>6</v>
      </c>
      <c r="B10" s="751"/>
      <c r="C10" s="751"/>
      <c r="D10" s="751"/>
      <c r="E10" s="751"/>
      <c r="F10" s="752"/>
      <c r="G10" s="752"/>
      <c r="H10" s="752"/>
      <c r="I10" s="752"/>
      <c r="J10" s="752"/>
      <c r="K10" s="752"/>
      <c r="L10" s="752"/>
      <c r="M10" s="754"/>
      <c r="N10" s="752"/>
      <c r="O10" s="752"/>
      <c r="P10" s="752"/>
      <c r="Q10" s="752"/>
      <c r="R10" s="752"/>
      <c r="S10" s="752"/>
      <c r="T10" s="752"/>
      <c r="U10" s="752"/>
      <c r="V10" s="752"/>
      <c r="W10" s="752"/>
      <c r="X10" s="755" t="e">
        <f t="shared" si="0"/>
        <v>#DIV/0!</v>
      </c>
      <c r="Y10" s="755" t="e">
        <f t="shared" si="1"/>
        <v>#DIV/0!</v>
      </c>
      <c r="Z10" s="752"/>
      <c r="AA10" s="756"/>
      <c r="AB10" s="752"/>
      <c r="AC10" s="757" t="e">
        <f t="shared" si="2"/>
        <v>#DIV/0!</v>
      </c>
      <c r="AD10" s="752"/>
      <c r="AE10" s="752"/>
      <c r="AF10" s="752"/>
      <c r="AG10" s="751"/>
      <c r="AH10" s="751"/>
      <c r="AI10" s="751"/>
      <c r="AJ10" s="751"/>
      <c r="AK10" s="751"/>
      <c r="AL10" s="751"/>
      <c r="AM10" s="751"/>
      <c r="AN10" s="758"/>
      <c r="AO10" s="759"/>
      <c r="AP10" s="751"/>
      <c r="AQ10" s="751"/>
      <c r="AR10" s="751"/>
      <c r="AS10" s="751"/>
      <c r="AT10" s="759"/>
      <c r="AU10" s="751"/>
      <c r="AV10" s="751"/>
      <c r="AW10" s="751"/>
      <c r="AX10" s="752"/>
      <c r="AY10" s="755" t="e">
        <f t="shared" si="3"/>
        <v>#DIV/0!</v>
      </c>
      <c r="AZ10" s="755" t="e">
        <f t="shared" si="4"/>
        <v>#DIV/0!</v>
      </c>
      <c r="BA10" s="757" t="e">
        <f t="shared" si="5"/>
        <v>#DIV/0!</v>
      </c>
      <c r="BB10" s="758"/>
      <c r="BD10" s="760" t="e">
        <f t="shared" si="6"/>
        <v>#DIV/0!</v>
      </c>
      <c r="BE10" s="760">
        <f t="shared" si="7"/>
        <v>0</v>
      </c>
      <c r="BF10" s="760" t="e">
        <f t="shared" si="8"/>
        <v>#DIV/0!</v>
      </c>
    </row>
    <row r="11" spans="1:58" ht="14.25" customHeight="1">
      <c r="A11" s="749">
        <v>7</v>
      </c>
      <c r="B11" s="751"/>
      <c r="C11" s="751"/>
      <c r="D11" s="751"/>
      <c r="E11" s="751"/>
      <c r="F11" s="752"/>
      <c r="G11" s="752"/>
      <c r="H11" s="752"/>
      <c r="I11" s="752"/>
      <c r="J11" s="752"/>
      <c r="K11" s="752"/>
      <c r="L11" s="752"/>
      <c r="M11" s="754"/>
      <c r="N11" s="752"/>
      <c r="O11" s="752"/>
      <c r="P11" s="752"/>
      <c r="Q11" s="752"/>
      <c r="R11" s="752"/>
      <c r="S11" s="752"/>
      <c r="T11" s="752"/>
      <c r="U11" s="752"/>
      <c r="V11" s="752"/>
      <c r="W11" s="752"/>
      <c r="X11" s="755" t="e">
        <f t="shared" si="0"/>
        <v>#DIV/0!</v>
      </c>
      <c r="Y11" s="755" t="e">
        <f t="shared" si="1"/>
        <v>#DIV/0!</v>
      </c>
      <c r="Z11" s="752"/>
      <c r="AA11" s="756"/>
      <c r="AB11" s="752"/>
      <c r="AC11" s="757" t="e">
        <f t="shared" si="2"/>
        <v>#DIV/0!</v>
      </c>
      <c r="AD11" s="752"/>
      <c r="AE11" s="752"/>
      <c r="AF11" s="752"/>
      <c r="AG11" s="751"/>
      <c r="AH11" s="751"/>
      <c r="AI11" s="751"/>
      <c r="AJ11" s="751"/>
      <c r="AK11" s="751"/>
      <c r="AL11" s="751"/>
      <c r="AM11" s="751"/>
      <c r="AN11" s="758"/>
      <c r="AO11" s="759"/>
      <c r="AP11" s="751"/>
      <c r="AQ11" s="751"/>
      <c r="AR11" s="751"/>
      <c r="AS11" s="751"/>
      <c r="AT11" s="759"/>
      <c r="AU11" s="751"/>
      <c r="AV11" s="751"/>
      <c r="AW11" s="751"/>
      <c r="AX11" s="752"/>
      <c r="AY11" s="755" t="e">
        <f t="shared" si="3"/>
        <v>#DIV/0!</v>
      </c>
      <c r="AZ11" s="755" t="e">
        <f t="shared" si="4"/>
        <v>#DIV/0!</v>
      </c>
      <c r="BA11" s="757" t="e">
        <f t="shared" si="5"/>
        <v>#DIV/0!</v>
      </c>
      <c r="BB11" s="758"/>
      <c r="BD11" s="760" t="e">
        <f t="shared" si="6"/>
        <v>#DIV/0!</v>
      </c>
      <c r="BE11" s="760">
        <f t="shared" si="7"/>
        <v>0</v>
      </c>
      <c r="BF11" s="760" t="e">
        <f t="shared" si="8"/>
        <v>#DIV/0!</v>
      </c>
    </row>
    <row r="12" spans="1:58" ht="14.25" customHeight="1">
      <c r="A12" s="749">
        <v>8</v>
      </c>
      <c r="B12" s="751"/>
      <c r="C12" s="751"/>
      <c r="D12" s="751"/>
      <c r="E12" s="751"/>
      <c r="F12" s="752"/>
      <c r="G12" s="752"/>
      <c r="H12" s="752"/>
      <c r="I12" s="752"/>
      <c r="J12" s="752"/>
      <c r="K12" s="752"/>
      <c r="L12" s="752"/>
      <c r="M12" s="754"/>
      <c r="N12" s="752"/>
      <c r="O12" s="752"/>
      <c r="P12" s="752"/>
      <c r="Q12" s="752"/>
      <c r="R12" s="752"/>
      <c r="S12" s="752"/>
      <c r="T12" s="752"/>
      <c r="U12" s="752"/>
      <c r="V12" s="752"/>
      <c r="W12" s="752"/>
      <c r="X12" s="755" t="e">
        <f t="shared" si="0"/>
        <v>#DIV/0!</v>
      </c>
      <c r="Y12" s="755" t="e">
        <f t="shared" si="1"/>
        <v>#DIV/0!</v>
      </c>
      <c r="Z12" s="752"/>
      <c r="AA12" s="756"/>
      <c r="AB12" s="752"/>
      <c r="AC12" s="757" t="e">
        <f t="shared" si="2"/>
        <v>#DIV/0!</v>
      </c>
      <c r="AD12" s="752"/>
      <c r="AE12" s="752"/>
      <c r="AF12" s="752"/>
      <c r="AG12" s="751"/>
      <c r="AH12" s="751"/>
      <c r="AI12" s="751"/>
      <c r="AJ12" s="751"/>
      <c r="AK12" s="751"/>
      <c r="AL12" s="751"/>
      <c r="AM12" s="751"/>
      <c r="AN12" s="758"/>
      <c r="AO12" s="759"/>
      <c r="AP12" s="751"/>
      <c r="AQ12" s="751"/>
      <c r="AR12" s="751"/>
      <c r="AS12" s="751"/>
      <c r="AT12" s="759"/>
      <c r="AU12" s="751"/>
      <c r="AV12" s="751"/>
      <c r="AW12" s="751"/>
      <c r="AX12" s="752"/>
      <c r="AY12" s="755" t="e">
        <f t="shared" si="3"/>
        <v>#DIV/0!</v>
      </c>
      <c r="AZ12" s="755" t="e">
        <f t="shared" si="4"/>
        <v>#DIV/0!</v>
      </c>
      <c r="BA12" s="757" t="e">
        <f t="shared" si="5"/>
        <v>#DIV/0!</v>
      </c>
      <c r="BB12" s="758"/>
      <c r="BD12" s="760" t="e">
        <f t="shared" si="6"/>
        <v>#DIV/0!</v>
      </c>
      <c r="BE12" s="760">
        <f t="shared" si="7"/>
        <v>0</v>
      </c>
      <c r="BF12" s="760" t="e">
        <f t="shared" si="8"/>
        <v>#DIV/0!</v>
      </c>
    </row>
    <row r="13" spans="1:58" ht="14.25" customHeight="1">
      <c r="A13" s="749">
        <v>9</v>
      </c>
      <c r="B13" s="751"/>
      <c r="C13" s="751"/>
      <c r="D13" s="751"/>
      <c r="E13" s="751"/>
      <c r="F13" s="752"/>
      <c r="G13" s="752"/>
      <c r="H13" s="752"/>
      <c r="I13" s="752"/>
      <c r="J13" s="752"/>
      <c r="K13" s="752"/>
      <c r="L13" s="752"/>
      <c r="M13" s="754"/>
      <c r="N13" s="752"/>
      <c r="O13" s="752"/>
      <c r="P13" s="752"/>
      <c r="Q13" s="752"/>
      <c r="R13" s="752"/>
      <c r="S13" s="752"/>
      <c r="T13" s="752"/>
      <c r="U13" s="752"/>
      <c r="V13" s="752"/>
      <c r="W13" s="752"/>
      <c r="X13" s="755" t="e">
        <f t="shared" si="0"/>
        <v>#DIV/0!</v>
      </c>
      <c r="Y13" s="755" t="e">
        <f t="shared" si="1"/>
        <v>#DIV/0!</v>
      </c>
      <c r="Z13" s="752"/>
      <c r="AA13" s="756"/>
      <c r="AB13" s="752"/>
      <c r="AC13" s="757" t="e">
        <f t="shared" si="2"/>
        <v>#DIV/0!</v>
      </c>
      <c r="AD13" s="752"/>
      <c r="AE13" s="752"/>
      <c r="AF13" s="752"/>
      <c r="AG13" s="751"/>
      <c r="AH13" s="751"/>
      <c r="AI13" s="751"/>
      <c r="AJ13" s="751"/>
      <c r="AK13" s="751"/>
      <c r="AL13" s="751"/>
      <c r="AM13" s="751"/>
      <c r="AN13" s="758"/>
      <c r="AO13" s="759"/>
      <c r="AP13" s="751"/>
      <c r="AQ13" s="751"/>
      <c r="AR13" s="751"/>
      <c r="AS13" s="751"/>
      <c r="AT13" s="759"/>
      <c r="AU13" s="751"/>
      <c r="AV13" s="751"/>
      <c r="AW13" s="751"/>
      <c r="AX13" s="752"/>
      <c r="AY13" s="755" t="e">
        <f t="shared" si="3"/>
        <v>#DIV/0!</v>
      </c>
      <c r="AZ13" s="755" t="e">
        <f t="shared" si="4"/>
        <v>#DIV/0!</v>
      </c>
      <c r="BA13" s="757" t="e">
        <f t="shared" si="5"/>
        <v>#DIV/0!</v>
      </c>
      <c r="BB13" s="758"/>
      <c r="BD13" s="760" t="e">
        <f t="shared" si="6"/>
        <v>#DIV/0!</v>
      </c>
      <c r="BE13" s="760">
        <f t="shared" si="7"/>
        <v>0</v>
      </c>
      <c r="BF13" s="760" t="e">
        <f t="shared" si="8"/>
        <v>#DIV/0!</v>
      </c>
    </row>
    <row r="14" spans="1:58" ht="14.25" customHeight="1">
      <c r="A14" s="749">
        <v>10</v>
      </c>
      <c r="B14" s="751"/>
      <c r="C14" s="751"/>
      <c r="D14" s="751"/>
      <c r="E14" s="751"/>
      <c r="F14" s="752"/>
      <c r="G14" s="752"/>
      <c r="H14" s="752"/>
      <c r="I14" s="752"/>
      <c r="J14" s="752"/>
      <c r="K14" s="752"/>
      <c r="L14" s="752"/>
      <c r="M14" s="754"/>
      <c r="N14" s="752"/>
      <c r="O14" s="752"/>
      <c r="P14" s="752"/>
      <c r="Q14" s="752"/>
      <c r="R14" s="752"/>
      <c r="S14" s="752"/>
      <c r="T14" s="752"/>
      <c r="U14" s="752"/>
      <c r="V14" s="752"/>
      <c r="W14" s="752"/>
      <c r="X14" s="755" t="e">
        <f t="shared" si="0"/>
        <v>#DIV/0!</v>
      </c>
      <c r="Y14" s="755" t="e">
        <f t="shared" si="1"/>
        <v>#DIV/0!</v>
      </c>
      <c r="Z14" s="752"/>
      <c r="AA14" s="756"/>
      <c r="AB14" s="752"/>
      <c r="AC14" s="757" t="e">
        <f t="shared" si="2"/>
        <v>#DIV/0!</v>
      </c>
      <c r="AD14" s="752"/>
      <c r="AE14" s="752"/>
      <c r="AF14" s="752"/>
      <c r="AG14" s="751"/>
      <c r="AH14" s="751"/>
      <c r="AI14" s="751"/>
      <c r="AJ14" s="751"/>
      <c r="AK14" s="751"/>
      <c r="AL14" s="751"/>
      <c r="AM14" s="751"/>
      <c r="AN14" s="758"/>
      <c r="AO14" s="759"/>
      <c r="AP14" s="751"/>
      <c r="AQ14" s="751"/>
      <c r="AR14" s="751"/>
      <c r="AS14" s="751"/>
      <c r="AT14" s="759"/>
      <c r="AU14" s="751"/>
      <c r="AV14" s="751"/>
      <c r="AW14" s="751"/>
      <c r="AX14" s="752"/>
      <c r="AY14" s="755" t="e">
        <f t="shared" si="3"/>
        <v>#DIV/0!</v>
      </c>
      <c r="AZ14" s="755" t="e">
        <f t="shared" si="4"/>
        <v>#DIV/0!</v>
      </c>
      <c r="BA14" s="757" t="e">
        <f t="shared" si="5"/>
        <v>#DIV/0!</v>
      </c>
      <c r="BB14" s="758"/>
      <c r="BD14" s="760" t="e">
        <f t="shared" si="6"/>
        <v>#DIV/0!</v>
      </c>
      <c r="BE14" s="760">
        <f t="shared" si="7"/>
        <v>0</v>
      </c>
      <c r="BF14" s="760" t="e">
        <f t="shared" si="8"/>
        <v>#DIV/0!</v>
      </c>
    </row>
    <row r="15" spans="1:58" ht="14.25" customHeight="1">
      <c r="A15" s="749">
        <v>11</v>
      </c>
      <c r="B15" s="751"/>
      <c r="C15" s="751"/>
      <c r="D15" s="751"/>
      <c r="E15" s="751"/>
      <c r="F15" s="752"/>
      <c r="G15" s="752"/>
      <c r="H15" s="752"/>
      <c r="I15" s="752"/>
      <c r="J15" s="752"/>
      <c r="K15" s="752"/>
      <c r="L15" s="752"/>
      <c r="M15" s="754"/>
      <c r="N15" s="752"/>
      <c r="O15" s="752"/>
      <c r="P15" s="752"/>
      <c r="Q15" s="752"/>
      <c r="R15" s="752"/>
      <c r="S15" s="752"/>
      <c r="T15" s="752"/>
      <c r="U15" s="752"/>
      <c r="V15" s="752"/>
      <c r="W15" s="752"/>
      <c r="X15" s="755" t="e">
        <f t="shared" si="0"/>
        <v>#DIV/0!</v>
      </c>
      <c r="Y15" s="755" t="e">
        <f t="shared" si="1"/>
        <v>#DIV/0!</v>
      </c>
      <c r="Z15" s="752"/>
      <c r="AA15" s="756"/>
      <c r="AB15" s="752"/>
      <c r="AC15" s="757" t="e">
        <f t="shared" si="2"/>
        <v>#DIV/0!</v>
      </c>
      <c r="AD15" s="752"/>
      <c r="AE15" s="752"/>
      <c r="AF15" s="752"/>
      <c r="AG15" s="751"/>
      <c r="AH15" s="751"/>
      <c r="AI15" s="751"/>
      <c r="AJ15" s="751"/>
      <c r="AK15" s="751"/>
      <c r="AL15" s="751"/>
      <c r="AM15" s="751"/>
      <c r="AN15" s="758"/>
      <c r="AO15" s="759"/>
      <c r="AP15" s="751"/>
      <c r="AQ15" s="751"/>
      <c r="AR15" s="751"/>
      <c r="AS15" s="751"/>
      <c r="AT15" s="759"/>
      <c r="AU15" s="751"/>
      <c r="AV15" s="751"/>
      <c r="AW15" s="751"/>
      <c r="AX15" s="752"/>
      <c r="AY15" s="755" t="e">
        <f t="shared" si="3"/>
        <v>#DIV/0!</v>
      </c>
      <c r="AZ15" s="755" t="e">
        <f t="shared" si="4"/>
        <v>#DIV/0!</v>
      </c>
      <c r="BA15" s="757" t="e">
        <f t="shared" si="5"/>
        <v>#DIV/0!</v>
      </c>
      <c r="BB15" s="758"/>
      <c r="BD15" s="760" t="e">
        <f t="shared" si="6"/>
        <v>#DIV/0!</v>
      </c>
      <c r="BE15" s="760">
        <f t="shared" si="7"/>
        <v>0</v>
      </c>
      <c r="BF15" s="760" t="e">
        <f t="shared" si="8"/>
        <v>#DIV/0!</v>
      </c>
    </row>
    <row r="16" spans="1:58" ht="14.25" customHeight="1">
      <c r="A16" s="749">
        <v>12</v>
      </c>
      <c r="B16" s="751"/>
      <c r="C16" s="751"/>
      <c r="D16" s="751"/>
      <c r="E16" s="751"/>
      <c r="F16" s="752"/>
      <c r="G16" s="752"/>
      <c r="H16" s="752"/>
      <c r="I16" s="752"/>
      <c r="J16" s="752"/>
      <c r="K16" s="752"/>
      <c r="L16" s="752"/>
      <c r="M16" s="754"/>
      <c r="N16" s="752"/>
      <c r="O16" s="752"/>
      <c r="P16" s="752"/>
      <c r="Q16" s="752"/>
      <c r="R16" s="752"/>
      <c r="S16" s="752"/>
      <c r="T16" s="752"/>
      <c r="U16" s="752"/>
      <c r="V16" s="752"/>
      <c r="W16" s="752"/>
      <c r="X16" s="755" t="e">
        <f t="shared" si="0"/>
        <v>#DIV/0!</v>
      </c>
      <c r="Y16" s="755" t="e">
        <f t="shared" si="1"/>
        <v>#DIV/0!</v>
      </c>
      <c r="Z16" s="752"/>
      <c r="AA16" s="756"/>
      <c r="AB16" s="752"/>
      <c r="AC16" s="757" t="e">
        <f t="shared" si="2"/>
        <v>#DIV/0!</v>
      </c>
      <c r="AD16" s="752"/>
      <c r="AE16" s="752"/>
      <c r="AF16" s="752"/>
      <c r="AG16" s="751"/>
      <c r="AH16" s="751"/>
      <c r="AI16" s="751"/>
      <c r="AJ16" s="751"/>
      <c r="AK16" s="751"/>
      <c r="AL16" s="751"/>
      <c r="AM16" s="751"/>
      <c r="AN16" s="758"/>
      <c r="AO16" s="759"/>
      <c r="AP16" s="751"/>
      <c r="AQ16" s="751"/>
      <c r="AR16" s="751"/>
      <c r="AS16" s="751"/>
      <c r="AT16" s="759"/>
      <c r="AU16" s="751"/>
      <c r="AV16" s="751"/>
      <c r="AW16" s="751"/>
      <c r="AX16" s="752"/>
      <c r="AY16" s="755" t="e">
        <f t="shared" si="3"/>
        <v>#DIV/0!</v>
      </c>
      <c r="AZ16" s="755" t="e">
        <f t="shared" si="4"/>
        <v>#DIV/0!</v>
      </c>
      <c r="BA16" s="757" t="e">
        <f t="shared" si="5"/>
        <v>#DIV/0!</v>
      </c>
      <c r="BB16" s="758"/>
      <c r="BD16" s="760" t="e">
        <f t="shared" si="6"/>
        <v>#DIV/0!</v>
      </c>
      <c r="BE16" s="760">
        <f t="shared" si="7"/>
        <v>0</v>
      </c>
      <c r="BF16" s="760" t="e">
        <f t="shared" si="8"/>
        <v>#DIV/0!</v>
      </c>
    </row>
    <row r="17" spans="1:58" ht="14.25" customHeight="1">
      <c r="A17" s="749">
        <v>13</v>
      </c>
      <c r="B17" s="751"/>
      <c r="C17" s="751"/>
      <c r="D17" s="751"/>
      <c r="E17" s="751"/>
      <c r="F17" s="752"/>
      <c r="G17" s="752"/>
      <c r="H17" s="752"/>
      <c r="I17" s="752"/>
      <c r="J17" s="752"/>
      <c r="K17" s="752"/>
      <c r="L17" s="752"/>
      <c r="M17" s="754"/>
      <c r="N17" s="752"/>
      <c r="O17" s="752"/>
      <c r="P17" s="752"/>
      <c r="Q17" s="752"/>
      <c r="R17" s="752"/>
      <c r="S17" s="752"/>
      <c r="T17" s="752"/>
      <c r="U17" s="752"/>
      <c r="V17" s="752"/>
      <c r="W17" s="752"/>
      <c r="X17" s="755" t="e">
        <f t="shared" si="0"/>
        <v>#DIV/0!</v>
      </c>
      <c r="Y17" s="755" t="e">
        <f t="shared" si="1"/>
        <v>#DIV/0!</v>
      </c>
      <c r="Z17" s="752"/>
      <c r="AA17" s="756"/>
      <c r="AB17" s="752"/>
      <c r="AC17" s="757" t="e">
        <f t="shared" si="2"/>
        <v>#DIV/0!</v>
      </c>
      <c r="AD17" s="752"/>
      <c r="AE17" s="752"/>
      <c r="AF17" s="752"/>
      <c r="AG17" s="751"/>
      <c r="AH17" s="751"/>
      <c r="AI17" s="751"/>
      <c r="AJ17" s="751"/>
      <c r="AK17" s="751"/>
      <c r="AL17" s="751"/>
      <c r="AM17" s="751"/>
      <c r="AN17" s="758"/>
      <c r="AO17" s="759"/>
      <c r="AP17" s="751"/>
      <c r="AQ17" s="751"/>
      <c r="AR17" s="751"/>
      <c r="AS17" s="751"/>
      <c r="AT17" s="759"/>
      <c r="AU17" s="751"/>
      <c r="AV17" s="751"/>
      <c r="AW17" s="751"/>
      <c r="AX17" s="752"/>
      <c r="AY17" s="755" t="e">
        <f t="shared" si="3"/>
        <v>#DIV/0!</v>
      </c>
      <c r="AZ17" s="755" t="e">
        <f t="shared" si="4"/>
        <v>#DIV/0!</v>
      </c>
      <c r="BA17" s="757" t="e">
        <f t="shared" si="5"/>
        <v>#DIV/0!</v>
      </c>
      <c r="BB17" s="758"/>
      <c r="BD17" s="760" t="e">
        <f t="shared" si="6"/>
        <v>#DIV/0!</v>
      </c>
      <c r="BE17" s="760">
        <f t="shared" si="7"/>
        <v>0</v>
      </c>
      <c r="BF17" s="760" t="e">
        <f t="shared" si="8"/>
        <v>#DIV/0!</v>
      </c>
    </row>
    <row r="18" spans="1:58" ht="14.25" customHeight="1">
      <c r="A18" s="749">
        <v>14</v>
      </c>
      <c r="B18" s="751"/>
      <c r="C18" s="751"/>
      <c r="D18" s="751"/>
      <c r="E18" s="751"/>
      <c r="F18" s="752"/>
      <c r="G18" s="752"/>
      <c r="H18" s="752"/>
      <c r="I18" s="752"/>
      <c r="J18" s="752"/>
      <c r="K18" s="752"/>
      <c r="L18" s="752"/>
      <c r="M18" s="754"/>
      <c r="N18" s="752"/>
      <c r="O18" s="752"/>
      <c r="P18" s="752"/>
      <c r="Q18" s="752"/>
      <c r="R18" s="752"/>
      <c r="S18" s="752"/>
      <c r="T18" s="752"/>
      <c r="U18" s="752"/>
      <c r="V18" s="752"/>
      <c r="W18" s="752"/>
      <c r="X18" s="755" t="e">
        <f t="shared" si="0"/>
        <v>#DIV/0!</v>
      </c>
      <c r="Y18" s="755" t="e">
        <f t="shared" si="1"/>
        <v>#DIV/0!</v>
      </c>
      <c r="Z18" s="752"/>
      <c r="AA18" s="756"/>
      <c r="AB18" s="752"/>
      <c r="AC18" s="757" t="e">
        <f t="shared" si="2"/>
        <v>#DIV/0!</v>
      </c>
      <c r="AD18" s="752"/>
      <c r="AE18" s="752"/>
      <c r="AF18" s="752"/>
      <c r="AG18" s="751"/>
      <c r="AH18" s="751"/>
      <c r="AI18" s="751"/>
      <c r="AJ18" s="751"/>
      <c r="AK18" s="751"/>
      <c r="AL18" s="751"/>
      <c r="AM18" s="751"/>
      <c r="AN18" s="758"/>
      <c r="AO18" s="759"/>
      <c r="AP18" s="751"/>
      <c r="AQ18" s="751"/>
      <c r="AR18" s="751"/>
      <c r="AS18" s="751"/>
      <c r="AT18" s="759"/>
      <c r="AU18" s="751"/>
      <c r="AV18" s="751"/>
      <c r="AW18" s="751"/>
      <c r="AX18" s="752"/>
      <c r="AY18" s="755" t="e">
        <f t="shared" si="3"/>
        <v>#DIV/0!</v>
      </c>
      <c r="AZ18" s="755" t="e">
        <f t="shared" si="4"/>
        <v>#DIV/0!</v>
      </c>
      <c r="BA18" s="757" t="e">
        <f t="shared" si="5"/>
        <v>#DIV/0!</v>
      </c>
      <c r="BB18" s="758"/>
      <c r="BD18" s="760" t="e">
        <f t="shared" si="6"/>
        <v>#DIV/0!</v>
      </c>
      <c r="BE18" s="760">
        <f t="shared" si="7"/>
        <v>0</v>
      </c>
      <c r="BF18" s="760" t="e">
        <f t="shared" si="8"/>
        <v>#DIV/0!</v>
      </c>
    </row>
    <row r="19" spans="1:58" ht="14.25" customHeight="1">
      <c r="A19" s="761" t="s">
        <v>344</v>
      </c>
      <c r="B19" s="761"/>
      <c r="C19" s="761"/>
      <c r="D19" s="761"/>
      <c r="E19" s="761"/>
      <c r="F19" s="761"/>
      <c r="G19" s="761"/>
      <c r="H19" s="761"/>
      <c r="I19" s="761"/>
      <c r="J19" s="761"/>
      <c r="K19" s="761"/>
      <c r="L19" s="761"/>
      <c r="M19" s="761"/>
      <c r="N19" s="761"/>
      <c r="O19" s="761"/>
      <c r="P19" s="761"/>
      <c r="Q19" s="761"/>
      <c r="R19" s="761"/>
      <c r="S19" s="761"/>
      <c r="T19" s="761"/>
      <c r="U19" s="761"/>
      <c r="V19" s="761"/>
      <c r="W19" s="761"/>
      <c r="X19" s="761"/>
      <c r="Y19" s="761"/>
      <c r="Z19" s="761"/>
      <c r="AA19" s="761"/>
      <c r="AB19" s="761"/>
      <c r="AC19" s="761"/>
      <c r="AD19" s="761"/>
      <c r="AE19" s="761"/>
      <c r="AF19" s="762">
        <f>SUM(AF8:AF18)</f>
        <v>0</v>
      </c>
      <c r="AG19" s="761"/>
      <c r="AH19" s="761"/>
      <c r="AI19" s="761"/>
      <c r="AJ19" s="761"/>
      <c r="AK19" s="761"/>
      <c r="AL19" s="761"/>
      <c r="AM19" s="761"/>
      <c r="AN19" s="761"/>
      <c r="AO19" s="763">
        <f>SUM(AO8:AO18)</f>
        <v>0</v>
      </c>
      <c r="AP19" s="761"/>
      <c r="AQ19" s="761"/>
      <c r="AR19" s="761"/>
      <c r="AS19" s="762">
        <f>SUM(AS8:AS18)</f>
        <v>0</v>
      </c>
      <c r="AT19" s="762">
        <f>SUM(AT8:AT18)</f>
        <v>0</v>
      </c>
      <c r="AU19" s="761"/>
      <c r="AV19" s="761"/>
      <c r="AW19" s="761"/>
      <c r="AX19" s="761"/>
      <c r="AY19" s="761"/>
      <c r="AZ19" s="761"/>
      <c r="BA19" s="762" t="e">
        <f>SUM(BA8:BA18)</f>
        <v>#DIV/0!</v>
      </c>
      <c r="BB19" s="761"/>
      <c r="BD19" s="762" t="e">
        <f>SUM(BD8:BD18)</f>
        <v>#DIV/0!</v>
      </c>
      <c r="BE19" s="762">
        <f>SUM(BE8:BE18)</f>
        <v>0</v>
      </c>
      <c r="BF19" s="762" t="e">
        <f>SUM(BF8:BF18)</f>
        <v>#DIV/0!</v>
      </c>
    </row>
    <row r="20" spans="1:58" ht="14.25" customHeight="1">
      <c r="A20" s="764" t="s">
        <v>345</v>
      </c>
    </row>
    <row r="21" spans="1:58" s="766" customFormat="1" ht="14.25" customHeight="1">
      <c r="A21" s="766" t="s">
        <v>346</v>
      </c>
      <c r="N21" s="712"/>
      <c r="O21" s="712"/>
      <c r="AO21" s="767"/>
      <c r="AT21" s="767"/>
      <c r="BD21" s="767"/>
      <c r="BE21" s="767"/>
      <c r="BF21" s="767"/>
    </row>
    <row r="22" spans="1:58" s="766" customFormat="1" ht="14.25" customHeight="1">
      <c r="A22" s="766" t="s">
        <v>347</v>
      </c>
      <c r="N22" s="712"/>
      <c r="O22" s="712"/>
      <c r="AO22" s="767"/>
      <c r="AT22" s="767"/>
      <c r="BD22" s="767"/>
      <c r="BE22" s="767"/>
      <c r="BF22" s="767"/>
    </row>
    <row r="23" spans="1:58" s="766" customFormat="1" ht="14.25" customHeight="1">
      <c r="A23" s="766" t="s">
        <v>348</v>
      </c>
      <c r="N23" s="712"/>
      <c r="O23" s="712"/>
      <c r="AO23" s="767"/>
      <c r="AT23" s="767"/>
      <c r="BD23" s="767"/>
      <c r="BE23" s="767"/>
      <c r="BF23" s="767"/>
    </row>
    <row r="24" spans="1:58" s="766" customFormat="1" ht="14.25" customHeight="1">
      <c r="A24" s="768" t="s">
        <v>349</v>
      </c>
      <c r="B24" s="768"/>
      <c r="C24" s="768"/>
      <c r="D24" s="768"/>
      <c r="E24" s="768"/>
      <c r="F24" s="768"/>
      <c r="G24" s="768"/>
      <c r="H24" s="768"/>
      <c r="I24" s="768"/>
      <c r="N24" s="712"/>
      <c r="O24" s="712"/>
      <c r="AO24" s="767"/>
      <c r="AT24" s="767"/>
      <c r="BD24" s="767"/>
      <c r="BE24" s="767"/>
      <c r="BF24" s="767"/>
    </row>
    <row r="25" spans="1:58" s="766" customFormat="1" ht="14.25" customHeight="1">
      <c r="A25" s="768" t="s">
        <v>350</v>
      </c>
      <c r="B25" s="768"/>
      <c r="C25" s="768"/>
      <c r="D25" s="768"/>
      <c r="E25" s="768"/>
      <c r="F25" s="768"/>
      <c r="G25" s="768"/>
      <c r="H25" s="768"/>
      <c r="I25" s="768"/>
      <c r="J25" s="768"/>
      <c r="N25" s="712"/>
      <c r="O25" s="712"/>
      <c r="AO25" s="767"/>
      <c r="AT25" s="767"/>
      <c r="BD25" s="767"/>
      <c r="BE25" s="767"/>
      <c r="BF25" s="767"/>
    </row>
    <row r="26" spans="1:58" s="766" customFormat="1" ht="14.25" customHeight="1">
      <c r="A26" s="768" t="s">
        <v>351</v>
      </c>
      <c r="B26" s="768"/>
      <c r="C26" s="768"/>
      <c r="D26" s="768"/>
      <c r="E26" s="768"/>
      <c r="F26" s="768"/>
      <c r="G26" s="768"/>
      <c r="H26" s="768"/>
      <c r="I26" s="768"/>
      <c r="J26" s="768"/>
      <c r="N26" s="712"/>
      <c r="O26" s="712"/>
      <c r="AO26" s="767"/>
      <c r="AT26" s="767"/>
      <c r="BD26" s="767"/>
      <c r="BE26" s="767"/>
      <c r="BF26" s="767"/>
    </row>
  </sheetData>
  <mergeCells count="58">
    <mergeCell ref="BB5:BB18"/>
    <mergeCell ref="A24:I24"/>
    <mergeCell ref="A25:J25"/>
    <mergeCell ref="A26:J26"/>
    <mergeCell ref="AU3:AW3"/>
    <mergeCell ref="AX3:AX4"/>
    <mergeCell ref="AY3:AY4"/>
    <mergeCell ref="AZ3:AZ4"/>
    <mergeCell ref="BA3:BA4"/>
    <mergeCell ref="AN5:AN18"/>
    <mergeCell ref="AI3:AJ3"/>
    <mergeCell ref="AK3:AL3"/>
    <mergeCell ref="AO3:AO4"/>
    <mergeCell ref="AP3:AR3"/>
    <mergeCell ref="AS3:AS4"/>
    <mergeCell ref="AT3:AT4"/>
    <mergeCell ref="Y3:Y4"/>
    <mergeCell ref="Z3:Z4"/>
    <mergeCell ref="AA3:AA4"/>
    <mergeCell ref="AB3:AB4"/>
    <mergeCell ref="AC3:AC4"/>
    <mergeCell ref="AG3:AH3"/>
    <mergeCell ref="O3:O4"/>
    <mergeCell ref="P3:R3"/>
    <mergeCell ref="S3:U3"/>
    <mergeCell ref="V3:V4"/>
    <mergeCell ref="W3:W4"/>
    <mergeCell ref="X3:X4"/>
    <mergeCell ref="AT2:AW2"/>
    <mergeCell ref="AX2:BA2"/>
    <mergeCell ref="BB2:BB4"/>
    <mergeCell ref="F3:F4"/>
    <mergeCell ref="G3:G4"/>
    <mergeCell ref="H3:H4"/>
    <mergeCell ref="I3:K3"/>
    <mergeCell ref="L3:L4"/>
    <mergeCell ref="M3:M4"/>
    <mergeCell ref="N3:N4"/>
    <mergeCell ref="BD1:BF3"/>
    <mergeCell ref="B2:B4"/>
    <mergeCell ref="C2:C4"/>
    <mergeCell ref="D2:D4"/>
    <mergeCell ref="E2:E4"/>
    <mergeCell ref="F2:M2"/>
    <mergeCell ref="N2:W2"/>
    <mergeCell ref="X2:AC2"/>
    <mergeCell ref="AD2:AD4"/>
    <mergeCell ref="AE2:AE4"/>
    <mergeCell ref="A1:A4"/>
    <mergeCell ref="B1:E1"/>
    <mergeCell ref="F1:W1"/>
    <mergeCell ref="X1:AC1"/>
    <mergeCell ref="AD1:AN1"/>
    <mergeCell ref="AO1:BB1"/>
    <mergeCell ref="AF2:AF4"/>
    <mergeCell ref="AG2:AL2"/>
    <mergeCell ref="AN2:AN4"/>
    <mergeCell ref="AO2:AR2"/>
  </mergeCells>
  <phoneticPr fontId="1" type="noConversion"/>
  <conditionalFormatting sqref="B5:B18">
    <cfRule type="duplicateValues" dxfId="1" priority="1"/>
  </conditionalFormatting>
  <conditionalFormatting sqref="B1:B2 B5:B18">
    <cfRule type="duplicateValues" dxfId="0" priority="2"/>
  </conditionalFormatting>
  <dataValidations count="2">
    <dataValidation type="list" allowBlank="1" showInputMessage="1" showErrorMessage="1" sqref="N5:N18">
      <formula1>"塑料箱,金属箱,专用料架,一次性包装"</formula1>
    </dataValidation>
    <dataValidation type="list" allowBlank="1" showInputMessage="1" showErrorMessage="1" sqref="F5:F18">
      <formula1>"标准塑料箱,金属箱,专用料架"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showGridLines="0" showZeros="0" workbookViewId="0">
      <selection activeCell="C9" sqref="C9"/>
    </sheetView>
  </sheetViews>
  <sheetFormatPr defaultRowHeight="14.25"/>
  <cols>
    <col min="1" max="1" width="13" style="4" bestFit="1" customWidth="1"/>
    <col min="2" max="2" width="13" bestFit="1" customWidth="1"/>
    <col min="3" max="3" width="61.875" bestFit="1" customWidth="1"/>
  </cols>
  <sheetData>
    <row r="1" spans="1:3" ht="17.25">
      <c r="A1" s="5" t="s">
        <v>85</v>
      </c>
      <c r="B1" t="s">
        <v>87</v>
      </c>
      <c r="C1" s="473" t="s">
        <v>260</v>
      </c>
    </row>
    <row r="2" spans="1:3" ht="17.25">
      <c r="A2" s="6" t="s">
        <v>76</v>
      </c>
      <c r="B2" t="s">
        <v>88</v>
      </c>
      <c r="C2" s="473" t="s">
        <v>261</v>
      </c>
    </row>
    <row r="3" spans="1:3" ht="17.25">
      <c r="A3" s="6" t="s">
        <v>75</v>
      </c>
      <c r="B3" t="s">
        <v>89</v>
      </c>
      <c r="C3" s="473" t="s">
        <v>262</v>
      </c>
    </row>
    <row r="4" spans="1:3" ht="17.25">
      <c r="A4" s="6" t="s">
        <v>73</v>
      </c>
      <c r="B4" t="s">
        <v>90</v>
      </c>
      <c r="C4" s="473" t="s">
        <v>263</v>
      </c>
    </row>
    <row r="5" spans="1:3">
      <c r="A5" s="6" t="s">
        <v>77</v>
      </c>
    </row>
    <row r="6" spans="1:3">
      <c r="A6" s="6" t="s">
        <v>71</v>
      </c>
    </row>
    <row r="7" spans="1:3">
      <c r="A7" s="6" t="s">
        <v>70</v>
      </c>
    </row>
    <row r="8" spans="1:3" ht="16.5">
      <c r="A8" s="6" t="s">
        <v>78</v>
      </c>
    </row>
    <row r="9" spans="1:3" ht="16.5">
      <c r="A9" s="6" t="s">
        <v>79</v>
      </c>
    </row>
    <row r="10" spans="1:3" ht="16.5">
      <c r="A10" s="6" t="s">
        <v>80</v>
      </c>
    </row>
    <row r="11" spans="1:3" ht="16.5">
      <c r="A11" s="6" t="s">
        <v>72</v>
      </c>
    </row>
    <row r="12" spans="1:3">
      <c r="A12" s="6" t="s">
        <v>74</v>
      </c>
    </row>
    <row r="13" spans="1:3" ht="16.5">
      <c r="A13" s="6" t="s">
        <v>82</v>
      </c>
    </row>
    <row r="14" spans="1:3" ht="16.5">
      <c r="A14" s="6" t="s">
        <v>81</v>
      </c>
    </row>
    <row r="15" spans="1:3" ht="16.5">
      <c r="A15" s="6" t="s">
        <v>83</v>
      </c>
    </row>
    <row r="16" spans="1:3" ht="16.5">
      <c r="A16" s="6" t="s">
        <v>84</v>
      </c>
    </row>
    <row r="17" spans="1:1">
      <c r="A17" s="7" t="s">
        <v>85</v>
      </c>
    </row>
    <row r="18" spans="1:1">
      <c r="A18" s="8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7</vt:i4>
      </vt:variant>
    </vt:vector>
  </HeadingPairs>
  <TitlesOfParts>
    <vt:vector size="14" baseType="lpstr">
      <vt:lpstr>汇总</vt:lpstr>
      <vt:lpstr>材料费</vt:lpstr>
      <vt:lpstr>制造费</vt:lpstr>
      <vt:lpstr>工装模具费</vt:lpstr>
      <vt:lpstr>附表1 模具费用明细</vt:lpstr>
      <vt:lpstr>附表2 物流费</vt:lpstr>
      <vt:lpstr>list</vt:lpstr>
      <vt:lpstr>bottomMaterials</vt:lpstr>
      <vt:lpstr>bottomProcesses</vt:lpstr>
      <vt:lpstr>bottomTools</vt:lpstr>
      <vt:lpstr>材料费!Print_Area</vt:lpstr>
      <vt:lpstr>'附表1 模具费用明细'!Print_Area</vt:lpstr>
      <vt:lpstr>工装模具费!Print_Area</vt:lpstr>
      <vt:lpstr>汇总!Print_Area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</dc:creator>
  <cp:lastModifiedBy>王煜</cp:lastModifiedBy>
  <cp:lastPrinted>2018-10-30T05:14:21Z</cp:lastPrinted>
  <dcterms:created xsi:type="dcterms:W3CDTF">2018-08-27T02:25:49Z</dcterms:created>
  <dcterms:modified xsi:type="dcterms:W3CDTF">2019-07-30T07:21:30Z</dcterms:modified>
</cp:coreProperties>
</file>