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黄骅劳务" sheetId="3" r:id="rId1"/>
    <sheet name="临时工" sheetId="7" r:id="rId2"/>
  </sheets>
  <definedNames>
    <definedName name="_xlnm.Print_Titles" localSheetId="0">黄骅劳务!$1:$2</definedName>
    <definedName name="_xlnm._FilterDatabase" localSheetId="0" hidden="1">黄骅劳务!$A$1:$T$98</definedName>
    <definedName name="_xlnm._FilterDatabase" localSheetId="1" hidden="1">临时工!$A$1:$V$29</definedName>
  </definedNames>
  <calcPr calcId="144525"/>
</workbook>
</file>

<file path=xl/sharedStrings.xml><?xml version="1.0" encoding="utf-8"?>
<sst xmlns="http://schemas.openxmlformats.org/spreadsheetml/2006/main" count="375" uniqueCount="180">
  <si>
    <t>众智鑫成劳务公司2019年11月份工人工资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</si>
  <si>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</si>
  <si>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</si>
  <si>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</si>
  <si>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</si>
  <si>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</si>
  <si>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</si>
  <si>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</si>
  <si>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车间扣款</t>
  </si>
  <si>
    <t>工资</t>
  </si>
  <si>
    <t>饭补</t>
  </si>
  <si>
    <t>工资合计</t>
  </si>
  <si>
    <t>备注</t>
  </si>
  <si>
    <t>说明</t>
  </si>
  <si>
    <t>灯镜</t>
  </si>
  <si>
    <t>组装工</t>
  </si>
  <si>
    <t>王彦华</t>
  </si>
  <si>
    <t>18/小时，
饭补5/天</t>
  </si>
  <si>
    <t>张俊霞</t>
  </si>
  <si>
    <t>涂装</t>
  </si>
  <si>
    <t>张建</t>
  </si>
  <si>
    <t>注塑</t>
  </si>
  <si>
    <t>张侠影</t>
  </si>
  <si>
    <t>发泡</t>
  </si>
  <si>
    <t>张金炎</t>
  </si>
  <si>
    <t>缝纫</t>
  </si>
  <si>
    <t>王连玉</t>
  </si>
  <si>
    <t>车间考核</t>
  </si>
  <si>
    <t>商用车组装</t>
  </si>
  <si>
    <t>张广根</t>
  </si>
  <si>
    <t>考勤扣款</t>
  </si>
  <si>
    <t>自动焊</t>
  </si>
  <si>
    <t>宋明明</t>
  </si>
  <si>
    <t>乘用车组装</t>
  </si>
  <si>
    <t>张家荣</t>
  </si>
  <si>
    <t>A平台</t>
  </si>
  <si>
    <t>高霄瀚</t>
  </si>
  <si>
    <t>座椅</t>
  </si>
  <si>
    <t>韩俊</t>
  </si>
  <si>
    <t>前工序</t>
  </si>
  <si>
    <t>窦继安</t>
  </si>
  <si>
    <t>设备安技部</t>
  </si>
  <si>
    <t>韩铎</t>
  </si>
  <si>
    <t>采购部</t>
  </si>
  <si>
    <t>刘素清</t>
  </si>
  <si>
    <t>魏连浩</t>
  </si>
  <si>
    <t>高斌</t>
  </si>
  <si>
    <t>王帅</t>
  </si>
  <si>
    <t>王秀</t>
  </si>
  <si>
    <t>韩广智</t>
  </si>
  <si>
    <t>刘树强</t>
  </si>
  <si>
    <t>宋华华</t>
  </si>
  <si>
    <t>曹文阔</t>
  </si>
  <si>
    <t>质量考核扣款</t>
  </si>
  <si>
    <t>王振兴</t>
  </si>
  <si>
    <t>董凯燕</t>
  </si>
  <si>
    <t>商泽春</t>
  </si>
  <si>
    <t>张峻豪</t>
  </si>
  <si>
    <t>考勤扣款及工服扣款</t>
  </si>
  <si>
    <t>王艳迪</t>
  </si>
  <si>
    <t>工服扣款</t>
  </si>
  <si>
    <t>白芙蓉</t>
  </si>
  <si>
    <t>李海亮</t>
  </si>
  <si>
    <t>张俊艳</t>
  </si>
  <si>
    <t>姜俊华</t>
  </si>
  <si>
    <t>崔俊贤</t>
  </si>
  <si>
    <t>高金华</t>
  </si>
  <si>
    <t>马红梅</t>
  </si>
  <si>
    <t>李秀梅</t>
  </si>
  <si>
    <t>张俊仙</t>
  </si>
  <si>
    <t>王连杰</t>
  </si>
  <si>
    <t>商耀文</t>
  </si>
  <si>
    <t>任苏玲</t>
  </si>
  <si>
    <t>彭洪香</t>
  </si>
  <si>
    <t>范泽英</t>
  </si>
  <si>
    <t>曹淑霞</t>
  </si>
  <si>
    <t>闫美玉</t>
  </si>
  <si>
    <t>李宁</t>
  </si>
  <si>
    <t>刘畅来</t>
  </si>
  <si>
    <t>考勤扣款、车间考核</t>
  </si>
  <si>
    <t>李金涛</t>
  </si>
  <si>
    <t>工牌扣款</t>
  </si>
  <si>
    <t>张家强</t>
  </si>
  <si>
    <t>注塑工</t>
  </si>
  <si>
    <t>黄世炜</t>
  </si>
  <si>
    <t>高伟埮</t>
  </si>
  <si>
    <t>13/小时
饭补170/月</t>
  </si>
  <si>
    <t>王艳君</t>
  </si>
  <si>
    <t>从梦杰</t>
  </si>
  <si>
    <t>齐迁菲</t>
  </si>
  <si>
    <t>王爱臣</t>
  </si>
  <si>
    <t>李红英</t>
  </si>
  <si>
    <t>孙智豪</t>
  </si>
  <si>
    <t>李勇</t>
  </si>
  <si>
    <t>许龙涛</t>
  </si>
  <si>
    <t>补上月饭补</t>
  </si>
  <si>
    <t>于秩蘅</t>
  </si>
  <si>
    <t>许洪丽</t>
  </si>
  <si>
    <t>张爽</t>
  </si>
  <si>
    <t>9月份暂扣医药费</t>
  </si>
  <si>
    <t>暂扣医药费</t>
  </si>
  <si>
    <t>刘澈</t>
  </si>
  <si>
    <t>张俊强</t>
  </si>
  <si>
    <t>吴忠杰</t>
  </si>
  <si>
    <t>沈文斌</t>
  </si>
  <si>
    <t>涂装工</t>
  </si>
  <si>
    <t>孙国先</t>
  </si>
  <si>
    <t>李芝</t>
  </si>
  <si>
    <t>索子文</t>
  </si>
  <si>
    <t>徐立红</t>
  </si>
  <si>
    <t>蔡辛起</t>
  </si>
  <si>
    <t>赵建敏</t>
  </si>
  <si>
    <t>补上月少算一天资，
车间考核</t>
  </si>
  <si>
    <t>冯长春</t>
  </si>
  <si>
    <t>徐骏</t>
  </si>
  <si>
    <t>王欢</t>
  </si>
  <si>
    <t>邓振辉</t>
  </si>
  <si>
    <t>郑刚</t>
  </si>
  <si>
    <t>12月份13天工资，
质量考核扣款</t>
  </si>
  <si>
    <t>挂靠临时工
15/小时</t>
  </si>
  <si>
    <t>张建德</t>
  </si>
  <si>
    <t>12月份12天工资
质量考核扣款</t>
  </si>
  <si>
    <t>李月柱</t>
  </si>
  <si>
    <t>12月份13.5天工资</t>
  </si>
  <si>
    <t>王秀才</t>
  </si>
  <si>
    <t>12月份12.5天工资</t>
  </si>
  <si>
    <t>王仁才</t>
  </si>
  <si>
    <t>12月份13天工资</t>
  </si>
  <si>
    <t>挂靠临时13/小时</t>
  </si>
  <si>
    <t>王杰</t>
  </si>
  <si>
    <t>刘云皓</t>
  </si>
  <si>
    <t>王建国</t>
  </si>
  <si>
    <t>李敏</t>
  </si>
  <si>
    <t>曹会泳</t>
  </si>
  <si>
    <t>李泽元</t>
  </si>
  <si>
    <t>胡中岭</t>
  </si>
  <si>
    <t>钮丙鑫</t>
  </si>
  <si>
    <t>张凯勇</t>
  </si>
  <si>
    <t>卞宝熠</t>
  </si>
  <si>
    <t>李梦同</t>
  </si>
  <si>
    <t>辛昌辉</t>
  </si>
  <si>
    <t>王艳</t>
  </si>
  <si>
    <t>发泡工</t>
  </si>
  <si>
    <t>刘海霞</t>
  </si>
  <si>
    <t>夜餐补助</t>
  </si>
  <si>
    <t>合计</t>
  </si>
  <si>
    <t>开票数（3%）</t>
  </si>
  <si>
    <t>编制：</t>
  </si>
  <si>
    <t>高福玲</t>
  </si>
  <si>
    <t>部长审核：</t>
  </si>
  <si>
    <t>劳务公司2019年11月份临时工工人工资</t>
  </si>
  <si>
    <t>出勤工时</t>
  </si>
  <si>
    <t>加班工时</t>
  </si>
  <si>
    <t>扣款</t>
  </si>
  <si>
    <t>赵敏敏</t>
  </si>
  <si>
    <t>高丽藏</t>
  </si>
  <si>
    <t>孙桂荣</t>
  </si>
  <si>
    <t>李兰英</t>
  </si>
  <si>
    <t>郭庆香</t>
  </si>
  <si>
    <t>刘金琢</t>
  </si>
  <si>
    <t>王秀云</t>
  </si>
  <si>
    <t>杜俊平</t>
  </si>
  <si>
    <t>孙学琴</t>
  </si>
  <si>
    <t>李洪霞</t>
  </si>
  <si>
    <t>孙秀珍</t>
  </si>
  <si>
    <t>马振香</t>
  </si>
  <si>
    <t>郭秀美</t>
  </si>
  <si>
    <t>齐义秀</t>
  </si>
  <si>
    <t>张淑英</t>
  </si>
  <si>
    <t>刘九德</t>
  </si>
  <si>
    <t>李秀丽</t>
  </si>
  <si>
    <t>孙瑶</t>
  </si>
  <si>
    <t>赵玉荣</t>
  </si>
  <si>
    <t>高淑丹</t>
  </si>
  <si>
    <t>张金华</t>
  </si>
  <si>
    <t>杨晓静</t>
  </si>
  <si>
    <t>李秀艳</t>
  </si>
  <si>
    <t>刘金荣</t>
  </si>
  <si>
    <t>宋桂琴</t>
  </si>
  <si>
    <t>审核：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</si>
</sst>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_ "/>
    <numFmt numFmtId="177" formatCode="0.00_ "/>
  </numFmts>
  <fonts count="33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6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8"/>
      <color theme="1"/>
      <name val="微软雅黑"/>
      <charset val="134"/>
    </font>
    <font>
      <sz val="10"/>
      <color indexed="8"/>
      <name val="微软雅黑"/>
      <charset val="134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33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6" borderId="36" applyNumberFormat="0" applyAlignment="0" applyProtection="0">
      <alignment vertical="center"/>
    </xf>
    <xf numFmtId="0" fontId="16" fillId="6" borderId="32" applyNumberFormat="0" applyAlignment="0" applyProtection="0">
      <alignment vertical="center"/>
    </xf>
    <xf numFmtId="0" fontId="28" fillId="21" borderId="37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30" fillId="0" borderId="39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7" fontId="2" fillId="0" borderId="11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7" fontId="2" fillId="0" borderId="23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vertical="center" wrapText="1"/>
    </xf>
    <xf numFmtId="177" fontId="2" fillId="0" borderId="19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FFC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0"/>
  <sheetViews>
    <sheetView tabSelected="1" workbookViewId="0">
      <pane ySplit="2" topLeftCell="A87" activePane="bottomLeft" state="frozen"/>
      <selection/>
      <selection pane="bottomLeft" activeCell="K99" sqref="K99:K101"/>
    </sheetView>
  </sheetViews>
  <sheetFormatPr defaultColWidth="9" defaultRowHeight="20" customHeight="1"/>
  <cols>
    <col min="1" max="1" width="5.625" style="1" customWidth="1"/>
    <col min="2" max="2" width="11.75" style="1" customWidth="1"/>
    <col min="3" max="3" width="7.875" style="1" hidden="1" customWidth="1"/>
    <col min="4" max="4" width="9" style="1"/>
    <col min="5" max="5" width="8.75" style="1" customWidth="1"/>
    <col min="6" max="6" width="10.25" style="1" customWidth="1"/>
    <col min="7" max="7" width="8.625" style="1" customWidth="1"/>
    <col min="8" max="8" width="9" style="1" customWidth="1"/>
    <col min="9" max="9" width="9.25" style="1" customWidth="1"/>
    <col min="10" max="10" width="10.625" style="1" customWidth="1"/>
    <col min="11" max="11" width="9.75" style="1" customWidth="1"/>
    <col min="12" max="12" width="15.1583333333333" style="24" customWidth="1"/>
    <col min="13" max="13" width="8.81666666666667" style="1" customWidth="1"/>
    <col min="14" max="14" width="11.3166666666667" style="1" hidden="1" customWidth="1"/>
    <col min="15" max="15" width="13.375" style="1" hidden="1" customWidth="1"/>
    <col min="16" max="16" width="12.8083333333333" style="1" hidden="1" customWidth="1"/>
    <col min="17" max="17" width="9" style="1" hidden="1" customWidth="1"/>
    <col min="18" max="18" width="12.625" style="1" hidden="1" customWidth="1"/>
    <col min="19" max="19" width="9.375" style="1" hidden="1" customWidth="1"/>
    <col min="20" max="20" width="12.625" style="1" hidden="1" customWidth="1"/>
    <col min="21" max="21" width="9" style="1" hidden="1" customWidth="1"/>
    <col min="22" max="23" width="10.375" style="1"/>
    <col min="24" max="24" width="12.625" style="1"/>
    <col min="25" max="16384" width="9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8"/>
      <c r="M1" s="2"/>
    </row>
    <row r="2" ht="1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29" t="s">
        <v>12</v>
      </c>
      <c r="M2" s="12" t="s">
        <v>13</v>
      </c>
    </row>
    <row r="3" ht="24" customHeight="1" spans="1:20">
      <c r="A3" s="5">
        <v>1</v>
      </c>
      <c r="B3" s="6" t="s">
        <v>14</v>
      </c>
      <c r="C3" s="6" t="s">
        <v>15</v>
      </c>
      <c r="D3" s="6" t="s">
        <v>16</v>
      </c>
      <c r="E3" s="6">
        <v>29</v>
      </c>
      <c r="F3" s="6">
        <v>290.5</v>
      </c>
      <c r="G3" s="6"/>
      <c r="H3" s="6"/>
      <c r="I3" s="6">
        <f t="shared" ref="I3:I23" si="0">F3*18+G3-H3</f>
        <v>5229</v>
      </c>
      <c r="J3" s="13">
        <f t="shared" ref="J3:J11" si="1">E3*5</f>
        <v>145</v>
      </c>
      <c r="K3" s="6">
        <f>ROUND((I3+J3),2)</f>
        <v>5374</v>
      </c>
      <c r="L3" s="30"/>
      <c r="M3" s="15" t="s">
        <v>17</v>
      </c>
      <c r="N3" s="1" t="s">
        <v>14</v>
      </c>
      <c r="O3" s="1">
        <f>SUMIF(B:B,N3,K:K)*1.03</f>
        <v>71635.7172</v>
      </c>
      <c r="Q3" s="1">
        <v>4776</v>
      </c>
      <c r="R3" s="1">
        <v>21718</v>
      </c>
      <c r="T3" s="1">
        <f>SUM(O3:S3)</f>
        <v>98129.7172</v>
      </c>
    </row>
    <row r="4" customHeight="1" spans="1:20">
      <c r="A4" s="5">
        <v>2</v>
      </c>
      <c r="B4" s="7" t="s">
        <v>14</v>
      </c>
      <c r="C4" s="7" t="s">
        <v>15</v>
      </c>
      <c r="D4" s="7" t="s">
        <v>18</v>
      </c>
      <c r="E4" s="7">
        <v>29</v>
      </c>
      <c r="F4" s="7">
        <v>290.5</v>
      </c>
      <c r="G4" s="7"/>
      <c r="H4" s="7"/>
      <c r="I4" s="6">
        <f t="shared" si="0"/>
        <v>5229</v>
      </c>
      <c r="J4" s="16">
        <f t="shared" si="1"/>
        <v>145</v>
      </c>
      <c r="K4" s="6">
        <f>ROUND((I4+J4),2)</f>
        <v>5374</v>
      </c>
      <c r="L4" s="18"/>
      <c r="M4" s="15"/>
      <c r="N4" s="1" t="s">
        <v>19</v>
      </c>
      <c r="O4" s="1">
        <f>SUMIF(B:B,N4,K:K)*1.03</f>
        <v>21777.8874</v>
      </c>
      <c r="Q4" s="1">
        <v>125647.5</v>
      </c>
      <c r="T4" s="1">
        <f t="shared" ref="T4:T14" si="2">SUM(O4:S4)</f>
        <v>147425.3874</v>
      </c>
    </row>
    <row r="5" customHeight="1" spans="1:20">
      <c r="A5" s="5">
        <v>3</v>
      </c>
      <c r="B5" s="7" t="s">
        <v>14</v>
      </c>
      <c r="C5" s="7"/>
      <c r="D5" s="7" t="s">
        <v>20</v>
      </c>
      <c r="E5" s="7">
        <v>1</v>
      </c>
      <c r="F5" s="7">
        <v>8</v>
      </c>
      <c r="G5" s="7"/>
      <c r="H5" s="7"/>
      <c r="I5" s="6">
        <f t="shared" si="0"/>
        <v>144</v>
      </c>
      <c r="J5" s="16">
        <f t="shared" si="1"/>
        <v>5</v>
      </c>
      <c r="K5" s="6">
        <f>ROUND((I5+J5),2)</f>
        <v>149</v>
      </c>
      <c r="L5" s="18"/>
      <c r="M5" s="15"/>
      <c r="N5" s="1" t="s">
        <v>21</v>
      </c>
      <c r="O5" s="1">
        <f>SUMIF(B:B,N5,K:K)*1.03</f>
        <v>42306.5702</v>
      </c>
      <c r="Q5" s="1">
        <v>54751.2</v>
      </c>
      <c r="T5" s="1">
        <f t="shared" si="2"/>
        <v>97057.7702</v>
      </c>
    </row>
    <row r="6" customHeight="1" spans="1:20">
      <c r="A6" s="5">
        <v>4</v>
      </c>
      <c r="B6" s="7" t="s">
        <v>14</v>
      </c>
      <c r="C6" s="7"/>
      <c r="D6" s="7" t="s">
        <v>22</v>
      </c>
      <c r="E6" s="7">
        <v>28</v>
      </c>
      <c r="F6" s="7">
        <v>243</v>
      </c>
      <c r="G6" s="7"/>
      <c r="H6" s="7"/>
      <c r="I6" s="6">
        <f t="shared" si="0"/>
        <v>4374</v>
      </c>
      <c r="J6" s="16">
        <f t="shared" si="1"/>
        <v>140</v>
      </c>
      <c r="K6" s="6">
        <f t="shared" ref="K6:K16" si="3">ROUND((I6+J6),2)</f>
        <v>4514</v>
      </c>
      <c r="L6" s="18"/>
      <c r="M6" s="15"/>
      <c r="N6" s="1" t="s">
        <v>23</v>
      </c>
      <c r="O6" s="1">
        <f>SUMIF(B:B,N6,K:K)*1.03</f>
        <v>21656.6667</v>
      </c>
      <c r="Q6" s="1">
        <v>73907.5</v>
      </c>
      <c r="T6" s="1">
        <f t="shared" si="2"/>
        <v>95564.1667</v>
      </c>
    </row>
    <row r="7" customHeight="1" spans="1:20">
      <c r="A7" s="5">
        <v>5</v>
      </c>
      <c r="B7" s="7" t="s">
        <v>14</v>
      </c>
      <c r="C7" s="7"/>
      <c r="D7" s="7" t="s">
        <v>24</v>
      </c>
      <c r="E7" s="7">
        <v>22.5</v>
      </c>
      <c r="F7" s="7">
        <v>219</v>
      </c>
      <c r="G7" s="7"/>
      <c r="H7" s="7"/>
      <c r="I7" s="6">
        <f t="shared" si="0"/>
        <v>3942</v>
      </c>
      <c r="J7" s="16">
        <f t="shared" si="1"/>
        <v>112.5</v>
      </c>
      <c r="K7" s="6">
        <f t="shared" si="3"/>
        <v>4054.5</v>
      </c>
      <c r="L7" s="18"/>
      <c r="M7" s="15"/>
      <c r="N7" s="1" t="s">
        <v>25</v>
      </c>
      <c r="O7" s="1">
        <f>SUMIF(B:B,N7,K:K)*1.03</f>
        <v>16234.4377</v>
      </c>
      <c r="T7" s="1">
        <f t="shared" si="2"/>
        <v>16234.4377</v>
      </c>
    </row>
    <row r="8" customHeight="1" spans="1:20">
      <c r="A8" s="5">
        <v>6</v>
      </c>
      <c r="B8" s="7" t="s">
        <v>14</v>
      </c>
      <c r="C8" s="7"/>
      <c r="D8" s="7" t="s">
        <v>26</v>
      </c>
      <c r="E8" s="7">
        <v>20.5</v>
      </c>
      <c r="F8" s="7">
        <v>219</v>
      </c>
      <c r="G8" s="7"/>
      <c r="H8" s="7">
        <v>150</v>
      </c>
      <c r="I8" s="6">
        <f t="shared" si="0"/>
        <v>3792</v>
      </c>
      <c r="J8" s="16">
        <f t="shared" si="1"/>
        <v>102.5</v>
      </c>
      <c r="K8" s="6">
        <f t="shared" si="3"/>
        <v>3894.5</v>
      </c>
      <c r="L8" s="18" t="s">
        <v>27</v>
      </c>
      <c r="M8" s="15"/>
      <c r="N8" s="1" t="s">
        <v>28</v>
      </c>
      <c r="O8" s="1">
        <f>SUMIF(B:B,N8,K:K)*1.03</f>
        <v>12831.6061</v>
      </c>
      <c r="P8" s="1">
        <v>21166.5</v>
      </c>
      <c r="Q8" s="1">
        <v>10207</v>
      </c>
      <c r="R8" s="1">
        <v>13087</v>
      </c>
      <c r="S8" s="1">
        <v>8693</v>
      </c>
      <c r="T8" s="1">
        <f t="shared" si="2"/>
        <v>65985.1061</v>
      </c>
    </row>
    <row r="9" customHeight="1" spans="1:20">
      <c r="A9" s="5">
        <v>7</v>
      </c>
      <c r="B9" s="7" t="s">
        <v>14</v>
      </c>
      <c r="C9" s="7"/>
      <c r="D9" s="7" t="s">
        <v>29</v>
      </c>
      <c r="E9" s="7">
        <v>26</v>
      </c>
      <c r="F9" s="7">
        <v>223.5</v>
      </c>
      <c r="G9" s="7"/>
      <c r="H9" s="7">
        <v>30</v>
      </c>
      <c r="I9" s="6">
        <f t="shared" si="0"/>
        <v>3993</v>
      </c>
      <c r="J9" s="16">
        <f t="shared" si="1"/>
        <v>130</v>
      </c>
      <c r="K9" s="6">
        <f t="shared" si="3"/>
        <v>4123</v>
      </c>
      <c r="L9" s="18" t="s">
        <v>30</v>
      </c>
      <c r="M9" s="15"/>
      <c r="N9" s="1" t="s">
        <v>31</v>
      </c>
      <c r="O9" s="1">
        <f>SUMIF(B:B,N9,K:K)*1.03</f>
        <v>24713.0269</v>
      </c>
      <c r="S9" s="1">
        <v>3767</v>
      </c>
      <c r="T9" s="1">
        <f t="shared" si="2"/>
        <v>28480.0269</v>
      </c>
    </row>
    <row r="10" customHeight="1" spans="1:20">
      <c r="A10" s="5">
        <v>8</v>
      </c>
      <c r="B10" s="7" t="s">
        <v>14</v>
      </c>
      <c r="C10" s="7"/>
      <c r="D10" s="7" t="s">
        <v>32</v>
      </c>
      <c r="E10" s="7">
        <v>22</v>
      </c>
      <c r="F10" s="7">
        <v>204</v>
      </c>
      <c r="G10" s="7"/>
      <c r="H10" s="7"/>
      <c r="I10" s="6">
        <f t="shared" si="0"/>
        <v>3672</v>
      </c>
      <c r="J10" s="16">
        <f t="shared" si="1"/>
        <v>110</v>
      </c>
      <c r="K10" s="6">
        <f t="shared" si="3"/>
        <v>3782</v>
      </c>
      <c r="L10" s="18"/>
      <c r="M10" s="15"/>
      <c r="N10" s="1" t="s">
        <v>33</v>
      </c>
      <c r="O10" s="1">
        <f>SUMIF(B:B,N10,K:K)*1.03</f>
        <v>48721.472</v>
      </c>
      <c r="P10" s="1">
        <v>28629.88</v>
      </c>
      <c r="S10" s="1">
        <v>12909.5</v>
      </c>
      <c r="T10" s="1">
        <f t="shared" si="2"/>
        <v>90260.852</v>
      </c>
    </row>
    <row r="11" customHeight="1" spans="1:20">
      <c r="A11" s="5">
        <v>9</v>
      </c>
      <c r="B11" s="7" t="s">
        <v>14</v>
      </c>
      <c r="C11" s="7"/>
      <c r="D11" s="7" t="s">
        <v>34</v>
      </c>
      <c r="E11" s="7">
        <v>2</v>
      </c>
      <c r="F11" s="7">
        <v>18</v>
      </c>
      <c r="G11" s="7"/>
      <c r="H11" s="7"/>
      <c r="I11" s="6">
        <f t="shared" si="0"/>
        <v>324</v>
      </c>
      <c r="J11" s="16">
        <f t="shared" si="1"/>
        <v>10</v>
      </c>
      <c r="K11" s="7">
        <f t="shared" si="3"/>
        <v>334</v>
      </c>
      <c r="L11" s="18"/>
      <c r="M11" s="15"/>
      <c r="N11" s="1" t="s">
        <v>35</v>
      </c>
      <c r="O11" s="1">
        <f>SUMIF(B:B,N11,K:K)*1.03</f>
        <v>4467.625</v>
      </c>
      <c r="P11" s="1">
        <v>13377.64</v>
      </c>
      <c r="S11" s="1">
        <v>4337.5</v>
      </c>
      <c r="T11" s="1">
        <f t="shared" si="2"/>
        <v>22182.765</v>
      </c>
    </row>
    <row r="12" customHeight="1" spans="1:20">
      <c r="A12" s="5">
        <v>10</v>
      </c>
      <c r="B12" s="7" t="s">
        <v>23</v>
      </c>
      <c r="C12" s="7"/>
      <c r="D12" s="7" t="s">
        <v>36</v>
      </c>
      <c r="E12" s="7">
        <v>27.2</v>
      </c>
      <c r="F12" s="7">
        <v>284.5</v>
      </c>
      <c r="G12" s="7"/>
      <c r="H12" s="7"/>
      <c r="I12" s="6">
        <f t="shared" si="0"/>
        <v>5121</v>
      </c>
      <c r="J12" s="16">
        <f t="shared" ref="J12:J23" si="4">E12*5</f>
        <v>136</v>
      </c>
      <c r="K12" s="6">
        <f t="shared" si="3"/>
        <v>5257</v>
      </c>
      <c r="L12" s="18"/>
      <c r="M12" s="15"/>
      <c r="N12" s="1" t="s">
        <v>37</v>
      </c>
      <c r="O12" s="1">
        <f>SUMIF(B:B,N12,K:K)*1.03</f>
        <v>45794.4798</v>
      </c>
      <c r="Q12" s="1">
        <v>15795.5</v>
      </c>
      <c r="R12" s="1">
        <v>5466.5</v>
      </c>
      <c r="T12" s="1">
        <f t="shared" si="2"/>
        <v>67056.4798</v>
      </c>
    </row>
    <row r="13" customHeight="1" spans="1:20">
      <c r="A13" s="5">
        <v>11</v>
      </c>
      <c r="B13" s="7" t="s">
        <v>23</v>
      </c>
      <c r="C13" s="7"/>
      <c r="D13" s="7" t="s">
        <v>38</v>
      </c>
      <c r="E13" s="7">
        <v>13</v>
      </c>
      <c r="F13" s="7">
        <v>135.5</v>
      </c>
      <c r="G13" s="7"/>
      <c r="H13" s="7">
        <v>30</v>
      </c>
      <c r="I13" s="6">
        <f t="shared" si="0"/>
        <v>2409</v>
      </c>
      <c r="J13" s="16">
        <f t="shared" si="4"/>
        <v>65</v>
      </c>
      <c r="K13" s="6">
        <f t="shared" si="3"/>
        <v>2474</v>
      </c>
      <c r="L13" s="18" t="s">
        <v>30</v>
      </c>
      <c r="M13" s="15"/>
      <c r="N13" s="1" t="s">
        <v>39</v>
      </c>
      <c r="O13" s="1">
        <f>SUMIF(B:B,N13,K:K)*1.03</f>
        <v>8875.6542</v>
      </c>
      <c r="P13" s="1">
        <v>11954.18</v>
      </c>
      <c r="Q13" s="1">
        <v>907</v>
      </c>
      <c r="R13" s="1">
        <v>32387</v>
      </c>
      <c r="S13" s="1">
        <v>2030</v>
      </c>
      <c r="T13" s="1">
        <f t="shared" si="2"/>
        <v>56153.8342</v>
      </c>
    </row>
    <row r="14" customHeight="1" spans="1:15">
      <c r="A14" s="5">
        <v>12</v>
      </c>
      <c r="B14" s="7" t="s">
        <v>23</v>
      </c>
      <c r="C14" s="7"/>
      <c r="D14" s="7" t="s">
        <v>40</v>
      </c>
      <c r="E14" s="7">
        <v>15</v>
      </c>
      <c r="F14" s="7">
        <v>154.5</v>
      </c>
      <c r="G14" s="7"/>
      <c r="H14" s="7">
        <v>30</v>
      </c>
      <c r="I14" s="6">
        <f t="shared" si="0"/>
        <v>2751</v>
      </c>
      <c r="J14" s="16">
        <f t="shared" si="4"/>
        <v>75</v>
      </c>
      <c r="K14" s="6">
        <f t="shared" si="3"/>
        <v>2826</v>
      </c>
      <c r="L14" s="18" t="s">
        <v>30</v>
      </c>
      <c r="M14" s="15"/>
      <c r="N14" s="1" t="s">
        <v>41</v>
      </c>
      <c r="O14" s="1">
        <f>SUMIF(B:B,N14,K:K)*1.03</f>
        <v>3359.0978</v>
      </c>
    </row>
    <row r="15" customHeight="1" spans="1:15">
      <c r="A15" s="5">
        <v>13</v>
      </c>
      <c r="B15" s="7" t="s">
        <v>23</v>
      </c>
      <c r="C15" s="7"/>
      <c r="D15" s="7" t="s">
        <v>42</v>
      </c>
      <c r="E15" s="7">
        <v>15</v>
      </c>
      <c r="F15" s="7">
        <v>156.5</v>
      </c>
      <c r="G15" s="7"/>
      <c r="H15" s="7"/>
      <c r="I15" s="6">
        <f t="shared" si="0"/>
        <v>2817</v>
      </c>
      <c r="J15" s="16">
        <f t="shared" si="4"/>
        <v>75</v>
      </c>
      <c r="K15" s="6">
        <f t="shared" si="3"/>
        <v>2892</v>
      </c>
      <c r="L15" s="18"/>
      <c r="M15" s="15"/>
      <c r="N15" s="1" t="s">
        <v>43</v>
      </c>
      <c r="O15" s="1">
        <f>SUMIF(B:B,N15,K:K)*1.03</f>
        <v>2302.4002</v>
      </c>
    </row>
    <row r="16" customHeight="1" spans="1:13">
      <c r="A16" s="5">
        <v>14</v>
      </c>
      <c r="B16" s="7" t="s">
        <v>19</v>
      </c>
      <c r="C16" s="7"/>
      <c r="D16" s="7" t="s">
        <v>44</v>
      </c>
      <c r="E16" s="7">
        <v>29</v>
      </c>
      <c r="F16" s="7">
        <v>318.5</v>
      </c>
      <c r="G16" s="7"/>
      <c r="H16" s="7"/>
      <c r="I16" s="6">
        <f t="shared" si="0"/>
        <v>5733</v>
      </c>
      <c r="J16" s="16">
        <f t="shared" si="4"/>
        <v>145</v>
      </c>
      <c r="K16" s="6">
        <f t="shared" si="3"/>
        <v>5878</v>
      </c>
      <c r="L16" s="18"/>
      <c r="M16" s="15"/>
    </row>
    <row r="17" customHeight="1" spans="1:20">
      <c r="A17" s="5">
        <v>15</v>
      </c>
      <c r="B17" s="7" t="s">
        <v>37</v>
      </c>
      <c r="C17" s="7"/>
      <c r="D17" s="7" t="s">
        <v>45</v>
      </c>
      <c r="E17" s="7">
        <v>28.5</v>
      </c>
      <c r="F17" s="7">
        <v>297.5</v>
      </c>
      <c r="G17" s="7"/>
      <c r="H17" s="7"/>
      <c r="I17" s="6">
        <f t="shared" si="0"/>
        <v>5355</v>
      </c>
      <c r="J17" s="16">
        <f t="shared" si="4"/>
        <v>142.5</v>
      </c>
      <c r="K17" s="6">
        <f t="shared" ref="K17:K23" si="5">ROUND((I17+J17),2)</f>
        <v>5497.5</v>
      </c>
      <c r="L17" s="18"/>
      <c r="M17" s="15"/>
      <c r="O17" s="1">
        <f>SUM(O3:O16)</f>
        <v>324676.6412</v>
      </c>
      <c r="P17" s="1">
        <f>SUM(P3:P12)</f>
        <v>63174.02</v>
      </c>
      <c r="Q17" s="1">
        <f>SUM(Q3:Q12)</f>
        <v>285084.7</v>
      </c>
      <c r="R17" s="1">
        <f>SUM(R3:R12)</f>
        <v>40271.5</v>
      </c>
      <c r="S17" s="1">
        <f>SUM(S3:S12)</f>
        <v>29707</v>
      </c>
      <c r="T17" s="1">
        <f>SUM(T3:T13)</f>
        <v>784530.5432</v>
      </c>
    </row>
    <row r="18" customHeight="1" spans="1:20">
      <c r="A18" s="5">
        <v>16</v>
      </c>
      <c r="B18" s="7" t="s">
        <v>37</v>
      </c>
      <c r="C18" s="7"/>
      <c r="D18" s="7" t="s">
        <v>46</v>
      </c>
      <c r="E18" s="7">
        <v>28</v>
      </c>
      <c r="F18" s="7">
        <v>294</v>
      </c>
      <c r="G18" s="7"/>
      <c r="H18" s="7"/>
      <c r="I18" s="6">
        <f t="shared" si="0"/>
        <v>5292</v>
      </c>
      <c r="J18" s="16">
        <f t="shared" si="4"/>
        <v>140</v>
      </c>
      <c r="K18" s="6">
        <f t="shared" si="5"/>
        <v>5432</v>
      </c>
      <c r="L18" s="18"/>
      <c r="M18" s="15"/>
      <c r="T18" s="1">
        <v>561252.37</v>
      </c>
    </row>
    <row r="19" customHeight="1" spans="1:20">
      <c r="A19" s="5">
        <v>17</v>
      </c>
      <c r="B19" s="7" t="s">
        <v>37</v>
      </c>
      <c r="C19" s="7"/>
      <c r="D19" s="7" t="s">
        <v>47</v>
      </c>
      <c r="E19" s="7">
        <v>27</v>
      </c>
      <c r="F19" s="7">
        <v>285.5</v>
      </c>
      <c r="G19" s="7"/>
      <c r="H19" s="7"/>
      <c r="I19" s="6">
        <f t="shared" si="0"/>
        <v>5139</v>
      </c>
      <c r="J19" s="16">
        <f t="shared" si="4"/>
        <v>135</v>
      </c>
      <c r="K19" s="6">
        <f t="shared" si="5"/>
        <v>5274</v>
      </c>
      <c r="L19" s="18"/>
      <c r="M19" s="15"/>
      <c r="T19" s="1">
        <f>T17-T18</f>
        <v>223278.1732</v>
      </c>
    </row>
    <row r="20" customHeight="1" spans="1:15">
      <c r="A20" s="5">
        <v>18</v>
      </c>
      <c r="B20" s="7" t="s">
        <v>37</v>
      </c>
      <c r="C20" s="7"/>
      <c r="D20" s="7" t="s">
        <v>48</v>
      </c>
      <c r="E20" s="7">
        <v>26</v>
      </c>
      <c r="F20" s="7">
        <v>270.5</v>
      </c>
      <c r="G20" s="7"/>
      <c r="H20" s="7"/>
      <c r="I20" s="6">
        <f t="shared" si="0"/>
        <v>4869</v>
      </c>
      <c r="J20" s="16">
        <f t="shared" si="4"/>
        <v>130</v>
      </c>
      <c r="K20" s="6">
        <f t="shared" si="5"/>
        <v>4999</v>
      </c>
      <c r="L20" s="18"/>
      <c r="M20" s="15"/>
      <c r="N20" s="1" t="s">
        <v>14</v>
      </c>
      <c r="O20" s="1">
        <f>SUMIF($B$3:$B$50,N20,$K$3:$K$50)*1.03</f>
        <v>32546.97</v>
      </c>
    </row>
    <row r="21" customHeight="1" spans="1:15">
      <c r="A21" s="5">
        <v>19</v>
      </c>
      <c r="B21" s="7" t="s">
        <v>37</v>
      </c>
      <c r="C21" s="7"/>
      <c r="D21" s="7" t="s">
        <v>49</v>
      </c>
      <c r="E21" s="7">
        <v>23.5</v>
      </c>
      <c r="F21" s="7">
        <v>234.5</v>
      </c>
      <c r="G21" s="7"/>
      <c r="H21" s="7"/>
      <c r="I21" s="6">
        <f t="shared" si="0"/>
        <v>4221</v>
      </c>
      <c r="J21" s="16">
        <f t="shared" si="4"/>
        <v>117.5</v>
      </c>
      <c r="K21" s="6">
        <f t="shared" si="5"/>
        <v>4338.5</v>
      </c>
      <c r="L21" s="18"/>
      <c r="M21" s="15"/>
      <c r="N21" s="1" t="s">
        <v>19</v>
      </c>
      <c r="O21" s="1">
        <f t="shared" ref="O21:O30" si="6">SUMIF($B$3:$B$50,N21,$K$3:$K$50)*1.03</f>
        <v>6054.34</v>
      </c>
    </row>
    <row r="22" customHeight="1" spans="1:15">
      <c r="A22" s="5">
        <v>20</v>
      </c>
      <c r="B22" s="7" t="s">
        <v>39</v>
      </c>
      <c r="C22" s="7"/>
      <c r="D22" s="7" t="s">
        <v>50</v>
      </c>
      <c r="E22" s="7">
        <v>16</v>
      </c>
      <c r="F22" s="7">
        <v>172.5</v>
      </c>
      <c r="G22" s="7"/>
      <c r="H22" s="7"/>
      <c r="I22" s="6">
        <f t="shared" si="0"/>
        <v>3105</v>
      </c>
      <c r="J22" s="16">
        <f t="shared" si="4"/>
        <v>80</v>
      </c>
      <c r="K22" s="6">
        <f t="shared" si="5"/>
        <v>3185</v>
      </c>
      <c r="L22" s="18"/>
      <c r="M22" s="15"/>
      <c r="N22" s="1" t="s">
        <v>21</v>
      </c>
      <c r="O22" s="1">
        <f t="shared" si="6"/>
        <v>27746.14</v>
      </c>
    </row>
    <row r="23" customHeight="1" spans="1:15">
      <c r="A23" s="5">
        <v>21</v>
      </c>
      <c r="B23" s="7" t="s">
        <v>39</v>
      </c>
      <c r="C23" s="7"/>
      <c r="D23" s="7" t="s">
        <v>51</v>
      </c>
      <c r="E23" s="7">
        <v>15</v>
      </c>
      <c r="F23" s="7">
        <v>157.2</v>
      </c>
      <c r="G23" s="7"/>
      <c r="H23" s="7"/>
      <c r="I23" s="6">
        <f t="shared" si="0"/>
        <v>2829.6</v>
      </c>
      <c r="J23" s="16">
        <f t="shared" si="4"/>
        <v>75</v>
      </c>
      <c r="K23" s="6">
        <f t="shared" si="5"/>
        <v>2904.6</v>
      </c>
      <c r="L23" s="18"/>
      <c r="M23" s="15"/>
      <c r="N23" s="1" t="s">
        <v>23</v>
      </c>
      <c r="O23" s="1">
        <f t="shared" si="6"/>
        <v>13852.47</v>
      </c>
    </row>
    <row r="24" customHeight="1" spans="1:15">
      <c r="A24" s="5">
        <v>22</v>
      </c>
      <c r="B24" s="7" t="s">
        <v>33</v>
      </c>
      <c r="C24" s="7"/>
      <c r="D24" s="7" t="s">
        <v>52</v>
      </c>
      <c r="E24" s="7">
        <v>28.5</v>
      </c>
      <c r="F24" s="7">
        <v>300</v>
      </c>
      <c r="G24" s="7"/>
      <c r="H24" s="7">
        <v>150</v>
      </c>
      <c r="I24" s="6">
        <f t="shared" ref="I24:I51" si="7">F24*18+G24-H24</f>
        <v>5250</v>
      </c>
      <c r="J24" s="16">
        <f t="shared" ref="J24:J30" si="8">E24*5</f>
        <v>142.5</v>
      </c>
      <c r="K24" s="6">
        <f t="shared" ref="K24:K62" si="9">ROUND((I24+J24),2)</f>
        <v>5392.5</v>
      </c>
      <c r="L24" s="31" t="s">
        <v>53</v>
      </c>
      <c r="M24" s="15"/>
      <c r="N24" s="1" t="s">
        <v>25</v>
      </c>
      <c r="O24" s="1">
        <f t="shared" si="6"/>
        <v>10683.16</v>
      </c>
    </row>
    <row r="25" customHeight="1" spans="1:15">
      <c r="A25" s="5">
        <v>23</v>
      </c>
      <c r="B25" s="7" t="s">
        <v>33</v>
      </c>
      <c r="C25" s="7"/>
      <c r="D25" s="7" t="s">
        <v>54</v>
      </c>
      <c r="E25" s="7">
        <v>26</v>
      </c>
      <c r="F25" s="7">
        <v>225</v>
      </c>
      <c r="G25" s="7"/>
      <c r="H25" s="7"/>
      <c r="I25" s="6">
        <f t="shared" si="7"/>
        <v>4050</v>
      </c>
      <c r="J25" s="16">
        <f t="shared" si="8"/>
        <v>130</v>
      </c>
      <c r="K25" s="6">
        <f t="shared" si="9"/>
        <v>4180</v>
      </c>
      <c r="L25" s="18"/>
      <c r="M25" s="15"/>
      <c r="N25" s="1" t="s">
        <v>28</v>
      </c>
      <c r="O25" s="1">
        <f t="shared" si="6"/>
        <v>608.73</v>
      </c>
    </row>
    <row r="26" customHeight="1" spans="1:15">
      <c r="A26" s="5">
        <v>24</v>
      </c>
      <c r="B26" s="7" t="s">
        <v>33</v>
      </c>
      <c r="C26" s="7"/>
      <c r="D26" s="7" t="s">
        <v>55</v>
      </c>
      <c r="E26" s="7">
        <v>30</v>
      </c>
      <c r="F26" s="7">
        <v>331.5</v>
      </c>
      <c r="G26" s="7"/>
      <c r="H26" s="7">
        <v>300</v>
      </c>
      <c r="I26" s="6">
        <f t="shared" si="7"/>
        <v>5667</v>
      </c>
      <c r="J26" s="16">
        <f t="shared" si="8"/>
        <v>150</v>
      </c>
      <c r="K26" s="6">
        <f t="shared" si="9"/>
        <v>5817</v>
      </c>
      <c r="L26" s="31" t="s">
        <v>53</v>
      </c>
      <c r="M26" s="15"/>
      <c r="N26" s="1" t="s">
        <v>31</v>
      </c>
      <c r="O26" s="1">
        <f t="shared" si="6"/>
        <v>20444.779</v>
      </c>
    </row>
    <row r="27" customHeight="1" spans="1:15">
      <c r="A27" s="5">
        <v>25</v>
      </c>
      <c r="B27" s="7" t="s">
        <v>33</v>
      </c>
      <c r="C27" s="7"/>
      <c r="D27" s="7" t="s">
        <v>56</v>
      </c>
      <c r="E27" s="7">
        <v>27</v>
      </c>
      <c r="F27" s="7">
        <v>234.5</v>
      </c>
      <c r="G27" s="7"/>
      <c r="H27" s="7"/>
      <c r="I27" s="6">
        <f t="shared" si="7"/>
        <v>4221</v>
      </c>
      <c r="J27" s="16">
        <f t="shared" si="8"/>
        <v>135</v>
      </c>
      <c r="K27" s="6">
        <f t="shared" si="9"/>
        <v>4356</v>
      </c>
      <c r="L27" s="18"/>
      <c r="M27" s="15"/>
      <c r="N27" s="1" t="s">
        <v>33</v>
      </c>
      <c r="O27" s="1">
        <f t="shared" si="6"/>
        <v>26712.947</v>
      </c>
    </row>
    <row r="28" customHeight="1" spans="1:15">
      <c r="A28" s="5">
        <v>26</v>
      </c>
      <c r="B28" s="7" t="s">
        <v>33</v>
      </c>
      <c r="C28" s="7"/>
      <c r="D28" s="7" t="s">
        <v>57</v>
      </c>
      <c r="E28" s="7">
        <v>11</v>
      </c>
      <c r="F28" s="7">
        <v>103.5</v>
      </c>
      <c r="G28" s="7"/>
      <c r="H28" s="7">
        <f>60+50</f>
        <v>110</v>
      </c>
      <c r="I28" s="6">
        <f t="shared" si="7"/>
        <v>1753</v>
      </c>
      <c r="J28" s="16">
        <f t="shared" si="8"/>
        <v>55</v>
      </c>
      <c r="K28" s="6">
        <f t="shared" si="9"/>
        <v>1808</v>
      </c>
      <c r="L28" s="18" t="s">
        <v>58</v>
      </c>
      <c r="M28" s="15"/>
      <c r="N28" s="1" t="s">
        <v>35</v>
      </c>
      <c r="O28" s="1">
        <f t="shared" si="6"/>
        <v>553.11</v>
      </c>
    </row>
    <row r="29" customHeight="1" spans="1:15">
      <c r="A29" s="5">
        <v>27</v>
      </c>
      <c r="B29" s="7" t="s">
        <v>33</v>
      </c>
      <c r="C29" s="7"/>
      <c r="D29" s="7" t="s">
        <v>59</v>
      </c>
      <c r="E29" s="7">
        <v>21</v>
      </c>
      <c r="F29" s="7">
        <v>222.5</v>
      </c>
      <c r="G29" s="7"/>
      <c r="H29" s="7">
        <v>100</v>
      </c>
      <c r="I29" s="6">
        <f t="shared" si="7"/>
        <v>3905</v>
      </c>
      <c r="J29" s="16">
        <f t="shared" si="8"/>
        <v>105</v>
      </c>
      <c r="K29" s="6">
        <f t="shared" si="9"/>
        <v>4010</v>
      </c>
      <c r="L29" s="18" t="s">
        <v>60</v>
      </c>
      <c r="M29" s="15"/>
      <c r="N29" s="1" t="s">
        <v>37</v>
      </c>
      <c r="O29" s="1">
        <f t="shared" si="6"/>
        <v>26307.23</v>
      </c>
    </row>
    <row r="30" customHeight="1" spans="1:15">
      <c r="A30" s="5">
        <v>28</v>
      </c>
      <c r="B30" s="7" t="s">
        <v>33</v>
      </c>
      <c r="C30" s="7"/>
      <c r="D30" s="7" t="s">
        <v>61</v>
      </c>
      <c r="E30" s="7">
        <v>3</v>
      </c>
      <c r="F30" s="7">
        <v>19.8</v>
      </c>
      <c r="G30" s="7"/>
      <c r="H30" s="7"/>
      <c r="I30" s="6">
        <f t="shared" si="7"/>
        <v>356.4</v>
      </c>
      <c r="J30" s="16">
        <f t="shared" si="8"/>
        <v>15</v>
      </c>
      <c r="K30" s="6">
        <f t="shared" si="9"/>
        <v>371.4</v>
      </c>
      <c r="L30" s="18"/>
      <c r="M30" s="15"/>
      <c r="N30" s="1" t="s">
        <v>39</v>
      </c>
      <c r="O30" s="1">
        <f t="shared" si="6"/>
        <v>6272.288</v>
      </c>
    </row>
    <row r="31" customHeight="1" spans="1:13">
      <c r="A31" s="5">
        <v>29</v>
      </c>
      <c r="B31" s="7" t="s">
        <v>28</v>
      </c>
      <c r="C31" s="7"/>
      <c r="D31" s="7" t="s">
        <v>62</v>
      </c>
      <c r="E31" s="7">
        <v>3</v>
      </c>
      <c r="F31" s="7">
        <v>32</v>
      </c>
      <c r="G31" s="7"/>
      <c r="H31" s="7"/>
      <c r="I31" s="6">
        <f t="shared" si="7"/>
        <v>576</v>
      </c>
      <c r="J31" s="16">
        <f t="shared" ref="J31:J51" si="10">E31*5</f>
        <v>15</v>
      </c>
      <c r="K31" s="6">
        <f t="shared" si="9"/>
        <v>591</v>
      </c>
      <c r="L31" s="18"/>
      <c r="M31" s="15"/>
    </row>
    <row r="32" customHeight="1" spans="1:13">
      <c r="A32" s="5">
        <v>30</v>
      </c>
      <c r="B32" s="7" t="s">
        <v>31</v>
      </c>
      <c r="C32" s="7"/>
      <c r="D32" s="7" t="s">
        <v>63</v>
      </c>
      <c r="E32" s="7">
        <v>5.4</v>
      </c>
      <c r="F32" s="7">
        <v>39.1</v>
      </c>
      <c r="G32" s="7"/>
      <c r="H32" s="7">
        <v>30</v>
      </c>
      <c r="I32" s="6">
        <f t="shared" si="7"/>
        <v>673.8</v>
      </c>
      <c r="J32" s="16">
        <f t="shared" si="10"/>
        <v>27</v>
      </c>
      <c r="K32" s="6">
        <f t="shared" si="9"/>
        <v>700.8</v>
      </c>
      <c r="L32" s="18" t="s">
        <v>30</v>
      </c>
      <c r="M32" s="15"/>
    </row>
    <row r="33" customHeight="1" spans="1:15">
      <c r="A33" s="5">
        <v>31</v>
      </c>
      <c r="B33" s="7" t="s">
        <v>31</v>
      </c>
      <c r="C33" s="7"/>
      <c r="D33" s="7" t="s">
        <v>64</v>
      </c>
      <c r="E33" s="7">
        <v>27.8</v>
      </c>
      <c r="F33" s="7">
        <v>278</v>
      </c>
      <c r="G33" s="7"/>
      <c r="H33" s="7"/>
      <c r="I33" s="6">
        <f t="shared" si="7"/>
        <v>5004</v>
      </c>
      <c r="J33" s="16">
        <f t="shared" si="10"/>
        <v>139</v>
      </c>
      <c r="K33" s="6">
        <f t="shared" si="9"/>
        <v>5143</v>
      </c>
      <c r="L33" s="18"/>
      <c r="M33" s="15"/>
      <c r="O33" s="32"/>
    </row>
    <row r="34" customHeight="1" spans="1:15">
      <c r="A34" s="5">
        <v>32</v>
      </c>
      <c r="B34" s="7" t="s">
        <v>31</v>
      </c>
      <c r="C34" s="7"/>
      <c r="D34" s="7" t="s">
        <v>65</v>
      </c>
      <c r="E34" s="7">
        <v>22</v>
      </c>
      <c r="F34" s="7">
        <v>214.5</v>
      </c>
      <c r="G34" s="7"/>
      <c r="H34" s="7">
        <v>30</v>
      </c>
      <c r="I34" s="6">
        <f t="shared" si="7"/>
        <v>3831</v>
      </c>
      <c r="J34" s="16">
        <f t="shared" si="10"/>
        <v>110</v>
      </c>
      <c r="K34" s="6">
        <f t="shared" si="9"/>
        <v>3941</v>
      </c>
      <c r="L34" s="18" t="s">
        <v>30</v>
      </c>
      <c r="M34" s="15"/>
      <c r="N34" s="1" t="s">
        <v>14</v>
      </c>
      <c r="O34" s="32">
        <f>SUMIF($B$51:$B$96,N34,$K$51:$K$96)*1.03</f>
        <v>39088.7472</v>
      </c>
    </row>
    <row r="35" customHeight="1" spans="1:15">
      <c r="A35" s="5">
        <v>33</v>
      </c>
      <c r="B35" s="7" t="s">
        <v>31</v>
      </c>
      <c r="C35" s="7"/>
      <c r="D35" s="7" t="s">
        <v>66</v>
      </c>
      <c r="E35" s="7">
        <v>9</v>
      </c>
      <c r="F35" s="7">
        <v>69.6</v>
      </c>
      <c r="G35" s="7"/>
      <c r="H35" s="7"/>
      <c r="I35" s="6">
        <f t="shared" si="7"/>
        <v>1252.8</v>
      </c>
      <c r="J35" s="16">
        <f t="shared" si="10"/>
        <v>45</v>
      </c>
      <c r="K35" s="6">
        <f t="shared" si="9"/>
        <v>1297.8</v>
      </c>
      <c r="L35" s="18"/>
      <c r="M35" s="15"/>
      <c r="N35" s="1" t="s">
        <v>19</v>
      </c>
      <c r="O35" s="32">
        <f t="shared" ref="O35:O46" si="11">SUMIF($B$51:$B$96,N35,$K$51:$K$96)*1.03</f>
        <v>15723.5474</v>
      </c>
    </row>
    <row r="36" customHeight="1" spans="1:15">
      <c r="A36" s="5">
        <v>34</v>
      </c>
      <c r="B36" s="7" t="s">
        <v>31</v>
      </c>
      <c r="C36" s="7"/>
      <c r="D36" s="7" t="s">
        <v>67</v>
      </c>
      <c r="E36" s="7">
        <v>12</v>
      </c>
      <c r="F36" s="7">
        <v>107.1</v>
      </c>
      <c r="G36" s="7"/>
      <c r="H36" s="7"/>
      <c r="I36" s="6">
        <f t="shared" si="7"/>
        <v>1927.8</v>
      </c>
      <c r="J36" s="16">
        <f t="shared" si="10"/>
        <v>60</v>
      </c>
      <c r="K36" s="6">
        <f t="shared" si="9"/>
        <v>1987.8</v>
      </c>
      <c r="L36" s="18"/>
      <c r="M36" s="15"/>
      <c r="N36" s="1" t="s">
        <v>21</v>
      </c>
      <c r="O36" s="32">
        <f t="shared" si="11"/>
        <v>14560.4302</v>
      </c>
    </row>
    <row r="37" customHeight="1" spans="1:15">
      <c r="A37" s="5">
        <v>35</v>
      </c>
      <c r="B37" s="7" t="s">
        <v>31</v>
      </c>
      <c r="C37" s="7"/>
      <c r="D37" s="7" t="s">
        <v>68</v>
      </c>
      <c r="E37" s="7">
        <v>11</v>
      </c>
      <c r="F37" s="7">
        <v>88.8</v>
      </c>
      <c r="G37" s="7"/>
      <c r="H37" s="7"/>
      <c r="I37" s="6">
        <f t="shared" si="7"/>
        <v>1598.4</v>
      </c>
      <c r="J37" s="16">
        <f t="shared" si="10"/>
        <v>55</v>
      </c>
      <c r="K37" s="6">
        <f t="shared" si="9"/>
        <v>1653.4</v>
      </c>
      <c r="L37" s="18"/>
      <c r="M37" s="15"/>
      <c r="N37" s="1" t="s">
        <v>23</v>
      </c>
      <c r="O37" s="32">
        <f t="shared" si="11"/>
        <v>7804.1967</v>
      </c>
    </row>
    <row r="38" customHeight="1" spans="1:15">
      <c r="A38" s="5">
        <v>36</v>
      </c>
      <c r="B38" s="7" t="s">
        <v>31</v>
      </c>
      <c r="C38" s="7"/>
      <c r="D38" s="7" t="s">
        <v>69</v>
      </c>
      <c r="E38" s="7">
        <v>25.5</v>
      </c>
      <c r="F38" s="7">
        <v>251.5</v>
      </c>
      <c r="G38" s="7"/>
      <c r="H38" s="7">
        <v>30</v>
      </c>
      <c r="I38" s="6">
        <f t="shared" si="7"/>
        <v>4497</v>
      </c>
      <c r="J38" s="16">
        <f t="shared" si="10"/>
        <v>127.5</v>
      </c>
      <c r="K38" s="6">
        <f t="shared" si="9"/>
        <v>4624.5</v>
      </c>
      <c r="L38" s="18" t="s">
        <v>30</v>
      </c>
      <c r="M38" s="15"/>
      <c r="N38" s="1" t="s">
        <v>25</v>
      </c>
      <c r="O38" s="32">
        <f t="shared" si="11"/>
        <v>5551.2777</v>
      </c>
    </row>
    <row r="39" customHeight="1" spans="1:15">
      <c r="A39" s="5">
        <v>37</v>
      </c>
      <c r="B39" s="7" t="s">
        <v>31</v>
      </c>
      <c r="C39" s="7"/>
      <c r="D39" s="7" t="s">
        <v>70</v>
      </c>
      <c r="E39" s="7">
        <v>3</v>
      </c>
      <c r="F39" s="7">
        <v>27</v>
      </c>
      <c r="G39" s="7"/>
      <c r="H39" s="7"/>
      <c r="I39" s="6">
        <f t="shared" si="7"/>
        <v>486</v>
      </c>
      <c r="J39" s="16">
        <f t="shared" si="10"/>
        <v>15</v>
      </c>
      <c r="K39" s="6">
        <f t="shared" si="9"/>
        <v>501</v>
      </c>
      <c r="L39" s="18"/>
      <c r="M39" s="15"/>
      <c r="N39" s="1" t="s">
        <v>28</v>
      </c>
      <c r="O39" s="32">
        <f t="shared" si="11"/>
        <v>12222.8761</v>
      </c>
    </row>
    <row r="40" customHeight="1" spans="1:15">
      <c r="A40" s="5">
        <v>38</v>
      </c>
      <c r="B40" s="7" t="s">
        <v>35</v>
      </c>
      <c r="C40" s="7"/>
      <c r="D40" s="7" t="s">
        <v>71</v>
      </c>
      <c r="E40" s="7">
        <v>3</v>
      </c>
      <c r="F40" s="7">
        <v>29</v>
      </c>
      <c r="G40" s="7"/>
      <c r="H40" s="7"/>
      <c r="I40" s="6">
        <f t="shared" si="7"/>
        <v>522</v>
      </c>
      <c r="J40" s="16">
        <f t="shared" si="10"/>
        <v>15</v>
      </c>
      <c r="K40" s="6">
        <f t="shared" si="9"/>
        <v>537</v>
      </c>
      <c r="L40" s="18"/>
      <c r="M40" s="15"/>
      <c r="N40" s="1" t="s">
        <v>31</v>
      </c>
      <c r="O40" s="32">
        <f t="shared" si="11"/>
        <v>4268.2479</v>
      </c>
    </row>
    <row r="41" customHeight="1" spans="1:15">
      <c r="A41" s="5">
        <v>39</v>
      </c>
      <c r="B41" s="7" t="s">
        <v>25</v>
      </c>
      <c r="C41" s="7"/>
      <c r="D41" s="7" t="s">
        <v>72</v>
      </c>
      <c r="E41" s="7">
        <v>28.5</v>
      </c>
      <c r="F41" s="7">
        <v>293.5</v>
      </c>
      <c r="G41" s="7"/>
      <c r="H41" s="7">
        <v>60</v>
      </c>
      <c r="I41" s="6">
        <f t="shared" si="7"/>
        <v>5223</v>
      </c>
      <c r="J41" s="16">
        <f t="shared" si="10"/>
        <v>142.5</v>
      </c>
      <c r="K41" s="6">
        <f t="shared" si="9"/>
        <v>5365.5</v>
      </c>
      <c r="L41" s="18" t="s">
        <v>30</v>
      </c>
      <c r="M41" s="15"/>
      <c r="N41" s="1" t="s">
        <v>33</v>
      </c>
      <c r="O41" s="32">
        <f t="shared" si="11"/>
        <v>22008.525</v>
      </c>
    </row>
    <row r="42" customHeight="1" spans="1:15">
      <c r="A42" s="5">
        <v>40</v>
      </c>
      <c r="B42" s="7" t="s">
        <v>25</v>
      </c>
      <c r="C42" s="7"/>
      <c r="D42" s="7" t="s">
        <v>73</v>
      </c>
      <c r="E42" s="7">
        <v>27.5</v>
      </c>
      <c r="F42" s="7">
        <v>270.5</v>
      </c>
      <c r="G42" s="7"/>
      <c r="H42" s="7"/>
      <c r="I42" s="6">
        <f t="shared" si="7"/>
        <v>4869</v>
      </c>
      <c r="J42" s="16">
        <f t="shared" si="10"/>
        <v>137.5</v>
      </c>
      <c r="K42" s="6">
        <f t="shared" si="9"/>
        <v>5006.5</v>
      </c>
      <c r="L42" s="18"/>
      <c r="M42" s="15"/>
      <c r="N42" s="1" t="s">
        <v>35</v>
      </c>
      <c r="O42" s="32">
        <f t="shared" si="11"/>
        <v>3914.515</v>
      </c>
    </row>
    <row r="43" customHeight="1" spans="1:15">
      <c r="A43" s="5">
        <v>41</v>
      </c>
      <c r="B43" s="7" t="s">
        <v>21</v>
      </c>
      <c r="C43" s="7"/>
      <c r="D43" s="7" t="s">
        <v>74</v>
      </c>
      <c r="E43" s="7">
        <v>24.5</v>
      </c>
      <c r="F43" s="7">
        <v>286.4</v>
      </c>
      <c r="G43" s="7"/>
      <c r="H43" s="7"/>
      <c r="I43" s="6">
        <f t="shared" si="7"/>
        <v>5155.2</v>
      </c>
      <c r="J43" s="16">
        <f t="shared" si="10"/>
        <v>122.5</v>
      </c>
      <c r="K43" s="6">
        <f t="shared" si="9"/>
        <v>5277.7</v>
      </c>
      <c r="L43" s="18"/>
      <c r="M43" s="15"/>
      <c r="N43" s="1" t="s">
        <v>37</v>
      </c>
      <c r="O43" s="32">
        <f t="shared" si="11"/>
        <v>19487.2498</v>
      </c>
    </row>
    <row r="44" customHeight="1" spans="1:15">
      <c r="A44" s="5">
        <v>42</v>
      </c>
      <c r="B44" s="7" t="s">
        <v>21</v>
      </c>
      <c r="C44" s="7"/>
      <c r="D44" s="7" t="s">
        <v>75</v>
      </c>
      <c r="E44" s="7">
        <v>28.5</v>
      </c>
      <c r="F44" s="7">
        <v>327.2</v>
      </c>
      <c r="G44" s="7"/>
      <c r="H44" s="7">
        <v>100</v>
      </c>
      <c r="I44" s="6">
        <f t="shared" si="7"/>
        <v>5789.6</v>
      </c>
      <c r="J44" s="16">
        <f t="shared" si="10"/>
        <v>142.5</v>
      </c>
      <c r="K44" s="6">
        <f t="shared" si="9"/>
        <v>5932.1</v>
      </c>
      <c r="L44" s="18" t="s">
        <v>27</v>
      </c>
      <c r="M44" s="15"/>
      <c r="N44" s="1" t="s">
        <v>39</v>
      </c>
      <c r="O44" s="32">
        <f t="shared" si="11"/>
        <v>2603.3662</v>
      </c>
    </row>
    <row r="45" customHeight="1" spans="1:15">
      <c r="A45" s="5">
        <v>43</v>
      </c>
      <c r="B45" s="7" t="s">
        <v>21</v>
      </c>
      <c r="C45" s="7"/>
      <c r="D45" s="7" t="s">
        <v>76</v>
      </c>
      <c r="E45" s="7">
        <v>26.5</v>
      </c>
      <c r="F45" s="7">
        <v>298.7</v>
      </c>
      <c r="G45" s="7"/>
      <c r="H45" s="7"/>
      <c r="I45" s="6">
        <f t="shared" si="7"/>
        <v>5376.6</v>
      </c>
      <c r="J45" s="16">
        <f t="shared" si="10"/>
        <v>132.5</v>
      </c>
      <c r="K45" s="6">
        <f t="shared" si="9"/>
        <v>5509.1</v>
      </c>
      <c r="L45" s="18"/>
      <c r="M45" s="15"/>
      <c r="N45" s="1" t="s">
        <v>41</v>
      </c>
      <c r="O45" s="32">
        <f t="shared" si="11"/>
        <v>3359.0978</v>
      </c>
    </row>
    <row r="46" customHeight="1" spans="1:15">
      <c r="A46" s="5">
        <v>44</v>
      </c>
      <c r="B46" s="7" t="s">
        <v>21</v>
      </c>
      <c r="C46" s="17"/>
      <c r="D46" s="17" t="s">
        <v>77</v>
      </c>
      <c r="E46" s="17">
        <v>18</v>
      </c>
      <c r="F46" s="17">
        <v>201.2</v>
      </c>
      <c r="G46" s="17"/>
      <c r="H46" s="17"/>
      <c r="I46" s="6">
        <f t="shared" si="7"/>
        <v>3621.6</v>
      </c>
      <c r="J46" s="16">
        <f t="shared" si="10"/>
        <v>90</v>
      </c>
      <c r="K46" s="6">
        <f t="shared" si="9"/>
        <v>3711.6</v>
      </c>
      <c r="L46" s="18"/>
      <c r="M46" s="15"/>
      <c r="N46" s="1" t="s">
        <v>43</v>
      </c>
      <c r="O46" s="32">
        <f t="shared" si="11"/>
        <v>2302.4002</v>
      </c>
    </row>
    <row r="47" customHeight="1" spans="1:15">
      <c r="A47" s="5">
        <v>45</v>
      </c>
      <c r="B47" s="7" t="s">
        <v>21</v>
      </c>
      <c r="C47" s="17"/>
      <c r="D47" s="17" t="s">
        <v>78</v>
      </c>
      <c r="E47" s="17">
        <v>11</v>
      </c>
      <c r="F47" s="17">
        <v>120.5</v>
      </c>
      <c r="G47" s="17"/>
      <c r="H47" s="17">
        <f>30+50</f>
        <v>80</v>
      </c>
      <c r="I47" s="6">
        <f t="shared" si="7"/>
        <v>2089</v>
      </c>
      <c r="J47" s="16">
        <f t="shared" si="10"/>
        <v>55</v>
      </c>
      <c r="K47" s="6">
        <f t="shared" si="9"/>
        <v>2144</v>
      </c>
      <c r="L47" s="18" t="s">
        <v>79</v>
      </c>
      <c r="M47" s="15"/>
      <c r="O47" s="1">
        <f>ROUND(SUM(O20:O46),2)</f>
        <v>324676.64</v>
      </c>
    </row>
    <row r="48" customHeight="1" spans="1:13">
      <c r="A48" s="5">
        <v>46</v>
      </c>
      <c r="B48" s="7" t="s">
        <v>21</v>
      </c>
      <c r="C48" s="17"/>
      <c r="D48" s="17" t="s">
        <v>80</v>
      </c>
      <c r="E48" s="17">
        <v>6</v>
      </c>
      <c r="F48" s="17">
        <v>68.5</v>
      </c>
      <c r="G48" s="17"/>
      <c r="H48" s="17">
        <v>5</v>
      </c>
      <c r="I48" s="6">
        <f t="shared" si="7"/>
        <v>1228</v>
      </c>
      <c r="J48" s="16">
        <f t="shared" si="10"/>
        <v>30</v>
      </c>
      <c r="K48" s="6">
        <f t="shared" si="9"/>
        <v>1258</v>
      </c>
      <c r="L48" s="18" t="s">
        <v>81</v>
      </c>
      <c r="M48" s="15"/>
    </row>
    <row r="49" customHeight="1" spans="1:13">
      <c r="A49" s="5">
        <v>47</v>
      </c>
      <c r="B49" s="7" t="s">
        <v>21</v>
      </c>
      <c r="C49" s="17"/>
      <c r="D49" s="17" t="s">
        <v>82</v>
      </c>
      <c r="E49" s="17">
        <v>4</v>
      </c>
      <c r="F49" s="17">
        <v>45</v>
      </c>
      <c r="G49" s="17"/>
      <c r="H49" s="17"/>
      <c r="I49" s="6">
        <f t="shared" si="7"/>
        <v>810</v>
      </c>
      <c r="J49" s="16">
        <f t="shared" si="10"/>
        <v>20</v>
      </c>
      <c r="K49" s="6">
        <f t="shared" si="9"/>
        <v>830</v>
      </c>
      <c r="L49" s="18"/>
      <c r="M49" s="15"/>
    </row>
    <row r="50" customHeight="1" spans="1:13">
      <c r="A50" s="5">
        <v>48</v>
      </c>
      <c r="B50" s="7" t="s">
        <v>21</v>
      </c>
      <c r="C50" s="17" t="s">
        <v>83</v>
      </c>
      <c r="D50" s="17" t="s">
        <v>84</v>
      </c>
      <c r="E50" s="17">
        <v>11.5</v>
      </c>
      <c r="F50" s="17">
        <v>126</v>
      </c>
      <c r="G50" s="17"/>
      <c r="H50" s="17">
        <v>50</v>
      </c>
      <c r="I50" s="6">
        <f t="shared" si="7"/>
        <v>2218</v>
      </c>
      <c r="J50" s="33">
        <f t="shared" si="10"/>
        <v>57.5</v>
      </c>
      <c r="K50" s="34">
        <f t="shared" si="9"/>
        <v>2275.5</v>
      </c>
      <c r="L50" s="18" t="s">
        <v>27</v>
      </c>
      <c r="M50" s="15"/>
    </row>
    <row r="51" customHeight="1" spans="1:13">
      <c r="A51" s="25">
        <v>49</v>
      </c>
      <c r="B51" s="26" t="s">
        <v>14</v>
      </c>
      <c r="C51" s="26" t="s">
        <v>15</v>
      </c>
      <c r="D51" s="26" t="s">
        <v>85</v>
      </c>
      <c r="E51" s="26">
        <v>28</v>
      </c>
      <c r="F51" s="26">
        <v>266.5</v>
      </c>
      <c r="G51" s="26"/>
      <c r="H51" s="26"/>
      <c r="I51" s="26">
        <f t="shared" ref="I51:I61" si="12">F51*13+G51-H51</f>
        <v>3464.5</v>
      </c>
      <c r="J51" s="35">
        <f>IF(E51&gt;=26,170,170/25*E51)</f>
        <v>170</v>
      </c>
      <c r="K51" s="26">
        <f t="shared" si="9"/>
        <v>3634.5</v>
      </c>
      <c r="L51" s="36"/>
      <c r="M51" s="37" t="s">
        <v>86</v>
      </c>
    </row>
    <row r="52" customHeight="1" spans="1:13">
      <c r="A52" s="27">
        <v>50</v>
      </c>
      <c r="B52" s="7" t="s">
        <v>14</v>
      </c>
      <c r="C52" s="7" t="s">
        <v>15</v>
      </c>
      <c r="D52" s="7" t="s">
        <v>87</v>
      </c>
      <c r="E52" s="7">
        <v>25.5</v>
      </c>
      <c r="F52" s="7">
        <v>269</v>
      </c>
      <c r="G52" s="7"/>
      <c r="H52" s="7"/>
      <c r="I52" s="7">
        <f t="shared" si="12"/>
        <v>3497</v>
      </c>
      <c r="J52" s="16">
        <f t="shared" ref="J52:J61" si="13">IF(E52&gt;=26,170,170/26*E52)</f>
        <v>166.730769230769</v>
      </c>
      <c r="K52" s="7">
        <f t="shared" si="9"/>
        <v>3663.73</v>
      </c>
      <c r="L52" s="38"/>
      <c r="M52" s="15"/>
    </row>
    <row r="53" customHeight="1" spans="1:13">
      <c r="A53" s="27">
        <v>51</v>
      </c>
      <c r="B53" s="7" t="s">
        <v>14</v>
      </c>
      <c r="C53" s="7" t="s">
        <v>15</v>
      </c>
      <c r="D53" s="7" t="s">
        <v>88</v>
      </c>
      <c r="E53" s="7">
        <v>26</v>
      </c>
      <c r="F53" s="7">
        <v>268</v>
      </c>
      <c r="G53" s="7"/>
      <c r="H53" s="7"/>
      <c r="I53" s="7">
        <f t="shared" si="12"/>
        <v>3484</v>
      </c>
      <c r="J53" s="16">
        <f t="shared" si="13"/>
        <v>170</v>
      </c>
      <c r="K53" s="7">
        <f t="shared" si="9"/>
        <v>3654</v>
      </c>
      <c r="L53" s="38"/>
      <c r="M53" s="15"/>
    </row>
    <row r="54" customHeight="1" spans="1:13">
      <c r="A54" s="27">
        <v>52</v>
      </c>
      <c r="B54" s="7" t="s">
        <v>14</v>
      </c>
      <c r="C54" s="7" t="s">
        <v>15</v>
      </c>
      <c r="D54" s="7" t="s">
        <v>89</v>
      </c>
      <c r="E54" s="7">
        <v>27</v>
      </c>
      <c r="F54" s="7">
        <v>278.5</v>
      </c>
      <c r="G54" s="7"/>
      <c r="H54" s="7"/>
      <c r="I54" s="7">
        <f t="shared" si="12"/>
        <v>3620.5</v>
      </c>
      <c r="J54" s="16">
        <f t="shared" si="13"/>
        <v>170</v>
      </c>
      <c r="K54" s="7">
        <f t="shared" si="9"/>
        <v>3790.5</v>
      </c>
      <c r="L54" s="38"/>
      <c r="M54" s="15"/>
    </row>
    <row r="55" customHeight="1" spans="1:13">
      <c r="A55" s="27">
        <v>53</v>
      </c>
      <c r="B55" s="7" t="s">
        <v>14</v>
      </c>
      <c r="C55" s="7" t="s">
        <v>15</v>
      </c>
      <c r="D55" s="7" t="s">
        <v>90</v>
      </c>
      <c r="E55" s="7">
        <v>27</v>
      </c>
      <c r="F55" s="7">
        <v>283.5</v>
      </c>
      <c r="G55" s="7"/>
      <c r="H55" s="7"/>
      <c r="I55" s="7">
        <f t="shared" si="12"/>
        <v>3685.5</v>
      </c>
      <c r="J55" s="16">
        <f t="shared" si="13"/>
        <v>170</v>
      </c>
      <c r="K55" s="7">
        <f t="shared" si="9"/>
        <v>3855.5</v>
      </c>
      <c r="L55" s="38"/>
      <c r="M55" s="15"/>
    </row>
    <row r="56" customHeight="1" spans="1:13">
      <c r="A56" s="27">
        <v>54</v>
      </c>
      <c r="B56" s="7" t="s">
        <v>14</v>
      </c>
      <c r="C56" s="7" t="s">
        <v>15</v>
      </c>
      <c r="D56" s="7" t="s">
        <v>91</v>
      </c>
      <c r="E56" s="7">
        <v>27</v>
      </c>
      <c r="F56" s="7">
        <v>278.5</v>
      </c>
      <c r="G56" s="7"/>
      <c r="H56" s="7"/>
      <c r="I56" s="7">
        <f t="shared" si="12"/>
        <v>3620.5</v>
      </c>
      <c r="J56" s="16">
        <f t="shared" si="13"/>
        <v>170</v>
      </c>
      <c r="K56" s="7">
        <f t="shared" si="9"/>
        <v>3790.5</v>
      </c>
      <c r="L56" s="38"/>
      <c r="M56" s="15"/>
    </row>
    <row r="57" customHeight="1" spans="1:13">
      <c r="A57" s="27">
        <v>55</v>
      </c>
      <c r="B57" s="7" t="s">
        <v>14</v>
      </c>
      <c r="C57" s="7"/>
      <c r="D57" s="7" t="s">
        <v>92</v>
      </c>
      <c r="E57" s="7">
        <v>14</v>
      </c>
      <c r="F57" s="7">
        <v>145.5</v>
      </c>
      <c r="G57" s="7"/>
      <c r="H57" s="7"/>
      <c r="I57" s="7">
        <f t="shared" si="12"/>
        <v>1891.5</v>
      </c>
      <c r="J57" s="16">
        <f t="shared" si="13"/>
        <v>91.5384615384615</v>
      </c>
      <c r="K57" s="7">
        <f t="shared" si="9"/>
        <v>1983.04</v>
      </c>
      <c r="L57" s="38"/>
      <c r="M57" s="15"/>
    </row>
    <row r="58" customHeight="1" spans="1:13">
      <c r="A58" s="27">
        <v>56</v>
      </c>
      <c r="B58" s="7" t="s">
        <v>14</v>
      </c>
      <c r="C58" s="7"/>
      <c r="D58" s="7" t="s">
        <v>93</v>
      </c>
      <c r="E58" s="7">
        <v>27</v>
      </c>
      <c r="F58" s="7">
        <v>275.5</v>
      </c>
      <c r="G58" s="7"/>
      <c r="H58" s="7"/>
      <c r="I58" s="7">
        <f t="shared" si="12"/>
        <v>3581.5</v>
      </c>
      <c r="J58" s="16">
        <f t="shared" si="13"/>
        <v>170</v>
      </c>
      <c r="K58" s="7">
        <f t="shared" si="9"/>
        <v>3751.5</v>
      </c>
      <c r="L58" s="38"/>
      <c r="M58" s="15"/>
    </row>
    <row r="59" customHeight="1" spans="1:13">
      <c r="A59" s="27">
        <v>57</v>
      </c>
      <c r="B59" s="7" t="s">
        <v>14</v>
      </c>
      <c r="C59" s="7"/>
      <c r="D59" s="7" t="s">
        <v>94</v>
      </c>
      <c r="E59" s="7">
        <v>29</v>
      </c>
      <c r="F59" s="7">
        <v>292.5</v>
      </c>
      <c r="G59" s="7">
        <v>129.2</v>
      </c>
      <c r="H59" s="7"/>
      <c r="I59" s="7">
        <f t="shared" si="12"/>
        <v>3931.7</v>
      </c>
      <c r="J59" s="16">
        <f t="shared" si="13"/>
        <v>170</v>
      </c>
      <c r="K59" s="7">
        <f t="shared" si="9"/>
        <v>4101.7</v>
      </c>
      <c r="L59" s="38" t="s">
        <v>95</v>
      </c>
      <c r="M59" s="15"/>
    </row>
    <row r="60" customHeight="1" spans="1:13">
      <c r="A60" s="27">
        <v>58</v>
      </c>
      <c r="B60" s="7" t="s">
        <v>14</v>
      </c>
      <c r="C60" s="7"/>
      <c r="D60" s="7" t="s">
        <v>96</v>
      </c>
      <c r="E60" s="7">
        <v>4</v>
      </c>
      <c r="F60" s="7">
        <v>42</v>
      </c>
      <c r="G60" s="7"/>
      <c r="H60" s="7"/>
      <c r="I60" s="7">
        <f t="shared" si="12"/>
        <v>546</v>
      </c>
      <c r="J60" s="16">
        <f t="shared" si="13"/>
        <v>26.1538461538462</v>
      </c>
      <c r="K60" s="7">
        <f t="shared" si="9"/>
        <v>572.15</v>
      </c>
      <c r="L60" s="38"/>
      <c r="M60" s="15"/>
    </row>
    <row r="61" customHeight="1" spans="1:13">
      <c r="A61" s="27">
        <v>59</v>
      </c>
      <c r="B61" s="7" t="s">
        <v>14</v>
      </c>
      <c r="C61" s="7" t="s">
        <v>15</v>
      </c>
      <c r="D61" s="7" t="s">
        <v>97</v>
      </c>
      <c r="E61" s="7">
        <v>22.5</v>
      </c>
      <c r="F61" s="7">
        <v>222</v>
      </c>
      <c r="G61" s="7"/>
      <c r="H61" s="7"/>
      <c r="I61" s="7">
        <f t="shared" si="12"/>
        <v>2886</v>
      </c>
      <c r="J61" s="16">
        <f t="shared" si="13"/>
        <v>147.115384615385</v>
      </c>
      <c r="K61" s="7">
        <f t="shared" si="9"/>
        <v>3033.12</v>
      </c>
      <c r="L61" s="38"/>
      <c r="M61" s="15"/>
    </row>
    <row r="62" s="1" customFormat="1" customHeight="1" spans="1:20">
      <c r="A62" s="27">
        <v>12</v>
      </c>
      <c r="B62" s="7" t="s">
        <v>14</v>
      </c>
      <c r="C62" s="7" t="s">
        <v>15</v>
      </c>
      <c r="D62" s="7" t="s">
        <v>98</v>
      </c>
      <c r="E62" s="7">
        <v>21.5</v>
      </c>
      <c r="F62" s="7">
        <v>230.5</v>
      </c>
      <c r="G62" s="7"/>
      <c r="H62" s="7"/>
      <c r="I62" s="7">
        <v>2120</v>
      </c>
      <c r="J62" s="7">
        <v>0</v>
      </c>
      <c r="K62" s="7">
        <f t="shared" si="9"/>
        <v>2120</v>
      </c>
      <c r="L62" s="39" t="s">
        <v>99</v>
      </c>
      <c r="M62" s="7"/>
      <c r="N62" s="40" t="s">
        <v>100</v>
      </c>
      <c r="O62" s="15"/>
      <c r="P62" s="1" t="s">
        <v>25</v>
      </c>
      <c r="Q62" s="1">
        <f>SUMIF(B:B,P62,M:M)*1.03</f>
        <v>0</v>
      </c>
      <c r="T62" s="1">
        <f>ROUND(Q62+R62+S62,2)</f>
        <v>0</v>
      </c>
    </row>
    <row r="63" customHeight="1" spans="1:13">
      <c r="A63" s="27">
        <v>60</v>
      </c>
      <c r="B63" s="7" t="s">
        <v>37</v>
      </c>
      <c r="C63" s="7" t="s">
        <v>15</v>
      </c>
      <c r="D63" s="7" t="s">
        <v>101</v>
      </c>
      <c r="E63" s="7">
        <v>26.5</v>
      </c>
      <c r="F63" s="7">
        <v>278</v>
      </c>
      <c r="G63" s="7"/>
      <c r="H63" s="7"/>
      <c r="I63" s="7">
        <f t="shared" ref="I63:I76" si="14">F63*13+G63-H63</f>
        <v>3614</v>
      </c>
      <c r="J63" s="16">
        <f t="shared" ref="J63:J76" si="15">IF(E63&gt;=26,170,170/26*E63)</f>
        <v>170</v>
      </c>
      <c r="K63" s="7">
        <f t="shared" ref="K63:K76" si="16">ROUND((I63+J63),2)</f>
        <v>3784</v>
      </c>
      <c r="L63" s="38"/>
      <c r="M63" s="15"/>
    </row>
    <row r="64" customHeight="1" spans="1:15">
      <c r="A64" s="27">
        <v>61</v>
      </c>
      <c r="B64" s="7" t="s">
        <v>37</v>
      </c>
      <c r="C64" s="7"/>
      <c r="D64" s="7" t="s">
        <v>102</v>
      </c>
      <c r="E64" s="7">
        <v>27</v>
      </c>
      <c r="F64" s="7">
        <v>276.5</v>
      </c>
      <c r="G64" s="7"/>
      <c r="H64" s="7"/>
      <c r="I64" s="7">
        <f t="shared" si="14"/>
        <v>3594.5</v>
      </c>
      <c r="J64" s="16">
        <f t="shared" si="15"/>
        <v>170</v>
      </c>
      <c r="K64" s="7">
        <f t="shared" si="16"/>
        <v>3764.5</v>
      </c>
      <c r="L64" s="41"/>
      <c r="M64" s="15"/>
      <c r="O64" s="32"/>
    </row>
    <row r="65" customHeight="1" spans="1:15">
      <c r="A65" s="27">
        <v>62</v>
      </c>
      <c r="B65" s="7" t="s">
        <v>37</v>
      </c>
      <c r="C65" s="7"/>
      <c r="D65" s="7" t="s">
        <v>103</v>
      </c>
      <c r="E65" s="7">
        <v>22.5</v>
      </c>
      <c r="F65" s="7">
        <v>237.5</v>
      </c>
      <c r="G65" s="7"/>
      <c r="H65" s="7"/>
      <c r="I65" s="7">
        <f t="shared" si="14"/>
        <v>3087.5</v>
      </c>
      <c r="J65" s="16">
        <f t="shared" si="15"/>
        <v>147.115384615385</v>
      </c>
      <c r="K65" s="7">
        <f t="shared" si="16"/>
        <v>3234.62</v>
      </c>
      <c r="L65" s="38"/>
      <c r="M65" s="15"/>
      <c r="O65" s="32"/>
    </row>
    <row r="66" s="1" customFormat="1" customHeight="1" spans="1:13">
      <c r="A66" s="27">
        <v>63</v>
      </c>
      <c r="B66" s="7" t="s">
        <v>37</v>
      </c>
      <c r="C66" s="7"/>
      <c r="D66" s="7" t="s">
        <v>104</v>
      </c>
      <c r="E66" s="7">
        <v>20.5</v>
      </c>
      <c r="F66" s="7">
        <v>208</v>
      </c>
      <c r="G66" s="7"/>
      <c r="H66" s="7"/>
      <c r="I66" s="7">
        <f t="shared" si="14"/>
        <v>2704</v>
      </c>
      <c r="J66" s="16">
        <f t="shared" si="15"/>
        <v>134.038461538462</v>
      </c>
      <c r="K66" s="7">
        <f t="shared" si="16"/>
        <v>2838.04</v>
      </c>
      <c r="L66" s="39"/>
      <c r="M66" s="55"/>
    </row>
    <row r="67" customHeight="1" spans="1:14">
      <c r="A67" s="27">
        <v>64</v>
      </c>
      <c r="B67" s="7" t="s">
        <v>19</v>
      </c>
      <c r="C67" s="7" t="s">
        <v>105</v>
      </c>
      <c r="D67" s="7" t="s">
        <v>106</v>
      </c>
      <c r="E67" s="7">
        <v>12</v>
      </c>
      <c r="F67" s="7">
        <v>144</v>
      </c>
      <c r="G67" s="7"/>
      <c r="H67" s="7"/>
      <c r="I67" s="7">
        <f t="shared" si="14"/>
        <v>1872</v>
      </c>
      <c r="J67" s="16">
        <f t="shared" si="15"/>
        <v>78.4615384615385</v>
      </c>
      <c r="K67" s="7">
        <f t="shared" si="16"/>
        <v>1950.46</v>
      </c>
      <c r="L67" s="38"/>
      <c r="M67" s="15"/>
      <c r="N67" s="1">
        <v>100131.69</v>
      </c>
    </row>
    <row r="68" customHeight="1" spans="1:15">
      <c r="A68" s="27">
        <v>65</v>
      </c>
      <c r="B68" s="7" t="s">
        <v>19</v>
      </c>
      <c r="C68" s="7"/>
      <c r="D68" s="7" t="s">
        <v>107</v>
      </c>
      <c r="E68" s="7">
        <v>29</v>
      </c>
      <c r="F68" s="7">
        <v>318</v>
      </c>
      <c r="G68" s="7"/>
      <c r="H68" s="7"/>
      <c r="I68" s="7">
        <f t="shared" si="14"/>
        <v>4134</v>
      </c>
      <c r="J68" s="16">
        <f t="shared" si="15"/>
        <v>170</v>
      </c>
      <c r="K68" s="7">
        <f t="shared" si="16"/>
        <v>4304</v>
      </c>
      <c r="L68" s="38"/>
      <c r="M68" s="15"/>
      <c r="O68" s="1">
        <f>K98-N67</f>
        <v>234001.55</v>
      </c>
    </row>
    <row r="69" customHeight="1" spans="1:13">
      <c r="A69" s="27">
        <v>66</v>
      </c>
      <c r="B69" s="7" t="s">
        <v>19</v>
      </c>
      <c r="C69" s="7"/>
      <c r="D69" s="7" t="s">
        <v>108</v>
      </c>
      <c r="E69" s="7">
        <v>27</v>
      </c>
      <c r="F69" s="7">
        <v>304</v>
      </c>
      <c r="G69" s="7"/>
      <c r="H69" s="7"/>
      <c r="I69" s="7">
        <f t="shared" si="14"/>
        <v>3952</v>
      </c>
      <c r="J69" s="16">
        <f t="shared" si="15"/>
        <v>170</v>
      </c>
      <c r="K69" s="7">
        <f t="shared" si="16"/>
        <v>4122</v>
      </c>
      <c r="L69" s="38"/>
      <c r="M69" s="15"/>
    </row>
    <row r="70" customHeight="1" spans="1:13">
      <c r="A70" s="27">
        <v>67</v>
      </c>
      <c r="B70" s="7" t="s">
        <v>19</v>
      </c>
      <c r="C70" s="7"/>
      <c r="D70" s="7" t="s">
        <v>109</v>
      </c>
      <c r="E70" s="7">
        <v>27</v>
      </c>
      <c r="F70" s="7">
        <v>325.5</v>
      </c>
      <c r="G70" s="7"/>
      <c r="H70" s="7"/>
      <c r="I70" s="7">
        <f t="shared" si="14"/>
        <v>4231.5</v>
      </c>
      <c r="J70" s="16">
        <f t="shared" si="15"/>
        <v>170</v>
      </c>
      <c r="K70" s="7">
        <f t="shared" si="16"/>
        <v>4401.5</v>
      </c>
      <c r="L70" s="38"/>
      <c r="M70" s="15"/>
    </row>
    <row r="71" customHeight="1" spans="1:13">
      <c r="A71" s="27">
        <v>68</v>
      </c>
      <c r="B71" s="7" t="s">
        <v>19</v>
      </c>
      <c r="C71" s="7"/>
      <c r="D71" s="7" t="s">
        <v>110</v>
      </c>
      <c r="E71" s="42">
        <v>3</v>
      </c>
      <c r="F71" s="7">
        <v>36</v>
      </c>
      <c r="G71" s="7"/>
      <c r="H71" s="7"/>
      <c r="I71" s="7">
        <f t="shared" si="14"/>
        <v>468</v>
      </c>
      <c r="J71" s="16">
        <f t="shared" si="15"/>
        <v>19.6153846153846</v>
      </c>
      <c r="K71" s="7">
        <f t="shared" si="16"/>
        <v>487.62</v>
      </c>
      <c r="L71" s="38"/>
      <c r="M71" s="15"/>
    </row>
    <row r="72" ht="30" customHeight="1" spans="1:13">
      <c r="A72" s="27">
        <v>69</v>
      </c>
      <c r="B72" s="7" t="s">
        <v>21</v>
      </c>
      <c r="C72" s="7"/>
      <c r="D72" s="7" t="s">
        <v>111</v>
      </c>
      <c r="E72" s="7">
        <v>28.5</v>
      </c>
      <c r="F72" s="7">
        <v>341.8</v>
      </c>
      <c r="G72" s="7">
        <f>11*13</f>
        <v>143</v>
      </c>
      <c r="H72" s="7">
        <v>100</v>
      </c>
      <c r="I72" s="7">
        <f t="shared" si="14"/>
        <v>4486.4</v>
      </c>
      <c r="J72" s="16">
        <f t="shared" si="15"/>
        <v>170</v>
      </c>
      <c r="K72" s="7">
        <f t="shared" si="16"/>
        <v>4656.4</v>
      </c>
      <c r="L72" s="41" t="s">
        <v>112</v>
      </c>
      <c r="M72" s="15"/>
    </row>
    <row r="73" customHeight="1" spans="1:13">
      <c r="A73" s="27">
        <v>70</v>
      </c>
      <c r="B73" s="17" t="s">
        <v>21</v>
      </c>
      <c r="C73" s="17"/>
      <c r="D73" s="17" t="s">
        <v>113</v>
      </c>
      <c r="E73" s="17">
        <v>18.5</v>
      </c>
      <c r="F73" s="17">
        <v>212.8</v>
      </c>
      <c r="G73" s="17"/>
      <c r="H73" s="17"/>
      <c r="I73" s="7">
        <f t="shared" si="14"/>
        <v>2766.4</v>
      </c>
      <c r="J73" s="16">
        <f t="shared" si="15"/>
        <v>120.961538461538</v>
      </c>
      <c r="K73" s="7">
        <f t="shared" si="16"/>
        <v>2887.36</v>
      </c>
      <c r="L73" s="18"/>
      <c r="M73" s="15"/>
    </row>
    <row r="74" customHeight="1" spans="1:13">
      <c r="A74" s="27">
        <v>71</v>
      </c>
      <c r="B74" s="7" t="s">
        <v>21</v>
      </c>
      <c r="C74" s="17"/>
      <c r="D74" s="17" t="s">
        <v>114</v>
      </c>
      <c r="E74" s="17">
        <v>9</v>
      </c>
      <c r="F74" s="17">
        <v>106.5</v>
      </c>
      <c r="G74" s="17"/>
      <c r="H74" s="17"/>
      <c r="I74" s="7">
        <f t="shared" si="14"/>
        <v>1384.5</v>
      </c>
      <c r="J74" s="16">
        <f t="shared" si="15"/>
        <v>58.8461538461538</v>
      </c>
      <c r="K74" s="7">
        <f t="shared" si="16"/>
        <v>1443.35</v>
      </c>
      <c r="L74" s="18"/>
      <c r="M74" s="15"/>
    </row>
    <row r="75" customHeight="1" spans="1:13">
      <c r="A75" s="27">
        <v>72</v>
      </c>
      <c r="B75" s="17" t="s">
        <v>21</v>
      </c>
      <c r="C75" s="17"/>
      <c r="D75" s="17" t="s">
        <v>115</v>
      </c>
      <c r="E75" s="17">
        <v>18.5</v>
      </c>
      <c r="F75" s="17">
        <v>221</v>
      </c>
      <c r="G75" s="17"/>
      <c r="H75" s="17"/>
      <c r="I75" s="7">
        <f t="shared" si="14"/>
        <v>2873</v>
      </c>
      <c r="J75" s="16">
        <f t="shared" si="15"/>
        <v>120.961538461538</v>
      </c>
      <c r="K75" s="7">
        <f t="shared" si="16"/>
        <v>2993.96</v>
      </c>
      <c r="L75" s="18"/>
      <c r="M75" s="15"/>
    </row>
    <row r="76" customHeight="1" spans="1:13">
      <c r="A76" s="43">
        <v>73</v>
      </c>
      <c r="B76" s="17" t="s">
        <v>21</v>
      </c>
      <c r="C76" s="17"/>
      <c r="D76" s="17" t="s">
        <v>116</v>
      </c>
      <c r="E76" s="17">
        <v>13.5</v>
      </c>
      <c r="F76" s="17">
        <v>159</v>
      </c>
      <c r="G76" s="17"/>
      <c r="H76" s="17"/>
      <c r="I76" s="17">
        <f t="shared" si="14"/>
        <v>2067</v>
      </c>
      <c r="J76" s="33">
        <f t="shared" si="15"/>
        <v>88.2692307692308</v>
      </c>
      <c r="K76" s="17">
        <f t="shared" si="16"/>
        <v>2155.27</v>
      </c>
      <c r="L76" s="18"/>
      <c r="M76" s="15"/>
    </row>
    <row r="77" ht="31" customHeight="1" spans="1:13">
      <c r="A77" s="44">
        <v>74</v>
      </c>
      <c r="B77" s="45" t="s">
        <v>33</v>
      </c>
      <c r="C77" s="45"/>
      <c r="D77" s="45" t="s">
        <v>117</v>
      </c>
      <c r="E77" s="45">
        <v>26</v>
      </c>
      <c r="F77" s="45">
        <v>234</v>
      </c>
      <c r="G77" s="45">
        <v>1755</v>
      </c>
      <c r="H77" s="45">
        <v>150</v>
      </c>
      <c r="I77" s="45">
        <f>F77*15+G77-H77</f>
        <v>5115</v>
      </c>
      <c r="J77" s="56"/>
      <c r="K77" s="45">
        <f>ROUND(I77+J77,2)</f>
        <v>5115</v>
      </c>
      <c r="L77" s="57" t="s">
        <v>118</v>
      </c>
      <c r="M77" s="37" t="s">
        <v>119</v>
      </c>
    </row>
    <row r="78" s="1" customFormat="1" ht="33" customHeight="1" spans="1:13">
      <c r="A78" s="27">
        <v>75</v>
      </c>
      <c r="B78" s="7" t="s">
        <v>33</v>
      </c>
      <c r="C78" s="7"/>
      <c r="D78" s="7" t="s">
        <v>120</v>
      </c>
      <c r="E78" s="7">
        <v>26.5</v>
      </c>
      <c r="F78" s="7">
        <v>238.5</v>
      </c>
      <c r="G78" s="7">
        <v>1620</v>
      </c>
      <c r="H78" s="7">
        <v>150</v>
      </c>
      <c r="I78" s="7">
        <f>F78*15+G78-H78</f>
        <v>5047.5</v>
      </c>
      <c r="J78" s="16"/>
      <c r="K78" s="7">
        <f>ROUND(I78+J78,2)</f>
        <v>5047.5</v>
      </c>
      <c r="L78" s="41" t="s">
        <v>121</v>
      </c>
      <c r="M78" s="15"/>
    </row>
    <row r="79" s="1" customFormat="1" customHeight="1" spans="1:13">
      <c r="A79" s="27">
        <v>76</v>
      </c>
      <c r="B79" s="34" t="s">
        <v>33</v>
      </c>
      <c r="C79" s="7"/>
      <c r="D79" s="7" t="s">
        <v>122</v>
      </c>
      <c r="E79" s="7">
        <v>28</v>
      </c>
      <c r="F79" s="7">
        <v>252</v>
      </c>
      <c r="G79" s="7">
        <v>1822.5</v>
      </c>
      <c r="H79" s="7"/>
      <c r="I79" s="7">
        <f>F79*15+G79-H79</f>
        <v>5602.5</v>
      </c>
      <c r="J79" s="16"/>
      <c r="K79" s="7">
        <f>ROUND(I79+J79,2)</f>
        <v>5602.5</v>
      </c>
      <c r="L79" s="38" t="s">
        <v>123</v>
      </c>
      <c r="M79" s="15"/>
    </row>
    <row r="80" s="1" customFormat="1" customHeight="1" spans="1:13">
      <c r="A80" s="27">
        <v>77</v>
      </c>
      <c r="B80" s="7" t="s">
        <v>33</v>
      </c>
      <c r="C80" s="17"/>
      <c r="D80" s="17" t="s">
        <v>124</v>
      </c>
      <c r="E80" s="17">
        <v>29</v>
      </c>
      <c r="F80" s="17">
        <v>261</v>
      </c>
      <c r="G80" s="17">
        <v>1687.5</v>
      </c>
      <c r="H80" s="17"/>
      <c r="I80" s="7">
        <f>F80*15+G80-H80</f>
        <v>5602.5</v>
      </c>
      <c r="J80" s="33"/>
      <c r="K80" s="7">
        <f>ROUND(I80+J80,2)</f>
        <v>5602.5</v>
      </c>
      <c r="L80" s="38" t="s">
        <v>125</v>
      </c>
      <c r="M80" s="58"/>
    </row>
    <row r="81" ht="27" customHeight="1" spans="1:13">
      <c r="A81" s="46">
        <v>78</v>
      </c>
      <c r="B81" s="47" t="s">
        <v>37</v>
      </c>
      <c r="C81" s="47"/>
      <c r="D81" s="47" t="s">
        <v>126</v>
      </c>
      <c r="E81" s="47">
        <v>25.5</v>
      </c>
      <c r="F81" s="47">
        <v>256.5</v>
      </c>
      <c r="G81" s="47">
        <f>13*138</f>
        <v>1794</v>
      </c>
      <c r="H81" s="47"/>
      <c r="I81" s="47">
        <f>F81*13+G81-H81</f>
        <v>5128.5</v>
      </c>
      <c r="J81" s="59">
        <v>170</v>
      </c>
      <c r="K81" s="47">
        <f>ROUND(I81+J81,2)</f>
        <v>5298.5</v>
      </c>
      <c r="L81" s="60" t="s">
        <v>127</v>
      </c>
      <c r="M81" s="61" t="s">
        <v>128</v>
      </c>
    </row>
    <row r="82" customHeight="1" spans="1:13">
      <c r="A82" s="5">
        <v>79</v>
      </c>
      <c r="B82" s="6" t="s">
        <v>41</v>
      </c>
      <c r="C82" s="6"/>
      <c r="D82" s="6" t="s">
        <v>129</v>
      </c>
      <c r="E82" s="6">
        <v>22</v>
      </c>
      <c r="F82" s="6">
        <v>176</v>
      </c>
      <c r="G82" s="6"/>
      <c r="H82" s="6"/>
      <c r="I82" s="6">
        <v>3117.41</v>
      </c>
      <c r="J82" s="62">
        <f>170/26*E82</f>
        <v>143.846153846154</v>
      </c>
      <c r="K82" s="6">
        <f>ROUND(G82-H82+I82+J82,2)</f>
        <v>3261.26</v>
      </c>
      <c r="L82" s="63"/>
      <c r="M82" s="64"/>
    </row>
    <row r="83" customHeight="1" spans="1:13">
      <c r="A83" s="27">
        <v>80</v>
      </c>
      <c r="B83" s="7" t="s">
        <v>43</v>
      </c>
      <c r="C83" s="7"/>
      <c r="D83" s="7" t="s">
        <v>130</v>
      </c>
      <c r="E83" s="7">
        <v>19</v>
      </c>
      <c r="F83" s="7">
        <v>152</v>
      </c>
      <c r="G83" s="7"/>
      <c r="H83" s="7"/>
      <c r="I83" s="7">
        <f>3000/27*19</f>
        <v>2111.11111111111</v>
      </c>
      <c r="J83" s="16">
        <f>IF(E83&gt;=26,170,170/26*E83)</f>
        <v>124.230769230769</v>
      </c>
      <c r="K83" s="17">
        <f>ROUND((I83+J83+G83-H83),2)</f>
        <v>2235.34</v>
      </c>
      <c r="L83" s="38"/>
      <c r="M83" s="64"/>
    </row>
    <row r="84" customHeight="1" spans="1:13">
      <c r="A84" s="27">
        <v>81</v>
      </c>
      <c r="B84" s="7" t="s">
        <v>31</v>
      </c>
      <c r="C84" s="7"/>
      <c r="D84" s="7" t="s">
        <v>20</v>
      </c>
      <c r="E84" s="7">
        <v>19</v>
      </c>
      <c r="F84" s="7">
        <v>212</v>
      </c>
      <c r="G84" s="7"/>
      <c r="H84" s="7"/>
      <c r="I84" s="7">
        <v>4019.7</v>
      </c>
      <c r="J84" s="16">
        <f>IF(E84&gt;=26,170,170/26*E84)</f>
        <v>124.230769230769</v>
      </c>
      <c r="K84" s="17">
        <f t="shared" ref="K84:K95" si="17">ROUND((I84+J84+G84-H84),2)</f>
        <v>4143.93</v>
      </c>
      <c r="L84" s="38"/>
      <c r="M84" s="64"/>
    </row>
    <row r="85" customHeight="1" spans="1:13">
      <c r="A85" s="27">
        <v>82</v>
      </c>
      <c r="B85" s="7" t="s">
        <v>39</v>
      </c>
      <c r="C85" s="7"/>
      <c r="D85" s="7" t="s">
        <v>131</v>
      </c>
      <c r="E85" s="7">
        <v>14</v>
      </c>
      <c r="F85" s="7">
        <v>168</v>
      </c>
      <c r="G85" s="7"/>
      <c r="H85" s="7"/>
      <c r="I85" s="7">
        <v>2436</v>
      </c>
      <c r="J85" s="16">
        <f>IF(E85&gt;=26,170,170/26*E85)</f>
        <v>91.5384615384615</v>
      </c>
      <c r="K85" s="17">
        <f t="shared" si="17"/>
        <v>2527.54</v>
      </c>
      <c r="L85" s="38"/>
      <c r="M85" s="64"/>
    </row>
    <row r="86" customHeight="1" spans="1:13">
      <c r="A86" s="27">
        <v>83</v>
      </c>
      <c r="B86" s="7" t="s">
        <v>25</v>
      </c>
      <c r="C86" s="7"/>
      <c r="D86" s="7" t="s">
        <v>132</v>
      </c>
      <c r="E86" s="7">
        <v>27</v>
      </c>
      <c r="F86" s="7">
        <v>228</v>
      </c>
      <c r="G86" s="7"/>
      <c r="H86" s="7"/>
      <c r="I86" s="7">
        <v>2898.6</v>
      </c>
      <c r="J86" s="16">
        <f>IF(E86&gt;=26,170,170/26*E86)</f>
        <v>170</v>
      </c>
      <c r="K86" s="17">
        <f t="shared" si="17"/>
        <v>3068.6</v>
      </c>
      <c r="L86" s="38"/>
      <c r="M86" s="64"/>
    </row>
    <row r="87" customHeight="1" spans="1:13">
      <c r="A87" s="27">
        <v>84</v>
      </c>
      <c r="B87" s="7" t="s">
        <v>25</v>
      </c>
      <c r="C87" s="7"/>
      <c r="D87" s="7" t="s">
        <v>133</v>
      </c>
      <c r="E87" s="7">
        <v>5.5</v>
      </c>
      <c r="F87" s="7">
        <v>49</v>
      </c>
      <c r="G87" s="7"/>
      <c r="H87" s="7"/>
      <c r="I87" s="7">
        <v>380</v>
      </c>
      <c r="J87" s="16">
        <f t="shared" ref="J87:J96" si="18">IF(E87&gt;=26,170,170/26*E87)</f>
        <v>35.9615384615385</v>
      </c>
      <c r="K87" s="17">
        <f t="shared" si="17"/>
        <v>415.96</v>
      </c>
      <c r="L87" s="38"/>
      <c r="M87" s="64"/>
    </row>
    <row r="88" customHeight="1" spans="1:13">
      <c r="A88" s="27">
        <v>85</v>
      </c>
      <c r="B88" s="7" t="s">
        <v>25</v>
      </c>
      <c r="C88" s="7"/>
      <c r="D88" s="7" t="s">
        <v>134</v>
      </c>
      <c r="E88" s="7">
        <v>10</v>
      </c>
      <c r="F88" s="7">
        <v>82</v>
      </c>
      <c r="G88" s="7"/>
      <c r="H88" s="7"/>
      <c r="I88" s="7">
        <v>868</v>
      </c>
      <c r="J88" s="16">
        <f t="shared" si="18"/>
        <v>65.3846153846154</v>
      </c>
      <c r="K88" s="17">
        <f t="shared" si="17"/>
        <v>933.38</v>
      </c>
      <c r="L88" s="38"/>
      <c r="M88" s="64"/>
    </row>
    <row r="89" customHeight="1" spans="1:13">
      <c r="A89" s="27">
        <v>86</v>
      </c>
      <c r="B89" s="7" t="s">
        <v>25</v>
      </c>
      <c r="C89" s="7"/>
      <c r="D89" s="7" t="s">
        <v>135</v>
      </c>
      <c r="E89" s="7">
        <v>10.5</v>
      </c>
      <c r="F89" s="7">
        <v>85.5</v>
      </c>
      <c r="G89" s="7"/>
      <c r="H89" s="7"/>
      <c r="I89" s="7">
        <v>903</v>
      </c>
      <c r="J89" s="16">
        <f t="shared" si="18"/>
        <v>68.6538461538461</v>
      </c>
      <c r="K89" s="17">
        <f t="shared" si="17"/>
        <v>971.65</v>
      </c>
      <c r="L89" s="38"/>
      <c r="M89" s="64"/>
    </row>
    <row r="90" customHeight="1" spans="1:13">
      <c r="A90" s="27">
        <v>87</v>
      </c>
      <c r="B90" s="7" t="s">
        <v>28</v>
      </c>
      <c r="C90" s="7" t="s">
        <v>15</v>
      </c>
      <c r="D90" s="7" t="s">
        <v>136</v>
      </c>
      <c r="E90" s="7">
        <v>26.3</v>
      </c>
      <c r="F90" s="7">
        <v>277.5</v>
      </c>
      <c r="G90" s="7"/>
      <c r="H90" s="7"/>
      <c r="I90" s="7">
        <v>3766.5325</v>
      </c>
      <c r="J90" s="16">
        <f t="shared" si="18"/>
        <v>170</v>
      </c>
      <c r="K90" s="17">
        <f t="shared" si="17"/>
        <v>3936.53</v>
      </c>
      <c r="L90" s="38"/>
      <c r="M90" s="64"/>
    </row>
    <row r="91" customHeight="1" spans="1:13">
      <c r="A91" s="27">
        <v>88</v>
      </c>
      <c r="B91" s="7" t="s">
        <v>28</v>
      </c>
      <c r="C91" s="7" t="s">
        <v>15</v>
      </c>
      <c r="D91" s="7" t="s">
        <v>137</v>
      </c>
      <c r="E91" s="7">
        <v>25.3</v>
      </c>
      <c r="F91" s="7">
        <v>269</v>
      </c>
      <c r="G91" s="7"/>
      <c r="H91" s="7"/>
      <c r="I91" s="7">
        <v>3689.318</v>
      </c>
      <c r="J91" s="16">
        <f t="shared" si="18"/>
        <v>165.423076923077</v>
      </c>
      <c r="K91" s="17">
        <f t="shared" si="17"/>
        <v>3854.74</v>
      </c>
      <c r="L91" s="38"/>
      <c r="M91" s="64"/>
    </row>
    <row r="92" customHeight="1" spans="1:13">
      <c r="A92" s="27">
        <v>89</v>
      </c>
      <c r="B92" s="7" t="s">
        <v>28</v>
      </c>
      <c r="C92" s="7"/>
      <c r="D92" s="7" t="s">
        <v>138</v>
      </c>
      <c r="E92" s="7">
        <v>26.5</v>
      </c>
      <c r="F92" s="7">
        <v>282</v>
      </c>
      <c r="G92" s="7"/>
      <c r="H92" s="7"/>
      <c r="I92" s="7">
        <v>3905.602</v>
      </c>
      <c r="J92" s="16">
        <f t="shared" si="18"/>
        <v>170</v>
      </c>
      <c r="K92" s="17">
        <f t="shared" si="17"/>
        <v>4075.6</v>
      </c>
      <c r="L92" s="38"/>
      <c r="M92" s="64"/>
    </row>
    <row r="93" customHeight="1" spans="1:13">
      <c r="A93" s="27">
        <v>90</v>
      </c>
      <c r="B93" s="7" t="s">
        <v>35</v>
      </c>
      <c r="C93" s="7"/>
      <c r="D93" s="7" t="s">
        <v>139</v>
      </c>
      <c r="E93" s="7">
        <v>26.3</v>
      </c>
      <c r="F93" s="7">
        <v>235</v>
      </c>
      <c r="G93" s="7"/>
      <c r="H93" s="7"/>
      <c r="I93" s="7">
        <f>F93*13</f>
        <v>3055</v>
      </c>
      <c r="J93" s="16">
        <f t="shared" si="18"/>
        <v>170</v>
      </c>
      <c r="K93" s="17">
        <f t="shared" si="17"/>
        <v>3225</v>
      </c>
      <c r="L93" s="38"/>
      <c r="M93" s="64"/>
    </row>
    <row r="94" customHeight="1" spans="1:13">
      <c r="A94" s="27">
        <v>91</v>
      </c>
      <c r="B94" s="6" t="s">
        <v>35</v>
      </c>
      <c r="C94" s="6"/>
      <c r="D94" s="6" t="s">
        <v>140</v>
      </c>
      <c r="E94" s="6">
        <v>3.5</v>
      </c>
      <c r="F94" s="6">
        <v>31</v>
      </c>
      <c r="G94" s="6"/>
      <c r="H94" s="6"/>
      <c r="I94" s="6">
        <v>558</v>
      </c>
      <c r="J94" s="16">
        <f t="shared" si="18"/>
        <v>22.8846153846154</v>
      </c>
      <c r="K94" s="17">
        <v>575.5</v>
      </c>
      <c r="L94" s="63"/>
      <c r="M94" s="64"/>
    </row>
    <row r="95" customHeight="1" spans="1:13">
      <c r="A95" s="27">
        <v>92</v>
      </c>
      <c r="B95" s="6" t="s">
        <v>23</v>
      </c>
      <c r="C95" s="6"/>
      <c r="D95" s="6" t="s">
        <v>141</v>
      </c>
      <c r="E95" s="6">
        <v>25</v>
      </c>
      <c r="F95" s="6">
        <v>271</v>
      </c>
      <c r="G95" s="6"/>
      <c r="H95" s="6"/>
      <c r="I95" s="6">
        <f>1390.33+150*13</f>
        <v>3340.33</v>
      </c>
      <c r="J95" s="16">
        <f t="shared" si="18"/>
        <v>163.461538461538</v>
      </c>
      <c r="K95" s="17">
        <f>ROUND((I95+J95+G95-H95),2)</f>
        <v>3503.79</v>
      </c>
      <c r="L95" s="63"/>
      <c r="M95" s="64"/>
    </row>
    <row r="96" customHeight="1" spans="1:13">
      <c r="A96" s="27">
        <v>93</v>
      </c>
      <c r="B96" s="7" t="s">
        <v>23</v>
      </c>
      <c r="C96" s="7" t="s">
        <v>142</v>
      </c>
      <c r="D96" s="7" t="s">
        <v>143</v>
      </c>
      <c r="E96" s="48">
        <v>27.8</v>
      </c>
      <c r="F96" s="7">
        <v>327.5</v>
      </c>
      <c r="G96" s="7">
        <v>140</v>
      </c>
      <c r="H96" s="7"/>
      <c r="I96" s="7">
        <v>3763.103193325</v>
      </c>
      <c r="J96" s="16">
        <f t="shared" si="18"/>
        <v>170</v>
      </c>
      <c r="K96" s="7">
        <f>ROUND((I96+J96+G96-H96),2)</f>
        <v>4073.1</v>
      </c>
      <c r="L96" s="38" t="s">
        <v>144</v>
      </c>
      <c r="M96" s="64"/>
    </row>
    <row r="97" customHeight="1" spans="1:13">
      <c r="A97" s="49" t="s">
        <v>145</v>
      </c>
      <c r="B97" s="50"/>
      <c r="C97" s="50"/>
      <c r="D97" s="51"/>
      <c r="E97" s="52">
        <f>SUM(E3:E96)</f>
        <v>1881.1</v>
      </c>
      <c r="F97" s="52">
        <f t="shared" ref="F97:K97" si="19">SUM(F3:F96)</f>
        <v>19195.7</v>
      </c>
      <c r="G97" s="52">
        <f t="shared" si="19"/>
        <v>9091.2</v>
      </c>
      <c r="H97" s="52">
        <f t="shared" si="19"/>
        <v>1685</v>
      </c>
      <c r="I97" s="52">
        <f t="shared" si="19"/>
        <v>305163.006804436</v>
      </c>
      <c r="J97" s="52">
        <f t="shared" si="19"/>
        <v>9922.42307692307</v>
      </c>
      <c r="K97" s="52">
        <f t="shared" si="19"/>
        <v>315220.04</v>
      </c>
      <c r="L97" s="65"/>
      <c r="M97" s="66"/>
    </row>
    <row r="98" customHeight="1" spans="1:13">
      <c r="A98" s="53" t="s">
        <v>146</v>
      </c>
      <c r="B98" s="54"/>
      <c r="C98" s="54"/>
      <c r="D98" s="54"/>
      <c r="E98" s="54"/>
      <c r="F98" s="54"/>
      <c r="G98" s="54"/>
      <c r="H98" s="54"/>
      <c r="I98" s="54"/>
      <c r="J98" s="54"/>
      <c r="K98" s="67">
        <f>ROUND(K97*1.06,2)</f>
        <v>334133.24</v>
      </c>
      <c r="L98" s="68"/>
      <c r="M98" s="69"/>
    </row>
    <row r="100" customHeight="1" spans="2:7">
      <c r="B100" s="10" t="s">
        <v>147</v>
      </c>
      <c r="C100" s="10" t="s">
        <v>148</v>
      </c>
      <c r="D100" s="10"/>
      <c r="E100" s="10"/>
      <c r="F100" s="10" t="s">
        <v>149</v>
      </c>
      <c r="G100" s="10"/>
    </row>
  </sheetData>
  <mergeCells count="8">
    <mergeCell ref="A1:M1"/>
    <mergeCell ref="A97:D97"/>
    <mergeCell ref="A98:J98"/>
    <mergeCell ref="K98:M98"/>
    <mergeCell ref="M3:M50"/>
    <mergeCell ref="M51:M76"/>
    <mergeCell ref="M77:M80"/>
    <mergeCell ref="M82:M96"/>
  </mergeCells>
  <printOptions horizontalCentered="1"/>
  <pageMargins left="0.786805555555556" right="0" top="0" bottom="0" header="0.314583333333333" footer="0.314583333333333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zoomScale="80" zoomScaleNormal="80" workbookViewId="0">
      <pane ySplit="2" topLeftCell="A12" activePane="bottomLeft" state="frozen"/>
      <selection/>
      <selection pane="bottomLeft" activeCell="M29" sqref="M29:O29"/>
    </sheetView>
  </sheetViews>
  <sheetFormatPr defaultColWidth="9" defaultRowHeight="20" customHeight="1"/>
  <cols>
    <col min="1" max="1" width="5.625" style="1" customWidth="1"/>
    <col min="2" max="2" width="11.75" style="1" customWidth="1"/>
    <col min="3" max="3" width="7.875" style="1" hidden="1" customWidth="1"/>
    <col min="4" max="4" width="9" style="1"/>
    <col min="5" max="5" width="8.75" style="1" customWidth="1"/>
    <col min="6" max="7" width="9" style="1" hidden="1" customWidth="1"/>
    <col min="8" max="8" width="10.25" style="1" customWidth="1"/>
    <col min="9" max="9" width="8.625" style="1" customWidth="1"/>
    <col min="10" max="10" width="9" style="1" customWidth="1"/>
    <col min="11" max="11" width="9.25" style="1" customWidth="1"/>
    <col min="12" max="12" width="10.625" style="1" customWidth="1"/>
    <col min="13" max="13" width="9.75" style="1" customWidth="1"/>
    <col min="14" max="14" width="13.1166666666667" style="1" customWidth="1"/>
    <col min="15" max="15" width="8.81666666666667" style="1" customWidth="1"/>
    <col min="16" max="16" width="11.3166666666667" style="1" hidden="1" customWidth="1"/>
    <col min="17" max="17" width="13.375" style="1" hidden="1" customWidth="1"/>
    <col min="18" max="19" width="9" style="1" hidden="1" customWidth="1"/>
    <col min="20" max="20" width="12.625" style="1" hidden="1" customWidth="1"/>
    <col min="21" max="21" width="9.375" style="1" hidden="1" customWidth="1"/>
    <col min="22" max="22" width="10.375" style="1" hidden="1" customWidth="1"/>
    <col min="23" max="16384" width="9" style="1"/>
  </cols>
  <sheetData>
    <row r="1" s="1" customFormat="1" customHeight="1" spans="1:15">
      <c r="A1" s="2" t="s">
        <v>150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15" customHeight="1" spans="1: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151</v>
      </c>
      <c r="G2" s="4" t="s">
        <v>152</v>
      </c>
      <c r="H2" s="4" t="s">
        <v>6</v>
      </c>
      <c r="I2" s="4" t="s">
        <v>7</v>
      </c>
      <c r="J2" s="4" t="s">
        <v>153</v>
      </c>
      <c r="K2" s="4" t="s">
        <v>9</v>
      </c>
      <c r="L2" s="4" t="s">
        <v>10</v>
      </c>
      <c r="M2" s="4" t="s">
        <v>11</v>
      </c>
      <c r="N2" s="11" t="s">
        <v>12</v>
      </c>
      <c r="O2" s="12" t="s">
        <v>13</v>
      </c>
    </row>
    <row r="3" s="1" customFormat="1" ht="21" customHeight="1" spans="1:22">
      <c r="A3" s="5">
        <v>1</v>
      </c>
      <c r="B3" s="6" t="s">
        <v>39</v>
      </c>
      <c r="C3" s="6" t="s">
        <v>15</v>
      </c>
      <c r="D3" s="6" t="s">
        <v>154</v>
      </c>
      <c r="E3" s="6">
        <v>28</v>
      </c>
      <c r="F3" s="6">
        <v>241</v>
      </c>
      <c r="G3" s="6"/>
      <c r="H3" s="6">
        <v>274</v>
      </c>
      <c r="I3" s="6"/>
      <c r="J3" s="6"/>
      <c r="K3" s="6">
        <f t="shared" ref="K3:K8" si="0">H3*18+I3-J3</f>
        <v>4932</v>
      </c>
      <c r="L3" s="13">
        <f t="shared" ref="L3:L8" si="1">E3*5</f>
        <v>140</v>
      </c>
      <c r="M3" s="6">
        <f t="shared" ref="M3:M9" si="2">ROUND((K3+L3),2)</f>
        <v>5072</v>
      </c>
      <c r="N3" s="14"/>
      <c r="O3" s="15" t="s">
        <v>17</v>
      </c>
      <c r="P3" s="1" t="s">
        <v>39</v>
      </c>
      <c r="Q3" s="1">
        <f>SUMIF(B:B,P3,M:M)*1.03</f>
        <v>11940.79</v>
      </c>
      <c r="R3" s="1">
        <v>24637.28</v>
      </c>
      <c r="S3" s="1">
        <v>4774</v>
      </c>
      <c r="T3" s="1">
        <f>ROUND(Q3+R3+S3,2)</f>
        <v>41352.07</v>
      </c>
      <c r="V3" s="1">
        <f>T3+U3</f>
        <v>41352.07</v>
      </c>
    </row>
    <row r="4" s="1" customFormat="1" customHeight="1" spans="1:22">
      <c r="A4" s="5">
        <v>2</v>
      </c>
      <c r="B4" s="7" t="s">
        <v>39</v>
      </c>
      <c r="C4" s="7" t="s">
        <v>15</v>
      </c>
      <c r="D4" s="7" t="s">
        <v>155</v>
      </c>
      <c r="E4" s="7">
        <v>3</v>
      </c>
      <c r="F4" s="7">
        <v>227</v>
      </c>
      <c r="G4" s="7"/>
      <c r="H4" s="7">
        <v>24</v>
      </c>
      <c r="I4" s="7"/>
      <c r="J4" s="7"/>
      <c r="K4" s="6">
        <f t="shared" si="0"/>
        <v>432</v>
      </c>
      <c r="L4" s="16">
        <f t="shared" si="1"/>
        <v>15</v>
      </c>
      <c r="M4" s="6">
        <f t="shared" si="2"/>
        <v>447</v>
      </c>
      <c r="N4" s="17"/>
      <c r="O4" s="15"/>
      <c r="P4" s="1" t="s">
        <v>33</v>
      </c>
      <c r="Q4" s="1">
        <f>SUMIF(B:B,P4,M:M)*1.03</f>
        <v>26846.95</v>
      </c>
      <c r="S4" s="1">
        <v>115942</v>
      </c>
      <c r="T4" s="1">
        <f>ROUND(Q4+R4+S4,2)</f>
        <v>142788.95</v>
      </c>
      <c r="V4" s="1">
        <f>T4+U4</f>
        <v>142788.95</v>
      </c>
    </row>
    <row r="5" s="1" customFormat="1" customHeight="1" spans="1:22">
      <c r="A5" s="5">
        <v>3</v>
      </c>
      <c r="B5" s="6" t="s">
        <v>39</v>
      </c>
      <c r="C5" s="7"/>
      <c r="D5" s="7" t="s">
        <v>156</v>
      </c>
      <c r="E5" s="7">
        <v>28</v>
      </c>
      <c r="F5" s="7">
        <v>257</v>
      </c>
      <c r="G5" s="7"/>
      <c r="H5" s="7">
        <v>274</v>
      </c>
      <c r="I5" s="7"/>
      <c r="J5" s="7"/>
      <c r="K5" s="6">
        <f t="shared" si="0"/>
        <v>4932</v>
      </c>
      <c r="L5" s="16">
        <f t="shared" si="1"/>
        <v>140</v>
      </c>
      <c r="M5" s="6">
        <f t="shared" si="2"/>
        <v>5072</v>
      </c>
      <c r="N5" s="17"/>
      <c r="O5" s="15"/>
      <c r="P5" s="1" t="s">
        <v>35</v>
      </c>
      <c r="Q5" s="1">
        <f>SUMIF(B:B,P5,M:M)*1.03</f>
        <v>13173.7</v>
      </c>
      <c r="S5" s="1">
        <v>36730</v>
      </c>
      <c r="T5" s="1">
        <f>ROUND(Q5+R5+S5,2)</f>
        <v>49903.7</v>
      </c>
      <c r="V5" s="1">
        <f>T5+U5</f>
        <v>49903.7</v>
      </c>
    </row>
    <row r="6" s="1" customFormat="1" customHeight="1" spans="1:17">
      <c r="A6" s="5">
        <v>4</v>
      </c>
      <c r="B6" s="7" t="s">
        <v>39</v>
      </c>
      <c r="C6" s="7"/>
      <c r="D6" s="7" t="s">
        <v>157</v>
      </c>
      <c r="E6" s="7">
        <v>2</v>
      </c>
      <c r="F6" s="7"/>
      <c r="G6" s="7"/>
      <c r="H6" s="7">
        <v>18</v>
      </c>
      <c r="I6" s="7"/>
      <c r="J6" s="7"/>
      <c r="K6" s="6">
        <f t="shared" si="0"/>
        <v>324</v>
      </c>
      <c r="L6" s="16">
        <f t="shared" si="1"/>
        <v>10</v>
      </c>
      <c r="M6" s="6">
        <f t="shared" si="2"/>
        <v>334</v>
      </c>
      <c r="N6" s="17"/>
      <c r="O6" s="15"/>
      <c r="P6" s="1" t="s">
        <v>28</v>
      </c>
      <c r="Q6" s="1">
        <f>SUMIF(B:B,P6,M:M)*1.03</f>
        <v>17383.31</v>
      </c>
    </row>
    <row r="7" s="1" customFormat="1" customHeight="1" spans="1:17">
      <c r="A7" s="5">
        <v>5</v>
      </c>
      <c r="B7" s="6" t="s">
        <v>39</v>
      </c>
      <c r="C7" s="7"/>
      <c r="D7" s="7" t="s">
        <v>158</v>
      </c>
      <c r="E7" s="7">
        <v>2</v>
      </c>
      <c r="F7" s="7"/>
      <c r="G7" s="7"/>
      <c r="H7" s="7">
        <v>18</v>
      </c>
      <c r="I7" s="7"/>
      <c r="J7" s="7"/>
      <c r="K7" s="6">
        <f t="shared" si="0"/>
        <v>324</v>
      </c>
      <c r="L7" s="16">
        <f t="shared" si="1"/>
        <v>10</v>
      </c>
      <c r="M7" s="6">
        <f t="shared" si="2"/>
        <v>334</v>
      </c>
      <c r="N7" s="17"/>
      <c r="O7" s="15"/>
      <c r="Q7" s="1">
        <f>SUM(Q3:Q6)</f>
        <v>69344.75</v>
      </c>
    </row>
    <row r="8" s="1" customFormat="1" customHeight="1" spans="1:15">
      <c r="A8" s="5">
        <v>6</v>
      </c>
      <c r="B8" s="7" t="s">
        <v>39</v>
      </c>
      <c r="C8" s="7"/>
      <c r="D8" s="7" t="s">
        <v>159</v>
      </c>
      <c r="E8" s="7">
        <v>2</v>
      </c>
      <c r="F8" s="7"/>
      <c r="G8" s="7"/>
      <c r="H8" s="7">
        <v>18</v>
      </c>
      <c r="I8" s="7"/>
      <c r="J8" s="7"/>
      <c r="K8" s="6">
        <f t="shared" si="0"/>
        <v>324</v>
      </c>
      <c r="L8" s="16">
        <f t="shared" si="1"/>
        <v>10</v>
      </c>
      <c r="M8" s="6">
        <f t="shared" si="2"/>
        <v>334</v>
      </c>
      <c r="N8" s="17"/>
      <c r="O8" s="15"/>
    </row>
    <row r="9" s="1" customFormat="1" customHeight="1" spans="1:22">
      <c r="A9" s="5">
        <v>7</v>
      </c>
      <c r="B9" s="7" t="s">
        <v>33</v>
      </c>
      <c r="C9" s="7"/>
      <c r="D9" s="7" t="s">
        <v>160</v>
      </c>
      <c r="E9" s="7">
        <v>30</v>
      </c>
      <c r="F9" s="7"/>
      <c r="G9" s="7"/>
      <c r="H9" s="7">
        <v>290.5</v>
      </c>
      <c r="I9" s="7"/>
      <c r="J9" s="7">
        <v>150</v>
      </c>
      <c r="K9" s="6">
        <f t="shared" ref="K9:K29" si="3">H9*18+I9-J9</f>
        <v>5079</v>
      </c>
      <c r="L9" s="16">
        <f t="shared" ref="L9:L28" si="4">E9*5</f>
        <v>150</v>
      </c>
      <c r="M9" s="6">
        <f t="shared" si="2"/>
        <v>5229</v>
      </c>
      <c r="N9" s="18" t="s">
        <v>53</v>
      </c>
      <c r="O9" s="15"/>
      <c r="Q9" s="1">
        <f>SUM(Q3:Q5)</f>
        <v>51961.44</v>
      </c>
      <c r="T9" s="1">
        <f>ROUND(Q9+R9+S9,2)</f>
        <v>51961.44</v>
      </c>
      <c r="U9" s="1">
        <v>69967.5</v>
      </c>
      <c r="V9" s="1">
        <f>T9+U9</f>
        <v>121928.94</v>
      </c>
    </row>
    <row r="10" s="1" customFormat="1" customHeight="1" spans="1:22">
      <c r="A10" s="5">
        <v>8</v>
      </c>
      <c r="B10" s="7" t="s">
        <v>33</v>
      </c>
      <c r="C10" s="7"/>
      <c r="D10" s="7" t="s">
        <v>161</v>
      </c>
      <c r="E10" s="7">
        <v>29</v>
      </c>
      <c r="F10" s="7"/>
      <c r="G10" s="7"/>
      <c r="H10" s="7">
        <v>277.5</v>
      </c>
      <c r="I10" s="7"/>
      <c r="J10" s="7">
        <v>150</v>
      </c>
      <c r="K10" s="6">
        <f t="shared" si="3"/>
        <v>4845</v>
      </c>
      <c r="L10" s="16">
        <f t="shared" si="4"/>
        <v>145</v>
      </c>
      <c r="M10" s="6">
        <f t="shared" ref="M10:M28" si="5">ROUND((K10+L10),2)</f>
        <v>4990</v>
      </c>
      <c r="N10" s="18" t="s">
        <v>53</v>
      </c>
      <c r="O10" s="15"/>
      <c r="T10" s="1">
        <f>ROUND(Q10+R10+S10,2)</f>
        <v>0</v>
      </c>
      <c r="V10" s="1">
        <f>T10+U10</f>
        <v>0</v>
      </c>
    </row>
    <row r="11" s="1" customFormat="1" customHeight="1" spans="1:22">
      <c r="A11" s="5">
        <v>9</v>
      </c>
      <c r="B11" s="7" t="s">
        <v>33</v>
      </c>
      <c r="C11" s="7"/>
      <c r="D11" s="7" t="s">
        <v>162</v>
      </c>
      <c r="E11" s="7">
        <v>29</v>
      </c>
      <c r="F11" s="7"/>
      <c r="G11" s="7"/>
      <c r="H11" s="7">
        <v>278</v>
      </c>
      <c r="I11" s="7"/>
      <c r="J11" s="7">
        <v>300</v>
      </c>
      <c r="K11" s="6">
        <f t="shared" si="3"/>
        <v>4704</v>
      </c>
      <c r="L11" s="16">
        <f t="shared" si="4"/>
        <v>145</v>
      </c>
      <c r="M11" s="6">
        <f t="shared" si="5"/>
        <v>4849</v>
      </c>
      <c r="N11" s="18" t="s">
        <v>53</v>
      </c>
      <c r="O11" s="15"/>
      <c r="T11" s="1">
        <f>ROUND(Q11+R11+S11,2)</f>
        <v>0</v>
      </c>
      <c r="V11" s="1">
        <f>T11+U11</f>
        <v>0</v>
      </c>
    </row>
    <row r="12" s="1" customFormat="1" customHeight="1" spans="1:15">
      <c r="A12" s="5">
        <v>10</v>
      </c>
      <c r="B12" s="7" t="s">
        <v>33</v>
      </c>
      <c r="C12" s="7"/>
      <c r="D12" s="7" t="s">
        <v>163</v>
      </c>
      <c r="E12" s="7">
        <v>28</v>
      </c>
      <c r="F12" s="7">
        <v>87.5</v>
      </c>
      <c r="G12" s="7"/>
      <c r="H12" s="7">
        <v>275.5</v>
      </c>
      <c r="I12" s="7"/>
      <c r="J12" s="7">
        <v>150</v>
      </c>
      <c r="K12" s="6">
        <f t="shared" si="3"/>
        <v>4809</v>
      </c>
      <c r="L12" s="16">
        <f t="shared" si="4"/>
        <v>140</v>
      </c>
      <c r="M12" s="6">
        <f t="shared" si="5"/>
        <v>4949</v>
      </c>
      <c r="N12" s="18" t="s">
        <v>53</v>
      </c>
      <c r="O12" s="15"/>
    </row>
    <row r="13" s="1" customFormat="1" customHeight="1" spans="1:15">
      <c r="A13" s="5">
        <v>11</v>
      </c>
      <c r="B13" s="7" t="s">
        <v>33</v>
      </c>
      <c r="C13" s="7"/>
      <c r="D13" s="7" t="s">
        <v>164</v>
      </c>
      <c r="E13" s="7">
        <v>9</v>
      </c>
      <c r="F13" s="7"/>
      <c r="G13" s="7"/>
      <c r="H13" s="7">
        <v>77</v>
      </c>
      <c r="I13" s="7"/>
      <c r="J13" s="7"/>
      <c r="K13" s="6">
        <f t="shared" si="3"/>
        <v>1386</v>
      </c>
      <c r="L13" s="16">
        <f t="shared" si="4"/>
        <v>45</v>
      </c>
      <c r="M13" s="6">
        <f t="shared" si="5"/>
        <v>1431</v>
      </c>
      <c r="N13" s="17"/>
      <c r="O13" s="15"/>
    </row>
    <row r="14" s="1" customFormat="1" customHeight="1" spans="1:15">
      <c r="A14" s="5">
        <v>12</v>
      </c>
      <c r="B14" s="7" t="s">
        <v>33</v>
      </c>
      <c r="C14" s="7"/>
      <c r="D14" s="7" t="s">
        <v>165</v>
      </c>
      <c r="E14" s="7">
        <v>5</v>
      </c>
      <c r="F14" s="7"/>
      <c r="G14" s="7"/>
      <c r="H14" s="7">
        <v>48.5</v>
      </c>
      <c r="I14" s="7"/>
      <c r="J14" s="7"/>
      <c r="K14" s="6">
        <f t="shared" si="3"/>
        <v>873</v>
      </c>
      <c r="L14" s="16">
        <f t="shared" si="4"/>
        <v>25</v>
      </c>
      <c r="M14" s="6">
        <f t="shared" si="5"/>
        <v>898</v>
      </c>
      <c r="N14" s="17"/>
      <c r="O14" s="15"/>
    </row>
    <row r="15" s="1" customFormat="1" customHeight="1" spans="1:15">
      <c r="A15" s="5">
        <v>13</v>
      </c>
      <c r="B15" s="7" t="s">
        <v>33</v>
      </c>
      <c r="C15" s="7"/>
      <c r="D15" s="7" t="s">
        <v>166</v>
      </c>
      <c r="E15" s="7">
        <v>12</v>
      </c>
      <c r="F15" s="7"/>
      <c r="G15" s="7"/>
      <c r="H15" s="7">
        <v>100.5</v>
      </c>
      <c r="I15" s="7"/>
      <c r="J15" s="7"/>
      <c r="K15" s="6">
        <f t="shared" si="3"/>
        <v>1809</v>
      </c>
      <c r="L15" s="16">
        <f t="shared" si="4"/>
        <v>60</v>
      </c>
      <c r="M15" s="6">
        <f t="shared" si="5"/>
        <v>1869</v>
      </c>
      <c r="N15" s="17"/>
      <c r="O15" s="15"/>
    </row>
    <row r="16" s="1" customFormat="1" customHeight="1" spans="1:15">
      <c r="A16" s="5">
        <v>14</v>
      </c>
      <c r="B16" s="7" t="s">
        <v>33</v>
      </c>
      <c r="C16" s="7"/>
      <c r="D16" s="7" t="s">
        <v>167</v>
      </c>
      <c r="E16" s="7">
        <v>5</v>
      </c>
      <c r="F16" s="7"/>
      <c r="G16" s="7"/>
      <c r="H16" s="7">
        <v>50</v>
      </c>
      <c r="I16" s="7"/>
      <c r="J16" s="7"/>
      <c r="K16" s="6">
        <f t="shared" si="3"/>
        <v>900</v>
      </c>
      <c r="L16" s="16">
        <f t="shared" si="4"/>
        <v>25</v>
      </c>
      <c r="M16" s="6">
        <f t="shared" si="5"/>
        <v>925</v>
      </c>
      <c r="N16" s="17"/>
      <c r="O16" s="15"/>
    </row>
    <row r="17" s="1" customFormat="1" customHeight="1" spans="1:15">
      <c r="A17" s="5">
        <v>15</v>
      </c>
      <c r="B17" s="7" t="s">
        <v>33</v>
      </c>
      <c r="C17" s="7"/>
      <c r="D17" s="7" t="s">
        <v>168</v>
      </c>
      <c r="E17" s="7">
        <v>5</v>
      </c>
      <c r="F17" s="7"/>
      <c r="G17" s="7"/>
      <c r="H17" s="7">
        <v>50</v>
      </c>
      <c r="I17" s="7"/>
      <c r="J17" s="7"/>
      <c r="K17" s="6">
        <f t="shared" si="3"/>
        <v>900</v>
      </c>
      <c r="L17" s="16">
        <f t="shared" si="4"/>
        <v>25</v>
      </c>
      <c r="M17" s="6">
        <f t="shared" si="5"/>
        <v>925</v>
      </c>
      <c r="N17" s="17"/>
      <c r="O17" s="15"/>
    </row>
    <row r="18" s="1" customFormat="1" customHeight="1" spans="1:15">
      <c r="A18" s="5">
        <v>16</v>
      </c>
      <c r="B18" s="7" t="s">
        <v>35</v>
      </c>
      <c r="C18" s="7"/>
      <c r="D18" s="7" t="s">
        <v>169</v>
      </c>
      <c r="E18" s="7">
        <v>18</v>
      </c>
      <c r="F18" s="7"/>
      <c r="G18" s="7"/>
      <c r="H18" s="7">
        <v>173.5</v>
      </c>
      <c r="I18" s="7"/>
      <c r="J18" s="7"/>
      <c r="K18" s="6">
        <f t="shared" si="3"/>
        <v>3123</v>
      </c>
      <c r="L18" s="16">
        <f t="shared" si="4"/>
        <v>90</v>
      </c>
      <c r="M18" s="6">
        <f t="shared" si="5"/>
        <v>3213</v>
      </c>
      <c r="N18" s="17"/>
      <c r="O18" s="15"/>
    </row>
    <row r="19" s="1" customFormat="1" customHeight="1" spans="1:15">
      <c r="A19" s="5">
        <v>17</v>
      </c>
      <c r="B19" s="7" t="s">
        <v>35</v>
      </c>
      <c r="C19" s="7"/>
      <c r="D19" s="7" t="s">
        <v>170</v>
      </c>
      <c r="E19" s="7">
        <v>24.8</v>
      </c>
      <c r="F19" s="7"/>
      <c r="G19" s="7"/>
      <c r="H19" s="7">
        <v>230.5</v>
      </c>
      <c r="I19" s="7"/>
      <c r="J19" s="7">
        <v>30</v>
      </c>
      <c r="K19" s="6">
        <f t="shared" si="3"/>
        <v>4119</v>
      </c>
      <c r="L19" s="16">
        <f t="shared" si="4"/>
        <v>124</v>
      </c>
      <c r="M19" s="6">
        <f t="shared" si="5"/>
        <v>4243</v>
      </c>
      <c r="N19" s="19" t="s">
        <v>30</v>
      </c>
      <c r="O19" s="15"/>
    </row>
    <row r="20" s="1" customFormat="1" customHeight="1" spans="1:15">
      <c r="A20" s="5">
        <v>18</v>
      </c>
      <c r="B20" s="7" t="s">
        <v>35</v>
      </c>
      <c r="C20" s="7"/>
      <c r="D20" s="7" t="s">
        <v>171</v>
      </c>
      <c r="E20" s="7">
        <v>25</v>
      </c>
      <c r="F20" s="7"/>
      <c r="G20" s="7"/>
      <c r="H20" s="7">
        <v>240</v>
      </c>
      <c r="I20" s="7"/>
      <c r="J20" s="7"/>
      <c r="K20" s="6">
        <f t="shared" si="3"/>
        <v>4320</v>
      </c>
      <c r="L20" s="16">
        <f t="shared" si="4"/>
        <v>125</v>
      </c>
      <c r="M20" s="6">
        <f t="shared" si="5"/>
        <v>4445</v>
      </c>
      <c r="N20" s="17"/>
      <c r="O20" s="15"/>
    </row>
    <row r="21" s="1" customFormat="1" customHeight="1" spans="1:15">
      <c r="A21" s="5">
        <v>19</v>
      </c>
      <c r="B21" s="7" t="s">
        <v>35</v>
      </c>
      <c r="C21" s="7"/>
      <c r="D21" s="7" t="s">
        <v>172</v>
      </c>
      <c r="E21" s="7">
        <v>3</v>
      </c>
      <c r="F21" s="7"/>
      <c r="G21" s="7"/>
      <c r="H21" s="7">
        <v>30</v>
      </c>
      <c r="I21" s="7"/>
      <c r="J21" s="7"/>
      <c r="K21" s="6">
        <f t="shared" si="3"/>
        <v>540</v>
      </c>
      <c r="L21" s="16">
        <f t="shared" si="4"/>
        <v>15</v>
      </c>
      <c r="M21" s="6">
        <f t="shared" si="5"/>
        <v>555</v>
      </c>
      <c r="N21" s="17"/>
      <c r="O21" s="15"/>
    </row>
    <row r="22" s="1" customFormat="1" customHeight="1" spans="1:15">
      <c r="A22" s="5">
        <v>20</v>
      </c>
      <c r="B22" s="7" t="s">
        <v>35</v>
      </c>
      <c r="C22" s="7"/>
      <c r="D22" s="7" t="s">
        <v>173</v>
      </c>
      <c r="E22" s="7">
        <v>2</v>
      </c>
      <c r="F22" s="7"/>
      <c r="G22" s="7"/>
      <c r="H22" s="7">
        <v>18</v>
      </c>
      <c r="I22" s="7"/>
      <c r="J22" s="7"/>
      <c r="K22" s="6">
        <f t="shared" si="3"/>
        <v>324</v>
      </c>
      <c r="L22" s="16">
        <f t="shared" si="4"/>
        <v>10</v>
      </c>
      <c r="M22" s="6">
        <f t="shared" si="5"/>
        <v>334</v>
      </c>
      <c r="N22" s="17"/>
      <c r="O22" s="15"/>
    </row>
    <row r="23" s="1" customFormat="1" customHeight="1" spans="1:15">
      <c r="A23" s="5">
        <v>21</v>
      </c>
      <c r="B23" s="7" t="s">
        <v>28</v>
      </c>
      <c r="C23" s="7"/>
      <c r="D23" s="7" t="s">
        <v>174</v>
      </c>
      <c r="E23" s="7">
        <v>30</v>
      </c>
      <c r="F23" s="7"/>
      <c r="G23" s="7"/>
      <c r="H23" s="7">
        <v>289</v>
      </c>
      <c r="I23" s="7"/>
      <c r="J23" s="7"/>
      <c r="K23" s="6">
        <f t="shared" si="3"/>
        <v>5202</v>
      </c>
      <c r="L23" s="16">
        <f t="shared" si="4"/>
        <v>150</v>
      </c>
      <c r="M23" s="6">
        <f t="shared" si="5"/>
        <v>5352</v>
      </c>
      <c r="N23" s="17"/>
      <c r="O23" s="15"/>
    </row>
    <row r="24" s="1" customFormat="1" customHeight="1" spans="1:15">
      <c r="A24" s="5">
        <v>22</v>
      </c>
      <c r="B24" s="7" t="s">
        <v>28</v>
      </c>
      <c r="C24" s="7"/>
      <c r="D24" s="7" t="s">
        <v>175</v>
      </c>
      <c r="E24" s="7">
        <v>28</v>
      </c>
      <c r="F24" s="7"/>
      <c r="G24" s="7"/>
      <c r="H24" s="7">
        <v>272.5</v>
      </c>
      <c r="I24" s="7"/>
      <c r="J24" s="7"/>
      <c r="K24" s="6">
        <f t="shared" si="3"/>
        <v>4905</v>
      </c>
      <c r="L24" s="16">
        <f t="shared" si="4"/>
        <v>140</v>
      </c>
      <c r="M24" s="6">
        <f t="shared" si="5"/>
        <v>5045</v>
      </c>
      <c r="N24" s="17"/>
      <c r="O24" s="15"/>
    </row>
    <row r="25" s="1" customFormat="1" customHeight="1" spans="1:15">
      <c r="A25" s="5">
        <v>23</v>
      </c>
      <c r="B25" s="7" t="s">
        <v>28</v>
      </c>
      <c r="C25" s="7"/>
      <c r="D25" s="7" t="s">
        <v>176</v>
      </c>
      <c r="E25" s="7">
        <v>13</v>
      </c>
      <c r="F25" s="7"/>
      <c r="G25" s="7"/>
      <c r="H25" s="7">
        <v>128.5</v>
      </c>
      <c r="I25" s="7"/>
      <c r="J25" s="7"/>
      <c r="K25" s="6">
        <f t="shared" si="3"/>
        <v>2313</v>
      </c>
      <c r="L25" s="16">
        <f t="shared" si="4"/>
        <v>65</v>
      </c>
      <c r="M25" s="6">
        <f t="shared" si="5"/>
        <v>2378</v>
      </c>
      <c r="N25" s="17"/>
      <c r="O25" s="15"/>
    </row>
    <row r="26" s="1" customFormat="1" customHeight="1" spans="1:15">
      <c r="A26" s="5">
        <v>24</v>
      </c>
      <c r="B26" s="7" t="s">
        <v>28</v>
      </c>
      <c r="C26" s="7"/>
      <c r="D26" s="7" t="s">
        <v>177</v>
      </c>
      <c r="E26" s="7">
        <v>8</v>
      </c>
      <c r="F26" s="7"/>
      <c r="G26" s="7"/>
      <c r="H26" s="7">
        <v>79.5</v>
      </c>
      <c r="I26" s="7"/>
      <c r="J26" s="7"/>
      <c r="K26" s="6">
        <f t="shared" si="3"/>
        <v>1431</v>
      </c>
      <c r="L26" s="16">
        <f t="shared" si="4"/>
        <v>40</v>
      </c>
      <c r="M26" s="6">
        <f t="shared" si="5"/>
        <v>1471</v>
      </c>
      <c r="N26" s="17"/>
      <c r="O26" s="15"/>
    </row>
    <row r="27" s="1" customFormat="1" customHeight="1" spans="1:15">
      <c r="A27" s="5">
        <v>25</v>
      </c>
      <c r="B27" s="7" t="s">
        <v>28</v>
      </c>
      <c r="C27" s="7"/>
      <c r="D27" s="7" t="s">
        <v>178</v>
      </c>
      <c r="E27" s="7">
        <v>15</v>
      </c>
      <c r="F27" s="7">
        <v>219.5</v>
      </c>
      <c r="G27" s="7"/>
      <c r="H27" s="7">
        <v>142</v>
      </c>
      <c r="I27" s="7"/>
      <c r="J27" s="7"/>
      <c r="K27" s="6">
        <f t="shared" si="3"/>
        <v>2556</v>
      </c>
      <c r="L27" s="16">
        <f t="shared" si="4"/>
        <v>75</v>
      </c>
      <c r="M27" s="6">
        <f t="shared" si="5"/>
        <v>2631</v>
      </c>
      <c r="N27" s="7"/>
      <c r="O27" s="15"/>
    </row>
    <row r="28" s="1" customFormat="1" customHeight="1" spans="1:15">
      <c r="A28" s="5" t="s">
        <v>145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>
        <f>SUM(M3:M27)</f>
        <v>67325</v>
      </c>
      <c r="N28" s="6"/>
      <c r="O28" s="20"/>
    </row>
    <row r="29" s="1" customFormat="1" customHeight="1" spans="1:15">
      <c r="A29" s="8" t="s">
        <v>146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21">
        <f>ROUND(M28*1.06,2)</f>
        <v>71364.5</v>
      </c>
      <c r="N29" s="22"/>
      <c r="O29" s="23"/>
    </row>
    <row r="31" s="1" customFormat="1" customHeight="1" spans="2:9">
      <c r="B31" s="10" t="s">
        <v>147</v>
      </c>
      <c r="C31" s="10" t="s">
        <v>148</v>
      </c>
      <c r="D31" s="10"/>
      <c r="E31" s="10"/>
      <c r="F31" s="10" t="s">
        <v>179</v>
      </c>
      <c r="G31" s="10"/>
      <c r="H31" s="10" t="s">
        <v>149</v>
      </c>
      <c r="I31" s="10"/>
    </row>
  </sheetData>
  <mergeCells count="5">
    <mergeCell ref="A1:O1"/>
    <mergeCell ref="A28:L28"/>
    <mergeCell ref="A29:L29"/>
    <mergeCell ref="M29:O29"/>
    <mergeCell ref="O3:O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黄骅劳务</vt:lpstr>
      <vt:lpstr>临时工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2006-09-13T11:21:00Z</dcterms:created>
  <dcterms:modified xsi:type="dcterms:W3CDTF">2019-12-27T02:10:18Z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2052-11.1.0.9305</vt:lpwstr>
  </property>
</Properties>
</file>