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1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<sst xmlns="http://schemas.openxmlformats.org/spreadsheetml/2006/main" count="98" uniqueCount="50">
  <si>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</si>
  <si>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</si>
  <si>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</si>
  <si>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</si>
  <si>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</si>
  <si>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</si>
  <si>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</si>
  <si>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</si>
  <si>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</si>
  <si>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</si>
  <si>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</si>
  <si>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</si>
  <si>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</si>
  <si>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</si>
  <si>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</si>
  <si>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</si>
  <si>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</si>
  <si>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</si>
  <si>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2020.01</t>
  </si>
  <si>
    <t>317055774740</t>
  </si>
  <si>
    <t>赵全磊</t>
  </si>
  <si>
    <t>130983199202100350</t>
  </si>
  <si>
    <t>317059665533</t>
  </si>
  <si>
    <t>王巨云</t>
  </si>
  <si>
    <t>132930196410261613</t>
  </si>
  <si>
    <t>317059665826</t>
  </si>
  <si>
    <t>许嘉辉</t>
  </si>
  <si>
    <t>13092419820326351X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</si>
  <si>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</si>
  <si>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</si>
  <si>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</si>
  <si>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</si>
  <si>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</si>
  <si>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</si>
  <si>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</si>
  <si>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</si>
  <si>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</si>
  <si>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</si>
  <si>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</si>
  <si>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</si>
  <si>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</si>
  <si>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</si>
  <si>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</si>
  <si>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合计</t>
  </si>
  <si>
    <t>编制：高福玲</t>
  </si>
  <si>
    <t>电话：13011982203</t>
  </si>
  <si>
    <t>单位承担</t>
  </si>
  <si>
    <t>个人承担</t>
  </si>
  <si>
    <t>2019.12</t>
  </si>
  <si>
    <t>审核：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</si>
</sst>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family val="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5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D18" sqref="D18"/>
    </sheetView>
  </sheetViews>
  <sheetFormatPr defaultColWidth="8" defaultRowHeight="12.75"/>
  <cols>
    <col min="1" max="1" width="6.625" style="1" customWidth="1"/>
    <col min="2" max="2" width="12.125" style="1" customWidth="1"/>
    <col min="3" max="3" width="6.5" style="1" customWidth="1"/>
    <col min="4" max="4" width="16.6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8" style="1"/>
    <col min="10" max="10" width="12.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18" t="s">
        <v>12</v>
      </c>
      <c r="K3" s="19" t="s">
        <v>13</v>
      </c>
      <c r="L3" s="19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418</v>
      </c>
      <c r="I4" s="20" t="s">
        <v>18</v>
      </c>
      <c r="J4" s="13" t="str">
        <f>VLOOKUP(D4,[1]缴费信息明细!D$5:J$307,7,0)</f>
        <v>15612789009</v>
      </c>
      <c r="K4" s="12" t="str">
        <f>VLOOKUP(D4,[1]缴费信息明细!D$5:K$307,8,0)</f>
        <v>已婚</v>
      </c>
      <c r="L4" s="21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318</v>
      </c>
      <c r="I5" s="20" t="s">
        <v>18</v>
      </c>
      <c r="J5" s="13">
        <f>VLOOKUP(D5,[1]缴费信息明细!D$5:J$307,7,0)</f>
        <v>15732729237</v>
      </c>
      <c r="K5" s="12" t="str">
        <f>VLOOKUP(D5,[1]缴费信息明细!D$5:K$307,8,0)</f>
        <v>已婚</v>
      </c>
      <c r="L5" s="21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418</v>
      </c>
      <c r="I6" s="20" t="s">
        <v>18</v>
      </c>
      <c r="J6" s="13">
        <f>VLOOKUP(D6,[1]缴费信息明细!D$5:J$307,7,0)</f>
        <v>15511724006</v>
      </c>
      <c r="K6" s="12" t="str">
        <f>VLOOKUP(D6,[1]缴费信息明细!D$5:K$307,8,0)</f>
        <v>已婚</v>
      </c>
      <c r="L6" s="21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418</v>
      </c>
      <c r="I7" s="20" t="s">
        <v>18</v>
      </c>
      <c r="J7" s="13">
        <f>VLOOKUP(D7,[1]缴费信息明细!D$5:J$307,7,0)</f>
        <v>19831788626</v>
      </c>
      <c r="K7" s="12" t="str">
        <f>VLOOKUP(D7,[1]缴费信息明细!D$5:K$307,8,0)</f>
        <v>已婚</v>
      </c>
      <c r="L7" s="21"/>
    </row>
    <row r="8" s="1" customFormat="1" spans="1:12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318</v>
      </c>
      <c r="I8" s="20" t="s">
        <v>18</v>
      </c>
      <c r="J8" s="13" t="str">
        <f>VLOOKUP(D8,[1]缴费信息明细!D$5:J$307,7,0)</f>
        <v>13731751228</v>
      </c>
      <c r="K8" s="12" t="str">
        <f>VLOOKUP(D8,[1]缴费信息明细!D$5:K$307,8,0)</f>
        <v>已婚</v>
      </c>
      <c r="L8" s="21"/>
    </row>
    <row r="9" s="1" customFormat="1" spans="1:12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318</v>
      </c>
      <c r="I9" s="20" t="s">
        <v>18</v>
      </c>
      <c r="J9" s="13" t="str">
        <f>VLOOKUP(D9,[1]缴费信息明细!D$5:J$307,7,0)</f>
        <v>15127722586</v>
      </c>
      <c r="K9" s="12" t="str">
        <f>VLOOKUP(D9,[1]缴费信息明细!D$5:K$307,8,0)</f>
        <v>已婚</v>
      </c>
      <c r="L9" s="21"/>
    </row>
    <row r="10" s="22" customFormat="1" spans="1:12">
      <c r="A10" s="11">
        <v>7</v>
      </c>
      <c r="B10" s="23" t="s">
        <v>34</v>
      </c>
      <c r="C10" s="24" t="s">
        <v>35</v>
      </c>
      <c r="D10" s="25" t="s">
        <v>36</v>
      </c>
      <c r="E10" s="12">
        <v>1590</v>
      </c>
      <c r="F10" s="12">
        <v>10</v>
      </c>
      <c r="G10" s="12">
        <v>10</v>
      </c>
      <c r="H10" s="12">
        <v>318</v>
      </c>
      <c r="I10" s="20" t="s">
        <v>18</v>
      </c>
      <c r="J10" s="29">
        <f>VLOOKUP(D10,[2]总经理室!G$3:O$383,9,0)</f>
        <v>15932728887</v>
      </c>
      <c r="K10" s="30" t="str">
        <f>VLOOKUP(C10,[2]Sheet1!C$3:D$382,2,0)</f>
        <v>已婚</v>
      </c>
      <c r="L10" s="31"/>
    </row>
    <row r="11" s="22" customFormat="1" spans="1:12">
      <c r="A11" s="11">
        <v>8</v>
      </c>
      <c r="B11" s="23" t="s">
        <v>37</v>
      </c>
      <c r="C11" s="24" t="s">
        <v>38</v>
      </c>
      <c r="D11" s="25" t="s">
        <v>39</v>
      </c>
      <c r="E11" s="12">
        <v>1590</v>
      </c>
      <c r="F11" s="12">
        <v>10</v>
      </c>
      <c r="G11" s="12">
        <v>10</v>
      </c>
      <c r="H11" s="12">
        <v>318</v>
      </c>
      <c r="I11" s="20" t="s">
        <v>18</v>
      </c>
      <c r="J11" s="29">
        <f>VLOOKUP(D11,[2]总经理室!G$3:O$383,9,0)</f>
        <v>13930700962</v>
      </c>
      <c r="K11" s="30" t="str">
        <f>VLOOKUP(C11,[2]Sheet1!C$3:D$382,2,0)</f>
        <v>已婚</v>
      </c>
      <c r="L11" s="31"/>
    </row>
    <row r="12" s="22" customFormat="1" spans="1:12">
      <c r="A12" s="11">
        <v>9</v>
      </c>
      <c r="B12" s="26" t="s">
        <v>40</v>
      </c>
      <c r="C12" s="24" t="s">
        <v>41</v>
      </c>
      <c r="D12" s="25" t="s">
        <v>42</v>
      </c>
      <c r="E12" s="12">
        <v>1590</v>
      </c>
      <c r="F12" s="12">
        <v>10</v>
      </c>
      <c r="G12" s="12">
        <v>10</v>
      </c>
      <c r="H12" s="12">
        <v>318</v>
      </c>
      <c r="I12" s="20" t="s">
        <v>18</v>
      </c>
      <c r="J12" s="29">
        <f>VLOOKUP(D12,[2]总经理室!G$3:O$383,9,0)</f>
        <v>15284270149</v>
      </c>
      <c r="K12" s="30" t="str">
        <f>VLOOKUP(C12,[2]Sheet1!C$3:D$382,2,0)</f>
        <v>已婚</v>
      </c>
      <c r="L12" s="31"/>
    </row>
    <row r="13" s="1" customFormat="1" spans="1:12">
      <c r="A13" s="14" t="s">
        <v>43</v>
      </c>
      <c r="B13" s="12"/>
      <c r="C13" s="12"/>
      <c r="D13" s="12"/>
      <c r="E13" s="12"/>
      <c r="F13" s="12"/>
      <c r="G13" s="12"/>
      <c r="H13" s="12">
        <f>SUM(H4:H12)</f>
        <v>3162</v>
      </c>
      <c r="I13" s="12"/>
      <c r="J13" s="12"/>
      <c r="K13" s="12"/>
      <c r="L13" s="12"/>
    </row>
    <row r="16" s="1" customFormat="1" spans="2:8">
      <c r="B16" s="15" t="s">
        <v>44</v>
      </c>
      <c r="D16" s="4"/>
      <c r="E16" s="27" t="s">
        <v>45</v>
      </c>
      <c r="F16" s="28"/>
      <c r="G16" s="5"/>
      <c r="H16" s="5"/>
    </row>
  </sheetData>
  <mergeCells count="5">
    <mergeCell ref="A1:L1"/>
    <mergeCell ref="B2:D2"/>
    <mergeCell ref="G2:J2"/>
    <mergeCell ref="E16:F16"/>
    <mergeCell ref="G16:H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D26" sqref="D26"/>
    </sheetView>
  </sheetViews>
  <sheetFormatPr defaultColWidth="8" defaultRowHeight="12.75"/>
  <cols>
    <col min="1" max="1" width="6.625" style="1" customWidth="1"/>
    <col min="2" max="2" width="14.625" style="1" customWidth="1"/>
    <col min="3" max="3" width="8" style="1"/>
    <col min="4" max="4" width="18.1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7.375" style="1" customWidth="1"/>
    <col min="10" max="10" width="4.75" style="1" customWidth="1"/>
    <col min="11" max="11" width="8" style="1"/>
    <col min="12" max="12" width="11.125" style="1" customWidth="1"/>
    <col min="13" max="13" width="7.5" style="1" customWidth="1"/>
    <col min="14" max="16384" width="8" style="1"/>
  </cols>
  <sheetData>
    <row r="1" s="1" customForma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2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  <c r="K2" s="7"/>
      <c r="L2" s="7"/>
    </row>
    <row r="3" s="1" customFormat="1" spans="1:14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46</v>
      </c>
      <c r="I3" s="16" t="s">
        <v>47</v>
      </c>
      <c r="J3" s="17" t="s">
        <v>43</v>
      </c>
      <c r="K3" s="9" t="s">
        <v>11</v>
      </c>
      <c r="L3" s="18" t="s">
        <v>12</v>
      </c>
      <c r="M3" s="19" t="s">
        <v>13</v>
      </c>
      <c r="N3" s="19" t="s">
        <v>14</v>
      </c>
    </row>
    <row r="4" s="1" customFormat="1" spans="1:14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209</v>
      </c>
      <c r="I4" s="12">
        <v>209</v>
      </c>
      <c r="J4" s="12">
        <f t="shared" ref="J4:J9" si="0">H4+I4</f>
        <v>418</v>
      </c>
      <c r="K4" s="20" t="s">
        <v>48</v>
      </c>
      <c r="L4" s="13" t="str">
        <f>VLOOKUP(D4,[1]缴费信息明细!D$5:J$307,7,0)</f>
        <v>15612789009</v>
      </c>
      <c r="M4" s="12" t="str">
        <f>VLOOKUP(D4,[1]缴费信息明细!D$5:K$307,8,0)</f>
        <v>已婚</v>
      </c>
      <c r="N4" s="21"/>
    </row>
    <row r="5" s="1" customFormat="1" spans="1:14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159</v>
      </c>
      <c r="I5" s="12">
        <v>159</v>
      </c>
      <c r="J5" s="12">
        <f t="shared" si="0"/>
        <v>318</v>
      </c>
      <c r="K5" s="20" t="s">
        <v>48</v>
      </c>
      <c r="L5" s="13">
        <f>VLOOKUP(D5,[1]缴费信息明细!D$5:J$307,7,0)</f>
        <v>15732729237</v>
      </c>
      <c r="M5" s="12" t="str">
        <f>VLOOKUP(D5,[1]缴费信息明细!D$5:K$307,8,0)</f>
        <v>已婚</v>
      </c>
      <c r="N5" s="21"/>
    </row>
    <row r="6" s="1" customFormat="1" spans="1:14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209</v>
      </c>
      <c r="I6" s="12">
        <v>209</v>
      </c>
      <c r="J6" s="12">
        <f t="shared" si="0"/>
        <v>418</v>
      </c>
      <c r="K6" s="20" t="s">
        <v>48</v>
      </c>
      <c r="L6" s="13">
        <f>VLOOKUP(D6,[1]缴费信息明细!D$5:J$307,7,0)</f>
        <v>15511724006</v>
      </c>
      <c r="M6" s="12" t="str">
        <f>VLOOKUP(D6,[1]缴费信息明细!D$5:K$307,8,0)</f>
        <v>已婚</v>
      </c>
      <c r="N6" s="21"/>
    </row>
    <row r="7" s="1" customFormat="1" spans="1:14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209</v>
      </c>
      <c r="I7" s="12">
        <v>209</v>
      </c>
      <c r="J7" s="12">
        <f t="shared" si="0"/>
        <v>418</v>
      </c>
      <c r="K7" s="20" t="s">
        <v>48</v>
      </c>
      <c r="L7" s="13">
        <f>VLOOKUP(D7,[1]缴费信息明细!D$5:J$307,7,0)</f>
        <v>19831788626</v>
      </c>
      <c r="M7" s="12" t="str">
        <f>VLOOKUP(D7,[1]缴费信息明细!D$5:K$307,8,0)</f>
        <v>已婚</v>
      </c>
      <c r="N7" s="21"/>
    </row>
    <row r="8" s="1" customFormat="1" spans="1:14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159</v>
      </c>
      <c r="I8" s="12">
        <v>159</v>
      </c>
      <c r="J8" s="12">
        <f t="shared" si="0"/>
        <v>318</v>
      </c>
      <c r="K8" s="20" t="s">
        <v>48</v>
      </c>
      <c r="L8" s="13" t="str">
        <f>VLOOKUP(D8,[1]缴费信息明细!D$5:J$307,7,0)</f>
        <v>13731751228</v>
      </c>
      <c r="M8" s="12" t="str">
        <f>VLOOKUP(D8,[1]缴费信息明细!D$5:K$307,8,0)</f>
        <v>已婚</v>
      </c>
      <c r="N8" s="21"/>
    </row>
    <row r="9" s="1" customFormat="1" spans="1:14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159</v>
      </c>
      <c r="I9" s="12">
        <v>159</v>
      </c>
      <c r="J9" s="12">
        <f t="shared" si="0"/>
        <v>318</v>
      </c>
      <c r="K9" s="20" t="s">
        <v>48</v>
      </c>
      <c r="L9" s="13" t="str">
        <f>VLOOKUP(D9,[1]缴费信息明细!D$5:J$307,7,0)</f>
        <v>15127722586</v>
      </c>
      <c r="M9" s="12" t="str">
        <f>VLOOKUP(D9,[1]缴费信息明细!D$5:K$307,8,0)</f>
        <v>已婚</v>
      </c>
      <c r="N9" s="21"/>
    </row>
    <row r="10" s="1" customFormat="1" spans="1:14">
      <c r="A10" s="14" t="s">
        <v>43</v>
      </c>
      <c r="B10" s="12"/>
      <c r="C10" s="12"/>
      <c r="D10" s="12"/>
      <c r="E10" s="12"/>
      <c r="F10" s="12"/>
      <c r="G10" s="12"/>
      <c r="H10" s="12">
        <f>SUM(H4:H9)</f>
        <v>1104</v>
      </c>
      <c r="I10" s="12">
        <f>SUM(I4:I9)</f>
        <v>1104</v>
      </c>
      <c r="J10" s="12">
        <f>SUM(J4:J9)</f>
        <v>2208</v>
      </c>
      <c r="K10" s="12"/>
      <c r="L10" s="12"/>
      <c r="M10" s="12"/>
      <c r="N10" s="12"/>
    </row>
    <row r="13" s="1" customFormat="1" spans="2:10">
      <c r="B13" s="15" t="s">
        <v>44</v>
      </c>
      <c r="D13" s="15"/>
      <c r="E13" s="15" t="s">
        <v>49</v>
      </c>
      <c r="G13" s="5"/>
      <c r="H13" s="5"/>
      <c r="I13" s="5"/>
      <c r="J13" s="5"/>
    </row>
  </sheetData>
  <mergeCells count="4">
    <mergeCell ref="A1:N1"/>
    <mergeCell ref="B2:D2"/>
    <mergeCell ref="G2:L2"/>
    <mergeCell ref="G13:I1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2019-10-06T07:59:00Z</dcterms:created>
  <dcterms:modified xsi:type="dcterms:W3CDTF">2020-01-10T02:10:08Z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