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 activeTab="1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黄骅劳务!$A$1:$T$89</definedName>
    <definedName name="_xlnm._FilterDatabase" localSheetId="1" hidden="1">临时工!$A$1:$U$17</definedName>
  </definedNames>
  <calcPr calcId="144525"/>
</workbook>
</file>

<file path=xl/sharedStrings.xml><?xml version="1.0" encoding="utf-8"?>
<sst xmlns="http://schemas.openxmlformats.org/spreadsheetml/2006/main" count="284" uniqueCount="144">
  <si>
    <t>众智鑫成劳务公司2019年12月份工人工资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</si>
  <si>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</si>
  <si>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</si>
  <si>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</si>
  <si>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</si>
  <si>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</si>
  <si>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</si>
  <si>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</si>
  <si>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</si>
  <si>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</si>
  <si>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</si>
  <si>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</si>
  <si>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</si>
  <si>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</si>
  <si>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</si>
  <si>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</si>
  <si>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</si>
  <si>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</si>
  <si>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</si>
  <si>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高金华上月9..5小时工资</t>
  </si>
  <si>
    <t>18/小时，
饭补5/天</t>
  </si>
  <si>
    <t>张俊霞</t>
  </si>
  <si>
    <t>发泡</t>
  </si>
  <si>
    <t>张侠影</t>
  </si>
  <si>
    <t>涂装</t>
  </si>
  <si>
    <t>张金炎</t>
  </si>
  <si>
    <t>座椅</t>
  </si>
  <si>
    <t>张广根</t>
  </si>
  <si>
    <t>前工序</t>
  </si>
  <si>
    <t>张家荣</t>
  </si>
  <si>
    <t>乘用车组装</t>
  </si>
  <si>
    <t>高霄瀚</t>
  </si>
  <si>
    <t>自动焊</t>
  </si>
  <si>
    <t>韩俊</t>
  </si>
  <si>
    <t>A平台</t>
  </si>
  <si>
    <t>窦继安</t>
  </si>
  <si>
    <t>缝纫</t>
  </si>
  <si>
    <t>韩铎</t>
  </si>
  <si>
    <t>注塑</t>
  </si>
  <si>
    <t>刘素清</t>
  </si>
  <si>
    <t>设备安技部</t>
  </si>
  <si>
    <t>呼玉贞</t>
  </si>
  <si>
    <t>生产管理部</t>
  </si>
  <si>
    <t>孟建军</t>
  </si>
  <si>
    <t>商用车组装</t>
  </si>
  <si>
    <t>魏连浩</t>
  </si>
  <si>
    <t>信息管理部</t>
  </si>
  <si>
    <t>高斌</t>
  </si>
  <si>
    <t>王帅</t>
  </si>
  <si>
    <t>王秀</t>
  </si>
  <si>
    <t>韩广智</t>
  </si>
  <si>
    <t>刘树强</t>
  </si>
  <si>
    <t>宋华华</t>
  </si>
  <si>
    <t>曹文阔</t>
  </si>
  <si>
    <t>王振兴</t>
  </si>
  <si>
    <t>董凯燕</t>
  </si>
  <si>
    <t>商泽春</t>
  </si>
  <si>
    <t>张金华</t>
  </si>
  <si>
    <t>霍艳香</t>
  </si>
  <si>
    <t>崔永辉</t>
  </si>
  <si>
    <t>张智强</t>
  </si>
  <si>
    <t>马跃丰</t>
  </si>
  <si>
    <t>含1月份1天工资</t>
  </si>
  <si>
    <t>齐义秀</t>
  </si>
  <si>
    <t>张淑英</t>
  </si>
  <si>
    <t>姜俊华</t>
  </si>
  <si>
    <t>张俊仙</t>
  </si>
  <si>
    <t>王连杰</t>
  </si>
  <si>
    <t>商耀文</t>
  </si>
  <si>
    <t>曹新岗</t>
  </si>
  <si>
    <t>陈晨</t>
  </si>
  <si>
    <t>李宁</t>
  </si>
  <si>
    <t>何俊海</t>
  </si>
  <si>
    <t>魏建朋</t>
  </si>
  <si>
    <t>齐金博</t>
  </si>
  <si>
    <t>任苏玲</t>
  </si>
  <si>
    <t>彭洪香</t>
  </si>
  <si>
    <t>范泽英</t>
  </si>
  <si>
    <t>曹淑霞</t>
  </si>
  <si>
    <t>闫美玉</t>
  </si>
  <si>
    <t>张宝达</t>
  </si>
  <si>
    <t>周源</t>
  </si>
  <si>
    <t>李金涛</t>
  </si>
  <si>
    <t>张家强</t>
  </si>
  <si>
    <t>高伟埮</t>
  </si>
  <si>
    <t>13/小时
饭补170/月</t>
  </si>
  <si>
    <t>王艳君</t>
  </si>
  <si>
    <t>从梦杰</t>
  </si>
  <si>
    <t>齐迁菲</t>
  </si>
  <si>
    <t>王爱臣</t>
  </si>
  <si>
    <t>李红英</t>
  </si>
  <si>
    <t>李勇</t>
  </si>
  <si>
    <t>许龙涛</t>
  </si>
  <si>
    <t>于秩蘅</t>
  </si>
  <si>
    <t>许洪丽</t>
  </si>
  <si>
    <t>张爽</t>
  </si>
  <si>
    <t>刘澈</t>
  </si>
  <si>
    <t>张俊强</t>
  </si>
  <si>
    <t>沈文斌</t>
  </si>
  <si>
    <t>李芝</t>
  </si>
  <si>
    <t>索子文</t>
  </si>
  <si>
    <t>徐立红</t>
  </si>
  <si>
    <t>赵建敏</t>
  </si>
  <si>
    <t>徐骏</t>
  </si>
  <si>
    <t>王杰</t>
  </si>
  <si>
    <t>韩晓鹏</t>
  </si>
  <si>
    <t>许磊</t>
  </si>
  <si>
    <t>陈庆杰</t>
  </si>
  <si>
    <t>刘梅娟</t>
  </si>
  <si>
    <t>刘思含</t>
  </si>
  <si>
    <t>刘易林</t>
  </si>
  <si>
    <t>张建</t>
  </si>
  <si>
    <t>钮丙鑫</t>
  </si>
  <si>
    <t>张凯勇</t>
  </si>
  <si>
    <t>杨朕</t>
  </si>
  <si>
    <t>李梦同</t>
  </si>
  <si>
    <t>辛昌辉</t>
  </si>
  <si>
    <t>王艳</t>
  </si>
  <si>
    <t>发泡工</t>
  </si>
  <si>
    <t>刘海霞</t>
  </si>
  <si>
    <t>夜餐补助</t>
  </si>
  <si>
    <t>开票数（6%）</t>
  </si>
  <si>
    <t>编制：</t>
  </si>
  <si>
    <t>高福玲</t>
  </si>
  <si>
    <t>部长审核：</t>
  </si>
  <si>
    <t>劳务公司2019年12月份临时工工人工资</t>
  </si>
  <si>
    <t>出勤工时</t>
  </si>
  <si>
    <t>加班工时</t>
  </si>
  <si>
    <t>扣款</t>
  </si>
  <si>
    <t>赵敏敏</t>
  </si>
  <si>
    <t>孙桂荣</t>
  </si>
  <si>
    <t>王秀云</t>
  </si>
  <si>
    <t>杜俊平</t>
  </si>
  <si>
    <t>孙学琴</t>
  </si>
  <si>
    <t>李洪霞</t>
  </si>
  <si>
    <t>熊立杰</t>
  </si>
  <si>
    <t>张凤洁</t>
  </si>
  <si>
    <t>李秀丽</t>
  </si>
  <si>
    <t>孙瑶</t>
  </si>
  <si>
    <t>杨晓静</t>
  </si>
  <si>
    <t>李秀艳</t>
  </si>
  <si>
    <t>刘金荣</t>
  </si>
  <si>
    <t>开票数（3%）</t>
  </si>
  <si>
    <t>审核：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</si>
</sst>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4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3" borderId="45" applyNumberFormat="0" applyAlignment="0" applyProtection="0">
      <alignment vertical="center"/>
    </xf>
    <xf numFmtId="0" fontId="24" fillId="13" borderId="44" applyNumberFormat="0" applyAlignment="0" applyProtection="0">
      <alignment vertical="center"/>
    </xf>
    <xf numFmtId="0" fontId="27" fillId="18" borderId="4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workbookViewId="0">
      <pane ySplit="2" topLeftCell="A78" activePane="bottomLeft" state="frozen"/>
      <selection/>
      <selection pane="bottomLeft" activeCell="K90" sqref="K90:K91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15.1583333333333" style="24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.375" style="1" hidden="1" customWidth="1"/>
    <col min="20" max="20" width="12.625" style="1" hidden="1" customWidth="1"/>
    <col min="21" max="21" width="9" style="1" hidden="1" customWidth="1"/>
    <col min="22" max="23" width="10.375" style="1"/>
    <col min="24" max="24" width="12.625" style="1"/>
    <col min="25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2"/>
    </row>
    <row r="2" ht="15" customHeight="1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0" t="s">
        <v>12</v>
      </c>
      <c r="M2" s="12" t="s">
        <v>13</v>
      </c>
      <c r="N2" s="31" t="s">
        <v>2</v>
      </c>
      <c r="O2" s="32" t="s">
        <v>14</v>
      </c>
      <c r="P2" s="32" t="s">
        <v>14</v>
      </c>
      <c r="Q2" s="32" t="s">
        <v>14</v>
      </c>
      <c r="R2" s="32" t="s">
        <v>14</v>
      </c>
      <c r="S2" s="32" t="s">
        <v>14</v>
      </c>
      <c r="T2" s="32" t="s">
        <v>15</v>
      </c>
    </row>
    <row r="3" ht="35" customHeight="1" spans="1:20">
      <c r="A3" s="5">
        <v>1</v>
      </c>
      <c r="B3" s="6" t="s">
        <v>16</v>
      </c>
      <c r="C3" s="6" t="s">
        <v>17</v>
      </c>
      <c r="D3" s="6" t="s">
        <v>18</v>
      </c>
      <c r="E3" s="6">
        <v>29</v>
      </c>
      <c r="F3" s="6">
        <v>264.5</v>
      </c>
      <c r="G3" s="6">
        <f>9.5*18</f>
        <v>171</v>
      </c>
      <c r="H3" s="6"/>
      <c r="I3" s="6">
        <f t="shared" ref="I3:I22" si="0">F3*18+G3-H3</f>
        <v>4932</v>
      </c>
      <c r="J3" s="13">
        <f t="shared" ref="J3:J22" si="1">E3*5</f>
        <v>145</v>
      </c>
      <c r="K3" s="6">
        <f t="shared" ref="K3:K22" si="2">ROUND((I3+J3),2)</f>
        <v>5077</v>
      </c>
      <c r="L3" s="33" t="s">
        <v>19</v>
      </c>
      <c r="M3" s="34" t="s">
        <v>20</v>
      </c>
      <c r="N3" s="31" t="s">
        <v>16</v>
      </c>
      <c r="O3" s="32">
        <f>SUMIF(B:B,N3,K:K)*1.06</f>
        <v>67690.4552</v>
      </c>
      <c r="P3" s="32"/>
      <c r="Q3" s="32">
        <v>5248</v>
      </c>
      <c r="R3" s="32"/>
      <c r="S3" s="32">
        <v>13579</v>
      </c>
      <c r="T3" s="46">
        <f>SUM(O3:S3)</f>
        <v>86517.4552</v>
      </c>
    </row>
    <row r="4" customHeight="1" spans="1:20">
      <c r="A4" s="5">
        <v>2</v>
      </c>
      <c r="B4" s="7" t="s">
        <v>16</v>
      </c>
      <c r="C4" s="7" t="s">
        <v>17</v>
      </c>
      <c r="D4" s="7" t="s">
        <v>21</v>
      </c>
      <c r="E4" s="7">
        <v>29</v>
      </c>
      <c r="F4" s="7">
        <v>266</v>
      </c>
      <c r="G4" s="7"/>
      <c r="H4" s="7"/>
      <c r="I4" s="6">
        <f t="shared" si="0"/>
        <v>4788</v>
      </c>
      <c r="J4" s="16">
        <f t="shared" si="1"/>
        <v>145</v>
      </c>
      <c r="K4" s="6">
        <f t="shared" si="2"/>
        <v>4933</v>
      </c>
      <c r="L4" s="35"/>
      <c r="M4" s="36"/>
      <c r="N4" s="31" t="s">
        <v>22</v>
      </c>
      <c r="O4" s="32">
        <f t="shared" ref="O4:O17" si="3">SUMIF(B:B,N4,K:K)*1.06</f>
        <v>28256.2292</v>
      </c>
      <c r="P4" s="32"/>
      <c r="Q4" s="32">
        <v>78941.5</v>
      </c>
      <c r="R4" s="32">
        <v>7941</v>
      </c>
      <c r="S4" s="32"/>
      <c r="T4" s="46">
        <f t="shared" ref="T4:T16" si="4">SUM(O4:S4)</f>
        <v>115138.7292</v>
      </c>
    </row>
    <row r="5" customHeight="1" spans="1:20">
      <c r="A5" s="5">
        <v>3</v>
      </c>
      <c r="B5" s="7" t="s">
        <v>16</v>
      </c>
      <c r="C5" s="7"/>
      <c r="D5" s="7" t="s">
        <v>23</v>
      </c>
      <c r="E5" s="7">
        <v>27</v>
      </c>
      <c r="F5" s="7">
        <v>233</v>
      </c>
      <c r="G5" s="7"/>
      <c r="H5" s="7"/>
      <c r="I5" s="6">
        <f t="shared" si="0"/>
        <v>4194</v>
      </c>
      <c r="J5" s="16">
        <f t="shared" si="1"/>
        <v>135</v>
      </c>
      <c r="K5" s="6">
        <f t="shared" si="2"/>
        <v>4329</v>
      </c>
      <c r="L5" s="35"/>
      <c r="M5" s="36"/>
      <c r="N5" s="31" t="s">
        <v>24</v>
      </c>
      <c r="O5" s="32">
        <f t="shared" si="3"/>
        <v>20347.9296</v>
      </c>
      <c r="P5" s="32"/>
      <c r="Q5" s="32">
        <v>121399.5</v>
      </c>
      <c r="R5" s="32"/>
      <c r="S5" s="32"/>
      <c r="T5" s="46">
        <f t="shared" si="4"/>
        <v>141747.4296</v>
      </c>
    </row>
    <row r="6" customHeight="1" spans="1:20">
      <c r="A6" s="5">
        <v>4</v>
      </c>
      <c r="B6" s="7" t="s">
        <v>16</v>
      </c>
      <c r="C6" s="7"/>
      <c r="D6" s="7" t="s">
        <v>25</v>
      </c>
      <c r="E6" s="7">
        <v>29</v>
      </c>
      <c r="F6" s="7">
        <v>287</v>
      </c>
      <c r="G6" s="7"/>
      <c r="H6" s="7"/>
      <c r="I6" s="6">
        <f t="shared" si="0"/>
        <v>5166</v>
      </c>
      <c r="J6" s="16">
        <f t="shared" si="1"/>
        <v>145</v>
      </c>
      <c r="K6" s="6">
        <f t="shared" si="2"/>
        <v>5311</v>
      </c>
      <c r="L6" s="35"/>
      <c r="M6" s="36"/>
      <c r="N6" s="31" t="s">
        <v>26</v>
      </c>
      <c r="O6" s="32">
        <f t="shared" si="3"/>
        <v>40870.5048</v>
      </c>
      <c r="P6" s="32"/>
      <c r="Q6" s="32">
        <v>21166.5</v>
      </c>
      <c r="R6" s="32"/>
      <c r="S6" s="32">
        <v>5201</v>
      </c>
      <c r="T6" s="46">
        <f t="shared" si="4"/>
        <v>67238.0048</v>
      </c>
    </row>
    <row r="7" customHeight="1" spans="1:20">
      <c r="A7" s="5">
        <v>5</v>
      </c>
      <c r="B7" s="7" t="s">
        <v>16</v>
      </c>
      <c r="C7" s="7"/>
      <c r="D7" s="7" t="s">
        <v>27</v>
      </c>
      <c r="E7" s="7">
        <v>25</v>
      </c>
      <c r="F7" s="7">
        <v>213.5</v>
      </c>
      <c r="G7" s="7"/>
      <c r="H7" s="7">
        <v>120</v>
      </c>
      <c r="I7" s="6">
        <f t="shared" si="0"/>
        <v>3723</v>
      </c>
      <c r="J7" s="16">
        <f t="shared" si="1"/>
        <v>125</v>
      </c>
      <c r="K7" s="6">
        <f t="shared" si="2"/>
        <v>3848</v>
      </c>
      <c r="L7" s="35"/>
      <c r="M7" s="36"/>
      <c r="N7" s="31" t="s">
        <v>28</v>
      </c>
      <c r="O7" s="32">
        <f t="shared" si="3"/>
        <v>10710.452</v>
      </c>
      <c r="P7" s="32">
        <v>3687.74</v>
      </c>
      <c r="Q7" s="32">
        <v>4218</v>
      </c>
      <c r="R7" s="32">
        <v>11787</v>
      </c>
      <c r="S7" s="32">
        <v>15109.5</v>
      </c>
      <c r="T7" s="46">
        <f t="shared" si="4"/>
        <v>45512.692</v>
      </c>
    </row>
    <row r="8" customHeight="1" spans="1:20">
      <c r="A8" s="5">
        <v>6</v>
      </c>
      <c r="B8" s="7" t="s">
        <v>16</v>
      </c>
      <c r="C8" s="7"/>
      <c r="D8" s="7" t="s">
        <v>29</v>
      </c>
      <c r="E8" s="7">
        <v>27</v>
      </c>
      <c r="F8" s="7">
        <v>266.5</v>
      </c>
      <c r="G8" s="7"/>
      <c r="H8" s="7"/>
      <c r="I8" s="6">
        <f t="shared" si="0"/>
        <v>4797</v>
      </c>
      <c r="J8" s="16">
        <f t="shared" si="1"/>
        <v>135</v>
      </c>
      <c r="K8" s="7">
        <f t="shared" si="2"/>
        <v>4932</v>
      </c>
      <c r="L8" s="35"/>
      <c r="M8" s="36"/>
      <c r="N8" s="31" t="s">
        <v>30</v>
      </c>
      <c r="O8" s="32">
        <f t="shared" si="3"/>
        <v>7424.24</v>
      </c>
      <c r="P8" s="32">
        <v>17540.88</v>
      </c>
      <c r="Q8" s="32"/>
      <c r="R8" s="32">
        <v>14570</v>
      </c>
      <c r="S8" s="32"/>
      <c r="T8" s="46">
        <f t="shared" si="4"/>
        <v>39535.12</v>
      </c>
    </row>
    <row r="9" customHeight="1" spans="1:20">
      <c r="A9" s="5">
        <v>7</v>
      </c>
      <c r="B9" s="7" t="s">
        <v>22</v>
      </c>
      <c r="C9" s="7"/>
      <c r="D9" s="7" t="s">
        <v>31</v>
      </c>
      <c r="E9" s="7">
        <v>29</v>
      </c>
      <c r="F9" s="7">
        <v>299.5</v>
      </c>
      <c r="G9" s="7"/>
      <c r="H9" s="7">
        <v>20</v>
      </c>
      <c r="I9" s="6">
        <f t="shared" si="0"/>
        <v>5371</v>
      </c>
      <c r="J9" s="16">
        <f t="shared" si="1"/>
        <v>145</v>
      </c>
      <c r="K9" s="6">
        <f t="shared" si="2"/>
        <v>5516</v>
      </c>
      <c r="L9" s="35"/>
      <c r="M9" s="36"/>
      <c r="N9" s="31" t="s">
        <v>32</v>
      </c>
      <c r="O9" s="32">
        <f t="shared" si="3"/>
        <v>18102.521</v>
      </c>
      <c r="P9" s="32"/>
      <c r="Q9" s="32"/>
      <c r="R9" s="32"/>
      <c r="S9" s="32"/>
      <c r="T9" s="46">
        <f t="shared" si="4"/>
        <v>18102.521</v>
      </c>
    </row>
    <row r="10" customHeight="1" spans="1:20">
      <c r="A10" s="5">
        <v>8</v>
      </c>
      <c r="B10" s="7" t="s">
        <v>22</v>
      </c>
      <c r="C10" s="7"/>
      <c r="D10" s="7" t="s">
        <v>33</v>
      </c>
      <c r="E10" s="7">
        <v>23</v>
      </c>
      <c r="F10" s="7">
        <v>236.5</v>
      </c>
      <c r="G10" s="7"/>
      <c r="H10" s="7">
        <v>50</v>
      </c>
      <c r="I10" s="6">
        <f t="shared" si="0"/>
        <v>4207</v>
      </c>
      <c r="J10" s="16">
        <f t="shared" si="1"/>
        <v>115</v>
      </c>
      <c r="K10" s="6">
        <f t="shared" si="2"/>
        <v>4322</v>
      </c>
      <c r="L10" s="35"/>
      <c r="M10" s="36"/>
      <c r="N10" s="37" t="s">
        <v>34</v>
      </c>
      <c r="O10" s="32">
        <f t="shared" si="3"/>
        <v>26373.86</v>
      </c>
      <c r="P10" s="32">
        <v>10940.79</v>
      </c>
      <c r="Q10" s="32">
        <v>2951</v>
      </c>
      <c r="R10" s="32">
        <v>15241</v>
      </c>
      <c r="S10" s="32"/>
      <c r="T10" s="46">
        <f t="shared" si="4"/>
        <v>55506.65</v>
      </c>
    </row>
    <row r="11" customHeight="1" spans="1:20">
      <c r="A11" s="5">
        <v>9</v>
      </c>
      <c r="B11" s="7" t="s">
        <v>22</v>
      </c>
      <c r="C11" s="7"/>
      <c r="D11" s="7" t="s">
        <v>35</v>
      </c>
      <c r="E11" s="7">
        <v>21</v>
      </c>
      <c r="F11" s="7">
        <v>219</v>
      </c>
      <c r="G11" s="7"/>
      <c r="H11" s="7">
        <v>35</v>
      </c>
      <c r="I11" s="6">
        <f t="shared" si="0"/>
        <v>3907</v>
      </c>
      <c r="J11" s="16">
        <f t="shared" si="1"/>
        <v>105</v>
      </c>
      <c r="K11" s="6">
        <f t="shared" si="2"/>
        <v>4012</v>
      </c>
      <c r="L11" s="35"/>
      <c r="M11" s="36"/>
      <c r="N11" s="31" t="s">
        <v>36</v>
      </c>
      <c r="O11" s="32">
        <f t="shared" si="3"/>
        <v>8677.16</v>
      </c>
      <c r="P11" s="32"/>
      <c r="Q11" s="32"/>
      <c r="R11" s="32"/>
      <c r="S11" s="32"/>
      <c r="T11" s="46">
        <f t="shared" si="4"/>
        <v>8677.16</v>
      </c>
    </row>
    <row r="12" customHeight="1" spans="1:20">
      <c r="A12" s="5">
        <v>10</v>
      </c>
      <c r="B12" s="7" t="s">
        <v>22</v>
      </c>
      <c r="C12" s="7"/>
      <c r="D12" s="7" t="s">
        <v>37</v>
      </c>
      <c r="E12" s="7">
        <v>22</v>
      </c>
      <c r="F12" s="7">
        <v>231</v>
      </c>
      <c r="G12" s="7"/>
      <c r="H12" s="7">
        <v>25</v>
      </c>
      <c r="I12" s="6">
        <f t="shared" si="0"/>
        <v>4133</v>
      </c>
      <c r="J12" s="16">
        <f t="shared" si="1"/>
        <v>110</v>
      </c>
      <c r="K12" s="6">
        <f t="shared" si="2"/>
        <v>4243</v>
      </c>
      <c r="L12" s="35"/>
      <c r="M12" s="36"/>
      <c r="N12" s="31" t="s">
        <v>38</v>
      </c>
      <c r="O12" s="32">
        <f t="shared" si="3"/>
        <v>38195.2874</v>
      </c>
      <c r="P12" s="32">
        <v>9294.4</v>
      </c>
      <c r="Q12" s="32">
        <v>30441.5</v>
      </c>
      <c r="R12" s="32"/>
      <c r="S12" s="32"/>
      <c r="T12" s="46">
        <f t="shared" si="4"/>
        <v>77931.1874</v>
      </c>
    </row>
    <row r="13" customHeight="1" spans="1:20">
      <c r="A13" s="5">
        <v>11</v>
      </c>
      <c r="B13" s="7" t="s">
        <v>24</v>
      </c>
      <c r="C13" s="7"/>
      <c r="D13" s="7" t="s">
        <v>39</v>
      </c>
      <c r="E13" s="7">
        <v>19</v>
      </c>
      <c r="F13" s="7">
        <v>208</v>
      </c>
      <c r="G13" s="7"/>
      <c r="H13" s="7"/>
      <c r="I13" s="6">
        <f t="shared" si="0"/>
        <v>3744</v>
      </c>
      <c r="J13" s="16">
        <f t="shared" si="1"/>
        <v>95</v>
      </c>
      <c r="K13" s="6">
        <f t="shared" si="2"/>
        <v>3839</v>
      </c>
      <c r="L13" s="35"/>
      <c r="M13" s="36"/>
      <c r="N13" s="31" t="s">
        <v>40</v>
      </c>
      <c r="O13" s="32">
        <f t="shared" si="3"/>
        <v>3837.1788</v>
      </c>
      <c r="P13" s="32"/>
      <c r="Q13" s="32"/>
      <c r="R13" s="32"/>
      <c r="S13" s="32"/>
      <c r="T13" s="46">
        <f t="shared" si="4"/>
        <v>3837.1788</v>
      </c>
    </row>
    <row r="14" customHeight="1" spans="1:20">
      <c r="A14" s="5">
        <v>12</v>
      </c>
      <c r="B14" s="7" t="s">
        <v>24</v>
      </c>
      <c r="C14" s="7"/>
      <c r="D14" s="7" t="s">
        <v>41</v>
      </c>
      <c r="E14" s="7">
        <v>13</v>
      </c>
      <c r="F14" s="7">
        <v>136</v>
      </c>
      <c r="G14" s="7"/>
      <c r="H14" s="7"/>
      <c r="I14" s="6">
        <f t="shared" si="0"/>
        <v>2448</v>
      </c>
      <c r="J14" s="16">
        <f t="shared" si="1"/>
        <v>65</v>
      </c>
      <c r="K14" s="6">
        <f t="shared" si="2"/>
        <v>2513</v>
      </c>
      <c r="L14" s="35"/>
      <c r="M14" s="36"/>
      <c r="N14" s="31" t="s">
        <v>42</v>
      </c>
      <c r="O14" s="32">
        <f t="shared" si="3"/>
        <v>6795.9356</v>
      </c>
      <c r="P14" s="32"/>
      <c r="Q14" s="32"/>
      <c r="R14" s="32"/>
      <c r="S14" s="32"/>
      <c r="T14" s="46">
        <f t="shared" si="4"/>
        <v>6795.9356</v>
      </c>
    </row>
    <row r="15" customHeight="1" spans="1:20">
      <c r="A15" s="5">
        <v>13</v>
      </c>
      <c r="B15" s="7" t="s">
        <v>24</v>
      </c>
      <c r="C15" s="7"/>
      <c r="D15" s="7" t="s">
        <v>43</v>
      </c>
      <c r="E15" s="7">
        <v>13</v>
      </c>
      <c r="F15" s="7">
        <v>135.5</v>
      </c>
      <c r="G15" s="7"/>
      <c r="H15" s="7"/>
      <c r="I15" s="6">
        <f t="shared" si="0"/>
        <v>2439</v>
      </c>
      <c r="J15" s="16">
        <f t="shared" si="1"/>
        <v>65</v>
      </c>
      <c r="K15" s="6">
        <f t="shared" si="2"/>
        <v>2504</v>
      </c>
      <c r="L15" s="35"/>
      <c r="M15" s="36"/>
      <c r="N15" s="31" t="s">
        <v>44</v>
      </c>
      <c r="O15" s="32">
        <f t="shared" si="3"/>
        <v>42085.18</v>
      </c>
      <c r="P15" s="32">
        <v>11125.76</v>
      </c>
      <c r="Q15" s="32">
        <v>8017</v>
      </c>
      <c r="R15" s="32">
        <v>6021.5</v>
      </c>
      <c r="S15" s="32">
        <v>5326.5</v>
      </c>
      <c r="T15" s="46">
        <f t="shared" si="4"/>
        <v>72575.94</v>
      </c>
    </row>
    <row r="16" customHeight="1" spans="1:20">
      <c r="A16" s="5">
        <v>14</v>
      </c>
      <c r="B16" s="7" t="s">
        <v>26</v>
      </c>
      <c r="C16" s="7"/>
      <c r="D16" s="7" t="s">
        <v>45</v>
      </c>
      <c r="E16" s="7">
        <v>26.5</v>
      </c>
      <c r="F16" s="7">
        <v>305.5</v>
      </c>
      <c r="G16" s="7"/>
      <c r="H16" s="7"/>
      <c r="I16" s="6">
        <f t="shared" si="0"/>
        <v>5499</v>
      </c>
      <c r="J16" s="16">
        <f t="shared" si="1"/>
        <v>132.5</v>
      </c>
      <c r="K16" s="6">
        <f t="shared" si="2"/>
        <v>5631.5</v>
      </c>
      <c r="L16" s="35"/>
      <c r="M16" s="36"/>
      <c r="N16" s="31" t="s">
        <v>46</v>
      </c>
      <c r="O16" s="32">
        <f t="shared" si="3"/>
        <v>2789.1992</v>
      </c>
      <c r="P16" s="32"/>
      <c r="Q16" s="32"/>
      <c r="R16" s="32"/>
      <c r="S16" s="32"/>
      <c r="T16" s="46">
        <f t="shared" si="4"/>
        <v>2789.1992</v>
      </c>
    </row>
    <row r="17" customHeight="1" spans="1:20">
      <c r="A17" s="5">
        <v>15</v>
      </c>
      <c r="B17" s="7" t="s">
        <v>26</v>
      </c>
      <c r="C17" s="7"/>
      <c r="D17" s="7" t="s">
        <v>47</v>
      </c>
      <c r="E17" s="7">
        <v>27.5</v>
      </c>
      <c r="F17" s="7">
        <v>314</v>
      </c>
      <c r="G17" s="7"/>
      <c r="H17" s="7">
        <v>20</v>
      </c>
      <c r="I17" s="6">
        <f t="shared" si="0"/>
        <v>5632</v>
      </c>
      <c r="J17" s="16">
        <f t="shared" si="1"/>
        <v>137.5</v>
      </c>
      <c r="K17" s="6">
        <f t="shared" si="2"/>
        <v>5769.5</v>
      </c>
      <c r="L17" s="35"/>
      <c r="M17" s="36"/>
      <c r="N17" s="31" t="s">
        <v>15</v>
      </c>
      <c r="O17" s="32">
        <f t="shared" ref="O17:T17" si="5">SUM(O3:O16)</f>
        <v>322156.1328</v>
      </c>
      <c r="P17" s="32">
        <f t="shared" si="5"/>
        <v>52589.57</v>
      </c>
      <c r="Q17" s="32">
        <f t="shared" si="5"/>
        <v>272383</v>
      </c>
      <c r="R17" s="32">
        <f t="shared" si="5"/>
        <v>55560.5</v>
      </c>
      <c r="S17" s="32">
        <f t="shared" si="5"/>
        <v>39216</v>
      </c>
      <c r="T17" s="46">
        <f t="shared" si="5"/>
        <v>741905.2028</v>
      </c>
    </row>
    <row r="18" customHeight="1" spans="1:13">
      <c r="A18" s="5">
        <v>16</v>
      </c>
      <c r="B18" s="7" t="s">
        <v>26</v>
      </c>
      <c r="C18" s="7"/>
      <c r="D18" s="7" t="s">
        <v>48</v>
      </c>
      <c r="E18" s="7">
        <v>25</v>
      </c>
      <c r="F18" s="7">
        <v>290.5</v>
      </c>
      <c r="G18" s="7"/>
      <c r="H18" s="7">
        <v>65</v>
      </c>
      <c r="I18" s="6">
        <f t="shared" si="0"/>
        <v>5164</v>
      </c>
      <c r="J18" s="16">
        <f t="shared" si="1"/>
        <v>125</v>
      </c>
      <c r="K18" s="6">
        <f t="shared" si="2"/>
        <v>5289</v>
      </c>
      <c r="L18" s="35"/>
      <c r="M18" s="36"/>
    </row>
    <row r="19" customHeight="1" spans="1:13">
      <c r="A19" s="5">
        <v>17</v>
      </c>
      <c r="B19" s="7" t="s">
        <v>26</v>
      </c>
      <c r="C19" s="7"/>
      <c r="D19" s="7" t="s">
        <v>49</v>
      </c>
      <c r="E19" s="7">
        <v>23.5</v>
      </c>
      <c r="F19" s="7">
        <v>277</v>
      </c>
      <c r="G19" s="7"/>
      <c r="H19" s="7"/>
      <c r="I19" s="6">
        <f t="shared" si="0"/>
        <v>4986</v>
      </c>
      <c r="J19" s="16">
        <f t="shared" si="1"/>
        <v>117.5</v>
      </c>
      <c r="K19" s="6">
        <f t="shared" si="2"/>
        <v>5103.5</v>
      </c>
      <c r="L19" s="35"/>
      <c r="M19" s="36"/>
    </row>
    <row r="20" customHeight="1" spans="1:13">
      <c r="A20" s="5">
        <v>18</v>
      </c>
      <c r="B20" s="7" t="s">
        <v>26</v>
      </c>
      <c r="C20" s="7"/>
      <c r="D20" s="7" t="s">
        <v>50</v>
      </c>
      <c r="E20" s="7">
        <v>27</v>
      </c>
      <c r="F20" s="7">
        <v>301</v>
      </c>
      <c r="G20" s="7"/>
      <c r="H20" s="7">
        <v>10</v>
      </c>
      <c r="I20" s="6">
        <f t="shared" si="0"/>
        <v>5408</v>
      </c>
      <c r="J20" s="16">
        <f t="shared" si="1"/>
        <v>135</v>
      </c>
      <c r="K20" s="6">
        <f t="shared" si="2"/>
        <v>5543</v>
      </c>
      <c r="L20" s="35"/>
      <c r="M20" s="36"/>
    </row>
    <row r="21" customHeight="1" spans="1:13">
      <c r="A21" s="5">
        <v>19</v>
      </c>
      <c r="B21" s="7" t="s">
        <v>28</v>
      </c>
      <c r="C21" s="7"/>
      <c r="D21" s="7" t="s">
        <v>51</v>
      </c>
      <c r="E21" s="7">
        <v>30</v>
      </c>
      <c r="F21" s="7">
        <v>317.8</v>
      </c>
      <c r="G21" s="7"/>
      <c r="H21" s="7"/>
      <c r="I21" s="6">
        <f t="shared" si="0"/>
        <v>5720.4</v>
      </c>
      <c r="J21" s="16">
        <f t="shared" si="1"/>
        <v>150</v>
      </c>
      <c r="K21" s="6">
        <f t="shared" si="2"/>
        <v>5870.4</v>
      </c>
      <c r="L21" s="35"/>
      <c r="M21" s="36"/>
    </row>
    <row r="22" customHeight="1" spans="1:13">
      <c r="A22" s="5">
        <v>20</v>
      </c>
      <c r="B22" s="7" t="s">
        <v>28</v>
      </c>
      <c r="C22" s="7"/>
      <c r="D22" s="7" t="s">
        <v>52</v>
      </c>
      <c r="E22" s="7">
        <v>22</v>
      </c>
      <c r="F22" s="7">
        <v>229.1</v>
      </c>
      <c r="G22" s="7"/>
      <c r="H22" s="7"/>
      <c r="I22" s="6">
        <f t="shared" si="0"/>
        <v>4123.8</v>
      </c>
      <c r="J22" s="16">
        <f t="shared" si="1"/>
        <v>110</v>
      </c>
      <c r="K22" s="6">
        <f t="shared" si="2"/>
        <v>4233.8</v>
      </c>
      <c r="L22" s="35"/>
      <c r="M22" s="36"/>
    </row>
    <row r="23" customHeight="1" spans="1:13">
      <c r="A23" s="5">
        <v>21</v>
      </c>
      <c r="B23" s="7" t="s">
        <v>44</v>
      </c>
      <c r="C23" s="7"/>
      <c r="D23" s="7" t="s">
        <v>53</v>
      </c>
      <c r="E23" s="7">
        <v>29</v>
      </c>
      <c r="F23" s="7">
        <v>263.5</v>
      </c>
      <c r="G23" s="7"/>
      <c r="H23" s="7"/>
      <c r="I23" s="6">
        <f t="shared" ref="I23:I53" si="6">F23*18+G23-H23</f>
        <v>4743</v>
      </c>
      <c r="J23" s="16">
        <f t="shared" ref="J23:J53" si="7">E23*5</f>
        <v>145</v>
      </c>
      <c r="K23" s="6">
        <f t="shared" ref="K23:K53" si="8">ROUND((I23+J23),2)</f>
        <v>4888</v>
      </c>
      <c r="L23" s="38"/>
      <c r="M23" s="36"/>
    </row>
    <row r="24" customHeight="1" spans="1:13">
      <c r="A24" s="5">
        <v>22</v>
      </c>
      <c r="B24" s="7" t="s">
        <v>44</v>
      </c>
      <c r="C24" s="7"/>
      <c r="D24" s="7" t="s">
        <v>54</v>
      </c>
      <c r="E24" s="7">
        <v>26</v>
      </c>
      <c r="F24" s="7">
        <v>221.5</v>
      </c>
      <c r="G24" s="7"/>
      <c r="H24" s="7"/>
      <c r="I24" s="6">
        <f t="shared" si="6"/>
        <v>3987</v>
      </c>
      <c r="J24" s="16">
        <f t="shared" si="7"/>
        <v>130</v>
      </c>
      <c r="K24" s="6">
        <f t="shared" si="8"/>
        <v>4117</v>
      </c>
      <c r="L24" s="35"/>
      <c r="M24" s="36"/>
    </row>
    <row r="25" customHeight="1" spans="1:13">
      <c r="A25" s="5">
        <v>23</v>
      </c>
      <c r="B25" s="7" t="s">
        <v>44</v>
      </c>
      <c r="C25" s="7"/>
      <c r="D25" s="7" t="s">
        <v>55</v>
      </c>
      <c r="E25" s="7">
        <v>30</v>
      </c>
      <c r="F25" s="7">
        <v>298</v>
      </c>
      <c r="G25" s="7"/>
      <c r="H25" s="7"/>
      <c r="I25" s="6">
        <f t="shared" si="6"/>
        <v>5364</v>
      </c>
      <c r="J25" s="16">
        <f t="shared" si="7"/>
        <v>150</v>
      </c>
      <c r="K25" s="6">
        <f t="shared" si="8"/>
        <v>5514</v>
      </c>
      <c r="L25" s="38"/>
      <c r="M25" s="36"/>
    </row>
    <row r="26" customHeight="1" spans="1:13">
      <c r="A26" s="5">
        <v>24</v>
      </c>
      <c r="B26" s="7" t="s">
        <v>44</v>
      </c>
      <c r="C26" s="7"/>
      <c r="D26" s="7" t="s">
        <v>56</v>
      </c>
      <c r="E26" s="7">
        <v>29</v>
      </c>
      <c r="F26" s="7">
        <v>253</v>
      </c>
      <c r="G26" s="7"/>
      <c r="H26" s="7"/>
      <c r="I26" s="6">
        <f t="shared" si="6"/>
        <v>4554</v>
      </c>
      <c r="J26" s="16">
        <f t="shared" si="7"/>
        <v>145</v>
      </c>
      <c r="K26" s="6">
        <f t="shared" si="8"/>
        <v>4699</v>
      </c>
      <c r="L26" s="35"/>
      <c r="M26" s="36"/>
    </row>
    <row r="27" customHeight="1" spans="1:13">
      <c r="A27" s="5">
        <v>25</v>
      </c>
      <c r="B27" s="7" t="s">
        <v>44</v>
      </c>
      <c r="C27" s="7"/>
      <c r="D27" s="7" t="s">
        <v>57</v>
      </c>
      <c r="E27" s="7">
        <v>6</v>
      </c>
      <c r="F27" s="7">
        <v>58.5</v>
      </c>
      <c r="G27" s="7"/>
      <c r="H27" s="7"/>
      <c r="I27" s="6">
        <f t="shared" si="6"/>
        <v>1053</v>
      </c>
      <c r="J27" s="16">
        <f t="shared" si="7"/>
        <v>30</v>
      </c>
      <c r="K27" s="6">
        <f t="shared" si="8"/>
        <v>1083</v>
      </c>
      <c r="L27" s="35"/>
      <c r="M27" s="36"/>
    </row>
    <row r="28" customHeight="1" spans="1:13">
      <c r="A28" s="5">
        <v>26</v>
      </c>
      <c r="B28" s="7" t="s">
        <v>44</v>
      </c>
      <c r="C28" s="7"/>
      <c r="D28" s="7" t="s">
        <v>58</v>
      </c>
      <c r="E28" s="7">
        <v>25.5</v>
      </c>
      <c r="F28" s="7">
        <v>253.5</v>
      </c>
      <c r="G28" s="7"/>
      <c r="H28" s="7"/>
      <c r="I28" s="6">
        <f t="shared" si="6"/>
        <v>4563</v>
      </c>
      <c r="J28" s="16">
        <f t="shared" si="7"/>
        <v>127.5</v>
      </c>
      <c r="K28" s="6">
        <f t="shared" si="8"/>
        <v>4690.5</v>
      </c>
      <c r="L28" s="35"/>
      <c r="M28" s="36"/>
    </row>
    <row r="29" customHeight="1" spans="1:13">
      <c r="A29" s="5">
        <v>27</v>
      </c>
      <c r="B29" s="7" t="s">
        <v>44</v>
      </c>
      <c r="C29" s="7"/>
      <c r="D29" s="7" t="s">
        <v>59</v>
      </c>
      <c r="E29" s="7">
        <v>20</v>
      </c>
      <c r="F29" s="7">
        <v>201.5</v>
      </c>
      <c r="G29" s="7"/>
      <c r="H29" s="7"/>
      <c r="I29" s="6">
        <f t="shared" si="6"/>
        <v>3627</v>
      </c>
      <c r="J29" s="16">
        <f t="shared" si="7"/>
        <v>100</v>
      </c>
      <c r="K29" s="6">
        <f t="shared" si="8"/>
        <v>3727</v>
      </c>
      <c r="L29" s="35"/>
      <c r="M29" s="36"/>
    </row>
    <row r="30" customHeight="1" spans="1:13">
      <c r="A30" s="5">
        <v>28</v>
      </c>
      <c r="B30" s="7" t="s">
        <v>44</v>
      </c>
      <c r="C30" s="7"/>
      <c r="D30" s="7" t="s">
        <v>60</v>
      </c>
      <c r="E30" s="7">
        <v>11.5</v>
      </c>
      <c r="F30" s="7">
        <v>119</v>
      </c>
      <c r="G30" s="7"/>
      <c r="H30" s="7">
        <v>50</v>
      </c>
      <c r="I30" s="6">
        <f t="shared" si="6"/>
        <v>2092</v>
      </c>
      <c r="J30" s="16">
        <f t="shared" si="7"/>
        <v>57.5</v>
      </c>
      <c r="K30" s="6">
        <f t="shared" si="8"/>
        <v>2149.5</v>
      </c>
      <c r="L30" s="35"/>
      <c r="M30" s="36"/>
    </row>
    <row r="31" customHeight="1" spans="1:13">
      <c r="A31" s="5">
        <v>29</v>
      </c>
      <c r="B31" s="7" t="s">
        <v>44</v>
      </c>
      <c r="C31" s="7"/>
      <c r="D31" s="7" t="s">
        <v>61</v>
      </c>
      <c r="E31" s="7">
        <v>3</v>
      </c>
      <c r="F31" s="7">
        <v>26.5</v>
      </c>
      <c r="G31" s="7"/>
      <c r="H31" s="7"/>
      <c r="I31" s="6">
        <f t="shared" si="6"/>
        <v>477</v>
      </c>
      <c r="J31" s="16">
        <f t="shared" si="7"/>
        <v>15</v>
      </c>
      <c r="K31" s="6">
        <f t="shared" si="8"/>
        <v>492</v>
      </c>
      <c r="L31" s="35" t="s">
        <v>62</v>
      </c>
      <c r="M31" s="36"/>
    </row>
    <row r="32" customHeight="1" spans="1:13">
      <c r="A32" s="5">
        <v>30</v>
      </c>
      <c r="B32" s="7" t="s">
        <v>30</v>
      </c>
      <c r="C32" s="7"/>
      <c r="D32" s="7" t="s">
        <v>63</v>
      </c>
      <c r="E32" s="7">
        <v>19</v>
      </c>
      <c r="F32" s="7">
        <v>177.5</v>
      </c>
      <c r="G32" s="7"/>
      <c r="H32" s="7"/>
      <c r="I32" s="6">
        <f t="shared" si="6"/>
        <v>3195</v>
      </c>
      <c r="J32" s="16">
        <f t="shared" si="7"/>
        <v>95</v>
      </c>
      <c r="K32" s="6">
        <f t="shared" si="8"/>
        <v>3290</v>
      </c>
      <c r="L32" s="35"/>
      <c r="M32" s="36"/>
    </row>
    <row r="33" customHeight="1" spans="1:13">
      <c r="A33" s="5">
        <v>31</v>
      </c>
      <c r="B33" s="7" t="s">
        <v>30</v>
      </c>
      <c r="C33" s="7"/>
      <c r="D33" s="7" t="s">
        <v>64</v>
      </c>
      <c r="E33" s="7">
        <v>21</v>
      </c>
      <c r="F33" s="7">
        <v>200.5</v>
      </c>
      <c r="G33" s="7"/>
      <c r="H33" s="7"/>
      <c r="I33" s="6">
        <f t="shared" si="6"/>
        <v>3609</v>
      </c>
      <c r="J33" s="16">
        <f t="shared" si="7"/>
        <v>105</v>
      </c>
      <c r="K33" s="6">
        <f t="shared" si="8"/>
        <v>3714</v>
      </c>
      <c r="L33" s="35"/>
      <c r="M33" s="36"/>
    </row>
    <row r="34" customHeight="1" spans="1:13">
      <c r="A34" s="5">
        <v>32</v>
      </c>
      <c r="B34" s="7" t="s">
        <v>32</v>
      </c>
      <c r="C34" s="7"/>
      <c r="D34" s="7" t="s">
        <v>65</v>
      </c>
      <c r="E34" s="7">
        <v>30</v>
      </c>
      <c r="F34" s="7">
        <v>294</v>
      </c>
      <c r="G34" s="7"/>
      <c r="H34" s="7"/>
      <c r="I34" s="6">
        <f t="shared" si="6"/>
        <v>5292</v>
      </c>
      <c r="J34" s="16">
        <f t="shared" si="7"/>
        <v>150</v>
      </c>
      <c r="K34" s="6">
        <f t="shared" si="8"/>
        <v>5442</v>
      </c>
      <c r="L34" s="35"/>
      <c r="M34" s="36"/>
    </row>
    <row r="35" customHeight="1" spans="1:13">
      <c r="A35" s="5">
        <v>33</v>
      </c>
      <c r="B35" s="7" t="s">
        <v>32</v>
      </c>
      <c r="C35" s="7"/>
      <c r="D35" s="7" t="s">
        <v>66</v>
      </c>
      <c r="E35" s="7">
        <v>8</v>
      </c>
      <c r="F35" s="7">
        <v>77.6</v>
      </c>
      <c r="G35" s="7"/>
      <c r="H35" s="7"/>
      <c r="I35" s="6">
        <f t="shared" si="6"/>
        <v>1396.8</v>
      </c>
      <c r="J35" s="16">
        <f t="shared" si="7"/>
        <v>40</v>
      </c>
      <c r="K35" s="6">
        <f t="shared" si="8"/>
        <v>1436.8</v>
      </c>
      <c r="L35" s="35"/>
      <c r="M35" s="36"/>
    </row>
    <row r="36" customHeight="1" spans="1:13">
      <c r="A36" s="5">
        <v>34</v>
      </c>
      <c r="B36" s="7" t="s">
        <v>32</v>
      </c>
      <c r="C36" s="7"/>
      <c r="D36" s="7" t="s">
        <v>67</v>
      </c>
      <c r="E36" s="7">
        <v>21</v>
      </c>
      <c r="F36" s="7">
        <v>207</v>
      </c>
      <c r="G36" s="7"/>
      <c r="H36" s="7"/>
      <c r="I36" s="6">
        <f t="shared" si="6"/>
        <v>3726</v>
      </c>
      <c r="J36" s="16">
        <f t="shared" si="7"/>
        <v>105</v>
      </c>
      <c r="K36" s="6">
        <f t="shared" si="8"/>
        <v>3831</v>
      </c>
      <c r="L36" s="35"/>
      <c r="M36" s="36"/>
    </row>
    <row r="37" customHeight="1" spans="1:13">
      <c r="A37" s="5">
        <v>35</v>
      </c>
      <c r="B37" s="7" t="s">
        <v>34</v>
      </c>
      <c r="C37" s="7"/>
      <c r="D37" s="7" t="s">
        <v>68</v>
      </c>
      <c r="E37" s="7">
        <v>11</v>
      </c>
      <c r="F37" s="7">
        <v>102</v>
      </c>
      <c r="G37" s="7"/>
      <c r="H37" s="7">
        <v>5</v>
      </c>
      <c r="I37" s="6">
        <f t="shared" si="6"/>
        <v>1831</v>
      </c>
      <c r="J37" s="16">
        <f t="shared" si="7"/>
        <v>55</v>
      </c>
      <c r="K37" s="6">
        <f t="shared" si="8"/>
        <v>1886</v>
      </c>
      <c r="L37" s="35"/>
      <c r="M37" s="36"/>
    </row>
    <row r="38" customHeight="1" spans="1:13">
      <c r="A38" s="5">
        <v>36</v>
      </c>
      <c r="B38" s="7" t="s">
        <v>34</v>
      </c>
      <c r="C38" s="7"/>
      <c r="D38" s="7" t="s">
        <v>69</v>
      </c>
      <c r="E38" s="7">
        <v>24.5</v>
      </c>
      <c r="F38" s="7">
        <v>242.5</v>
      </c>
      <c r="G38" s="7"/>
      <c r="H38" s="7">
        <v>60</v>
      </c>
      <c r="I38" s="6">
        <f t="shared" si="6"/>
        <v>4305</v>
      </c>
      <c r="J38" s="16">
        <f t="shared" si="7"/>
        <v>122.5</v>
      </c>
      <c r="K38" s="6">
        <f t="shared" si="8"/>
        <v>4427.5</v>
      </c>
      <c r="L38" s="35"/>
      <c r="M38" s="36"/>
    </row>
    <row r="39" customHeight="1" spans="1:13">
      <c r="A39" s="5">
        <v>37</v>
      </c>
      <c r="B39" s="7" t="s">
        <v>34</v>
      </c>
      <c r="C39" s="7"/>
      <c r="D39" s="7" t="s">
        <v>70</v>
      </c>
      <c r="E39" s="7">
        <v>15</v>
      </c>
      <c r="F39" s="7">
        <v>145.5</v>
      </c>
      <c r="G39" s="7"/>
      <c r="H39" s="7">
        <v>10</v>
      </c>
      <c r="I39" s="6">
        <f t="shared" si="6"/>
        <v>2609</v>
      </c>
      <c r="J39" s="16">
        <f t="shared" si="7"/>
        <v>75</v>
      </c>
      <c r="K39" s="6">
        <f t="shared" si="8"/>
        <v>2684</v>
      </c>
      <c r="L39" s="35"/>
      <c r="M39" s="36"/>
    </row>
    <row r="40" customHeight="1" spans="1:13">
      <c r="A40" s="5">
        <v>38</v>
      </c>
      <c r="B40" s="7" t="s">
        <v>34</v>
      </c>
      <c r="C40" s="7"/>
      <c r="D40" s="7" t="s">
        <v>71</v>
      </c>
      <c r="E40" s="7">
        <v>16</v>
      </c>
      <c r="F40" s="7">
        <v>171.5</v>
      </c>
      <c r="G40" s="7"/>
      <c r="H40" s="7"/>
      <c r="I40" s="6">
        <f t="shared" si="6"/>
        <v>3087</v>
      </c>
      <c r="J40" s="16">
        <f t="shared" si="7"/>
        <v>80</v>
      </c>
      <c r="K40" s="6">
        <f t="shared" si="8"/>
        <v>3167</v>
      </c>
      <c r="L40" s="35"/>
      <c r="M40" s="36"/>
    </row>
    <row r="41" customHeight="1" spans="1:13">
      <c r="A41" s="5">
        <v>39</v>
      </c>
      <c r="B41" s="7" t="s">
        <v>34</v>
      </c>
      <c r="C41" s="7"/>
      <c r="D41" s="7" t="s">
        <v>72</v>
      </c>
      <c r="E41" s="7">
        <v>19.5</v>
      </c>
      <c r="F41" s="7">
        <v>214.5</v>
      </c>
      <c r="G41" s="7"/>
      <c r="H41" s="7">
        <v>30</v>
      </c>
      <c r="I41" s="6">
        <f t="shared" si="6"/>
        <v>3831</v>
      </c>
      <c r="J41" s="16">
        <f t="shared" si="7"/>
        <v>97.5</v>
      </c>
      <c r="K41" s="6">
        <f t="shared" si="8"/>
        <v>3928.5</v>
      </c>
      <c r="L41" s="35"/>
      <c r="M41" s="36"/>
    </row>
    <row r="42" customHeight="1" spans="1:13">
      <c r="A42" s="5">
        <v>40</v>
      </c>
      <c r="B42" s="7" t="s">
        <v>34</v>
      </c>
      <c r="C42" s="7"/>
      <c r="D42" s="7" t="s">
        <v>73</v>
      </c>
      <c r="E42" s="7">
        <v>13.5</v>
      </c>
      <c r="F42" s="7">
        <v>133</v>
      </c>
      <c r="G42" s="7"/>
      <c r="H42" s="7">
        <v>60</v>
      </c>
      <c r="I42" s="6">
        <f t="shared" si="6"/>
        <v>2334</v>
      </c>
      <c r="J42" s="16">
        <f t="shared" si="7"/>
        <v>67.5</v>
      </c>
      <c r="K42" s="6">
        <f t="shared" si="8"/>
        <v>2401.5</v>
      </c>
      <c r="L42" s="35"/>
      <c r="M42" s="36"/>
    </row>
    <row r="43" customHeight="1" spans="1:13">
      <c r="A43" s="5">
        <v>41</v>
      </c>
      <c r="B43" s="7" t="s">
        <v>34</v>
      </c>
      <c r="C43" s="7"/>
      <c r="D43" s="7" t="s">
        <v>74</v>
      </c>
      <c r="E43" s="7">
        <v>12</v>
      </c>
      <c r="F43" s="7">
        <v>120.5</v>
      </c>
      <c r="G43" s="7"/>
      <c r="H43" s="7"/>
      <c r="I43" s="6">
        <f t="shared" si="6"/>
        <v>2169</v>
      </c>
      <c r="J43" s="16">
        <f t="shared" si="7"/>
        <v>60</v>
      </c>
      <c r="K43" s="6">
        <f t="shared" si="8"/>
        <v>2229</v>
      </c>
      <c r="L43" s="35"/>
      <c r="M43" s="36"/>
    </row>
    <row r="44" customHeight="1" spans="1:13">
      <c r="A44" s="5">
        <v>42</v>
      </c>
      <c r="B44" s="7" t="s">
        <v>36</v>
      </c>
      <c r="C44" s="7"/>
      <c r="D44" s="7" t="s">
        <v>75</v>
      </c>
      <c r="E44" s="7">
        <v>21</v>
      </c>
      <c r="F44" s="7">
        <v>189.5</v>
      </c>
      <c r="G44" s="7"/>
      <c r="H44" s="7"/>
      <c r="I44" s="6">
        <f t="shared" si="6"/>
        <v>3411</v>
      </c>
      <c r="J44" s="16">
        <f t="shared" si="7"/>
        <v>105</v>
      </c>
      <c r="K44" s="6">
        <f t="shared" si="8"/>
        <v>3516</v>
      </c>
      <c r="L44" s="35"/>
      <c r="M44" s="36"/>
    </row>
    <row r="45" customHeight="1" spans="1:13">
      <c r="A45" s="5">
        <v>43</v>
      </c>
      <c r="B45" s="7" t="s">
        <v>36</v>
      </c>
      <c r="C45" s="7"/>
      <c r="D45" s="7" t="s">
        <v>76</v>
      </c>
      <c r="E45" s="7">
        <v>25</v>
      </c>
      <c r="F45" s="7">
        <v>252.5</v>
      </c>
      <c r="G45" s="7"/>
      <c r="H45" s="7"/>
      <c r="I45" s="6">
        <f t="shared" si="6"/>
        <v>4545</v>
      </c>
      <c r="J45" s="16">
        <f t="shared" si="7"/>
        <v>125</v>
      </c>
      <c r="K45" s="6">
        <f t="shared" si="8"/>
        <v>4670</v>
      </c>
      <c r="L45" s="35"/>
      <c r="M45" s="36"/>
    </row>
    <row r="46" customHeight="1" spans="1:13">
      <c r="A46" s="5">
        <v>44</v>
      </c>
      <c r="B46" s="7" t="s">
        <v>38</v>
      </c>
      <c r="C46" s="7"/>
      <c r="D46" s="7" t="s">
        <v>77</v>
      </c>
      <c r="E46" s="7">
        <v>25</v>
      </c>
      <c r="F46" s="7">
        <v>279.9</v>
      </c>
      <c r="G46" s="7"/>
      <c r="H46" s="7">
        <v>100</v>
      </c>
      <c r="I46" s="6">
        <f t="shared" si="6"/>
        <v>4938.2</v>
      </c>
      <c r="J46" s="16">
        <f t="shared" si="7"/>
        <v>125</v>
      </c>
      <c r="K46" s="6">
        <f t="shared" si="8"/>
        <v>5063.2</v>
      </c>
      <c r="L46" s="35"/>
      <c r="M46" s="36"/>
    </row>
    <row r="47" customHeight="1" spans="1:13">
      <c r="A47" s="5">
        <v>45</v>
      </c>
      <c r="B47" s="7" t="s">
        <v>38</v>
      </c>
      <c r="C47" s="7"/>
      <c r="D47" s="7" t="s">
        <v>78</v>
      </c>
      <c r="E47" s="7">
        <v>18</v>
      </c>
      <c r="F47" s="7">
        <v>210.5</v>
      </c>
      <c r="G47" s="7"/>
      <c r="H47" s="7">
        <v>150</v>
      </c>
      <c r="I47" s="6">
        <f t="shared" si="6"/>
        <v>3639</v>
      </c>
      <c r="J47" s="16">
        <f t="shared" si="7"/>
        <v>90</v>
      </c>
      <c r="K47" s="6">
        <f t="shared" si="8"/>
        <v>3729</v>
      </c>
      <c r="L47" s="35"/>
      <c r="M47" s="36"/>
    </row>
    <row r="48" customHeight="1" spans="1:13">
      <c r="A48" s="5">
        <v>46</v>
      </c>
      <c r="B48" s="7" t="s">
        <v>38</v>
      </c>
      <c r="C48" s="7"/>
      <c r="D48" s="7" t="s">
        <v>79</v>
      </c>
      <c r="E48" s="7">
        <v>26.5</v>
      </c>
      <c r="F48" s="7">
        <v>266.3</v>
      </c>
      <c r="G48" s="7"/>
      <c r="H48" s="7"/>
      <c r="I48" s="6">
        <f t="shared" si="6"/>
        <v>4793.4</v>
      </c>
      <c r="J48" s="16">
        <f t="shared" si="7"/>
        <v>132.5</v>
      </c>
      <c r="K48" s="6">
        <f t="shared" si="8"/>
        <v>4925.9</v>
      </c>
      <c r="L48" s="35"/>
      <c r="M48" s="36"/>
    </row>
    <row r="49" s="1" customFormat="1" customHeight="1" spans="1:13">
      <c r="A49" s="5">
        <v>47</v>
      </c>
      <c r="B49" s="7" t="s">
        <v>38</v>
      </c>
      <c r="C49" s="17"/>
      <c r="D49" s="17" t="s">
        <v>71</v>
      </c>
      <c r="E49" s="17">
        <v>17</v>
      </c>
      <c r="F49" s="17">
        <v>190.7</v>
      </c>
      <c r="G49" s="17"/>
      <c r="H49" s="17"/>
      <c r="I49" s="6">
        <f t="shared" si="6"/>
        <v>3432.6</v>
      </c>
      <c r="J49" s="16">
        <f t="shared" si="7"/>
        <v>85</v>
      </c>
      <c r="K49" s="6">
        <f t="shared" si="8"/>
        <v>3517.6</v>
      </c>
      <c r="L49" s="35"/>
      <c r="M49" s="36"/>
    </row>
    <row r="50" s="1" customFormat="1" customHeight="1" spans="1:13">
      <c r="A50" s="5">
        <v>48</v>
      </c>
      <c r="B50" s="7" t="s">
        <v>38</v>
      </c>
      <c r="C50" s="17"/>
      <c r="D50" s="17" t="s">
        <v>80</v>
      </c>
      <c r="E50" s="17">
        <v>14</v>
      </c>
      <c r="F50" s="17">
        <v>155</v>
      </c>
      <c r="G50" s="17"/>
      <c r="H50" s="17">
        <v>500</v>
      </c>
      <c r="I50" s="6">
        <f t="shared" si="6"/>
        <v>2290</v>
      </c>
      <c r="J50" s="16">
        <f t="shared" si="7"/>
        <v>70</v>
      </c>
      <c r="K50" s="6">
        <f t="shared" si="8"/>
        <v>2360</v>
      </c>
      <c r="L50" s="35"/>
      <c r="M50" s="36"/>
    </row>
    <row r="51" s="1" customFormat="1" customHeight="1" spans="1:13">
      <c r="A51" s="5">
        <v>49</v>
      </c>
      <c r="B51" s="7" t="s">
        <v>38</v>
      </c>
      <c r="C51" s="17"/>
      <c r="D51" s="17" t="s">
        <v>81</v>
      </c>
      <c r="E51" s="17">
        <v>12</v>
      </c>
      <c r="F51" s="17">
        <v>128</v>
      </c>
      <c r="G51" s="17"/>
      <c r="H51" s="17"/>
      <c r="I51" s="6">
        <f t="shared" si="6"/>
        <v>2304</v>
      </c>
      <c r="J51" s="16">
        <f t="shared" si="7"/>
        <v>60</v>
      </c>
      <c r="K51" s="6">
        <f t="shared" si="8"/>
        <v>2364</v>
      </c>
      <c r="L51" s="35"/>
      <c r="M51" s="36"/>
    </row>
    <row r="52" customHeight="1" spans="1:13">
      <c r="A52" s="5">
        <v>50</v>
      </c>
      <c r="B52" s="7" t="s">
        <v>38</v>
      </c>
      <c r="C52" s="17"/>
      <c r="D52" s="17" t="s">
        <v>82</v>
      </c>
      <c r="E52" s="17">
        <v>5</v>
      </c>
      <c r="F52" s="17">
        <v>50.5</v>
      </c>
      <c r="G52" s="17"/>
      <c r="H52" s="17"/>
      <c r="I52" s="6">
        <f t="shared" si="6"/>
        <v>909</v>
      </c>
      <c r="J52" s="16">
        <f t="shared" si="7"/>
        <v>25</v>
      </c>
      <c r="K52" s="6">
        <f t="shared" si="8"/>
        <v>934</v>
      </c>
      <c r="L52" s="35"/>
      <c r="M52" s="36"/>
    </row>
    <row r="53" customHeight="1" spans="1:13">
      <c r="A53" s="25">
        <v>51</v>
      </c>
      <c r="B53" s="17" t="s">
        <v>38</v>
      </c>
      <c r="C53" s="17"/>
      <c r="D53" s="17" t="s">
        <v>83</v>
      </c>
      <c r="E53" s="17">
        <v>25</v>
      </c>
      <c r="F53" s="17">
        <v>274.3</v>
      </c>
      <c r="G53" s="17"/>
      <c r="H53" s="17">
        <v>110</v>
      </c>
      <c r="I53" s="39">
        <f t="shared" si="6"/>
        <v>4827.4</v>
      </c>
      <c r="J53" s="40">
        <f t="shared" si="7"/>
        <v>125</v>
      </c>
      <c r="K53" s="39">
        <f t="shared" si="8"/>
        <v>4952.4</v>
      </c>
      <c r="L53" s="35"/>
      <c r="M53" s="36"/>
    </row>
    <row r="54" customHeight="1" spans="1:13">
      <c r="A54" s="26">
        <v>52</v>
      </c>
      <c r="B54" s="27" t="s">
        <v>16</v>
      </c>
      <c r="C54" s="27" t="s">
        <v>17</v>
      </c>
      <c r="D54" s="27" t="s">
        <v>84</v>
      </c>
      <c r="E54" s="27">
        <v>27.5</v>
      </c>
      <c r="F54" s="27">
        <v>253</v>
      </c>
      <c r="G54" s="27"/>
      <c r="H54" s="27"/>
      <c r="I54" s="27">
        <f t="shared" ref="I54:I64" si="9">F54*13+G54-H54</f>
        <v>3289</v>
      </c>
      <c r="J54" s="41">
        <f>IF(E54&gt;=26,170,170/25*E54)</f>
        <v>170</v>
      </c>
      <c r="K54" s="27">
        <f t="shared" ref="K54:K72" si="10">ROUND((I54+J54),2)</f>
        <v>3459</v>
      </c>
      <c r="L54" s="42"/>
      <c r="M54" s="34" t="s">
        <v>85</v>
      </c>
    </row>
    <row r="55" customHeight="1" spans="1:13">
      <c r="A55" s="28">
        <v>53</v>
      </c>
      <c r="B55" s="7" t="s">
        <v>16</v>
      </c>
      <c r="C55" s="7" t="s">
        <v>17</v>
      </c>
      <c r="D55" s="7" t="s">
        <v>86</v>
      </c>
      <c r="E55" s="7">
        <v>24.5</v>
      </c>
      <c r="F55" s="7">
        <v>232.5</v>
      </c>
      <c r="G55" s="7"/>
      <c r="H55" s="7"/>
      <c r="I55" s="7">
        <f t="shared" si="9"/>
        <v>3022.5</v>
      </c>
      <c r="J55" s="16">
        <f t="shared" ref="J55:J72" si="11">IF(E55&gt;=26,170,170/26*E55)</f>
        <v>160.192307692308</v>
      </c>
      <c r="K55" s="7">
        <f t="shared" si="10"/>
        <v>3182.69</v>
      </c>
      <c r="L55" s="43"/>
      <c r="M55" s="36"/>
    </row>
    <row r="56" customHeight="1" spans="1:13">
      <c r="A56" s="28">
        <v>54</v>
      </c>
      <c r="B56" s="7" t="s">
        <v>16</v>
      </c>
      <c r="C56" s="7" t="s">
        <v>17</v>
      </c>
      <c r="D56" s="7" t="s">
        <v>87</v>
      </c>
      <c r="E56" s="7">
        <v>17</v>
      </c>
      <c r="F56" s="7">
        <v>181.5</v>
      </c>
      <c r="G56" s="7"/>
      <c r="H56" s="7"/>
      <c r="I56" s="7">
        <f t="shared" si="9"/>
        <v>2359.5</v>
      </c>
      <c r="J56" s="16">
        <f t="shared" si="11"/>
        <v>111.153846153846</v>
      </c>
      <c r="K56" s="7">
        <f t="shared" si="10"/>
        <v>2470.65</v>
      </c>
      <c r="L56" s="43"/>
      <c r="M56" s="36"/>
    </row>
    <row r="57" customHeight="1" spans="1:13">
      <c r="A57" s="28">
        <v>55</v>
      </c>
      <c r="B57" s="7" t="s">
        <v>16</v>
      </c>
      <c r="C57" s="7" t="s">
        <v>17</v>
      </c>
      <c r="D57" s="7" t="s">
        <v>88</v>
      </c>
      <c r="E57" s="7">
        <v>28</v>
      </c>
      <c r="F57" s="7">
        <v>259.5</v>
      </c>
      <c r="G57" s="7"/>
      <c r="H57" s="7"/>
      <c r="I57" s="7">
        <f t="shared" si="9"/>
        <v>3373.5</v>
      </c>
      <c r="J57" s="16">
        <f t="shared" si="11"/>
        <v>170</v>
      </c>
      <c r="K57" s="7">
        <f t="shared" si="10"/>
        <v>3543.5</v>
      </c>
      <c r="L57" s="43"/>
      <c r="M57" s="36"/>
    </row>
    <row r="58" customHeight="1" spans="1:13">
      <c r="A58" s="28">
        <v>56</v>
      </c>
      <c r="B58" s="7" t="s">
        <v>16</v>
      </c>
      <c r="C58" s="7" t="s">
        <v>17</v>
      </c>
      <c r="D58" s="7" t="s">
        <v>89</v>
      </c>
      <c r="E58" s="7">
        <v>27</v>
      </c>
      <c r="F58" s="7">
        <v>251</v>
      </c>
      <c r="G58" s="7"/>
      <c r="H58" s="7"/>
      <c r="I58" s="7">
        <f t="shared" si="9"/>
        <v>3263</v>
      </c>
      <c r="J58" s="16">
        <f t="shared" si="11"/>
        <v>170</v>
      </c>
      <c r="K58" s="7">
        <f t="shared" si="10"/>
        <v>3433</v>
      </c>
      <c r="L58" s="43"/>
      <c r="M58" s="36"/>
    </row>
    <row r="59" customHeight="1" spans="1:13">
      <c r="A59" s="28">
        <v>57</v>
      </c>
      <c r="B59" s="7" t="s">
        <v>16</v>
      </c>
      <c r="C59" s="7" t="s">
        <v>17</v>
      </c>
      <c r="D59" s="7" t="s">
        <v>90</v>
      </c>
      <c r="E59" s="7">
        <v>7</v>
      </c>
      <c r="F59" s="7">
        <v>68.5</v>
      </c>
      <c r="G59" s="7"/>
      <c r="H59" s="7"/>
      <c r="I59" s="7">
        <f t="shared" si="9"/>
        <v>890.5</v>
      </c>
      <c r="J59" s="16">
        <f t="shared" si="11"/>
        <v>45.7692307692308</v>
      </c>
      <c r="K59" s="7">
        <f t="shared" si="10"/>
        <v>936.27</v>
      </c>
      <c r="L59" s="43"/>
      <c r="M59" s="36"/>
    </row>
    <row r="60" customHeight="1" spans="1:13">
      <c r="A60" s="28">
        <v>58</v>
      </c>
      <c r="B60" s="7" t="s">
        <v>16</v>
      </c>
      <c r="C60" s="7"/>
      <c r="D60" s="7" t="s">
        <v>91</v>
      </c>
      <c r="E60" s="7">
        <v>27</v>
      </c>
      <c r="F60" s="7">
        <v>266</v>
      </c>
      <c r="G60" s="7"/>
      <c r="H60" s="7"/>
      <c r="I60" s="7">
        <f t="shared" si="9"/>
        <v>3458</v>
      </c>
      <c r="J60" s="16">
        <f t="shared" si="11"/>
        <v>170</v>
      </c>
      <c r="K60" s="7">
        <f t="shared" si="10"/>
        <v>3628</v>
      </c>
      <c r="L60" s="43"/>
      <c r="M60" s="36"/>
    </row>
    <row r="61" customHeight="1" spans="1:13">
      <c r="A61" s="28">
        <v>59</v>
      </c>
      <c r="B61" s="7" t="s">
        <v>16</v>
      </c>
      <c r="C61" s="7"/>
      <c r="D61" s="7" t="s">
        <v>92</v>
      </c>
      <c r="E61" s="7">
        <v>29</v>
      </c>
      <c r="F61" s="7">
        <v>279.5</v>
      </c>
      <c r="G61" s="7"/>
      <c r="H61" s="7"/>
      <c r="I61" s="7">
        <f t="shared" si="9"/>
        <v>3633.5</v>
      </c>
      <c r="J61" s="16">
        <f t="shared" si="11"/>
        <v>170</v>
      </c>
      <c r="K61" s="7">
        <f t="shared" si="10"/>
        <v>3803.5</v>
      </c>
      <c r="L61" s="43"/>
      <c r="M61" s="36"/>
    </row>
    <row r="62" customHeight="1" spans="1:13">
      <c r="A62" s="28">
        <v>60</v>
      </c>
      <c r="B62" s="7" t="s">
        <v>16</v>
      </c>
      <c r="C62" s="7"/>
      <c r="D62" s="7" t="s">
        <v>93</v>
      </c>
      <c r="E62" s="7">
        <v>29</v>
      </c>
      <c r="F62" s="7">
        <v>285.5</v>
      </c>
      <c r="G62" s="7"/>
      <c r="H62" s="7"/>
      <c r="I62" s="7">
        <f t="shared" si="9"/>
        <v>3711.5</v>
      </c>
      <c r="J62" s="16">
        <f t="shared" si="11"/>
        <v>170</v>
      </c>
      <c r="K62" s="7">
        <f t="shared" si="10"/>
        <v>3881.5</v>
      </c>
      <c r="L62" s="43"/>
      <c r="M62" s="36"/>
    </row>
    <row r="63" customHeight="1" spans="1:13">
      <c r="A63" s="28">
        <v>61</v>
      </c>
      <c r="B63" s="7" t="s">
        <v>16</v>
      </c>
      <c r="C63" s="7" t="s">
        <v>17</v>
      </c>
      <c r="D63" s="7" t="s">
        <v>94</v>
      </c>
      <c r="E63" s="7">
        <v>23</v>
      </c>
      <c r="F63" s="7">
        <v>214.5</v>
      </c>
      <c r="G63" s="7"/>
      <c r="H63" s="7">
        <v>30</v>
      </c>
      <c r="I63" s="7">
        <f t="shared" si="9"/>
        <v>2758.5</v>
      </c>
      <c r="J63" s="16">
        <f t="shared" si="11"/>
        <v>150.384615384615</v>
      </c>
      <c r="K63" s="7">
        <f t="shared" si="10"/>
        <v>2908.88</v>
      </c>
      <c r="L63" s="43"/>
      <c r="M63" s="36"/>
    </row>
    <row r="64" s="1" customFormat="1" customHeight="1" spans="1:13">
      <c r="A64" s="28">
        <v>62</v>
      </c>
      <c r="B64" s="7" t="s">
        <v>16</v>
      </c>
      <c r="C64" s="7" t="s">
        <v>17</v>
      </c>
      <c r="D64" s="7" t="s">
        <v>95</v>
      </c>
      <c r="E64" s="7">
        <v>22</v>
      </c>
      <c r="F64" s="7">
        <v>202</v>
      </c>
      <c r="G64" s="7"/>
      <c r="H64" s="7"/>
      <c r="I64" s="7">
        <v>2120</v>
      </c>
      <c r="J64" s="16">
        <f t="shared" si="11"/>
        <v>143.846153846154</v>
      </c>
      <c r="K64" s="7">
        <f t="shared" si="10"/>
        <v>2263.85</v>
      </c>
      <c r="L64" s="44"/>
      <c r="M64" s="45"/>
    </row>
    <row r="65" customHeight="1" spans="1:13">
      <c r="A65" s="28">
        <v>63</v>
      </c>
      <c r="B65" s="7" t="s">
        <v>26</v>
      </c>
      <c r="C65" s="7" t="s">
        <v>17</v>
      </c>
      <c r="D65" s="7" t="s">
        <v>96</v>
      </c>
      <c r="E65" s="7">
        <v>22</v>
      </c>
      <c r="F65" s="7">
        <v>248</v>
      </c>
      <c r="G65" s="7"/>
      <c r="H65" s="7">
        <v>220</v>
      </c>
      <c r="I65" s="7">
        <f t="shared" ref="I65:I72" si="12">F65*13+G65-H65</f>
        <v>3004</v>
      </c>
      <c r="J65" s="16">
        <f t="shared" si="11"/>
        <v>143.846153846154</v>
      </c>
      <c r="K65" s="7">
        <f t="shared" si="10"/>
        <v>3147.85</v>
      </c>
      <c r="L65" s="43"/>
      <c r="M65" s="36"/>
    </row>
    <row r="66" customHeight="1" spans="1:13">
      <c r="A66" s="28">
        <v>64</v>
      </c>
      <c r="B66" s="7" t="s">
        <v>26</v>
      </c>
      <c r="C66" s="7"/>
      <c r="D66" s="7" t="s">
        <v>97</v>
      </c>
      <c r="E66" s="7">
        <v>29</v>
      </c>
      <c r="F66" s="7">
        <v>320</v>
      </c>
      <c r="G66" s="7"/>
      <c r="H66" s="7">
        <v>220</v>
      </c>
      <c r="I66" s="7">
        <f t="shared" si="12"/>
        <v>3940</v>
      </c>
      <c r="J66" s="16">
        <f t="shared" si="11"/>
        <v>170</v>
      </c>
      <c r="K66" s="7">
        <f t="shared" si="10"/>
        <v>4110</v>
      </c>
      <c r="L66" s="57"/>
      <c r="M66" s="36"/>
    </row>
    <row r="67" s="1" customFormat="1" customHeight="1" spans="1:13">
      <c r="A67" s="28">
        <v>65</v>
      </c>
      <c r="B67" s="7" t="s">
        <v>26</v>
      </c>
      <c r="C67" s="7"/>
      <c r="D67" s="7" t="s">
        <v>98</v>
      </c>
      <c r="E67" s="7">
        <v>25.5</v>
      </c>
      <c r="F67" s="47">
        <v>292</v>
      </c>
      <c r="G67" s="7"/>
      <c r="H67" s="7"/>
      <c r="I67" s="7">
        <f t="shared" si="12"/>
        <v>3796</v>
      </c>
      <c r="J67" s="16">
        <f t="shared" si="11"/>
        <v>166.730769230769</v>
      </c>
      <c r="K67" s="7">
        <f t="shared" si="10"/>
        <v>3962.73</v>
      </c>
      <c r="L67" s="44"/>
      <c r="M67" s="58"/>
    </row>
    <row r="68" customHeight="1" spans="1:13">
      <c r="A68" s="28">
        <v>66</v>
      </c>
      <c r="B68" s="7" t="s">
        <v>24</v>
      </c>
      <c r="C68" s="7"/>
      <c r="D68" s="7" t="s">
        <v>99</v>
      </c>
      <c r="E68" s="7">
        <v>21</v>
      </c>
      <c r="F68" s="7">
        <v>228</v>
      </c>
      <c r="G68" s="7"/>
      <c r="H68" s="7"/>
      <c r="I68" s="7">
        <f t="shared" si="12"/>
        <v>2964</v>
      </c>
      <c r="J68" s="16">
        <f t="shared" si="11"/>
        <v>137.307692307692</v>
      </c>
      <c r="K68" s="7">
        <f t="shared" si="10"/>
        <v>3101.31</v>
      </c>
      <c r="L68" s="43"/>
      <c r="M68" s="36"/>
    </row>
    <row r="69" customHeight="1" spans="1:13">
      <c r="A69" s="28">
        <v>67</v>
      </c>
      <c r="B69" s="7" t="s">
        <v>24</v>
      </c>
      <c r="C69" s="7"/>
      <c r="D69" s="7" t="s">
        <v>100</v>
      </c>
      <c r="E69" s="7">
        <v>22</v>
      </c>
      <c r="F69" s="7">
        <v>247.5</v>
      </c>
      <c r="G69" s="7"/>
      <c r="H69" s="7"/>
      <c r="I69" s="7">
        <f t="shared" si="12"/>
        <v>3217.5</v>
      </c>
      <c r="J69" s="16">
        <f t="shared" si="11"/>
        <v>143.846153846154</v>
      </c>
      <c r="K69" s="7">
        <f t="shared" si="10"/>
        <v>3361.35</v>
      </c>
      <c r="L69" s="43"/>
      <c r="M69" s="36"/>
    </row>
    <row r="70" customHeight="1" spans="1:13">
      <c r="A70" s="28">
        <v>68</v>
      </c>
      <c r="B70" s="7" t="s">
        <v>24</v>
      </c>
      <c r="C70" s="7"/>
      <c r="D70" s="7" t="s">
        <v>101</v>
      </c>
      <c r="E70" s="7">
        <v>26</v>
      </c>
      <c r="F70" s="7">
        <v>287.5</v>
      </c>
      <c r="G70" s="7"/>
      <c r="H70" s="7">
        <v>30</v>
      </c>
      <c r="I70" s="7">
        <f t="shared" si="12"/>
        <v>3707.5</v>
      </c>
      <c r="J70" s="16">
        <f t="shared" si="11"/>
        <v>170</v>
      </c>
      <c r="K70" s="7">
        <f t="shared" si="10"/>
        <v>3877.5</v>
      </c>
      <c r="L70" s="43"/>
      <c r="M70" s="36"/>
    </row>
    <row r="71" ht="22" customHeight="1" spans="1:13">
      <c r="A71" s="28">
        <v>69</v>
      </c>
      <c r="B71" s="7" t="s">
        <v>38</v>
      </c>
      <c r="C71" s="7"/>
      <c r="D71" s="7" t="s">
        <v>102</v>
      </c>
      <c r="E71" s="7">
        <v>24.5</v>
      </c>
      <c r="F71" s="7">
        <v>292.5</v>
      </c>
      <c r="G71" s="7"/>
      <c r="H71" s="7"/>
      <c r="I71" s="7">
        <f t="shared" si="12"/>
        <v>3802.5</v>
      </c>
      <c r="J71" s="16">
        <f t="shared" si="11"/>
        <v>160.192307692308</v>
      </c>
      <c r="K71" s="7">
        <f t="shared" si="10"/>
        <v>3962.69</v>
      </c>
      <c r="L71" s="57"/>
      <c r="M71" s="36"/>
    </row>
    <row r="72" customHeight="1" spans="1:13">
      <c r="A72" s="48">
        <v>70</v>
      </c>
      <c r="B72" s="49" t="s">
        <v>38</v>
      </c>
      <c r="C72" s="49"/>
      <c r="D72" s="49" t="s">
        <v>103</v>
      </c>
      <c r="E72" s="49">
        <v>27</v>
      </c>
      <c r="F72" s="49">
        <v>316.5</v>
      </c>
      <c r="G72" s="49"/>
      <c r="H72" s="49">
        <v>60</v>
      </c>
      <c r="I72" s="49">
        <f t="shared" si="12"/>
        <v>4054.5</v>
      </c>
      <c r="J72" s="59">
        <f t="shared" si="11"/>
        <v>170</v>
      </c>
      <c r="K72" s="49">
        <f t="shared" si="10"/>
        <v>4224.5</v>
      </c>
      <c r="L72" s="60"/>
      <c r="M72" s="61"/>
    </row>
    <row r="73" customHeight="1" spans="1:13">
      <c r="A73" s="26">
        <v>71</v>
      </c>
      <c r="B73" s="27" t="s">
        <v>40</v>
      </c>
      <c r="C73" s="27"/>
      <c r="D73" s="27" t="s">
        <v>104</v>
      </c>
      <c r="E73" s="27">
        <v>15.5</v>
      </c>
      <c r="F73" s="27">
        <v>124</v>
      </c>
      <c r="G73" s="27"/>
      <c r="H73" s="27">
        <v>140</v>
      </c>
      <c r="I73" s="27">
        <f>3200/26.5*E73</f>
        <v>1871.69811320755</v>
      </c>
      <c r="J73" s="41">
        <f>170/26.6*E73</f>
        <v>99.0601503759398</v>
      </c>
      <c r="K73" s="27">
        <f>ROUND(G73-H73+I73+J73,2)</f>
        <v>1830.76</v>
      </c>
      <c r="L73" s="62"/>
      <c r="M73" s="63"/>
    </row>
    <row r="74" customHeight="1" spans="1:13">
      <c r="A74" s="28">
        <v>72</v>
      </c>
      <c r="B74" s="7" t="s">
        <v>40</v>
      </c>
      <c r="C74" s="7"/>
      <c r="D74" s="7" t="s">
        <v>105</v>
      </c>
      <c r="E74" s="7">
        <v>15.75</v>
      </c>
      <c r="F74" s="7">
        <f>E74*8</f>
        <v>126</v>
      </c>
      <c r="G74" s="7"/>
      <c r="H74" s="7">
        <v>30</v>
      </c>
      <c r="I74" s="7">
        <f>3000/27.5*E74</f>
        <v>1718.18181818182</v>
      </c>
      <c r="J74" s="16">
        <f>170/26.5*E74</f>
        <v>101.037735849057</v>
      </c>
      <c r="K74" s="7">
        <f>ROUND((I74+J74+G74-H74),2)</f>
        <v>1789.22</v>
      </c>
      <c r="L74" s="64"/>
      <c r="M74" s="65"/>
    </row>
    <row r="75" customHeight="1" spans="1:13">
      <c r="A75" s="28">
        <v>73</v>
      </c>
      <c r="B75" s="7" t="s">
        <v>42</v>
      </c>
      <c r="C75" s="7"/>
      <c r="D75" s="7" t="s">
        <v>106</v>
      </c>
      <c r="E75" s="7">
        <v>22</v>
      </c>
      <c r="F75" s="7">
        <f>E75*8</f>
        <v>176</v>
      </c>
      <c r="G75" s="7"/>
      <c r="H75" s="7"/>
      <c r="I75" s="7">
        <f>2800/26.5*E75</f>
        <v>2324.52830188679</v>
      </c>
      <c r="J75" s="16">
        <f>170/26.5*E75</f>
        <v>141.132075471698</v>
      </c>
      <c r="K75" s="7">
        <f>ROUND((I75+J75+G75-H75),2)</f>
        <v>2465.66</v>
      </c>
      <c r="L75" s="64"/>
      <c r="M75" s="65"/>
    </row>
    <row r="76" customHeight="1" spans="1:13">
      <c r="A76" s="28">
        <v>74</v>
      </c>
      <c r="B76" s="7" t="s">
        <v>42</v>
      </c>
      <c r="C76" s="7"/>
      <c r="D76" s="7" t="s">
        <v>107</v>
      </c>
      <c r="E76" s="7">
        <v>19</v>
      </c>
      <c r="F76" s="7">
        <f>E76*8</f>
        <v>152</v>
      </c>
      <c r="G76" s="7"/>
      <c r="H76" s="7">
        <v>40</v>
      </c>
      <c r="I76" s="7">
        <f>2800/26.5*E76</f>
        <v>2007.54716981132</v>
      </c>
      <c r="J76" s="16">
        <f>170/26.5*E76</f>
        <v>121.88679245283</v>
      </c>
      <c r="K76" s="7">
        <f>ROUND((I76+J76+G76-H76),2)</f>
        <v>2089.43</v>
      </c>
      <c r="L76" s="64"/>
      <c r="M76" s="65"/>
    </row>
    <row r="77" customHeight="1" spans="1:13">
      <c r="A77" s="28">
        <v>75</v>
      </c>
      <c r="B77" s="7" t="s">
        <v>42</v>
      </c>
      <c r="C77" s="7"/>
      <c r="D77" s="7" t="s">
        <v>108</v>
      </c>
      <c r="E77" s="7">
        <v>19</v>
      </c>
      <c r="F77" s="7">
        <f>E77*8</f>
        <v>152</v>
      </c>
      <c r="G77" s="7"/>
      <c r="H77" s="7">
        <v>30</v>
      </c>
      <c r="I77" s="7">
        <f>2600/28*E77</f>
        <v>1764.28571428571</v>
      </c>
      <c r="J77" s="16">
        <f>170/26.5*E77</f>
        <v>121.88679245283</v>
      </c>
      <c r="K77" s="7">
        <f>ROUND((I77+J77+G77-H77),2)</f>
        <v>1856.17</v>
      </c>
      <c r="L77" s="64"/>
      <c r="M77" s="65"/>
    </row>
    <row r="78" customHeight="1" spans="1:13">
      <c r="A78" s="28">
        <v>76</v>
      </c>
      <c r="B78" s="6" t="s">
        <v>46</v>
      </c>
      <c r="C78" s="6"/>
      <c r="D78" s="6" t="s">
        <v>109</v>
      </c>
      <c r="E78" s="6">
        <v>19</v>
      </c>
      <c r="F78" s="6">
        <f>E78*8</f>
        <v>152</v>
      </c>
      <c r="G78" s="6"/>
      <c r="H78" s="6"/>
      <c r="I78" s="6">
        <f>3500/26.5*E78</f>
        <v>2509.43396226415</v>
      </c>
      <c r="J78" s="16">
        <f>170/26.5*E78</f>
        <v>121.88679245283</v>
      </c>
      <c r="K78" s="17">
        <f>ROUND((I78+J78+G78-H78),2)</f>
        <v>2631.32</v>
      </c>
      <c r="L78" s="66"/>
      <c r="M78" s="65"/>
    </row>
    <row r="79" customHeight="1" spans="1:13">
      <c r="A79" s="28">
        <v>77</v>
      </c>
      <c r="B79" s="7" t="s">
        <v>16</v>
      </c>
      <c r="C79" s="7"/>
      <c r="D79" s="7" t="s">
        <v>110</v>
      </c>
      <c r="E79" s="7">
        <v>15</v>
      </c>
      <c r="F79" s="7">
        <v>140</v>
      </c>
      <c r="G79" s="7"/>
      <c r="H79" s="7"/>
      <c r="I79" s="7">
        <v>1820</v>
      </c>
      <c r="J79" s="16">
        <f>IF(E79&gt;=26,170,170/26*E79)</f>
        <v>98.0769230769231</v>
      </c>
      <c r="K79" s="7">
        <f>ROUND((I79+J79),2)</f>
        <v>1918.08</v>
      </c>
      <c r="L79" s="66"/>
      <c r="M79" s="65"/>
    </row>
    <row r="80" customHeight="1" spans="1:13">
      <c r="A80" s="28">
        <v>78</v>
      </c>
      <c r="B80" s="7" t="s">
        <v>32</v>
      </c>
      <c r="C80" s="7"/>
      <c r="D80" s="7" t="s">
        <v>111</v>
      </c>
      <c r="E80" s="7">
        <v>31</v>
      </c>
      <c r="F80" s="7">
        <v>331</v>
      </c>
      <c r="G80" s="7"/>
      <c r="H80" s="7"/>
      <c r="I80" s="7">
        <v>6198.05</v>
      </c>
      <c r="J80" s="16">
        <f>IF(E80&gt;=26,170,170/26*E80)</f>
        <v>170</v>
      </c>
      <c r="K80" s="17">
        <f>ROUND((I80+J80+G80-H80),2)</f>
        <v>6368.05</v>
      </c>
      <c r="L80" s="64"/>
      <c r="M80" s="65"/>
    </row>
    <row r="81" customHeight="1" spans="1:13">
      <c r="A81" s="28">
        <v>79</v>
      </c>
      <c r="B81" s="7" t="s">
        <v>44</v>
      </c>
      <c r="C81" s="7" t="s">
        <v>17</v>
      </c>
      <c r="D81" s="7" t="s">
        <v>112</v>
      </c>
      <c r="E81" s="7">
        <v>25</v>
      </c>
      <c r="F81" s="7">
        <v>268</v>
      </c>
      <c r="G81" s="7"/>
      <c r="H81" s="7">
        <v>20</v>
      </c>
      <c r="I81" s="7">
        <v>3677</v>
      </c>
      <c r="J81" s="16">
        <f t="shared" ref="J81:J87" si="13">IF(E81&gt;=26,170,170/26*E81)</f>
        <v>163.461538461538</v>
      </c>
      <c r="K81" s="17">
        <f t="shared" ref="K81:K86" si="14">ROUND((I81+J81+G81-H81),2)</f>
        <v>3820.46</v>
      </c>
      <c r="L81" s="64"/>
      <c r="M81" s="65"/>
    </row>
    <row r="82" customHeight="1" spans="1:13">
      <c r="A82" s="28">
        <v>80</v>
      </c>
      <c r="B82" s="7" t="s">
        <v>44</v>
      </c>
      <c r="C82" s="7" t="s">
        <v>17</v>
      </c>
      <c r="D82" s="7" t="s">
        <v>113</v>
      </c>
      <c r="E82" s="7">
        <v>29.5</v>
      </c>
      <c r="F82" s="7">
        <v>309.5</v>
      </c>
      <c r="G82" s="7"/>
      <c r="H82" s="7"/>
      <c r="I82" s="7">
        <v>4246</v>
      </c>
      <c r="J82" s="16">
        <f t="shared" si="13"/>
        <v>170</v>
      </c>
      <c r="K82" s="17">
        <f t="shared" si="14"/>
        <v>4416</v>
      </c>
      <c r="L82" s="64"/>
      <c r="M82" s="65"/>
    </row>
    <row r="83" customHeight="1" spans="1:13">
      <c r="A83" s="28">
        <v>81</v>
      </c>
      <c r="B83" s="7" t="s">
        <v>44</v>
      </c>
      <c r="C83" s="7"/>
      <c r="D83" s="7" t="s">
        <v>114</v>
      </c>
      <c r="E83" s="7">
        <v>1</v>
      </c>
      <c r="F83" s="7">
        <v>8</v>
      </c>
      <c r="G83" s="7"/>
      <c r="H83" s="7"/>
      <c r="I83" s="7">
        <v>100</v>
      </c>
      <c r="J83" s="16">
        <f t="shared" si="13"/>
        <v>6.53846153846154</v>
      </c>
      <c r="K83" s="17">
        <f t="shared" si="14"/>
        <v>106.54</v>
      </c>
      <c r="L83" s="64"/>
      <c r="M83" s="65"/>
    </row>
    <row r="84" customHeight="1" spans="1:13">
      <c r="A84" s="28">
        <v>82</v>
      </c>
      <c r="B84" s="7" t="s">
        <v>34</v>
      </c>
      <c r="C84" s="7"/>
      <c r="D84" s="7" t="s">
        <v>115</v>
      </c>
      <c r="E84" s="7">
        <v>26.5</v>
      </c>
      <c r="F84" s="7">
        <v>264</v>
      </c>
      <c r="G84" s="7"/>
      <c r="H84" s="7">
        <v>20</v>
      </c>
      <c r="I84" s="7">
        <f>F84*13</f>
        <v>3432</v>
      </c>
      <c r="J84" s="16">
        <f t="shared" si="13"/>
        <v>170</v>
      </c>
      <c r="K84" s="17">
        <f t="shared" si="14"/>
        <v>3582</v>
      </c>
      <c r="L84" s="64"/>
      <c r="M84" s="65"/>
    </row>
    <row r="85" customHeight="1" spans="1:13">
      <c r="A85" s="28">
        <v>83</v>
      </c>
      <c r="B85" s="6" t="s">
        <v>34</v>
      </c>
      <c r="C85" s="6"/>
      <c r="D85" s="6" t="s">
        <v>116</v>
      </c>
      <c r="E85" s="6">
        <v>10.5</v>
      </c>
      <c r="F85" s="6">
        <v>100.5</v>
      </c>
      <c r="G85" s="6"/>
      <c r="H85" s="6"/>
      <c r="I85" s="6">
        <v>558</v>
      </c>
      <c r="J85" s="16">
        <f t="shared" si="13"/>
        <v>68.6538461538461</v>
      </c>
      <c r="K85" s="17">
        <v>575.5</v>
      </c>
      <c r="L85" s="66"/>
      <c r="M85" s="65"/>
    </row>
    <row r="86" customHeight="1" spans="1:13">
      <c r="A86" s="28">
        <v>84</v>
      </c>
      <c r="B86" s="6" t="s">
        <v>22</v>
      </c>
      <c r="C86" s="6"/>
      <c r="D86" s="6" t="s">
        <v>117</v>
      </c>
      <c r="E86" s="6">
        <v>29</v>
      </c>
      <c r="F86" s="6">
        <v>305.5</v>
      </c>
      <c r="G86" s="6"/>
      <c r="H86" s="6"/>
      <c r="I86" s="6">
        <v>4002</v>
      </c>
      <c r="J86" s="16">
        <f t="shared" si="13"/>
        <v>170</v>
      </c>
      <c r="K86" s="17">
        <f>ROUND((I86+J86+G86-H86),2)</f>
        <v>4172</v>
      </c>
      <c r="L86" s="66"/>
      <c r="M86" s="65"/>
    </row>
    <row r="87" customHeight="1" spans="1:13">
      <c r="A87" s="48">
        <v>85</v>
      </c>
      <c r="B87" s="49" t="s">
        <v>22</v>
      </c>
      <c r="C87" s="49" t="s">
        <v>118</v>
      </c>
      <c r="D87" s="49" t="s">
        <v>119</v>
      </c>
      <c r="E87" s="50">
        <v>30</v>
      </c>
      <c r="F87" s="49">
        <v>357</v>
      </c>
      <c r="G87" s="49">
        <v>120</v>
      </c>
      <c r="H87" s="49"/>
      <c r="I87" s="49">
        <v>4101.82</v>
      </c>
      <c r="J87" s="59">
        <f t="shared" si="13"/>
        <v>170</v>
      </c>
      <c r="K87" s="49">
        <f>ROUND((I87+J87+G87-H87),2)</f>
        <v>4391.82</v>
      </c>
      <c r="L87" s="67" t="s">
        <v>120</v>
      </c>
      <c r="M87" s="68"/>
    </row>
    <row r="88" customHeight="1" spans="1:13">
      <c r="A88" s="51" t="s">
        <v>15</v>
      </c>
      <c r="B88" s="52"/>
      <c r="C88" s="52"/>
      <c r="D88" s="53"/>
      <c r="E88" s="54">
        <f>SUM(E3:E87)</f>
        <v>1832.25</v>
      </c>
      <c r="F88" s="54">
        <f t="shared" ref="F88:K88" si="15">SUM(F3:F87)</f>
        <v>18500.2</v>
      </c>
      <c r="G88" s="54">
        <f t="shared" si="15"/>
        <v>291</v>
      </c>
      <c r="H88" s="54">
        <f t="shared" si="15"/>
        <v>2260</v>
      </c>
      <c r="I88" s="54">
        <f t="shared" si="15"/>
        <v>294012.645079637</v>
      </c>
      <c r="J88" s="54">
        <f t="shared" si="15"/>
        <v>10119.3903390552</v>
      </c>
      <c r="K88" s="54">
        <f t="shared" si="15"/>
        <v>303920.88</v>
      </c>
      <c r="L88" s="69"/>
      <c r="M88" s="70"/>
    </row>
    <row r="89" customHeight="1" spans="1:13">
      <c r="A89" s="55" t="s">
        <v>121</v>
      </c>
      <c r="B89" s="56"/>
      <c r="C89" s="56"/>
      <c r="D89" s="56"/>
      <c r="E89" s="56"/>
      <c r="F89" s="56"/>
      <c r="G89" s="56"/>
      <c r="H89" s="56"/>
      <c r="I89" s="56"/>
      <c r="J89" s="56"/>
      <c r="K89" s="71">
        <f>ROUND(K88*1.06,2)</f>
        <v>322156.13</v>
      </c>
      <c r="L89" s="72"/>
      <c r="M89" s="73"/>
    </row>
    <row r="91" customHeight="1" spans="2:7">
      <c r="B91" s="10" t="s">
        <v>122</v>
      </c>
      <c r="C91" s="10" t="s">
        <v>123</v>
      </c>
      <c r="D91" s="10"/>
      <c r="E91" s="10"/>
      <c r="F91" s="10" t="s">
        <v>124</v>
      </c>
      <c r="G91" s="10"/>
    </row>
  </sheetData>
  <mergeCells count="7">
    <mergeCell ref="A1:M1"/>
    <mergeCell ref="A88:D88"/>
    <mergeCell ref="A89:J89"/>
    <mergeCell ref="K89:M89"/>
    <mergeCell ref="M3:M53"/>
    <mergeCell ref="M54:M72"/>
    <mergeCell ref="M73:M87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80" zoomScaleNormal="80" workbookViewId="0">
      <pane ySplit="2" topLeftCell="A3" activePane="bottomLeft" state="frozen"/>
      <selection/>
      <selection pane="bottomLeft" activeCell="M17" sqref="M17:O17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10.25" style="1" customWidth="1"/>
    <col min="9" max="9" width="8.625" style="1" customWidth="1"/>
    <col min="10" max="10" width="9" style="1" customWidth="1"/>
    <col min="11" max="11" width="9.25" style="1" customWidth="1"/>
    <col min="12" max="12" width="10.625" style="1" customWidth="1"/>
    <col min="13" max="13" width="9.75" style="1" customWidth="1"/>
    <col min="14" max="14" width="13.1166666666667" style="1" customWidth="1"/>
    <col min="15" max="15" width="8.81666666666667" style="1" customWidth="1"/>
    <col min="16" max="16" width="11.3166666666667" style="1" customWidth="1"/>
    <col min="17" max="17" width="13.375" style="1" customWidth="1"/>
    <col min="18" max="18" width="9" style="1" customWidth="1"/>
    <col min="19" max="19" width="12.625" style="1" customWidth="1"/>
    <col min="20" max="20" width="9.375" style="1" customWidth="1"/>
    <col min="21" max="21" width="10.375" style="1" customWidth="1"/>
    <col min="22" max="16384" width="9" style="1"/>
  </cols>
  <sheetData>
    <row r="1" s="1" customFormat="1" customHeight="1" spans="1:15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126</v>
      </c>
      <c r="G2" s="4" t="s">
        <v>127</v>
      </c>
      <c r="H2" s="4" t="s">
        <v>6</v>
      </c>
      <c r="I2" s="4" t="s">
        <v>7</v>
      </c>
      <c r="J2" s="4" t="s">
        <v>128</v>
      </c>
      <c r="K2" s="4" t="s">
        <v>9</v>
      </c>
      <c r="L2" s="4" t="s">
        <v>10</v>
      </c>
      <c r="M2" s="4" t="s">
        <v>11</v>
      </c>
      <c r="N2" s="11" t="s">
        <v>12</v>
      </c>
      <c r="O2" s="12" t="s">
        <v>13</v>
      </c>
    </row>
    <row r="3" s="1" customFormat="1" ht="21" customHeight="1" spans="1:17">
      <c r="A3" s="5">
        <v>1</v>
      </c>
      <c r="B3" s="6" t="s">
        <v>28</v>
      </c>
      <c r="C3" s="6" t="s">
        <v>17</v>
      </c>
      <c r="D3" s="6" t="s">
        <v>129</v>
      </c>
      <c r="E3" s="6">
        <v>10</v>
      </c>
      <c r="F3" s="6">
        <v>241</v>
      </c>
      <c r="G3" s="6"/>
      <c r="H3" s="6">
        <v>97</v>
      </c>
      <c r="I3" s="6"/>
      <c r="J3" s="6"/>
      <c r="K3" s="6">
        <f t="shared" ref="K3:K15" si="0">H3*18+I3-J3</f>
        <v>1746</v>
      </c>
      <c r="L3" s="13">
        <f t="shared" ref="L3:L15" si="1">E3*5</f>
        <v>50</v>
      </c>
      <c r="M3" s="6">
        <f t="shared" ref="M3:M15" si="2">ROUND((K3+L3),2)</f>
        <v>1796</v>
      </c>
      <c r="N3" s="14"/>
      <c r="O3" s="15" t="s">
        <v>20</v>
      </c>
      <c r="P3" s="1" t="s">
        <v>28</v>
      </c>
      <c r="Q3" s="1">
        <f>SUMIF(B:B,P3,M:M)*1.06</f>
        <v>3584.708</v>
      </c>
    </row>
    <row r="4" s="1" customFormat="1" customHeight="1" spans="1:17">
      <c r="A4" s="5">
        <v>2</v>
      </c>
      <c r="B4" s="6" t="s">
        <v>28</v>
      </c>
      <c r="C4" s="7"/>
      <c r="D4" s="7" t="s">
        <v>130</v>
      </c>
      <c r="E4" s="7">
        <v>9</v>
      </c>
      <c r="F4" s="7">
        <v>257</v>
      </c>
      <c r="G4" s="7"/>
      <c r="H4" s="7">
        <v>85.6</v>
      </c>
      <c r="I4" s="7"/>
      <c r="J4" s="7"/>
      <c r="K4" s="6">
        <f t="shared" si="0"/>
        <v>1540.8</v>
      </c>
      <c r="L4" s="16">
        <f t="shared" si="1"/>
        <v>45</v>
      </c>
      <c r="M4" s="6">
        <f t="shared" si="2"/>
        <v>1585.8</v>
      </c>
      <c r="N4" s="17"/>
      <c r="O4" s="15"/>
      <c r="P4" s="1" t="s">
        <v>34</v>
      </c>
      <c r="Q4" s="1">
        <f>SUMIF(B:B,P4,M:M)*1.06</f>
        <v>10871.89</v>
      </c>
    </row>
    <row r="5" s="1" customFormat="1" customHeight="1" spans="1:17">
      <c r="A5" s="5">
        <v>3</v>
      </c>
      <c r="B5" s="7" t="s">
        <v>30</v>
      </c>
      <c r="C5" s="7"/>
      <c r="D5" s="7" t="s">
        <v>131</v>
      </c>
      <c r="E5" s="7">
        <v>29</v>
      </c>
      <c r="F5" s="7"/>
      <c r="G5" s="7"/>
      <c r="H5" s="7">
        <v>277.2</v>
      </c>
      <c r="I5" s="7"/>
      <c r="J5" s="7"/>
      <c r="K5" s="6">
        <f t="shared" si="0"/>
        <v>4989.6</v>
      </c>
      <c r="L5" s="16">
        <f t="shared" si="1"/>
        <v>145</v>
      </c>
      <c r="M5" s="6">
        <f t="shared" si="2"/>
        <v>5134.6</v>
      </c>
      <c r="N5" s="18"/>
      <c r="O5" s="15"/>
      <c r="P5" s="1" t="s">
        <v>30</v>
      </c>
      <c r="Q5" s="1">
        <f>SUMIF(B:B,P5,M:M)*1.06</f>
        <v>18448.028</v>
      </c>
    </row>
    <row r="6" s="1" customFormat="1" customHeight="1" spans="1:17">
      <c r="A6" s="5">
        <v>4</v>
      </c>
      <c r="B6" s="7" t="s">
        <v>30</v>
      </c>
      <c r="C6" s="7"/>
      <c r="D6" s="7" t="s">
        <v>132</v>
      </c>
      <c r="E6" s="7">
        <v>29</v>
      </c>
      <c r="F6" s="7"/>
      <c r="G6" s="7"/>
      <c r="H6" s="7">
        <v>276.2</v>
      </c>
      <c r="I6" s="7"/>
      <c r="J6" s="7"/>
      <c r="K6" s="6">
        <f t="shared" si="0"/>
        <v>4971.6</v>
      </c>
      <c r="L6" s="16">
        <f t="shared" si="1"/>
        <v>145</v>
      </c>
      <c r="M6" s="6">
        <f t="shared" si="2"/>
        <v>5116.6</v>
      </c>
      <c r="N6" s="18"/>
      <c r="O6" s="15"/>
      <c r="P6" s="1" t="s">
        <v>44</v>
      </c>
      <c r="Q6" s="1">
        <f>SUMIF(B:B,P6,M:M)*1.06</f>
        <v>11302.78</v>
      </c>
    </row>
    <row r="7" s="1" customFormat="1" customHeight="1" spans="1:17">
      <c r="A7" s="5">
        <v>5</v>
      </c>
      <c r="B7" s="7" t="s">
        <v>30</v>
      </c>
      <c r="C7" s="7"/>
      <c r="D7" s="7" t="s">
        <v>133</v>
      </c>
      <c r="E7" s="7">
        <v>22</v>
      </c>
      <c r="F7" s="7"/>
      <c r="G7" s="7"/>
      <c r="H7" s="7">
        <v>205.5</v>
      </c>
      <c r="I7" s="7"/>
      <c r="J7" s="7"/>
      <c r="K7" s="6">
        <f t="shared" si="0"/>
        <v>3699</v>
      </c>
      <c r="L7" s="16">
        <f t="shared" si="1"/>
        <v>110</v>
      </c>
      <c r="M7" s="6">
        <f t="shared" si="2"/>
        <v>3809</v>
      </c>
      <c r="N7" s="18"/>
      <c r="O7" s="15"/>
      <c r="Q7" s="1">
        <f>SUM(Q3:Q6)</f>
        <v>44207.406</v>
      </c>
    </row>
    <row r="8" s="1" customFormat="1" customHeight="1" spans="1:15">
      <c r="A8" s="5">
        <v>6</v>
      </c>
      <c r="B8" s="7" t="s">
        <v>30</v>
      </c>
      <c r="C8" s="7"/>
      <c r="D8" s="7" t="s">
        <v>134</v>
      </c>
      <c r="E8" s="7">
        <v>13</v>
      </c>
      <c r="F8" s="7">
        <v>87.5</v>
      </c>
      <c r="G8" s="7"/>
      <c r="H8" s="7">
        <v>118.2</v>
      </c>
      <c r="I8" s="7"/>
      <c r="J8" s="7"/>
      <c r="K8" s="6">
        <f t="shared" si="0"/>
        <v>2127.6</v>
      </c>
      <c r="L8" s="16">
        <f t="shared" si="1"/>
        <v>65</v>
      </c>
      <c r="M8" s="6">
        <f t="shared" si="2"/>
        <v>2192.6</v>
      </c>
      <c r="N8" s="18"/>
      <c r="O8" s="15"/>
    </row>
    <row r="9" s="1" customFormat="1" customHeight="1" spans="1:15">
      <c r="A9" s="5">
        <v>7</v>
      </c>
      <c r="B9" s="7" t="s">
        <v>30</v>
      </c>
      <c r="C9" s="7"/>
      <c r="D9" s="7" t="s">
        <v>135</v>
      </c>
      <c r="E9" s="7">
        <v>4</v>
      </c>
      <c r="F9" s="7"/>
      <c r="G9" s="7"/>
      <c r="H9" s="7">
        <v>36</v>
      </c>
      <c r="I9" s="7"/>
      <c r="J9" s="7"/>
      <c r="K9" s="6">
        <f t="shared" si="0"/>
        <v>648</v>
      </c>
      <c r="L9" s="16">
        <f t="shared" si="1"/>
        <v>20</v>
      </c>
      <c r="M9" s="6">
        <f t="shared" si="2"/>
        <v>668</v>
      </c>
      <c r="N9" s="18"/>
      <c r="O9" s="15"/>
    </row>
    <row r="10" s="1" customFormat="1" customHeight="1" spans="1:15">
      <c r="A10" s="5">
        <v>8</v>
      </c>
      <c r="B10" s="7" t="s">
        <v>30</v>
      </c>
      <c r="C10" s="7"/>
      <c r="D10" s="7" t="s">
        <v>136</v>
      </c>
      <c r="E10" s="7">
        <v>3</v>
      </c>
      <c r="F10" s="7"/>
      <c r="G10" s="7"/>
      <c r="H10" s="7">
        <v>26</v>
      </c>
      <c r="I10" s="7"/>
      <c r="J10" s="7"/>
      <c r="K10" s="6">
        <f t="shared" si="0"/>
        <v>468</v>
      </c>
      <c r="L10" s="16">
        <f t="shared" si="1"/>
        <v>15</v>
      </c>
      <c r="M10" s="6">
        <f t="shared" si="2"/>
        <v>483</v>
      </c>
      <c r="N10" s="18"/>
      <c r="O10" s="15"/>
    </row>
    <row r="11" s="1" customFormat="1" customHeight="1" spans="1:15">
      <c r="A11" s="5">
        <v>9</v>
      </c>
      <c r="B11" s="7" t="s">
        <v>34</v>
      </c>
      <c r="C11" s="7"/>
      <c r="D11" s="7" t="s">
        <v>137</v>
      </c>
      <c r="E11" s="7">
        <v>27.5</v>
      </c>
      <c r="F11" s="7"/>
      <c r="G11" s="7"/>
      <c r="H11" s="7">
        <v>264.5</v>
      </c>
      <c r="I11" s="7"/>
      <c r="J11" s="7">
        <v>30</v>
      </c>
      <c r="K11" s="6">
        <f t="shared" si="0"/>
        <v>4731</v>
      </c>
      <c r="L11" s="16">
        <f t="shared" si="1"/>
        <v>137.5</v>
      </c>
      <c r="M11" s="6">
        <f t="shared" si="2"/>
        <v>4868.5</v>
      </c>
      <c r="N11" s="19"/>
      <c r="O11" s="15"/>
    </row>
    <row r="12" s="1" customFormat="1" customHeight="1" spans="1:15">
      <c r="A12" s="5">
        <v>10</v>
      </c>
      <c r="B12" s="7" t="s">
        <v>34</v>
      </c>
      <c r="C12" s="7"/>
      <c r="D12" s="7" t="s">
        <v>138</v>
      </c>
      <c r="E12" s="7">
        <v>30</v>
      </c>
      <c r="F12" s="7"/>
      <c r="G12" s="7"/>
      <c r="H12" s="7">
        <v>291</v>
      </c>
      <c r="I12" s="7"/>
      <c r="J12" s="7"/>
      <c r="K12" s="6">
        <f t="shared" si="0"/>
        <v>5238</v>
      </c>
      <c r="L12" s="16">
        <f t="shared" si="1"/>
        <v>150</v>
      </c>
      <c r="M12" s="6">
        <f t="shared" si="2"/>
        <v>5388</v>
      </c>
      <c r="N12" s="17"/>
      <c r="O12" s="15"/>
    </row>
    <row r="13" s="1" customFormat="1" customHeight="1" spans="1:15">
      <c r="A13" s="5">
        <v>11</v>
      </c>
      <c r="B13" s="7" t="s">
        <v>44</v>
      </c>
      <c r="C13" s="7"/>
      <c r="D13" s="7" t="s">
        <v>139</v>
      </c>
      <c r="E13" s="7">
        <v>26</v>
      </c>
      <c r="F13" s="7"/>
      <c r="G13" s="7"/>
      <c r="H13" s="7">
        <v>253.5</v>
      </c>
      <c r="I13" s="7"/>
      <c r="J13" s="7"/>
      <c r="K13" s="6">
        <f t="shared" si="0"/>
        <v>4563</v>
      </c>
      <c r="L13" s="16">
        <f t="shared" si="1"/>
        <v>130</v>
      </c>
      <c r="M13" s="6">
        <f t="shared" si="2"/>
        <v>4693</v>
      </c>
      <c r="N13" s="17"/>
      <c r="O13" s="15"/>
    </row>
    <row r="14" s="1" customFormat="1" customHeight="1" spans="1:15">
      <c r="A14" s="5">
        <v>12</v>
      </c>
      <c r="B14" s="7" t="s">
        <v>44</v>
      </c>
      <c r="C14" s="7"/>
      <c r="D14" s="7" t="s">
        <v>140</v>
      </c>
      <c r="E14" s="7">
        <v>6</v>
      </c>
      <c r="F14" s="7"/>
      <c r="G14" s="7"/>
      <c r="H14" s="7">
        <v>57.5</v>
      </c>
      <c r="I14" s="7"/>
      <c r="J14" s="7"/>
      <c r="K14" s="6">
        <f t="shared" si="0"/>
        <v>1035</v>
      </c>
      <c r="L14" s="16">
        <f t="shared" si="1"/>
        <v>30</v>
      </c>
      <c r="M14" s="6">
        <f t="shared" si="2"/>
        <v>1065</v>
      </c>
      <c r="N14" s="17"/>
      <c r="O14" s="15"/>
    </row>
    <row r="15" s="1" customFormat="1" customHeight="1" spans="1:15">
      <c r="A15" s="5">
        <v>13</v>
      </c>
      <c r="B15" s="7" t="s">
        <v>44</v>
      </c>
      <c r="C15" s="7"/>
      <c r="D15" s="7" t="s">
        <v>141</v>
      </c>
      <c r="E15" s="7">
        <v>27</v>
      </c>
      <c r="F15" s="7"/>
      <c r="G15" s="7"/>
      <c r="H15" s="7">
        <v>265</v>
      </c>
      <c r="I15" s="7"/>
      <c r="J15" s="7"/>
      <c r="K15" s="6">
        <f t="shared" si="0"/>
        <v>4770</v>
      </c>
      <c r="L15" s="16">
        <f t="shared" si="1"/>
        <v>135</v>
      </c>
      <c r="M15" s="6">
        <f t="shared" si="2"/>
        <v>4905</v>
      </c>
      <c r="N15" s="17"/>
      <c r="O15" s="15"/>
    </row>
    <row r="16" s="1" customFormat="1" customHeight="1" spans="1:15">
      <c r="A16" s="5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f>SUM(M3:M15)</f>
        <v>41705.1</v>
      </c>
      <c r="N16" s="6"/>
      <c r="O16" s="20"/>
    </row>
    <row r="17" s="1" customFormat="1" customHeight="1" spans="1:15">
      <c r="A17" s="8" t="s">
        <v>142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21">
        <f>ROUND(M16*1.06,2)</f>
        <v>44207.41</v>
      </c>
      <c r="N17" s="22"/>
      <c r="O17" s="23"/>
    </row>
    <row r="19" s="1" customFormat="1" customHeight="1" spans="2:9">
      <c r="B19" s="10" t="s">
        <v>122</v>
      </c>
      <c r="C19" s="10" t="s">
        <v>123</v>
      </c>
      <c r="D19" s="10"/>
      <c r="E19" s="10"/>
      <c r="F19" s="10" t="s">
        <v>143</v>
      </c>
      <c r="G19" s="10"/>
      <c r="H19" s="10" t="s">
        <v>124</v>
      </c>
      <c r="I19" s="10"/>
    </row>
  </sheetData>
  <mergeCells count="5">
    <mergeCell ref="A1:O1"/>
    <mergeCell ref="A16:L16"/>
    <mergeCell ref="A17:L17"/>
    <mergeCell ref="M17:O17"/>
    <mergeCell ref="O3:O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2020-01-21T09:22:54Z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2052-11.1.0.9339</vt:lpwstr>
  </property>
</Properties>
</file>