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黄骅劳务" sheetId="3" r:id="rId1"/>
    <sheet name="临时工" sheetId="7" r:id="rId2"/>
  </sheets>
  <definedNames>
    <definedName name="_xlnm.Print_Titles" localSheetId="0">黄骅劳务!$1:$2</definedName>
    <definedName name="_xlnm._FilterDatabase" localSheetId="0" hidden="1">黄骅劳务!$A$1:$S$66</definedName>
    <definedName name="_xlnm._FilterDatabase" localSheetId="1" hidden="1">临时工!$A$1:$U$9</definedName>
  </definedNames>
  <calcPr calcId="144525"/>
</workbook>
</file>

<file path=xl/sharedStrings.xml><?xml version="1.0" encoding="utf-8"?>
<sst xmlns="http://schemas.openxmlformats.org/spreadsheetml/2006/main" count="213" uniqueCount="116">
  <si>
    <t>众智鑫成劳务公司2020年1月份工人工资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</si>
  <si>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</si>
  <si>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</si>
  <si>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</si>
  <si>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</si>
  <si>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</si>
  <si>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</si>
  <si>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</si>
  <si>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车间扣款</t>
  </si>
  <si>
    <t>工资</t>
  </si>
  <si>
    <t>饭补</t>
  </si>
  <si>
    <t>工资合计</t>
  </si>
  <si>
    <t>备注</t>
  </si>
  <si>
    <t>说明</t>
  </si>
  <si>
    <t>劳务工资</t>
  </si>
  <si>
    <t>合计</t>
  </si>
  <si>
    <t>灯镜</t>
  </si>
  <si>
    <t>组装工</t>
  </si>
  <si>
    <t>王彦华</t>
  </si>
  <si>
    <t>5天试用期工资为16/小时，转正之后18元/小时，整理现场、盘点等工时按照80%计算，饭补5元/天</t>
  </si>
  <si>
    <t>张俊霞</t>
  </si>
  <si>
    <t>发泡</t>
  </si>
  <si>
    <t>张侠影</t>
  </si>
  <si>
    <t>涂装</t>
  </si>
  <si>
    <t>张金炎</t>
  </si>
  <si>
    <t>座椅</t>
  </si>
  <si>
    <t>张广根</t>
  </si>
  <si>
    <t>前工序</t>
  </si>
  <si>
    <t>张家荣</t>
  </si>
  <si>
    <t>盘点8小时</t>
  </si>
  <si>
    <t>乘用车组装</t>
  </si>
  <si>
    <t>高霄瀚</t>
  </si>
  <si>
    <t>自动焊</t>
  </si>
  <si>
    <t>韩俊</t>
  </si>
  <si>
    <t>A平台</t>
  </si>
  <si>
    <t>窦继安</t>
  </si>
  <si>
    <t>缝纫</t>
  </si>
  <si>
    <t>韩铎</t>
  </si>
  <si>
    <t>注塑</t>
  </si>
  <si>
    <t>呼玉贞</t>
  </si>
  <si>
    <t>生产管理部</t>
  </si>
  <si>
    <t>孟建军</t>
  </si>
  <si>
    <t>商用车组装</t>
  </si>
  <si>
    <t>魏连浩</t>
  </si>
  <si>
    <t>信息管理部</t>
  </si>
  <si>
    <t>王秀</t>
  </si>
  <si>
    <t>韩广智</t>
  </si>
  <si>
    <t>刘树强</t>
  </si>
  <si>
    <t>宋华华</t>
  </si>
  <si>
    <t>曹文阔</t>
  </si>
  <si>
    <t>王振兴</t>
  </si>
  <si>
    <t>董凯燕</t>
  </si>
  <si>
    <t>商泽春</t>
  </si>
  <si>
    <t>杜俊平</t>
  </si>
  <si>
    <t>姜俊华</t>
  </si>
  <si>
    <t>曹新岗</t>
  </si>
  <si>
    <t>李宁</t>
  </si>
  <si>
    <t>何俊海</t>
  </si>
  <si>
    <t>魏建朋</t>
  </si>
  <si>
    <t>任苏玲</t>
  </si>
  <si>
    <t>彭洪香</t>
  </si>
  <si>
    <t>范泽英</t>
  </si>
  <si>
    <t>闫美玉</t>
  </si>
  <si>
    <t>张宝达</t>
  </si>
  <si>
    <t>周源</t>
  </si>
  <si>
    <t>张家强</t>
  </si>
  <si>
    <t>高伟埮</t>
  </si>
  <si>
    <t>13/小时
饭补170/月</t>
  </si>
  <si>
    <t>王艳君</t>
  </si>
  <si>
    <t>齐迁菲</t>
  </si>
  <si>
    <t>王爱臣</t>
  </si>
  <si>
    <t>李勇</t>
  </si>
  <si>
    <t>许龙涛</t>
  </si>
  <si>
    <t>于秩蘅</t>
  </si>
  <si>
    <t>许洪丽</t>
  </si>
  <si>
    <t>张爽</t>
  </si>
  <si>
    <t>张俊强</t>
  </si>
  <si>
    <t>沈文斌</t>
  </si>
  <si>
    <t>李芝</t>
  </si>
  <si>
    <t>徐立红</t>
  </si>
  <si>
    <t>王红玉</t>
  </si>
  <si>
    <t>赵建敏</t>
  </si>
  <si>
    <t>徐骏</t>
  </si>
  <si>
    <t>刘易林</t>
  </si>
  <si>
    <t>综合</t>
  </si>
  <si>
    <t>张玉君</t>
  </si>
  <si>
    <t>食堂补助</t>
  </si>
  <si>
    <t>财务</t>
  </si>
  <si>
    <t>王秀鑫</t>
  </si>
  <si>
    <t>李梦同</t>
  </si>
  <si>
    <t>A平台工资</t>
  </si>
  <si>
    <t>张建</t>
  </si>
  <si>
    <t>王玉雷</t>
  </si>
  <si>
    <t>钮丙鑫</t>
  </si>
  <si>
    <t>张凯勇</t>
  </si>
  <si>
    <t>杨朕</t>
  </si>
  <si>
    <t>朱石波</t>
  </si>
  <si>
    <t>王艳</t>
  </si>
  <si>
    <t>发泡工</t>
  </si>
  <si>
    <t>刘海霞</t>
  </si>
  <si>
    <t>夜餐补助</t>
  </si>
  <si>
    <t>开票数（6%）</t>
  </si>
  <si>
    <t>编制：</t>
  </si>
  <si>
    <t>高福玲</t>
  </si>
  <si>
    <t>部长审核：</t>
  </si>
  <si>
    <t>劳务公司2019年12月份临时工工人工资</t>
  </si>
  <si>
    <t>出勤工时</t>
  </si>
  <si>
    <t>加班工时</t>
  </si>
  <si>
    <t>扣款</t>
  </si>
  <si>
    <t>李秀丽</t>
  </si>
  <si>
    <t>孙瑶</t>
  </si>
  <si>
    <t>杨晓静</t>
  </si>
  <si>
    <t>崔永辉</t>
  </si>
  <si>
    <t>刘金荣</t>
  </si>
  <si>
    <t>开票数（3%）</t>
  </si>
  <si>
    <t>审核：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</si>
</sst>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.00_ "/>
  </numFmts>
  <fonts count="30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4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43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41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0" borderId="4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1" borderId="45" applyNumberFormat="0" applyAlignment="0" applyProtection="0">
      <alignment vertical="center"/>
    </xf>
    <xf numFmtId="0" fontId="24" fillId="21" borderId="44" applyNumberFormat="0" applyAlignment="0" applyProtection="0">
      <alignment vertical="center"/>
    </xf>
    <xf numFmtId="0" fontId="27" fillId="32" borderId="48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42" applyNumberFormat="0" applyFill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77" fontId="2" fillId="0" borderId="17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3" fillId="0" borderId="39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tabSelected="1" workbookViewId="0">
      <pane ySplit="2" topLeftCell="A3" activePane="bottomLeft" state="frozen"/>
      <selection/>
      <selection pane="bottomLeft" activeCell="I7" sqref="I7"/>
    </sheetView>
  </sheetViews>
  <sheetFormatPr defaultColWidth="9" defaultRowHeight="20" customHeight="1"/>
  <cols>
    <col min="1" max="1" width="5.625" style="1" customWidth="1"/>
    <col min="2" max="2" width="11.75" style="1" customWidth="1"/>
    <col min="3" max="3" width="7.875" style="1" hidden="1" customWidth="1"/>
    <col min="4" max="4" width="9" style="22"/>
    <col min="5" max="6" width="8.75" style="22" customWidth="1"/>
    <col min="7" max="7" width="6.5" style="22" customWidth="1"/>
    <col min="8" max="8" width="9" style="22" customWidth="1"/>
    <col min="9" max="9" width="9.25" style="22" customWidth="1"/>
    <col min="10" max="10" width="10.625" style="1" customWidth="1"/>
    <col min="11" max="11" width="9.75" style="1" customWidth="1"/>
    <col min="12" max="12" width="20" style="23" customWidth="1"/>
    <col min="13" max="13" width="8.81666666666667" style="1" customWidth="1"/>
    <col min="14" max="14" width="11.3166666666667" style="1" hidden="1" customWidth="1"/>
    <col min="15" max="15" width="13.375" style="1" hidden="1" customWidth="1"/>
    <col min="16" max="16" width="12.8083333333333" style="1" hidden="1" customWidth="1"/>
    <col min="17" max="17" width="9" style="1" hidden="1" customWidth="1"/>
    <col min="18" max="19" width="12.625" style="1" hidden="1" customWidth="1"/>
    <col min="20" max="20" width="9" style="1" customWidth="1"/>
    <col min="21" max="21" width="10.375" style="1"/>
    <col min="22" max="16384" width="9" style="1"/>
  </cols>
  <sheetData>
    <row r="1" customHeight="1" spans="1:13">
      <c r="A1" s="2" t="s">
        <v>0</v>
      </c>
      <c r="B1" s="2"/>
      <c r="C1" s="2"/>
      <c r="D1" s="24"/>
      <c r="E1" s="24"/>
      <c r="F1" s="24"/>
      <c r="G1" s="24"/>
      <c r="H1" s="24"/>
      <c r="I1" s="24"/>
      <c r="J1" s="2"/>
      <c r="K1" s="2"/>
      <c r="L1" s="43"/>
      <c r="M1" s="2"/>
    </row>
    <row r="2" ht="15" customHeight="1" spans="1:19">
      <c r="A2" s="3" t="s">
        <v>1</v>
      </c>
      <c r="B2" s="4" t="s">
        <v>2</v>
      </c>
      <c r="C2" s="4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4" t="s">
        <v>10</v>
      </c>
      <c r="K2" s="4" t="s">
        <v>11</v>
      </c>
      <c r="L2" s="44" t="s">
        <v>12</v>
      </c>
      <c r="M2" s="13" t="s">
        <v>13</v>
      </c>
      <c r="N2" s="45" t="s">
        <v>2</v>
      </c>
      <c r="O2" s="46" t="s">
        <v>14</v>
      </c>
      <c r="P2" s="46" t="s">
        <v>14</v>
      </c>
      <c r="Q2" s="46" t="s">
        <v>14</v>
      </c>
      <c r="R2" s="46" t="s">
        <v>14</v>
      </c>
      <c r="S2" s="46" t="s">
        <v>15</v>
      </c>
    </row>
    <row r="3" ht="25" customHeight="1" spans="1:19">
      <c r="A3" s="5">
        <v>1</v>
      </c>
      <c r="B3" s="8" t="s">
        <v>16</v>
      </c>
      <c r="C3" s="8" t="s">
        <v>17</v>
      </c>
      <c r="D3" s="26" t="s">
        <v>18</v>
      </c>
      <c r="E3" s="27">
        <v>20.5</v>
      </c>
      <c r="F3" s="27">
        <v>177.5</v>
      </c>
      <c r="G3" s="27"/>
      <c r="H3" s="27"/>
      <c r="I3" s="27">
        <f t="shared" ref="I3:I15" si="0">F3*18+G3-H3</f>
        <v>3195</v>
      </c>
      <c r="J3" s="47">
        <f t="shared" ref="J3:J15" si="1">E3*5</f>
        <v>102.5</v>
      </c>
      <c r="K3" s="8">
        <f t="shared" ref="K3:K15" si="2">ROUND((I3+J3),2)</f>
        <v>3297.5</v>
      </c>
      <c r="L3" s="48"/>
      <c r="M3" s="49" t="s">
        <v>19</v>
      </c>
      <c r="N3" s="45" t="s">
        <v>16</v>
      </c>
      <c r="O3" s="46">
        <f>SUMIF(B:B,N3,K:K)*1.06</f>
        <v>44621.707</v>
      </c>
      <c r="P3" s="46"/>
      <c r="Q3" s="46">
        <v>6245</v>
      </c>
      <c r="R3" s="46">
        <v>3151</v>
      </c>
      <c r="S3" s="72">
        <f>SUM(O3:R3)</f>
        <v>54017.707</v>
      </c>
    </row>
    <row r="4" customHeight="1" spans="1:19">
      <c r="A4" s="5">
        <v>2</v>
      </c>
      <c r="B4" s="6" t="s">
        <v>16</v>
      </c>
      <c r="C4" s="6" t="s">
        <v>17</v>
      </c>
      <c r="D4" s="28" t="s">
        <v>20</v>
      </c>
      <c r="E4" s="29">
        <v>19.5</v>
      </c>
      <c r="F4" s="29">
        <v>172.5</v>
      </c>
      <c r="G4" s="29"/>
      <c r="H4" s="29"/>
      <c r="I4" s="27">
        <f t="shared" si="0"/>
        <v>3105</v>
      </c>
      <c r="J4" s="14">
        <f t="shared" si="1"/>
        <v>97.5</v>
      </c>
      <c r="K4" s="8">
        <f t="shared" si="2"/>
        <v>3202.5</v>
      </c>
      <c r="L4" s="50"/>
      <c r="M4" s="51"/>
      <c r="N4" s="45" t="s">
        <v>21</v>
      </c>
      <c r="O4" s="46">
        <f t="shared" ref="O4:O17" si="3">SUMIF(B:B,N4,K:K)*1.06</f>
        <v>7705.2884</v>
      </c>
      <c r="P4" s="46"/>
      <c r="Q4" s="46"/>
      <c r="R4" s="46">
        <v>43372</v>
      </c>
      <c r="S4" s="72">
        <f t="shared" ref="S4:S16" si="4">SUM(O4:R4)</f>
        <v>51077.2884</v>
      </c>
    </row>
    <row r="5" customHeight="1" spans="1:19">
      <c r="A5" s="5">
        <v>3</v>
      </c>
      <c r="B5" s="6" t="s">
        <v>16</v>
      </c>
      <c r="C5" s="6"/>
      <c r="D5" s="28" t="s">
        <v>22</v>
      </c>
      <c r="E5" s="29">
        <v>19</v>
      </c>
      <c r="F5" s="29">
        <v>158.5</v>
      </c>
      <c r="G5" s="29"/>
      <c r="H5" s="29">
        <v>30</v>
      </c>
      <c r="I5" s="27">
        <f t="shared" si="0"/>
        <v>2823</v>
      </c>
      <c r="J5" s="14">
        <f t="shared" si="1"/>
        <v>95</v>
      </c>
      <c r="K5" s="8">
        <f t="shared" si="2"/>
        <v>2918</v>
      </c>
      <c r="L5" s="50"/>
      <c r="M5" s="51"/>
      <c r="N5" s="45" t="s">
        <v>23</v>
      </c>
      <c r="O5" s="46">
        <f t="shared" si="3"/>
        <v>14103.3</v>
      </c>
      <c r="P5" s="46"/>
      <c r="Q5" s="46">
        <v>4797</v>
      </c>
      <c r="R5" s="46">
        <v>99018.5</v>
      </c>
      <c r="S5" s="72">
        <f t="shared" si="4"/>
        <v>117918.8</v>
      </c>
    </row>
    <row r="6" customHeight="1" spans="1:19">
      <c r="A6" s="5">
        <v>4</v>
      </c>
      <c r="B6" s="6" t="s">
        <v>16</v>
      </c>
      <c r="C6" s="6"/>
      <c r="D6" s="28" t="s">
        <v>24</v>
      </c>
      <c r="E6" s="29">
        <v>19.5</v>
      </c>
      <c r="F6" s="29">
        <v>174</v>
      </c>
      <c r="G6" s="29"/>
      <c r="H6" s="29">
        <v>20</v>
      </c>
      <c r="I6" s="27">
        <f t="shared" si="0"/>
        <v>3112</v>
      </c>
      <c r="J6" s="14">
        <f t="shared" si="1"/>
        <v>97.5</v>
      </c>
      <c r="K6" s="8">
        <f t="shared" si="2"/>
        <v>3209.5</v>
      </c>
      <c r="L6" s="50"/>
      <c r="M6" s="51"/>
      <c r="N6" s="45" t="s">
        <v>25</v>
      </c>
      <c r="O6" s="46">
        <f t="shared" si="3"/>
        <v>11939.84</v>
      </c>
      <c r="P6" s="46"/>
      <c r="Q6" s="46">
        <v>2845.5</v>
      </c>
      <c r="R6" s="46">
        <v>6508</v>
      </c>
      <c r="S6" s="72">
        <f t="shared" si="4"/>
        <v>21293.34</v>
      </c>
    </row>
    <row r="7" customHeight="1" spans="1:19">
      <c r="A7" s="5">
        <v>5</v>
      </c>
      <c r="B7" s="6" t="s">
        <v>16</v>
      </c>
      <c r="C7" s="6"/>
      <c r="D7" s="28" t="s">
        <v>26</v>
      </c>
      <c r="E7" s="29">
        <v>5</v>
      </c>
      <c r="F7" s="29">
        <v>20</v>
      </c>
      <c r="G7" s="29"/>
      <c r="H7" s="29"/>
      <c r="I7" s="27">
        <f t="shared" si="0"/>
        <v>360</v>
      </c>
      <c r="J7" s="14">
        <f t="shared" si="1"/>
        <v>25</v>
      </c>
      <c r="K7" s="8">
        <f t="shared" si="2"/>
        <v>385</v>
      </c>
      <c r="L7" s="50"/>
      <c r="M7" s="51"/>
      <c r="N7" s="45" t="s">
        <v>27</v>
      </c>
      <c r="O7" s="46">
        <f t="shared" si="3"/>
        <v>9942.3018</v>
      </c>
      <c r="P7" s="46">
        <v>4062.98</v>
      </c>
      <c r="Q7" s="46">
        <v>15098.5</v>
      </c>
      <c r="R7" s="46">
        <v>7313</v>
      </c>
      <c r="S7" s="72">
        <f t="shared" si="4"/>
        <v>36416.7818</v>
      </c>
    </row>
    <row r="8" customHeight="1" spans="1:19">
      <c r="A8" s="5">
        <v>6</v>
      </c>
      <c r="B8" s="6" t="s">
        <v>16</v>
      </c>
      <c r="C8" s="6"/>
      <c r="D8" s="28" t="s">
        <v>28</v>
      </c>
      <c r="E8" s="29">
        <v>20</v>
      </c>
      <c r="F8" s="29">
        <v>190.5</v>
      </c>
      <c r="G8" s="29"/>
      <c r="H8" s="29"/>
      <c r="I8" s="26">
        <f>(F8-8)*18+8*18*0.8+G8-H8</f>
        <v>3400.2</v>
      </c>
      <c r="J8" s="14">
        <f t="shared" si="1"/>
        <v>100</v>
      </c>
      <c r="K8" s="6">
        <f t="shared" si="2"/>
        <v>3500.2</v>
      </c>
      <c r="L8" s="50" t="s">
        <v>29</v>
      </c>
      <c r="M8" s="51"/>
      <c r="N8" s="45" t="s">
        <v>30</v>
      </c>
      <c r="O8" s="46">
        <f t="shared" si="3"/>
        <v>3477.86</v>
      </c>
      <c r="P8" s="46"/>
      <c r="Q8" s="46">
        <v>7146</v>
      </c>
      <c r="R8" s="46"/>
      <c r="S8" s="72">
        <f t="shared" si="4"/>
        <v>10623.86</v>
      </c>
    </row>
    <row r="9" customHeight="1" spans="1:19">
      <c r="A9" s="5">
        <v>7</v>
      </c>
      <c r="B9" s="6" t="s">
        <v>21</v>
      </c>
      <c r="C9" s="6"/>
      <c r="D9" s="28" t="s">
        <v>31</v>
      </c>
      <c r="E9" s="29">
        <v>18</v>
      </c>
      <c r="F9" s="29">
        <v>186</v>
      </c>
      <c r="G9" s="29"/>
      <c r="H9" s="29">
        <v>175</v>
      </c>
      <c r="I9" s="27">
        <f t="shared" si="0"/>
        <v>3173</v>
      </c>
      <c r="J9" s="14">
        <f t="shared" si="1"/>
        <v>90</v>
      </c>
      <c r="K9" s="8">
        <f t="shared" si="2"/>
        <v>3263</v>
      </c>
      <c r="L9" s="50"/>
      <c r="M9" s="51"/>
      <c r="N9" s="45" t="s">
        <v>32</v>
      </c>
      <c r="O9" s="46">
        <f t="shared" si="3"/>
        <v>5298.463</v>
      </c>
      <c r="P9" s="46"/>
      <c r="Q9" s="46">
        <v>3873</v>
      </c>
      <c r="R9" s="46"/>
      <c r="S9" s="72">
        <f t="shared" si="4"/>
        <v>9171.463</v>
      </c>
    </row>
    <row r="10" s="1" customFormat="1" customHeight="1" spans="1:19">
      <c r="A10" s="5">
        <v>8</v>
      </c>
      <c r="B10" s="6" t="s">
        <v>21</v>
      </c>
      <c r="C10" s="6"/>
      <c r="D10" s="28" t="s">
        <v>33</v>
      </c>
      <c r="E10" s="29">
        <v>3</v>
      </c>
      <c r="F10" s="29">
        <v>31.5</v>
      </c>
      <c r="G10" s="29"/>
      <c r="H10" s="29">
        <v>70</v>
      </c>
      <c r="I10" s="27">
        <f t="shared" si="0"/>
        <v>497</v>
      </c>
      <c r="J10" s="14">
        <f t="shared" si="1"/>
        <v>15</v>
      </c>
      <c r="K10" s="8">
        <f t="shared" si="2"/>
        <v>512</v>
      </c>
      <c r="L10" s="50"/>
      <c r="M10" s="51"/>
      <c r="N10" s="52" t="s">
        <v>34</v>
      </c>
      <c r="O10" s="46">
        <f t="shared" si="3"/>
        <v>16665.585</v>
      </c>
      <c r="P10" s="46">
        <v>6079.63</v>
      </c>
      <c r="Q10" s="46">
        <v>10668.5</v>
      </c>
      <c r="R10" s="46">
        <v>3057.5</v>
      </c>
      <c r="S10" s="72">
        <f t="shared" si="4"/>
        <v>36471.215</v>
      </c>
    </row>
    <row r="11" customHeight="1" spans="1:19">
      <c r="A11" s="5">
        <v>9</v>
      </c>
      <c r="B11" s="6" t="s">
        <v>21</v>
      </c>
      <c r="C11" s="6"/>
      <c r="D11" s="28" t="s">
        <v>35</v>
      </c>
      <c r="E11" s="29">
        <v>5</v>
      </c>
      <c r="F11" s="29">
        <v>45</v>
      </c>
      <c r="G11" s="29"/>
      <c r="H11" s="29"/>
      <c r="I11" s="27">
        <f t="shared" si="0"/>
        <v>810</v>
      </c>
      <c r="J11" s="14">
        <f t="shared" si="1"/>
        <v>25</v>
      </c>
      <c r="K11" s="8">
        <f t="shared" si="2"/>
        <v>835</v>
      </c>
      <c r="L11" s="50"/>
      <c r="M11" s="51"/>
      <c r="N11" s="45" t="s">
        <v>36</v>
      </c>
      <c r="O11" s="46">
        <f t="shared" si="3"/>
        <v>9247.44</v>
      </c>
      <c r="P11" s="46"/>
      <c r="Q11" s="46"/>
      <c r="R11" s="46"/>
      <c r="S11" s="72">
        <f t="shared" si="4"/>
        <v>9247.44</v>
      </c>
    </row>
    <row r="12" s="1" customFormat="1" customHeight="1" spans="1:19">
      <c r="A12" s="5">
        <v>10</v>
      </c>
      <c r="B12" s="6" t="s">
        <v>21</v>
      </c>
      <c r="C12" s="6"/>
      <c r="D12" s="28" t="s">
        <v>37</v>
      </c>
      <c r="E12" s="29">
        <v>5</v>
      </c>
      <c r="F12" s="29">
        <v>48.5</v>
      </c>
      <c r="G12" s="29"/>
      <c r="H12" s="29">
        <v>70</v>
      </c>
      <c r="I12" s="27">
        <f t="shared" si="0"/>
        <v>803</v>
      </c>
      <c r="J12" s="14">
        <f t="shared" si="1"/>
        <v>25</v>
      </c>
      <c r="K12" s="8">
        <f t="shared" si="2"/>
        <v>828</v>
      </c>
      <c r="L12" s="50"/>
      <c r="M12" s="51"/>
      <c r="N12" s="45" t="s">
        <v>38</v>
      </c>
      <c r="O12" s="46">
        <f t="shared" si="3"/>
        <v>23450.38</v>
      </c>
      <c r="P12" s="46"/>
      <c r="Q12" s="46">
        <v>3408</v>
      </c>
      <c r="R12" s="46">
        <v>10361</v>
      </c>
      <c r="S12" s="72">
        <f t="shared" si="4"/>
        <v>37219.38</v>
      </c>
    </row>
    <row r="13" customHeight="1" spans="1:19">
      <c r="A13" s="5">
        <v>11</v>
      </c>
      <c r="B13" s="6" t="s">
        <v>23</v>
      </c>
      <c r="C13" s="6"/>
      <c r="D13" s="28" t="s">
        <v>39</v>
      </c>
      <c r="E13" s="29">
        <v>18</v>
      </c>
      <c r="F13" s="29">
        <v>207</v>
      </c>
      <c r="G13" s="29"/>
      <c r="H13" s="29">
        <v>50</v>
      </c>
      <c r="I13" s="27">
        <f t="shared" si="0"/>
        <v>3676</v>
      </c>
      <c r="J13" s="14">
        <f t="shared" si="1"/>
        <v>90</v>
      </c>
      <c r="K13" s="8">
        <f t="shared" si="2"/>
        <v>3766</v>
      </c>
      <c r="L13" s="50"/>
      <c r="M13" s="51"/>
      <c r="N13" s="45" t="s">
        <v>40</v>
      </c>
      <c r="O13" s="46">
        <f>SUMIF(B:B,N13,K:K)*1.06</f>
        <v>3170.46</v>
      </c>
      <c r="P13" s="46"/>
      <c r="Q13" s="46"/>
      <c r="R13" s="46"/>
      <c r="S13" s="72">
        <f t="shared" si="4"/>
        <v>3170.46</v>
      </c>
    </row>
    <row r="14" customHeight="1" spans="1:19">
      <c r="A14" s="5">
        <v>12</v>
      </c>
      <c r="B14" s="6" t="s">
        <v>23</v>
      </c>
      <c r="C14" s="6"/>
      <c r="D14" s="28" t="s">
        <v>41</v>
      </c>
      <c r="E14" s="29">
        <v>18</v>
      </c>
      <c r="F14" s="29">
        <v>207</v>
      </c>
      <c r="G14" s="29"/>
      <c r="H14" s="29"/>
      <c r="I14" s="27">
        <f t="shared" si="0"/>
        <v>3726</v>
      </c>
      <c r="J14" s="14">
        <f t="shared" si="1"/>
        <v>90</v>
      </c>
      <c r="K14" s="8">
        <f t="shared" si="2"/>
        <v>3816</v>
      </c>
      <c r="L14" s="50"/>
      <c r="M14" s="51"/>
      <c r="N14" s="45" t="s">
        <v>42</v>
      </c>
      <c r="O14" s="46">
        <f>SUMIF(B:B,N14,K:K)*1.06</f>
        <v>24975.985</v>
      </c>
      <c r="P14" s="46">
        <v>9316.87</v>
      </c>
      <c r="Q14" s="46">
        <v>24036.64</v>
      </c>
      <c r="R14" s="46">
        <v>8210</v>
      </c>
      <c r="S14" s="72">
        <f t="shared" si="4"/>
        <v>66539.495</v>
      </c>
    </row>
    <row r="15" customHeight="1" spans="1:19">
      <c r="A15" s="5">
        <v>13</v>
      </c>
      <c r="B15" s="6" t="s">
        <v>25</v>
      </c>
      <c r="C15" s="6"/>
      <c r="D15" s="28" t="s">
        <v>43</v>
      </c>
      <c r="E15" s="29">
        <v>16.5</v>
      </c>
      <c r="F15" s="29">
        <v>155</v>
      </c>
      <c r="G15" s="29"/>
      <c r="H15" s="29"/>
      <c r="I15" s="27">
        <f t="shared" si="0"/>
        <v>2790</v>
      </c>
      <c r="J15" s="14">
        <f t="shared" si="1"/>
        <v>82.5</v>
      </c>
      <c r="K15" s="8">
        <f t="shared" si="2"/>
        <v>2872.5</v>
      </c>
      <c r="L15" s="50"/>
      <c r="M15" s="51"/>
      <c r="N15" s="45" t="s">
        <v>44</v>
      </c>
      <c r="O15" s="46">
        <f>SUMIF(B:B,N15,K:K)*1.06</f>
        <v>0</v>
      </c>
      <c r="P15" s="46"/>
      <c r="Q15" s="46"/>
      <c r="R15" s="46"/>
      <c r="S15" s="72">
        <f t="shared" si="4"/>
        <v>0</v>
      </c>
    </row>
    <row r="16" customHeight="1" spans="1:19">
      <c r="A16" s="5">
        <v>14</v>
      </c>
      <c r="B16" s="6" t="s">
        <v>25</v>
      </c>
      <c r="C16" s="6"/>
      <c r="D16" s="28" t="s">
        <v>45</v>
      </c>
      <c r="E16" s="29">
        <v>18.5</v>
      </c>
      <c r="F16" s="29">
        <v>182</v>
      </c>
      <c r="G16" s="29"/>
      <c r="H16" s="29"/>
      <c r="I16" s="27">
        <f t="shared" ref="I16:I32" si="5">F16*18+G16-H16</f>
        <v>3276</v>
      </c>
      <c r="J16" s="14">
        <f t="shared" ref="J16:J32" si="6">E16*5</f>
        <v>92.5</v>
      </c>
      <c r="K16" s="8">
        <f t="shared" ref="K16:K32" si="7">ROUND((I16+J16),2)</f>
        <v>3368.5</v>
      </c>
      <c r="L16" s="50"/>
      <c r="M16" s="51"/>
      <c r="O16" s="1">
        <f>SUM(O3:O15)</f>
        <v>174598.6102</v>
      </c>
      <c r="P16" s="1">
        <f>SUM(P3:P15)</f>
        <v>19459.48</v>
      </c>
      <c r="Q16" s="1">
        <f>SUM(Q3:Q15)</f>
        <v>78118.14</v>
      </c>
      <c r="R16" s="1">
        <f>SUM(R3:R15)</f>
        <v>180991</v>
      </c>
      <c r="S16" s="1">
        <f>SUM(S3:S15)</f>
        <v>453167.2302</v>
      </c>
    </row>
    <row r="17" customHeight="1" spans="1:13">
      <c r="A17" s="5">
        <v>15</v>
      </c>
      <c r="B17" s="6" t="s">
        <v>25</v>
      </c>
      <c r="C17" s="6"/>
      <c r="D17" s="28" t="s">
        <v>46</v>
      </c>
      <c r="E17" s="29">
        <v>14</v>
      </c>
      <c r="F17" s="29">
        <v>135</v>
      </c>
      <c r="G17" s="29"/>
      <c r="H17" s="29"/>
      <c r="I17" s="27">
        <f t="shared" si="5"/>
        <v>2430</v>
      </c>
      <c r="J17" s="14">
        <f t="shared" si="6"/>
        <v>70</v>
      </c>
      <c r="K17" s="8">
        <f t="shared" si="7"/>
        <v>2500</v>
      </c>
      <c r="L17" s="50"/>
      <c r="M17" s="51"/>
    </row>
    <row r="18" customHeight="1" spans="1:13">
      <c r="A18" s="5">
        <v>16</v>
      </c>
      <c r="B18" s="6" t="s">
        <v>27</v>
      </c>
      <c r="C18" s="6"/>
      <c r="D18" s="28" t="s">
        <v>47</v>
      </c>
      <c r="E18" s="29">
        <v>20</v>
      </c>
      <c r="F18" s="29">
        <v>216</v>
      </c>
      <c r="G18" s="29"/>
      <c r="H18" s="29"/>
      <c r="I18" s="27">
        <f t="shared" si="5"/>
        <v>3888</v>
      </c>
      <c r="J18" s="14">
        <f t="shared" si="6"/>
        <v>100</v>
      </c>
      <c r="K18" s="8">
        <f t="shared" si="7"/>
        <v>3988</v>
      </c>
      <c r="L18" s="50"/>
      <c r="M18" s="51"/>
    </row>
    <row r="19" customHeight="1" spans="1:13">
      <c r="A19" s="5">
        <v>17</v>
      </c>
      <c r="B19" s="6" t="s">
        <v>27</v>
      </c>
      <c r="C19" s="6"/>
      <c r="D19" s="28" t="s">
        <v>48</v>
      </c>
      <c r="E19" s="29">
        <v>18</v>
      </c>
      <c r="F19" s="29">
        <v>195</v>
      </c>
      <c r="G19" s="29"/>
      <c r="H19" s="29"/>
      <c r="I19" s="27">
        <f t="shared" si="5"/>
        <v>3510</v>
      </c>
      <c r="J19" s="14">
        <f t="shared" si="6"/>
        <v>90</v>
      </c>
      <c r="K19" s="8">
        <f t="shared" si="7"/>
        <v>3600</v>
      </c>
      <c r="L19" s="50"/>
      <c r="M19" s="51"/>
    </row>
    <row r="20" customHeight="1" spans="1:13">
      <c r="A20" s="5">
        <v>18</v>
      </c>
      <c r="B20" s="6" t="s">
        <v>42</v>
      </c>
      <c r="C20" s="6"/>
      <c r="D20" s="28" t="s">
        <v>49</v>
      </c>
      <c r="E20" s="29">
        <v>17</v>
      </c>
      <c r="F20" s="29">
        <v>167.5</v>
      </c>
      <c r="G20" s="29"/>
      <c r="H20" s="29">
        <v>30</v>
      </c>
      <c r="I20" s="27">
        <f t="shared" si="5"/>
        <v>2985</v>
      </c>
      <c r="J20" s="14">
        <f t="shared" si="6"/>
        <v>85</v>
      </c>
      <c r="K20" s="8">
        <f t="shared" si="7"/>
        <v>3070</v>
      </c>
      <c r="L20" s="53"/>
      <c r="M20" s="51"/>
    </row>
    <row r="21" customHeight="1" spans="1:13">
      <c r="A21" s="5">
        <v>19</v>
      </c>
      <c r="B21" s="6" t="s">
        <v>42</v>
      </c>
      <c r="C21" s="6"/>
      <c r="D21" s="28" t="s">
        <v>50</v>
      </c>
      <c r="E21" s="29">
        <v>17.5</v>
      </c>
      <c r="F21" s="29">
        <v>166</v>
      </c>
      <c r="G21" s="29"/>
      <c r="H21" s="29"/>
      <c r="I21" s="27">
        <f t="shared" si="5"/>
        <v>2988</v>
      </c>
      <c r="J21" s="14">
        <f t="shared" si="6"/>
        <v>87.5</v>
      </c>
      <c r="K21" s="8">
        <f t="shared" si="7"/>
        <v>3075.5</v>
      </c>
      <c r="L21" s="50"/>
      <c r="M21" s="51"/>
    </row>
    <row r="22" customHeight="1" spans="1:13">
      <c r="A22" s="5">
        <v>20</v>
      </c>
      <c r="B22" s="6" t="s">
        <v>42</v>
      </c>
      <c r="C22" s="6"/>
      <c r="D22" s="28" t="s">
        <v>51</v>
      </c>
      <c r="E22" s="29">
        <v>21</v>
      </c>
      <c r="F22" s="29">
        <v>244.5</v>
      </c>
      <c r="G22" s="29"/>
      <c r="H22" s="29"/>
      <c r="I22" s="27">
        <f t="shared" si="5"/>
        <v>4401</v>
      </c>
      <c r="J22" s="14">
        <f t="shared" si="6"/>
        <v>105</v>
      </c>
      <c r="K22" s="8">
        <f t="shared" si="7"/>
        <v>4506</v>
      </c>
      <c r="L22" s="53"/>
      <c r="M22" s="51"/>
    </row>
    <row r="23" customHeight="1" spans="1:13">
      <c r="A23" s="5">
        <v>21</v>
      </c>
      <c r="B23" s="6" t="s">
        <v>42</v>
      </c>
      <c r="C23" s="6"/>
      <c r="D23" s="28" t="s">
        <v>52</v>
      </c>
      <c r="E23" s="29">
        <v>15.5</v>
      </c>
      <c r="F23" s="29">
        <v>156</v>
      </c>
      <c r="G23" s="29"/>
      <c r="H23" s="29">
        <v>105</v>
      </c>
      <c r="I23" s="27">
        <f t="shared" si="5"/>
        <v>2703</v>
      </c>
      <c r="J23" s="14">
        <f t="shared" si="6"/>
        <v>77.5</v>
      </c>
      <c r="K23" s="8">
        <f t="shared" si="7"/>
        <v>2780.5</v>
      </c>
      <c r="L23" s="50"/>
      <c r="M23" s="51"/>
    </row>
    <row r="24" customHeight="1" spans="1:13">
      <c r="A24" s="5">
        <v>22</v>
      </c>
      <c r="B24" s="6" t="s">
        <v>42</v>
      </c>
      <c r="C24" s="6"/>
      <c r="D24" s="28" t="s">
        <v>53</v>
      </c>
      <c r="E24" s="29">
        <v>4</v>
      </c>
      <c r="F24" s="29">
        <v>40</v>
      </c>
      <c r="G24" s="29"/>
      <c r="H24" s="29"/>
      <c r="I24" s="27">
        <f t="shared" si="5"/>
        <v>720</v>
      </c>
      <c r="J24" s="14">
        <f t="shared" si="6"/>
        <v>20</v>
      </c>
      <c r="K24" s="8">
        <f t="shared" si="7"/>
        <v>740</v>
      </c>
      <c r="L24" s="50"/>
      <c r="M24" s="51"/>
    </row>
    <row r="25" customHeight="1" spans="1:13">
      <c r="A25" s="5">
        <v>26</v>
      </c>
      <c r="B25" s="6" t="s">
        <v>32</v>
      </c>
      <c r="C25" s="6"/>
      <c r="D25" s="28" t="s">
        <v>54</v>
      </c>
      <c r="E25" s="29">
        <v>4</v>
      </c>
      <c r="F25" s="29">
        <v>40</v>
      </c>
      <c r="G25" s="29"/>
      <c r="H25" s="29"/>
      <c r="I25" s="27">
        <f t="shared" si="5"/>
        <v>720</v>
      </c>
      <c r="J25" s="14">
        <f t="shared" si="6"/>
        <v>20</v>
      </c>
      <c r="K25" s="8">
        <f t="shared" si="7"/>
        <v>740</v>
      </c>
      <c r="L25" s="50"/>
      <c r="M25" s="51"/>
    </row>
    <row r="26" customHeight="1" spans="1:13">
      <c r="A26" s="5">
        <v>27</v>
      </c>
      <c r="B26" s="6" t="s">
        <v>34</v>
      </c>
      <c r="C26" s="6"/>
      <c r="D26" s="28" t="s">
        <v>55</v>
      </c>
      <c r="E26" s="29">
        <v>20.7</v>
      </c>
      <c r="F26" s="29">
        <v>211</v>
      </c>
      <c r="G26" s="29"/>
      <c r="H26" s="29"/>
      <c r="I26" s="27">
        <f t="shared" si="5"/>
        <v>3798</v>
      </c>
      <c r="J26" s="14">
        <f t="shared" si="6"/>
        <v>103.5</v>
      </c>
      <c r="K26" s="8">
        <f t="shared" si="7"/>
        <v>3901.5</v>
      </c>
      <c r="L26" s="50"/>
      <c r="M26" s="51"/>
    </row>
    <row r="27" customHeight="1" spans="1:13">
      <c r="A27" s="5">
        <v>28</v>
      </c>
      <c r="B27" s="6" t="s">
        <v>34</v>
      </c>
      <c r="C27" s="6"/>
      <c r="D27" s="28" t="s">
        <v>56</v>
      </c>
      <c r="E27" s="29">
        <v>23.2</v>
      </c>
      <c r="F27" s="29">
        <v>222</v>
      </c>
      <c r="G27" s="29"/>
      <c r="H27" s="29">
        <v>65</v>
      </c>
      <c r="I27" s="27">
        <f t="shared" si="5"/>
        <v>3931</v>
      </c>
      <c r="J27" s="14">
        <f t="shared" si="6"/>
        <v>116</v>
      </c>
      <c r="K27" s="8">
        <f t="shared" si="7"/>
        <v>4047</v>
      </c>
      <c r="L27" s="50"/>
      <c r="M27" s="51"/>
    </row>
    <row r="28" customHeight="1" spans="1:13">
      <c r="A28" s="5">
        <v>29</v>
      </c>
      <c r="B28" s="6" t="s">
        <v>34</v>
      </c>
      <c r="C28" s="6"/>
      <c r="D28" s="28" t="s">
        <v>57</v>
      </c>
      <c r="E28" s="29">
        <v>20</v>
      </c>
      <c r="F28" s="29">
        <v>205</v>
      </c>
      <c r="G28" s="29"/>
      <c r="H28" s="29">
        <v>15</v>
      </c>
      <c r="I28" s="27">
        <f t="shared" si="5"/>
        <v>3675</v>
      </c>
      <c r="J28" s="14">
        <f t="shared" si="6"/>
        <v>100</v>
      </c>
      <c r="K28" s="8">
        <f t="shared" si="7"/>
        <v>3775</v>
      </c>
      <c r="L28" s="50"/>
      <c r="M28" s="51"/>
    </row>
    <row r="29" customHeight="1" spans="1:13">
      <c r="A29" s="5">
        <v>30</v>
      </c>
      <c r="B29" s="6" t="s">
        <v>34</v>
      </c>
      <c r="C29" s="6"/>
      <c r="D29" s="28" t="s">
        <v>58</v>
      </c>
      <c r="E29" s="29">
        <v>11</v>
      </c>
      <c r="F29" s="29">
        <v>102</v>
      </c>
      <c r="G29" s="29"/>
      <c r="H29" s="29">
        <f>189+200</f>
        <v>389</v>
      </c>
      <c r="I29" s="27">
        <f t="shared" si="5"/>
        <v>1447</v>
      </c>
      <c r="J29" s="14">
        <f t="shared" si="6"/>
        <v>55</v>
      </c>
      <c r="K29" s="8">
        <f t="shared" si="7"/>
        <v>1502</v>
      </c>
      <c r="L29" s="50"/>
      <c r="M29" s="51"/>
    </row>
    <row r="30" customHeight="1" spans="1:13">
      <c r="A30" s="5">
        <v>31</v>
      </c>
      <c r="B30" s="6" t="s">
        <v>36</v>
      </c>
      <c r="C30" s="6"/>
      <c r="D30" s="28" t="s">
        <v>59</v>
      </c>
      <c r="E30" s="29">
        <v>21</v>
      </c>
      <c r="F30" s="29">
        <v>230</v>
      </c>
      <c r="G30" s="29"/>
      <c r="H30" s="29"/>
      <c r="I30" s="27">
        <f t="shared" ref="I30:I39" si="8">F30*18+G30-H30</f>
        <v>4140</v>
      </c>
      <c r="J30" s="14">
        <f t="shared" ref="J30:J39" si="9">E30*5</f>
        <v>105</v>
      </c>
      <c r="K30" s="8">
        <f t="shared" ref="K30:K45" si="10">ROUND((I30+J30),2)</f>
        <v>4245</v>
      </c>
      <c r="L30" s="50"/>
      <c r="M30" s="51"/>
    </row>
    <row r="31" customHeight="1" spans="1:13">
      <c r="A31" s="5">
        <v>32</v>
      </c>
      <c r="B31" s="6" t="s">
        <v>36</v>
      </c>
      <c r="C31" s="6"/>
      <c r="D31" s="28" t="s">
        <v>60</v>
      </c>
      <c r="E31" s="29">
        <v>21</v>
      </c>
      <c r="F31" s="29">
        <v>243</v>
      </c>
      <c r="G31" s="29"/>
      <c r="H31" s="29"/>
      <c r="I31" s="27">
        <f t="shared" si="8"/>
        <v>4374</v>
      </c>
      <c r="J31" s="14">
        <f t="shared" si="9"/>
        <v>105</v>
      </c>
      <c r="K31" s="8">
        <f t="shared" si="10"/>
        <v>4479</v>
      </c>
      <c r="L31" s="50"/>
      <c r="M31" s="51"/>
    </row>
    <row r="32" customHeight="1" spans="1:13">
      <c r="A32" s="5">
        <v>33</v>
      </c>
      <c r="B32" s="6" t="s">
        <v>38</v>
      </c>
      <c r="C32" s="6"/>
      <c r="D32" s="28" t="s">
        <v>61</v>
      </c>
      <c r="E32" s="29">
        <v>20</v>
      </c>
      <c r="F32" s="29">
        <v>232</v>
      </c>
      <c r="G32" s="29"/>
      <c r="H32" s="29"/>
      <c r="I32" s="27">
        <f t="shared" si="8"/>
        <v>4176</v>
      </c>
      <c r="J32" s="14">
        <f t="shared" si="9"/>
        <v>100</v>
      </c>
      <c r="K32" s="8">
        <f t="shared" si="10"/>
        <v>4276</v>
      </c>
      <c r="L32" s="50"/>
      <c r="M32" s="51"/>
    </row>
    <row r="33" customHeight="1" spans="1:13">
      <c r="A33" s="5">
        <v>34</v>
      </c>
      <c r="B33" s="6" t="s">
        <v>38</v>
      </c>
      <c r="C33" s="6"/>
      <c r="D33" s="28" t="s">
        <v>62</v>
      </c>
      <c r="E33" s="29">
        <v>17</v>
      </c>
      <c r="F33" s="29">
        <v>190</v>
      </c>
      <c r="G33" s="29"/>
      <c r="H33" s="29"/>
      <c r="I33" s="27">
        <f t="shared" si="8"/>
        <v>3420</v>
      </c>
      <c r="J33" s="14">
        <f t="shared" si="9"/>
        <v>85</v>
      </c>
      <c r="K33" s="8">
        <f t="shared" si="10"/>
        <v>3505</v>
      </c>
      <c r="L33" s="50"/>
      <c r="M33" s="51"/>
    </row>
    <row r="34" s="1" customFormat="1" customHeight="1" spans="1:13">
      <c r="A34" s="5">
        <v>35</v>
      </c>
      <c r="B34" s="6" t="s">
        <v>38</v>
      </c>
      <c r="C34" s="17"/>
      <c r="D34" s="30" t="s">
        <v>63</v>
      </c>
      <c r="E34" s="31">
        <v>17</v>
      </c>
      <c r="F34" s="31">
        <v>196</v>
      </c>
      <c r="G34" s="31"/>
      <c r="H34" s="31">
        <v>100</v>
      </c>
      <c r="I34" s="27">
        <f t="shared" si="8"/>
        <v>3428</v>
      </c>
      <c r="J34" s="14">
        <f t="shared" si="9"/>
        <v>85</v>
      </c>
      <c r="K34" s="8">
        <f t="shared" si="10"/>
        <v>3513</v>
      </c>
      <c r="L34" s="50"/>
      <c r="M34" s="51"/>
    </row>
    <row r="35" s="1" customFormat="1" customHeight="1" spans="1:13">
      <c r="A35" s="5">
        <v>36</v>
      </c>
      <c r="B35" s="6" t="s">
        <v>38</v>
      </c>
      <c r="C35" s="17"/>
      <c r="D35" s="30" t="s">
        <v>64</v>
      </c>
      <c r="E35" s="31">
        <v>2.5</v>
      </c>
      <c r="F35" s="31">
        <v>28</v>
      </c>
      <c r="G35" s="31"/>
      <c r="H35" s="31">
        <v>30</v>
      </c>
      <c r="I35" s="27">
        <f t="shared" si="8"/>
        <v>474</v>
      </c>
      <c r="J35" s="14">
        <f t="shared" si="9"/>
        <v>12.5</v>
      </c>
      <c r="K35" s="8">
        <f t="shared" si="10"/>
        <v>486.5</v>
      </c>
      <c r="L35" s="50"/>
      <c r="M35" s="51"/>
    </row>
    <row r="36" customHeight="1" spans="1:13">
      <c r="A36" s="5">
        <v>37</v>
      </c>
      <c r="B36" s="17" t="s">
        <v>38</v>
      </c>
      <c r="C36" s="17"/>
      <c r="D36" s="30" t="s">
        <v>65</v>
      </c>
      <c r="E36" s="31">
        <v>10</v>
      </c>
      <c r="F36" s="31">
        <v>100</v>
      </c>
      <c r="G36" s="31"/>
      <c r="H36" s="31"/>
      <c r="I36" s="54">
        <f t="shared" si="8"/>
        <v>1800</v>
      </c>
      <c r="J36" s="55">
        <f t="shared" si="9"/>
        <v>50</v>
      </c>
      <c r="K36" s="56">
        <f t="shared" si="10"/>
        <v>1850</v>
      </c>
      <c r="L36" s="50"/>
      <c r="M36" s="51"/>
    </row>
    <row r="37" customHeight="1" spans="1:13">
      <c r="A37" s="32">
        <v>38</v>
      </c>
      <c r="B37" s="33" t="s">
        <v>16</v>
      </c>
      <c r="C37" s="33" t="s">
        <v>17</v>
      </c>
      <c r="D37" s="34" t="s">
        <v>66</v>
      </c>
      <c r="E37" s="35">
        <v>19</v>
      </c>
      <c r="F37" s="35">
        <v>158</v>
      </c>
      <c r="G37" s="35"/>
      <c r="H37" s="35"/>
      <c r="I37" s="35">
        <f t="shared" ref="I37:I45" si="11">F37*13+G37-H37</f>
        <v>2054</v>
      </c>
      <c r="J37" s="57">
        <f t="shared" ref="J37:J45" si="12">IF(E37&gt;=20,170,170/20*E37)</f>
        <v>161.5</v>
      </c>
      <c r="K37" s="33">
        <f t="shared" si="10"/>
        <v>2215.5</v>
      </c>
      <c r="L37" s="58"/>
      <c r="M37" s="49" t="s">
        <v>67</v>
      </c>
    </row>
    <row r="38" customHeight="1" spans="1:13">
      <c r="A38" s="36">
        <v>39</v>
      </c>
      <c r="B38" s="6" t="s">
        <v>16</v>
      </c>
      <c r="C38" s="6" t="s">
        <v>17</v>
      </c>
      <c r="D38" s="28" t="s">
        <v>68</v>
      </c>
      <c r="E38" s="29">
        <v>19.5</v>
      </c>
      <c r="F38" s="29">
        <v>193</v>
      </c>
      <c r="G38" s="29"/>
      <c r="H38" s="29"/>
      <c r="I38" s="29">
        <f t="shared" si="11"/>
        <v>2509</v>
      </c>
      <c r="J38" s="14">
        <f t="shared" si="12"/>
        <v>165.75</v>
      </c>
      <c r="K38" s="6">
        <f t="shared" si="10"/>
        <v>2674.75</v>
      </c>
      <c r="L38" s="59"/>
      <c r="M38" s="51"/>
    </row>
    <row r="39" customHeight="1" spans="1:13">
      <c r="A39" s="36">
        <v>40</v>
      </c>
      <c r="B39" s="6" t="s">
        <v>16</v>
      </c>
      <c r="C39" s="6" t="s">
        <v>17</v>
      </c>
      <c r="D39" s="28" t="s">
        <v>69</v>
      </c>
      <c r="E39" s="29">
        <v>19</v>
      </c>
      <c r="F39" s="29">
        <v>170.5</v>
      </c>
      <c r="G39" s="29"/>
      <c r="H39" s="29"/>
      <c r="I39" s="29">
        <f t="shared" si="11"/>
        <v>2216.5</v>
      </c>
      <c r="J39" s="14">
        <f t="shared" si="12"/>
        <v>161.5</v>
      </c>
      <c r="K39" s="6">
        <f t="shared" si="10"/>
        <v>2378</v>
      </c>
      <c r="L39" s="59"/>
      <c r="M39" s="51"/>
    </row>
    <row r="40" customHeight="1" spans="1:13">
      <c r="A40" s="36">
        <v>41</v>
      </c>
      <c r="B40" s="6" t="s">
        <v>16</v>
      </c>
      <c r="C40" s="6" t="s">
        <v>17</v>
      </c>
      <c r="D40" s="28" t="s">
        <v>70</v>
      </c>
      <c r="E40" s="29">
        <v>21</v>
      </c>
      <c r="F40" s="29">
        <v>214.5</v>
      </c>
      <c r="G40" s="29"/>
      <c r="H40" s="29"/>
      <c r="I40" s="29">
        <f t="shared" si="11"/>
        <v>2788.5</v>
      </c>
      <c r="J40" s="14">
        <f t="shared" si="12"/>
        <v>170</v>
      </c>
      <c r="K40" s="6">
        <f t="shared" si="10"/>
        <v>2958.5</v>
      </c>
      <c r="L40" s="59"/>
      <c r="M40" s="51"/>
    </row>
    <row r="41" customHeight="1" spans="1:13">
      <c r="A41" s="36">
        <v>42</v>
      </c>
      <c r="B41" s="6" t="s">
        <v>16</v>
      </c>
      <c r="C41" s="6"/>
      <c r="D41" s="28" t="s">
        <v>71</v>
      </c>
      <c r="E41" s="29">
        <v>20</v>
      </c>
      <c r="F41" s="29">
        <v>167.5</v>
      </c>
      <c r="G41" s="29"/>
      <c r="H41" s="29">
        <v>20</v>
      </c>
      <c r="I41" s="29">
        <f t="shared" si="11"/>
        <v>2157.5</v>
      </c>
      <c r="J41" s="14">
        <f t="shared" si="12"/>
        <v>170</v>
      </c>
      <c r="K41" s="6">
        <f t="shared" si="10"/>
        <v>2327.5</v>
      </c>
      <c r="L41" s="59"/>
      <c r="M41" s="51"/>
    </row>
    <row r="42" customHeight="1" spans="1:13">
      <c r="A42" s="36">
        <v>43</v>
      </c>
      <c r="B42" s="6" t="s">
        <v>16</v>
      </c>
      <c r="C42" s="6"/>
      <c r="D42" s="28" t="s">
        <v>72</v>
      </c>
      <c r="E42" s="29">
        <v>20</v>
      </c>
      <c r="F42" s="29">
        <v>193</v>
      </c>
      <c r="G42" s="29"/>
      <c r="H42" s="29">
        <v>20</v>
      </c>
      <c r="I42" s="29">
        <f t="shared" si="11"/>
        <v>2489</v>
      </c>
      <c r="J42" s="14">
        <f t="shared" si="12"/>
        <v>170</v>
      </c>
      <c r="K42" s="6">
        <f t="shared" si="10"/>
        <v>2659</v>
      </c>
      <c r="L42" s="59"/>
      <c r="M42" s="51"/>
    </row>
    <row r="43" customHeight="1" spans="1:13">
      <c r="A43" s="36">
        <v>44</v>
      </c>
      <c r="B43" s="6" t="s">
        <v>16</v>
      </c>
      <c r="C43" s="6"/>
      <c r="D43" s="28" t="s">
        <v>73</v>
      </c>
      <c r="E43" s="29">
        <v>20</v>
      </c>
      <c r="F43" s="29">
        <v>195.5</v>
      </c>
      <c r="G43" s="29"/>
      <c r="H43" s="29"/>
      <c r="I43" s="29">
        <f t="shared" si="11"/>
        <v>2541.5</v>
      </c>
      <c r="J43" s="14">
        <f t="shared" si="12"/>
        <v>170</v>
      </c>
      <c r="K43" s="6">
        <f t="shared" si="10"/>
        <v>2711.5</v>
      </c>
      <c r="L43" s="59"/>
      <c r="M43" s="51"/>
    </row>
    <row r="44" customHeight="1" spans="1:13">
      <c r="A44" s="36">
        <v>45</v>
      </c>
      <c r="B44" s="6" t="s">
        <v>16</v>
      </c>
      <c r="C44" s="6" t="s">
        <v>17</v>
      </c>
      <c r="D44" s="28" t="s">
        <v>74</v>
      </c>
      <c r="E44" s="29">
        <v>18.5</v>
      </c>
      <c r="F44" s="29">
        <v>172.5</v>
      </c>
      <c r="G44" s="29"/>
      <c r="H44" s="29"/>
      <c r="I44" s="29">
        <f t="shared" si="11"/>
        <v>2242.5</v>
      </c>
      <c r="J44" s="14">
        <f t="shared" si="12"/>
        <v>157.25</v>
      </c>
      <c r="K44" s="6">
        <f t="shared" si="10"/>
        <v>2399.75</v>
      </c>
      <c r="L44" s="59"/>
      <c r="M44" s="51"/>
    </row>
    <row r="45" s="1" customFormat="1" customHeight="1" spans="1:13">
      <c r="A45" s="36">
        <v>46</v>
      </c>
      <c r="B45" s="6" t="s">
        <v>16</v>
      </c>
      <c r="C45" s="6" t="s">
        <v>17</v>
      </c>
      <c r="D45" s="28" t="s">
        <v>75</v>
      </c>
      <c r="E45" s="29">
        <v>21</v>
      </c>
      <c r="F45" s="29">
        <v>196.5</v>
      </c>
      <c r="G45" s="29">
        <v>506</v>
      </c>
      <c r="H45" s="29"/>
      <c r="I45" s="29">
        <f t="shared" si="11"/>
        <v>3060.5</v>
      </c>
      <c r="J45" s="14">
        <f t="shared" si="12"/>
        <v>170</v>
      </c>
      <c r="K45" s="6">
        <f t="shared" si="10"/>
        <v>3230.5</v>
      </c>
      <c r="L45" s="60"/>
      <c r="M45" s="61"/>
    </row>
    <row r="46" customHeight="1" spans="1:13">
      <c r="A46" s="36">
        <v>47</v>
      </c>
      <c r="B46" s="6" t="s">
        <v>25</v>
      </c>
      <c r="C46" s="6"/>
      <c r="D46" s="28" t="s">
        <v>76</v>
      </c>
      <c r="E46" s="29">
        <v>9</v>
      </c>
      <c r="F46" s="29">
        <v>78.5</v>
      </c>
      <c r="G46" s="29"/>
      <c r="H46" s="29"/>
      <c r="I46" s="29">
        <f t="shared" ref="I46:I52" si="13">F46*13+G46-H46</f>
        <v>1020.5</v>
      </c>
      <c r="J46" s="14">
        <f t="shared" ref="J46:J56" si="14">IF(E46&gt;=20,170,170/20*E46)</f>
        <v>76.5</v>
      </c>
      <c r="K46" s="6">
        <f t="shared" ref="K46:K53" si="15">ROUND((I46+J46),2)</f>
        <v>1097</v>
      </c>
      <c r="L46" s="62"/>
      <c r="M46" s="51"/>
    </row>
    <row r="47" s="1" customFormat="1" customHeight="1" spans="1:13">
      <c r="A47" s="36">
        <v>48</v>
      </c>
      <c r="B47" s="6" t="s">
        <v>25</v>
      </c>
      <c r="C47" s="6"/>
      <c r="D47" s="28" t="s">
        <v>77</v>
      </c>
      <c r="E47" s="29">
        <v>11</v>
      </c>
      <c r="F47" s="37">
        <v>102.5</v>
      </c>
      <c r="G47" s="29"/>
      <c r="H47" s="29"/>
      <c r="I47" s="29">
        <f t="shared" si="13"/>
        <v>1332.5</v>
      </c>
      <c r="J47" s="14">
        <f t="shared" si="14"/>
        <v>93.5</v>
      </c>
      <c r="K47" s="6">
        <f t="shared" si="15"/>
        <v>1426</v>
      </c>
      <c r="L47" s="60"/>
      <c r="M47" s="63"/>
    </row>
    <row r="48" customHeight="1" spans="1:13">
      <c r="A48" s="36">
        <v>49</v>
      </c>
      <c r="B48" s="6" t="s">
        <v>23</v>
      </c>
      <c r="C48" s="6"/>
      <c r="D48" s="28" t="s">
        <v>78</v>
      </c>
      <c r="E48" s="29">
        <v>22</v>
      </c>
      <c r="F48" s="29">
        <v>264.5</v>
      </c>
      <c r="G48" s="29"/>
      <c r="H48" s="29"/>
      <c r="I48" s="29">
        <f t="shared" si="13"/>
        <v>3438.5</v>
      </c>
      <c r="J48" s="14">
        <f t="shared" si="14"/>
        <v>170</v>
      </c>
      <c r="K48" s="6">
        <f t="shared" si="15"/>
        <v>3608.5</v>
      </c>
      <c r="L48" s="59"/>
      <c r="M48" s="51"/>
    </row>
    <row r="49" customHeight="1" spans="1:13">
      <c r="A49" s="36">
        <v>50</v>
      </c>
      <c r="B49" s="6" t="s">
        <v>23</v>
      </c>
      <c r="C49" s="6"/>
      <c r="D49" s="28" t="s">
        <v>79</v>
      </c>
      <c r="E49" s="29">
        <v>14</v>
      </c>
      <c r="F49" s="29">
        <v>153.5</v>
      </c>
      <c r="G49" s="29"/>
      <c r="H49" s="29"/>
      <c r="I49" s="29">
        <f t="shared" si="13"/>
        <v>1995.5</v>
      </c>
      <c r="J49" s="14">
        <f t="shared" si="14"/>
        <v>119</v>
      </c>
      <c r="K49" s="6">
        <f t="shared" si="15"/>
        <v>2114.5</v>
      </c>
      <c r="L49" s="59"/>
      <c r="M49" s="51"/>
    </row>
    <row r="50" customHeight="1" spans="1:13">
      <c r="A50" s="36">
        <v>51</v>
      </c>
      <c r="B50" s="6" t="s">
        <v>38</v>
      </c>
      <c r="C50" s="6"/>
      <c r="D50" s="28" t="s">
        <v>80</v>
      </c>
      <c r="E50" s="29">
        <v>12</v>
      </c>
      <c r="F50" s="29">
        <v>139.5</v>
      </c>
      <c r="G50" s="29"/>
      <c r="H50" s="29"/>
      <c r="I50" s="29">
        <f t="shared" si="13"/>
        <v>1813.5</v>
      </c>
      <c r="J50" s="14">
        <f t="shared" si="14"/>
        <v>102</v>
      </c>
      <c r="K50" s="6">
        <f t="shared" si="15"/>
        <v>1915.5</v>
      </c>
      <c r="L50" s="59"/>
      <c r="M50" s="51"/>
    </row>
    <row r="51" ht="22" customHeight="1" spans="1:13">
      <c r="A51" s="36">
        <v>52</v>
      </c>
      <c r="B51" s="6" t="s">
        <v>38</v>
      </c>
      <c r="C51" s="6"/>
      <c r="D51" s="28" t="s">
        <v>81</v>
      </c>
      <c r="E51" s="29">
        <v>16</v>
      </c>
      <c r="F51" s="29">
        <v>208.5</v>
      </c>
      <c r="G51" s="29"/>
      <c r="H51" s="29">
        <v>30</v>
      </c>
      <c r="I51" s="29">
        <f t="shared" si="13"/>
        <v>2680.5</v>
      </c>
      <c r="J51" s="14">
        <f t="shared" si="14"/>
        <v>136</v>
      </c>
      <c r="K51" s="6">
        <f t="shared" si="15"/>
        <v>2816.5</v>
      </c>
      <c r="L51" s="62"/>
      <c r="M51" s="51"/>
    </row>
    <row r="52" customHeight="1" spans="1:13">
      <c r="A52" s="38">
        <v>53</v>
      </c>
      <c r="B52" s="17" t="s">
        <v>38</v>
      </c>
      <c r="C52" s="17"/>
      <c r="D52" s="30" t="s">
        <v>82</v>
      </c>
      <c r="E52" s="31">
        <v>24</v>
      </c>
      <c r="F52" s="31">
        <v>278.5</v>
      </c>
      <c r="G52" s="31"/>
      <c r="H52" s="31">
        <v>30</v>
      </c>
      <c r="I52" s="31">
        <f t="shared" si="13"/>
        <v>3590.5</v>
      </c>
      <c r="J52" s="55">
        <f t="shared" si="14"/>
        <v>170</v>
      </c>
      <c r="K52" s="17">
        <f t="shared" si="15"/>
        <v>3760.5</v>
      </c>
      <c r="L52" s="50"/>
      <c r="M52" s="51"/>
    </row>
    <row r="53" customHeight="1" spans="1:13">
      <c r="A53" s="32">
        <v>54</v>
      </c>
      <c r="B53" s="33" t="s">
        <v>16</v>
      </c>
      <c r="C53" s="33"/>
      <c r="D53" s="34" t="s">
        <v>83</v>
      </c>
      <c r="E53" s="35">
        <v>16.5</v>
      </c>
      <c r="F53" s="35">
        <v>147.5</v>
      </c>
      <c r="G53" s="35"/>
      <c r="H53" s="35"/>
      <c r="I53" s="35">
        <v>1888</v>
      </c>
      <c r="J53" s="57">
        <f t="shared" si="14"/>
        <v>140.25</v>
      </c>
      <c r="K53" s="33">
        <f t="shared" si="15"/>
        <v>2028.25</v>
      </c>
      <c r="L53" s="64"/>
      <c r="M53" s="65"/>
    </row>
    <row r="54" customHeight="1" spans="1:13">
      <c r="A54" s="5">
        <v>55</v>
      </c>
      <c r="B54" s="8" t="s">
        <v>84</v>
      </c>
      <c r="C54" s="8"/>
      <c r="D54" s="26" t="s">
        <v>85</v>
      </c>
      <c r="E54" s="27">
        <v>13</v>
      </c>
      <c r="F54" s="29">
        <v>215</v>
      </c>
      <c r="G54" s="27">
        <v>65</v>
      </c>
      <c r="H54" s="27"/>
      <c r="I54" s="27">
        <f>2700/20*13</f>
        <v>1755</v>
      </c>
      <c r="J54" s="14">
        <f t="shared" si="14"/>
        <v>110.5</v>
      </c>
      <c r="K54" s="17">
        <f>ROUND((I54+J54+G54-H54),2)</f>
        <v>1930.5</v>
      </c>
      <c r="L54" s="66" t="s">
        <v>86</v>
      </c>
      <c r="M54" s="67"/>
    </row>
    <row r="55" customHeight="1" spans="1:13">
      <c r="A55" s="5">
        <v>56</v>
      </c>
      <c r="B55" s="8" t="s">
        <v>87</v>
      </c>
      <c r="C55" s="8"/>
      <c r="D55" s="26" t="s">
        <v>88</v>
      </c>
      <c r="E55" s="27">
        <v>6.625</v>
      </c>
      <c r="F55" s="29">
        <v>215</v>
      </c>
      <c r="G55" s="27"/>
      <c r="H55" s="27"/>
      <c r="I55" s="27">
        <f>11538/21*E55</f>
        <v>3639.96428571429</v>
      </c>
      <c r="J55" s="14">
        <f t="shared" si="14"/>
        <v>56.3125</v>
      </c>
      <c r="K55" s="17">
        <f>ROUND((I55+J55+G55-H55),2)</f>
        <v>3696.28</v>
      </c>
      <c r="L55" s="66"/>
      <c r="M55" s="67"/>
    </row>
    <row r="56" customHeight="1" spans="1:13">
      <c r="A56" s="5">
        <v>57</v>
      </c>
      <c r="B56" s="8" t="s">
        <v>40</v>
      </c>
      <c r="C56" s="8"/>
      <c r="D56" s="26" t="s">
        <v>89</v>
      </c>
      <c r="E56" s="27">
        <v>22</v>
      </c>
      <c r="F56" s="29">
        <v>215</v>
      </c>
      <c r="G56" s="27">
        <v>1001</v>
      </c>
      <c r="H56" s="27"/>
      <c r="I56" s="27">
        <f>2600/20*14</f>
        <v>1820</v>
      </c>
      <c r="J56" s="14">
        <f t="shared" si="14"/>
        <v>170</v>
      </c>
      <c r="K56" s="17">
        <f>ROUND((I56+J56+G56-H56),2)</f>
        <v>2991</v>
      </c>
      <c r="L56" s="66" t="s">
        <v>90</v>
      </c>
      <c r="M56" s="67"/>
    </row>
    <row r="57" customHeight="1" spans="1:13">
      <c r="A57" s="5">
        <v>58</v>
      </c>
      <c r="B57" s="6" t="s">
        <v>32</v>
      </c>
      <c r="C57" s="6"/>
      <c r="D57" s="28" t="s">
        <v>91</v>
      </c>
      <c r="E57" s="29">
        <v>20</v>
      </c>
      <c r="F57" s="29">
        <v>216</v>
      </c>
      <c r="G57" s="29"/>
      <c r="H57" s="29"/>
      <c r="I57" s="29">
        <v>4088.55</v>
      </c>
      <c r="J57" s="14">
        <f t="shared" ref="J57:J64" si="16">IF(E57&gt;=20,170,170/20*E57)</f>
        <v>170</v>
      </c>
      <c r="K57" s="17">
        <f t="shared" ref="K57:K64" si="17">ROUND((I57+J57+G57-H57),2)</f>
        <v>4258.55</v>
      </c>
      <c r="L57" s="68"/>
      <c r="M57" s="67"/>
    </row>
    <row r="58" customHeight="1" spans="1:13">
      <c r="A58" s="5">
        <v>59</v>
      </c>
      <c r="B58" s="6" t="s">
        <v>27</v>
      </c>
      <c r="C58" s="6"/>
      <c r="D58" s="28" t="s">
        <v>92</v>
      </c>
      <c r="E58" s="29">
        <v>8.75</v>
      </c>
      <c r="F58" s="29">
        <v>93</v>
      </c>
      <c r="G58" s="29"/>
      <c r="H58" s="29"/>
      <c r="I58" s="29">
        <v>1717.15</v>
      </c>
      <c r="J58" s="14">
        <f t="shared" si="16"/>
        <v>74.375</v>
      </c>
      <c r="K58" s="17">
        <f t="shared" si="17"/>
        <v>1791.53</v>
      </c>
      <c r="L58" s="68"/>
      <c r="M58" s="67"/>
    </row>
    <row r="59" customHeight="1" spans="1:13">
      <c r="A59" s="5">
        <v>60</v>
      </c>
      <c r="B59" s="6" t="s">
        <v>42</v>
      </c>
      <c r="C59" s="6" t="s">
        <v>17</v>
      </c>
      <c r="D59" s="28" t="s">
        <v>93</v>
      </c>
      <c r="E59" s="29">
        <v>19.5</v>
      </c>
      <c r="F59" s="29">
        <v>201.5</v>
      </c>
      <c r="G59" s="29"/>
      <c r="H59" s="29">
        <v>10</v>
      </c>
      <c r="I59" s="29">
        <v>2785</v>
      </c>
      <c r="J59" s="14">
        <f t="shared" si="16"/>
        <v>165.75</v>
      </c>
      <c r="K59" s="17">
        <f t="shared" si="17"/>
        <v>2940.75</v>
      </c>
      <c r="L59" s="68"/>
      <c r="M59" s="67"/>
    </row>
    <row r="60" customHeight="1" spans="1:13">
      <c r="A60" s="5">
        <v>61</v>
      </c>
      <c r="B60" s="6" t="s">
        <v>42</v>
      </c>
      <c r="C60" s="6" t="s">
        <v>17</v>
      </c>
      <c r="D60" s="28" t="s">
        <v>94</v>
      </c>
      <c r="E60" s="29">
        <v>19</v>
      </c>
      <c r="F60" s="29">
        <v>188.5</v>
      </c>
      <c r="G60" s="29"/>
      <c r="H60" s="29">
        <v>30</v>
      </c>
      <c r="I60" s="29">
        <v>2663</v>
      </c>
      <c r="J60" s="14">
        <f t="shared" si="16"/>
        <v>161.5</v>
      </c>
      <c r="K60" s="17">
        <f t="shared" si="17"/>
        <v>2794.5</v>
      </c>
      <c r="L60" s="68"/>
      <c r="M60" s="67"/>
    </row>
    <row r="61" customHeight="1" spans="1:13">
      <c r="A61" s="5">
        <v>62</v>
      </c>
      <c r="B61" s="6" t="s">
        <v>42</v>
      </c>
      <c r="C61" s="6"/>
      <c r="D61" s="28" t="s">
        <v>95</v>
      </c>
      <c r="E61" s="29">
        <v>24.5</v>
      </c>
      <c r="F61" s="29">
        <v>247</v>
      </c>
      <c r="G61" s="29"/>
      <c r="H61" s="29"/>
      <c r="I61" s="29">
        <v>3485</v>
      </c>
      <c r="J61" s="14">
        <f t="shared" si="16"/>
        <v>170</v>
      </c>
      <c r="K61" s="17">
        <f t="shared" si="17"/>
        <v>3655</v>
      </c>
      <c r="L61" s="68"/>
      <c r="M61" s="67"/>
    </row>
    <row r="62" customHeight="1" spans="1:13">
      <c r="A62" s="5">
        <v>63</v>
      </c>
      <c r="B62" s="6" t="s">
        <v>34</v>
      </c>
      <c r="C62" s="6"/>
      <c r="D62" s="28" t="s">
        <v>96</v>
      </c>
      <c r="E62" s="29">
        <v>17.5</v>
      </c>
      <c r="F62" s="29">
        <v>169.5</v>
      </c>
      <c r="G62" s="29"/>
      <c r="H62" s="29"/>
      <c r="I62" s="29">
        <v>2348</v>
      </c>
      <c r="J62" s="14">
        <f t="shared" si="16"/>
        <v>148.75</v>
      </c>
      <c r="K62" s="17">
        <f t="shared" si="17"/>
        <v>2496.75</v>
      </c>
      <c r="L62" s="68"/>
      <c r="M62" s="67"/>
    </row>
    <row r="63" customHeight="1" spans="1:13">
      <c r="A63" s="5">
        <v>64</v>
      </c>
      <c r="B63" s="8" t="s">
        <v>30</v>
      </c>
      <c r="C63" s="8"/>
      <c r="D63" s="26" t="s">
        <v>97</v>
      </c>
      <c r="E63" s="27">
        <v>22.4</v>
      </c>
      <c r="F63" s="27">
        <v>226</v>
      </c>
      <c r="G63" s="27"/>
      <c r="H63" s="27"/>
      <c r="I63" s="27">
        <v>3111</v>
      </c>
      <c r="J63" s="14">
        <f t="shared" si="16"/>
        <v>170</v>
      </c>
      <c r="K63" s="17">
        <f t="shared" si="17"/>
        <v>3281</v>
      </c>
      <c r="L63" s="66"/>
      <c r="M63" s="67"/>
    </row>
    <row r="64" customHeight="1" spans="1:13">
      <c r="A64" s="5">
        <v>65</v>
      </c>
      <c r="B64" s="39" t="s">
        <v>21</v>
      </c>
      <c r="C64" s="39" t="s">
        <v>98</v>
      </c>
      <c r="D64" s="40" t="s">
        <v>99</v>
      </c>
      <c r="E64" s="41">
        <v>12</v>
      </c>
      <c r="F64" s="42">
        <v>144</v>
      </c>
      <c r="G64" s="42">
        <v>70</v>
      </c>
      <c r="H64" s="42"/>
      <c r="I64" s="42">
        <v>1659.141936</v>
      </c>
      <c r="J64" s="69">
        <f t="shared" si="16"/>
        <v>102</v>
      </c>
      <c r="K64" s="39">
        <f t="shared" si="17"/>
        <v>1831.14</v>
      </c>
      <c r="L64" s="70" t="s">
        <v>100</v>
      </c>
      <c r="M64" s="71"/>
    </row>
    <row r="65" customHeight="1" spans="1:13">
      <c r="A65" s="73" t="s">
        <v>15</v>
      </c>
      <c r="B65" s="74"/>
      <c r="C65" s="74"/>
      <c r="D65" s="75"/>
      <c r="E65" s="76">
        <f t="shared" ref="E65:K65" si="18">SUM(E3:E64)</f>
        <v>1007.675</v>
      </c>
      <c r="F65" s="76">
        <f t="shared" si="18"/>
        <v>10438.5</v>
      </c>
      <c r="G65" s="76">
        <f t="shared" si="18"/>
        <v>1642</v>
      </c>
      <c r="H65" s="76">
        <f t="shared" si="18"/>
        <v>1289</v>
      </c>
      <c r="I65" s="76">
        <f t="shared" si="18"/>
        <v>162644.506221714</v>
      </c>
      <c r="J65" s="81">
        <f t="shared" si="18"/>
        <v>6601.9375</v>
      </c>
      <c r="K65" s="81">
        <f t="shared" si="18"/>
        <v>170342.45</v>
      </c>
      <c r="L65" s="82"/>
      <c r="M65" s="83"/>
    </row>
    <row r="66" customHeight="1" spans="1:13">
      <c r="A66" s="77" t="s">
        <v>101</v>
      </c>
      <c r="B66" s="78"/>
      <c r="C66" s="78"/>
      <c r="D66" s="79"/>
      <c r="E66" s="79"/>
      <c r="F66" s="79"/>
      <c r="G66" s="79"/>
      <c r="H66" s="79"/>
      <c r="I66" s="79"/>
      <c r="J66" s="78"/>
      <c r="K66" s="84">
        <f>ROUND(K65*1.06,2)</f>
        <v>180563</v>
      </c>
      <c r="L66" s="85"/>
      <c r="M66" s="86"/>
    </row>
    <row r="67" customHeight="1" spans="11:11">
      <c r="K67" s="1">
        <v>15472.82</v>
      </c>
    </row>
    <row r="68" customHeight="1" spans="2:11">
      <c r="B68" s="11" t="s">
        <v>102</v>
      </c>
      <c r="C68" s="11" t="s">
        <v>103</v>
      </c>
      <c r="D68" s="80"/>
      <c r="E68" s="80"/>
      <c r="F68" s="80" t="s">
        <v>104</v>
      </c>
      <c r="G68" s="80"/>
      <c r="K68" s="1">
        <f>SUM(K66:K67)</f>
        <v>196035.82</v>
      </c>
    </row>
  </sheetData>
  <mergeCells count="7">
    <mergeCell ref="A1:M1"/>
    <mergeCell ref="A65:D65"/>
    <mergeCell ref="A66:J66"/>
    <mergeCell ref="K66:M66"/>
    <mergeCell ref="M3:M36"/>
    <mergeCell ref="M37:M52"/>
    <mergeCell ref="M53:M64"/>
  </mergeCells>
  <printOptions horizontalCentered="1"/>
  <pageMargins left="0.786805555555556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0" zoomScaleNormal="80" workbookViewId="0">
      <pane ySplit="2" topLeftCell="A3" activePane="bottomLeft" state="frozen"/>
      <selection/>
      <selection pane="bottomLeft" activeCell="M9" sqref="M9:O9"/>
    </sheetView>
  </sheetViews>
  <sheetFormatPr defaultColWidth="9" defaultRowHeight="20" customHeight="1"/>
  <cols>
    <col min="1" max="1" width="5.625" style="1" customWidth="1"/>
    <col min="2" max="2" width="11.75" style="1" customWidth="1"/>
    <col min="3" max="3" width="7.875" style="1" hidden="1" customWidth="1"/>
    <col min="4" max="4" width="9" style="1"/>
    <col min="5" max="5" width="8.75" style="1" customWidth="1"/>
    <col min="6" max="7" width="9" style="1" hidden="1" customWidth="1"/>
    <col min="8" max="8" width="7.80833333333333" style="1" customWidth="1"/>
    <col min="9" max="9" width="5.46666666666667" style="1" customWidth="1"/>
    <col min="10" max="10" width="6.55833333333333" style="1" customWidth="1"/>
    <col min="11" max="11" width="9.25" style="1" customWidth="1"/>
    <col min="12" max="12" width="10.625" style="1" customWidth="1"/>
    <col min="13" max="13" width="9.75" style="1" customWidth="1"/>
    <col min="14" max="14" width="7.18333333333333" style="1" customWidth="1"/>
    <col min="15" max="15" width="6.725" style="1" customWidth="1"/>
    <col min="16" max="16" width="11.3166666666667" style="1" customWidth="1"/>
    <col min="17" max="17" width="13.375" style="1" customWidth="1"/>
    <col min="18" max="18" width="9" style="1" customWidth="1"/>
    <col min="19" max="19" width="12.625" style="1" customWidth="1"/>
    <col min="20" max="20" width="9.375" style="1" customWidth="1"/>
    <col min="21" max="21" width="10.375" style="1" customWidth="1"/>
    <col min="22" max="16384" width="9" style="1"/>
  </cols>
  <sheetData>
    <row r="1" s="1" customFormat="1" customHeight="1" spans="1:15">
      <c r="A1" s="2" t="s">
        <v>105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15" customHeight="1" spans="1: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106</v>
      </c>
      <c r="G2" s="4" t="s">
        <v>107</v>
      </c>
      <c r="H2" s="4" t="s">
        <v>6</v>
      </c>
      <c r="I2" s="4" t="s">
        <v>7</v>
      </c>
      <c r="J2" s="4" t="s">
        <v>108</v>
      </c>
      <c r="K2" s="4" t="s">
        <v>9</v>
      </c>
      <c r="L2" s="4" t="s">
        <v>10</v>
      </c>
      <c r="M2" s="4" t="s">
        <v>11</v>
      </c>
      <c r="N2" s="12" t="s">
        <v>12</v>
      </c>
      <c r="O2" s="13" t="s">
        <v>13</v>
      </c>
    </row>
    <row r="3" s="1" customFormat="1" customHeight="1" spans="1:17">
      <c r="A3" s="5">
        <v>2</v>
      </c>
      <c r="B3" s="6" t="s">
        <v>34</v>
      </c>
      <c r="C3" s="6"/>
      <c r="D3" s="7" t="s">
        <v>109</v>
      </c>
      <c r="E3" s="6">
        <v>15</v>
      </c>
      <c r="F3" s="6"/>
      <c r="G3" s="6"/>
      <c r="H3" s="6">
        <v>139</v>
      </c>
      <c r="I3" s="6"/>
      <c r="J3" s="6">
        <v>30</v>
      </c>
      <c r="K3" s="8">
        <f>H3*18+I3-J3</f>
        <v>2472</v>
      </c>
      <c r="L3" s="14">
        <f>E3*5</f>
        <v>75</v>
      </c>
      <c r="M3" s="8">
        <f>ROUND((K3+L3),2)</f>
        <v>2547</v>
      </c>
      <c r="N3" s="15"/>
      <c r="O3" s="16"/>
      <c r="P3" s="1" t="s">
        <v>34</v>
      </c>
      <c r="Q3" s="1">
        <f>SUMIF(B:B,P3,M:M)*1.06</f>
        <v>6155.95</v>
      </c>
    </row>
    <row r="4" s="1" customFormat="1" customHeight="1" spans="1:17">
      <c r="A4" s="5">
        <v>3</v>
      </c>
      <c r="B4" s="6" t="s">
        <v>34</v>
      </c>
      <c r="C4" s="6"/>
      <c r="D4" s="7" t="s">
        <v>110</v>
      </c>
      <c r="E4" s="6">
        <v>18.5</v>
      </c>
      <c r="F4" s="6"/>
      <c r="G4" s="6"/>
      <c r="H4" s="6">
        <v>176</v>
      </c>
      <c r="I4" s="6"/>
      <c r="J4" s="6"/>
      <c r="K4" s="8">
        <f>H4*18+I4-J4</f>
        <v>3168</v>
      </c>
      <c r="L4" s="14">
        <f>E4*5</f>
        <v>92.5</v>
      </c>
      <c r="M4" s="8">
        <f>ROUND((K4+L4),2)</f>
        <v>3260.5</v>
      </c>
      <c r="N4" s="17"/>
      <c r="O4" s="16"/>
      <c r="P4" s="1" t="s">
        <v>42</v>
      </c>
      <c r="Q4" s="1">
        <f>SUMIF(B:B,P4,M:M)*1.06</f>
        <v>9316.87</v>
      </c>
    </row>
    <row r="5" s="1" customFormat="1" customHeight="1" spans="1:17">
      <c r="A5" s="5">
        <v>4</v>
      </c>
      <c r="B5" s="6" t="s">
        <v>42</v>
      </c>
      <c r="C5" s="6"/>
      <c r="D5" s="7" t="s">
        <v>111</v>
      </c>
      <c r="E5" s="6">
        <v>19.6</v>
      </c>
      <c r="F5" s="6"/>
      <c r="G5" s="6"/>
      <c r="H5" s="6">
        <v>185.5</v>
      </c>
      <c r="I5" s="6"/>
      <c r="J5" s="6"/>
      <c r="K5" s="8">
        <f>H5*18+I5-J5</f>
        <v>3339</v>
      </c>
      <c r="L5" s="14">
        <f>E5*5</f>
        <v>98</v>
      </c>
      <c r="M5" s="8">
        <f>ROUND((K5+L5),2)</f>
        <v>3437</v>
      </c>
      <c r="N5" s="17"/>
      <c r="O5" s="16"/>
      <c r="Q5" s="1">
        <f>SUM(Q3:Q4)</f>
        <v>15472.82</v>
      </c>
    </row>
    <row r="6" s="1" customFormat="1" customHeight="1" spans="1:15">
      <c r="A6" s="5">
        <v>5</v>
      </c>
      <c r="B6" s="6" t="s">
        <v>42</v>
      </c>
      <c r="C6" s="6"/>
      <c r="D6" s="7" t="s">
        <v>112</v>
      </c>
      <c r="E6" s="6">
        <v>16.3</v>
      </c>
      <c r="F6" s="6"/>
      <c r="G6" s="6"/>
      <c r="H6" s="6">
        <v>157.5</v>
      </c>
      <c r="I6" s="6"/>
      <c r="J6" s="6"/>
      <c r="K6" s="8">
        <f>H6*18+I6-J6</f>
        <v>2835</v>
      </c>
      <c r="L6" s="14">
        <f>E6*5</f>
        <v>81.5</v>
      </c>
      <c r="M6" s="8">
        <f>ROUND((K6+L6),2)</f>
        <v>2916.5</v>
      </c>
      <c r="N6" s="17"/>
      <c r="O6" s="16"/>
    </row>
    <row r="7" s="1" customFormat="1" customHeight="1" spans="1:15">
      <c r="A7" s="5">
        <v>6</v>
      </c>
      <c r="B7" s="6" t="s">
        <v>42</v>
      </c>
      <c r="C7" s="6"/>
      <c r="D7" s="7" t="s">
        <v>113</v>
      </c>
      <c r="E7" s="6">
        <v>13.8</v>
      </c>
      <c r="F7" s="6"/>
      <c r="G7" s="6"/>
      <c r="H7" s="6">
        <v>131.5</v>
      </c>
      <c r="I7" s="6"/>
      <c r="J7" s="6"/>
      <c r="K7" s="8">
        <f>H7*18+I7-J7</f>
        <v>2367</v>
      </c>
      <c r="L7" s="14">
        <f>E7*5</f>
        <v>69</v>
      </c>
      <c r="M7" s="8">
        <f>ROUND((K7+L7),2)</f>
        <v>2436</v>
      </c>
      <c r="N7" s="17"/>
      <c r="O7" s="16"/>
    </row>
    <row r="8" s="1" customFormat="1" customHeight="1" spans="1:15">
      <c r="A8" s="5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>
        <f>SUM(M3:M7)</f>
        <v>14597</v>
      </c>
      <c r="N8" s="8"/>
      <c r="O8" s="18"/>
    </row>
    <row r="9" s="1" customFormat="1" customHeight="1" spans="1:15">
      <c r="A9" s="9" t="s">
        <v>114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>
        <f>ROUND(M8*1.06,2)</f>
        <v>15472.82</v>
      </c>
      <c r="N9" s="20"/>
      <c r="O9" s="21"/>
    </row>
    <row r="11" s="1" customFormat="1" customHeight="1" spans="2:9">
      <c r="B11" s="11" t="s">
        <v>102</v>
      </c>
      <c r="C11" s="11" t="s">
        <v>103</v>
      </c>
      <c r="D11" s="11"/>
      <c r="E11" s="11"/>
      <c r="F11" s="11" t="s">
        <v>115</v>
      </c>
      <c r="G11" s="11"/>
      <c r="H11" s="11" t="s">
        <v>104</v>
      </c>
      <c r="I11" s="11"/>
    </row>
  </sheetData>
  <mergeCells count="5">
    <mergeCell ref="A1:O1"/>
    <mergeCell ref="A8:L8"/>
    <mergeCell ref="A9:L9"/>
    <mergeCell ref="M9:O9"/>
    <mergeCell ref="O3:O7"/>
  </mergeCells>
  <pageMargins left="0.393055555555556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黄骅劳务</vt:lpstr>
      <vt:lpstr>临时工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dcterms:modified xsi:type="dcterms:W3CDTF">2020-02-28T03:51:52Z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2052-11.1.0.9440</vt:lpwstr>
  </property>
</Properties>
</file>