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黄骅劳务" sheetId="3" r:id="rId1"/>
    <sheet name="临时工" sheetId="7" r:id="rId2"/>
  </sheets>
  <definedNames>
    <definedName name="_xlnm.Print_Titles" localSheetId="0">黄骅劳务!$1:$2</definedName>
    <definedName name="_xlnm._FilterDatabase" localSheetId="0" hidden="1">黄骅劳务!$A$1:$R$24</definedName>
    <definedName name="_xlnm._FilterDatabase" localSheetId="1" hidden="1">临时工!$A$1:$U$5</definedName>
  </definedNames>
  <calcPr calcId="144525"/>
</workbook>
</file>

<file path=xl/sharedStrings.xml><?xml version="1.0" encoding="utf-8"?>
<sst xmlns="http://schemas.openxmlformats.org/spreadsheetml/2006/main" count="104" uniqueCount="60">
  <si>
    <t>众智鑫成劳务公司2020年2月份工人工资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</si>
  <si>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</si>
  <si>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</si>
  <si>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</si>
  <si>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</si>
  <si>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</si>
  <si>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</si>
  <si>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</si>
  <si>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车间扣款</t>
  </si>
  <si>
    <t>工资</t>
  </si>
  <si>
    <t>饭补</t>
  </si>
  <si>
    <t>工资合计</t>
  </si>
  <si>
    <t>备注</t>
  </si>
  <si>
    <t>说明</t>
  </si>
  <si>
    <t>劳务工资</t>
  </si>
  <si>
    <t>合计</t>
  </si>
  <si>
    <t>灯镜</t>
  </si>
  <si>
    <t>组装工</t>
  </si>
  <si>
    <t>王彦华</t>
  </si>
  <si>
    <t>5天试用期工资为16/小时，转正之后18元/小时，整理现场、盘点等工时按照80%计算，饭补5元/天</t>
  </si>
  <si>
    <t>张俊霞</t>
  </si>
  <si>
    <t>发泡</t>
  </si>
  <si>
    <t>张金炎</t>
  </si>
  <si>
    <t>座椅</t>
  </si>
  <si>
    <t>张广根</t>
  </si>
  <si>
    <t>涂装</t>
  </si>
  <si>
    <t>张家荣</t>
  </si>
  <si>
    <t>乘用车组装</t>
  </si>
  <si>
    <t>呼玉贞</t>
  </si>
  <si>
    <t>缝纫</t>
  </si>
  <si>
    <t>孟建军</t>
  </si>
  <si>
    <t>商用车组装</t>
  </si>
  <si>
    <t>魏连浩</t>
  </si>
  <si>
    <t>盘点8小时</t>
  </si>
  <si>
    <t>注塑</t>
  </si>
  <si>
    <t>王秀</t>
  </si>
  <si>
    <t>自动焊</t>
  </si>
  <si>
    <t>韩广智</t>
  </si>
  <si>
    <t>总计</t>
  </si>
  <si>
    <t>曹文阔</t>
  </si>
  <si>
    <t>王振兴</t>
  </si>
  <si>
    <t>任苏玲</t>
  </si>
  <si>
    <t>彭洪香</t>
  </si>
  <si>
    <t>范泽英</t>
  </si>
  <si>
    <t>张宝达</t>
  </si>
  <si>
    <t>赵建敏</t>
  </si>
  <si>
    <t>张建</t>
  </si>
  <si>
    <t>钮丙鑫</t>
  </si>
  <si>
    <t>王艳</t>
  </si>
  <si>
    <t>开票数（6%）</t>
  </si>
  <si>
    <t>编制：</t>
  </si>
  <si>
    <t>高福玲</t>
  </si>
  <si>
    <t>部长审核：</t>
  </si>
  <si>
    <t>劳务公司2019年12月份临时工工人工资</t>
  </si>
  <si>
    <t>出勤工时</t>
  </si>
  <si>
    <t>加班工时</t>
  </si>
  <si>
    <t>扣款</t>
  </si>
  <si>
    <t>崔永辉</t>
  </si>
  <si>
    <t>开票数（3%）</t>
  </si>
  <si>
    <t>审核：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</si>
</sst>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0" fillId="0" borderId="36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22" borderId="40" applyNumberFormat="0" applyAlignment="0" applyProtection="0">
      <alignment vertical="center"/>
    </xf>
    <xf numFmtId="0" fontId="24" fillId="22" borderId="38" applyNumberFormat="0" applyAlignment="0" applyProtection="0">
      <alignment vertical="center"/>
    </xf>
    <xf numFmtId="0" fontId="27" fillId="33" borderId="4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76" fontId="2" fillId="0" borderId="18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  <color rgb="00FFC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tabSelected="1" workbookViewId="0">
      <pane ySplit="2" topLeftCell="A6" activePane="bottomLeft" state="frozen"/>
      <selection/>
      <selection pane="bottomLeft" activeCell="L26" sqref="L26"/>
    </sheetView>
  </sheetViews>
  <sheetFormatPr defaultColWidth="9" defaultRowHeight="20" customHeight="1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6" width="8.75" style="1" customWidth="1"/>
    <col min="7" max="7" width="6.5" style="1" customWidth="1"/>
    <col min="8" max="8" width="9" style="1" customWidth="1"/>
    <col min="9" max="9" width="9.25" style="1" customWidth="1"/>
    <col min="10" max="10" width="10.625" style="1" customWidth="1"/>
    <col min="11" max="11" width="9.75" style="1" customWidth="1"/>
    <col min="12" max="12" width="20" style="21" customWidth="1"/>
    <col min="13" max="13" width="8.81666666666667" style="1" customWidth="1"/>
    <col min="14" max="14" width="11.3166666666667" style="1" hidden="1" customWidth="1"/>
    <col min="15" max="15" width="13.375" style="1" hidden="1" customWidth="1"/>
    <col min="16" max="16" width="12.8083333333333" style="1" hidden="1" customWidth="1"/>
    <col min="17" max="17" width="9" style="1" hidden="1" customWidth="1"/>
    <col min="18" max="18" width="12.625" style="1" hidden="1" customWidth="1"/>
    <col min="19" max="19" width="9" style="1" customWidth="1"/>
    <col min="20" max="20" width="10.375" style="1"/>
    <col min="21" max="16384" width="9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6"/>
      <c r="M1" s="2"/>
    </row>
    <row r="2" ht="15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7" t="s">
        <v>12</v>
      </c>
      <c r="M2" s="13" t="s">
        <v>13</v>
      </c>
      <c r="N2" s="38" t="s">
        <v>2</v>
      </c>
      <c r="O2" s="39" t="s">
        <v>14</v>
      </c>
      <c r="P2" s="39" t="s">
        <v>14</v>
      </c>
      <c r="Q2" s="39" t="s">
        <v>14</v>
      </c>
      <c r="R2" s="39" t="s">
        <v>15</v>
      </c>
    </row>
    <row r="3" ht="25" customHeight="1" spans="1:18">
      <c r="A3" s="5">
        <v>1</v>
      </c>
      <c r="B3" s="8" t="s">
        <v>16</v>
      </c>
      <c r="C3" s="8" t="s">
        <v>17</v>
      </c>
      <c r="D3" s="22" t="s">
        <v>18</v>
      </c>
      <c r="E3" s="8">
        <v>16</v>
      </c>
      <c r="F3" s="8">
        <v>130</v>
      </c>
      <c r="G3" s="8"/>
      <c r="H3" s="8"/>
      <c r="I3" s="8">
        <f t="shared" ref="I3:I19" si="0">F3*18+G3-H3</f>
        <v>2340</v>
      </c>
      <c r="J3" s="40">
        <f t="shared" ref="J3:J19" si="1">E3*5</f>
        <v>80</v>
      </c>
      <c r="K3" s="8">
        <f t="shared" ref="K3:K19" si="2">ROUND((I3+J3),2)</f>
        <v>2420</v>
      </c>
      <c r="L3" s="41"/>
      <c r="M3" s="42" t="s">
        <v>19</v>
      </c>
      <c r="N3" s="38" t="s">
        <v>16</v>
      </c>
      <c r="O3" s="39">
        <f>SUMIF(B:B,N3,K:K)*1.06</f>
        <v>10263.98</v>
      </c>
      <c r="P3" s="39"/>
      <c r="Q3" s="39">
        <v>2575</v>
      </c>
      <c r="R3" s="63">
        <f>SUM(O3:Q3)</f>
        <v>12838.98</v>
      </c>
    </row>
    <row r="4" customHeight="1" spans="1:18">
      <c r="A4" s="5">
        <v>2</v>
      </c>
      <c r="B4" s="6" t="s">
        <v>16</v>
      </c>
      <c r="C4" s="6" t="s">
        <v>17</v>
      </c>
      <c r="D4" s="7" t="s">
        <v>20</v>
      </c>
      <c r="E4" s="6">
        <v>15</v>
      </c>
      <c r="F4" s="6">
        <v>124.5</v>
      </c>
      <c r="G4" s="6"/>
      <c r="H4" s="6"/>
      <c r="I4" s="8">
        <f t="shared" si="0"/>
        <v>2241</v>
      </c>
      <c r="J4" s="14">
        <f t="shared" si="1"/>
        <v>75</v>
      </c>
      <c r="K4" s="8">
        <f t="shared" si="2"/>
        <v>2316</v>
      </c>
      <c r="L4" s="43"/>
      <c r="M4" s="44"/>
      <c r="N4" s="38" t="s">
        <v>21</v>
      </c>
      <c r="O4" s="39">
        <f>SUMIF(B:B,N4,K:K)*1.06</f>
        <v>0</v>
      </c>
      <c r="P4" s="39">
        <v>1650</v>
      </c>
      <c r="Q4" s="39">
        <v>14639</v>
      </c>
      <c r="R4" s="63">
        <f t="shared" ref="R4:R11" si="3">SUM(O4:Q4)</f>
        <v>16289</v>
      </c>
    </row>
    <row r="5" customHeight="1" spans="1:18">
      <c r="A5" s="5">
        <v>3</v>
      </c>
      <c r="B5" s="6" t="s">
        <v>16</v>
      </c>
      <c r="C5" s="6"/>
      <c r="D5" s="7" t="s">
        <v>22</v>
      </c>
      <c r="E5" s="6">
        <v>13</v>
      </c>
      <c r="F5" s="6">
        <v>104.5</v>
      </c>
      <c r="G5" s="6"/>
      <c r="H5" s="6"/>
      <c r="I5" s="8">
        <f t="shared" si="0"/>
        <v>1881</v>
      </c>
      <c r="J5" s="14">
        <f t="shared" si="1"/>
        <v>65</v>
      </c>
      <c r="K5" s="8">
        <f t="shared" si="2"/>
        <v>1946</v>
      </c>
      <c r="L5" s="43"/>
      <c r="M5" s="44"/>
      <c r="N5" s="38" t="s">
        <v>23</v>
      </c>
      <c r="O5" s="39">
        <f>SUMIF(B:B,N5,K:K)*1.06</f>
        <v>6685.314</v>
      </c>
      <c r="P5" s="39">
        <v>3301.5</v>
      </c>
      <c r="Q5" s="39">
        <v>4493.4</v>
      </c>
      <c r="R5" s="63">
        <f t="shared" si="3"/>
        <v>14480.214</v>
      </c>
    </row>
    <row r="6" customHeight="1" spans="1:18">
      <c r="A6" s="5">
        <v>4</v>
      </c>
      <c r="B6" s="6" t="s">
        <v>16</v>
      </c>
      <c r="C6" s="6"/>
      <c r="D6" s="7" t="s">
        <v>24</v>
      </c>
      <c r="E6" s="6">
        <v>0</v>
      </c>
      <c r="F6" s="6">
        <v>20</v>
      </c>
      <c r="G6" s="6"/>
      <c r="H6" s="6"/>
      <c r="I6" s="8">
        <f t="shared" si="0"/>
        <v>360</v>
      </c>
      <c r="J6" s="14">
        <f t="shared" si="1"/>
        <v>0</v>
      </c>
      <c r="K6" s="8">
        <f t="shared" si="2"/>
        <v>360</v>
      </c>
      <c r="L6" s="43"/>
      <c r="M6" s="44"/>
      <c r="N6" s="38" t="s">
        <v>25</v>
      </c>
      <c r="O6" s="39">
        <f>SUMIF(B:B,N6,K:K)*1.06</f>
        <v>7498.44</v>
      </c>
      <c r="P6" s="39"/>
      <c r="Q6" s="39">
        <v>46331</v>
      </c>
      <c r="R6" s="63">
        <f t="shared" si="3"/>
        <v>53829.44</v>
      </c>
    </row>
    <row r="7" customHeight="1" spans="1:18">
      <c r="A7" s="5">
        <v>5</v>
      </c>
      <c r="B7" s="6" t="s">
        <v>16</v>
      </c>
      <c r="C7" s="6"/>
      <c r="D7" s="7" t="s">
        <v>26</v>
      </c>
      <c r="E7" s="6">
        <v>17</v>
      </c>
      <c r="F7" s="6">
        <v>142</v>
      </c>
      <c r="G7" s="6"/>
      <c r="H7" s="6"/>
      <c r="I7" s="8">
        <f t="shared" si="0"/>
        <v>2556</v>
      </c>
      <c r="J7" s="14">
        <f t="shared" si="1"/>
        <v>85</v>
      </c>
      <c r="K7" s="6">
        <f t="shared" si="2"/>
        <v>2641</v>
      </c>
      <c r="L7" s="43"/>
      <c r="M7" s="44"/>
      <c r="N7" s="38" t="s">
        <v>27</v>
      </c>
      <c r="O7" s="39">
        <f>SUMIF(B:B,N7,K:K)*1.06</f>
        <v>464.81</v>
      </c>
      <c r="P7" s="39"/>
      <c r="Q7" s="39"/>
      <c r="R7" s="63">
        <f t="shared" si="3"/>
        <v>464.81</v>
      </c>
    </row>
    <row r="8" customHeight="1" spans="1:18">
      <c r="A8" s="5">
        <v>6</v>
      </c>
      <c r="B8" s="6" t="s">
        <v>25</v>
      </c>
      <c r="C8" s="6"/>
      <c r="D8" s="7" t="s">
        <v>28</v>
      </c>
      <c r="E8" s="6">
        <v>18</v>
      </c>
      <c r="F8" s="6">
        <v>192.5</v>
      </c>
      <c r="G8" s="6"/>
      <c r="H8" s="6"/>
      <c r="I8" s="8">
        <f t="shared" si="0"/>
        <v>3465</v>
      </c>
      <c r="J8" s="14">
        <f t="shared" si="1"/>
        <v>90</v>
      </c>
      <c r="K8" s="8">
        <f t="shared" si="2"/>
        <v>3555</v>
      </c>
      <c r="L8" s="43"/>
      <c r="M8" s="44"/>
      <c r="N8" s="38" t="s">
        <v>29</v>
      </c>
      <c r="O8" s="39">
        <f>SUMIF(B:B,N8,K:K)*1.06</f>
        <v>3832.96</v>
      </c>
      <c r="P8" s="39"/>
      <c r="Q8" s="39"/>
      <c r="R8" s="63">
        <f t="shared" si="3"/>
        <v>3832.96</v>
      </c>
    </row>
    <row r="9" customHeight="1" spans="1:18">
      <c r="A9" s="5">
        <v>7</v>
      </c>
      <c r="B9" s="6" t="s">
        <v>25</v>
      </c>
      <c r="C9" s="6"/>
      <c r="D9" s="7" t="s">
        <v>30</v>
      </c>
      <c r="E9" s="6">
        <v>18</v>
      </c>
      <c r="F9" s="6">
        <v>190.5</v>
      </c>
      <c r="G9" s="6"/>
      <c r="H9" s="6"/>
      <c r="I9" s="8">
        <f t="shared" si="0"/>
        <v>3429</v>
      </c>
      <c r="J9" s="14">
        <f t="shared" si="1"/>
        <v>90</v>
      </c>
      <c r="K9" s="8">
        <f t="shared" si="2"/>
        <v>3519</v>
      </c>
      <c r="L9" s="43"/>
      <c r="M9" s="44"/>
      <c r="N9" s="38" t="s">
        <v>31</v>
      </c>
      <c r="O9" s="39">
        <f>SUMIF(B:B,N9,K:K)*1.06+78.97</f>
        <v>3170.99</v>
      </c>
      <c r="P9" s="39">
        <v>293</v>
      </c>
      <c r="Q9" s="39">
        <v>5973.5</v>
      </c>
      <c r="R9" s="63">
        <f t="shared" si="3"/>
        <v>9437.49</v>
      </c>
    </row>
    <row r="10" customHeight="1" spans="1:18">
      <c r="A10" s="5">
        <v>8</v>
      </c>
      <c r="B10" s="6" t="s">
        <v>23</v>
      </c>
      <c r="C10" s="6"/>
      <c r="D10" s="7" t="s">
        <v>32</v>
      </c>
      <c r="E10" s="6">
        <v>14.5</v>
      </c>
      <c r="F10" s="6">
        <v>111.5</v>
      </c>
      <c r="G10" s="6"/>
      <c r="H10" s="6"/>
      <c r="I10" s="45">
        <f>(F10-8)*18+8*18*0.8+G10-H10</f>
        <v>1978.2</v>
      </c>
      <c r="J10" s="14">
        <f t="shared" si="1"/>
        <v>72.5</v>
      </c>
      <c r="K10" s="8">
        <f t="shared" si="2"/>
        <v>2050.7</v>
      </c>
      <c r="L10" s="43" t="s">
        <v>33</v>
      </c>
      <c r="M10" s="44"/>
      <c r="N10" s="38" t="s">
        <v>34</v>
      </c>
      <c r="O10" s="39">
        <f>SUMIF(B:B,N10,K:K)*1.06</f>
        <v>7635.18</v>
      </c>
      <c r="P10" s="39">
        <v>664</v>
      </c>
      <c r="Q10" s="39">
        <v>5190</v>
      </c>
      <c r="R10" s="63">
        <f t="shared" si="3"/>
        <v>13489.18</v>
      </c>
    </row>
    <row r="11" customHeight="1" spans="1:18">
      <c r="A11" s="5">
        <v>9</v>
      </c>
      <c r="B11" s="6" t="s">
        <v>23</v>
      </c>
      <c r="C11" s="6"/>
      <c r="D11" s="7" t="s">
        <v>35</v>
      </c>
      <c r="E11" s="6">
        <v>16</v>
      </c>
      <c r="F11" s="6">
        <v>153</v>
      </c>
      <c r="G11" s="6"/>
      <c r="H11" s="6">
        <v>30</v>
      </c>
      <c r="I11" s="8">
        <f t="shared" si="0"/>
        <v>2724</v>
      </c>
      <c r="J11" s="14">
        <f t="shared" si="1"/>
        <v>80</v>
      </c>
      <c r="K11" s="8">
        <f t="shared" si="2"/>
        <v>2804</v>
      </c>
      <c r="L11" s="43"/>
      <c r="M11" s="44"/>
      <c r="N11" s="38" t="s">
        <v>36</v>
      </c>
      <c r="O11" s="39">
        <f>SUMIF(B:B,N11,K:K)*1.06</f>
        <v>1994.92</v>
      </c>
      <c r="P11" s="39"/>
      <c r="Q11" s="39"/>
      <c r="R11" s="63">
        <f t="shared" si="3"/>
        <v>1994.92</v>
      </c>
    </row>
    <row r="12" customHeight="1" spans="1:18">
      <c r="A12" s="5">
        <v>10</v>
      </c>
      <c r="B12" s="6" t="s">
        <v>23</v>
      </c>
      <c r="C12" s="6"/>
      <c r="D12" s="7" t="s">
        <v>37</v>
      </c>
      <c r="E12" s="6">
        <v>10</v>
      </c>
      <c r="F12" s="6">
        <v>79.5</v>
      </c>
      <c r="G12" s="6"/>
      <c r="H12" s="6"/>
      <c r="I12" s="45">
        <f>(F12-8)*18+8*18*0.8+G12-H12</f>
        <v>1402.2</v>
      </c>
      <c r="J12" s="14">
        <f t="shared" si="1"/>
        <v>50</v>
      </c>
      <c r="K12" s="8">
        <f t="shared" si="2"/>
        <v>1452.2</v>
      </c>
      <c r="L12" s="43" t="s">
        <v>33</v>
      </c>
      <c r="M12" s="44"/>
      <c r="N12" s="38" t="s">
        <v>38</v>
      </c>
      <c r="O12" s="39">
        <f>SUM(O3:O11)</f>
        <v>41546.594</v>
      </c>
      <c r="P12" s="39">
        <f>SUM(P3:P11)</f>
        <v>5908.5</v>
      </c>
      <c r="Q12" s="39">
        <f>SUM(Q3:Q11)</f>
        <v>79201.9</v>
      </c>
      <c r="R12" s="39">
        <f>SUM(R3:R11)</f>
        <v>126656.994</v>
      </c>
    </row>
    <row r="13" customHeight="1" spans="1:13">
      <c r="A13" s="5">
        <v>11</v>
      </c>
      <c r="B13" s="6" t="s">
        <v>31</v>
      </c>
      <c r="C13" s="6"/>
      <c r="D13" s="7" t="s">
        <v>39</v>
      </c>
      <c r="E13" s="6">
        <v>8</v>
      </c>
      <c r="F13" s="6">
        <v>64</v>
      </c>
      <c r="G13" s="6"/>
      <c r="H13" s="6"/>
      <c r="I13" s="8">
        <f t="shared" si="0"/>
        <v>1152</v>
      </c>
      <c r="J13" s="14">
        <f t="shared" si="1"/>
        <v>40</v>
      </c>
      <c r="K13" s="8">
        <f t="shared" si="2"/>
        <v>1192</v>
      </c>
      <c r="L13" s="46"/>
      <c r="M13" s="44"/>
    </row>
    <row r="14" customHeight="1" spans="1:13">
      <c r="A14" s="5">
        <v>12</v>
      </c>
      <c r="B14" s="6" t="s">
        <v>27</v>
      </c>
      <c r="C14" s="6"/>
      <c r="D14" s="7" t="s">
        <v>40</v>
      </c>
      <c r="E14" s="6">
        <v>1.5</v>
      </c>
      <c r="F14" s="6">
        <v>11.5</v>
      </c>
      <c r="G14" s="6"/>
      <c r="H14" s="6"/>
      <c r="I14" s="8">
        <f t="shared" si="0"/>
        <v>207</v>
      </c>
      <c r="J14" s="14">
        <f t="shared" si="1"/>
        <v>7.5</v>
      </c>
      <c r="K14" s="8">
        <f t="shared" si="2"/>
        <v>214.5</v>
      </c>
      <c r="L14" s="46"/>
      <c r="M14" s="44"/>
    </row>
    <row r="15" customHeight="1" spans="1:13">
      <c r="A15" s="5">
        <v>13</v>
      </c>
      <c r="B15" s="6" t="s">
        <v>29</v>
      </c>
      <c r="C15" s="6"/>
      <c r="D15" s="7" t="s">
        <v>41</v>
      </c>
      <c r="E15" s="6">
        <v>6</v>
      </c>
      <c r="F15" s="6">
        <v>51</v>
      </c>
      <c r="G15" s="6"/>
      <c r="H15" s="6"/>
      <c r="I15" s="8">
        <f t="shared" si="0"/>
        <v>918</v>
      </c>
      <c r="J15" s="14">
        <f t="shared" si="1"/>
        <v>30</v>
      </c>
      <c r="K15" s="8">
        <f t="shared" si="2"/>
        <v>948</v>
      </c>
      <c r="L15" s="43"/>
      <c r="M15" s="44"/>
    </row>
    <row r="16" customHeight="1" spans="1:13">
      <c r="A16" s="5">
        <v>14</v>
      </c>
      <c r="B16" s="6" t="s">
        <v>29</v>
      </c>
      <c r="C16" s="6"/>
      <c r="D16" s="7" t="s">
        <v>42</v>
      </c>
      <c r="E16" s="6">
        <v>17</v>
      </c>
      <c r="F16" s="6">
        <v>143.5</v>
      </c>
      <c r="G16" s="6"/>
      <c r="H16" s="6"/>
      <c r="I16" s="8">
        <f t="shared" si="0"/>
        <v>2583</v>
      </c>
      <c r="J16" s="14">
        <f t="shared" si="1"/>
        <v>85</v>
      </c>
      <c r="K16" s="8">
        <f t="shared" si="2"/>
        <v>2668</v>
      </c>
      <c r="L16" s="43"/>
      <c r="M16" s="44"/>
    </row>
    <row r="17" customHeight="1" spans="1:13">
      <c r="A17" s="5">
        <v>15</v>
      </c>
      <c r="B17" s="6" t="s">
        <v>34</v>
      </c>
      <c r="C17" s="6"/>
      <c r="D17" s="7" t="s">
        <v>43</v>
      </c>
      <c r="E17" s="6">
        <v>19.5</v>
      </c>
      <c r="F17" s="6">
        <v>232</v>
      </c>
      <c r="G17" s="6"/>
      <c r="H17" s="6"/>
      <c r="I17" s="8">
        <f t="shared" si="0"/>
        <v>4176</v>
      </c>
      <c r="J17" s="14">
        <f t="shared" si="1"/>
        <v>97.5</v>
      </c>
      <c r="K17" s="8">
        <f t="shared" si="2"/>
        <v>4273.5</v>
      </c>
      <c r="L17" s="43"/>
      <c r="M17" s="44"/>
    </row>
    <row r="18" s="1" customFormat="1" customHeight="1" spans="1:13">
      <c r="A18" s="5">
        <v>16</v>
      </c>
      <c r="B18" s="6" t="s">
        <v>34</v>
      </c>
      <c r="C18" s="15"/>
      <c r="D18" s="23" t="s">
        <v>44</v>
      </c>
      <c r="E18" s="15">
        <v>2.5</v>
      </c>
      <c r="F18" s="15">
        <v>29</v>
      </c>
      <c r="G18" s="15"/>
      <c r="H18" s="15"/>
      <c r="I18" s="8">
        <f t="shared" si="0"/>
        <v>522</v>
      </c>
      <c r="J18" s="14">
        <f t="shared" si="1"/>
        <v>12.5</v>
      </c>
      <c r="K18" s="8">
        <f t="shared" si="2"/>
        <v>534.5</v>
      </c>
      <c r="L18" s="43"/>
      <c r="M18" s="44"/>
    </row>
    <row r="19" ht="22" customHeight="1" spans="1:13">
      <c r="A19" s="24">
        <v>17</v>
      </c>
      <c r="B19" s="15" t="s">
        <v>34</v>
      </c>
      <c r="C19" s="15"/>
      <c r="D19" s="23" t="s">
        <v>45</v>
      </c>
      <c r="E19" s="15">
        <v>11</v>
      </c>
      <c r="F19" s="15">
        <v>130</v>
      </c>
      <c r="G19" s="15"/>
      <c r="H19" s="15"/>
      <c r="I19" s="8">
        <f t="shared" si="0"/>
        <v>2340</v>
      </c>
      <c r="J19" s="14">
        <f t="shared" si="1"/>
        <v>55</v>
      </c>
      <c r="K19" s="15">
        <f t="shared" si="2"/>
        <v>2395</v>
      </c>
      <c r="L19" s="46"/>
      <c r="M19" s="47"/>
    </row>
    <row r="20" customHeight="1" spans="1:13">
      <c r="A20" s="25">
        <v>18</v>
      </c>
      <c r="B20" s="26" t="s">
        <v>36</v>
      </c>
      <c r="C20" s="26"/>
      <c r="D20" s="27" t="s">
        <v>46</v>
      </c>
      <c r="E20" s="26">
        <v>12</v>
      </c>
      <c r="F20" s="26">
        <v>97</v>
      </c>
      <c r="G20" s="26"/>
      <c r="H20" s="26"/>
      <c r="I20" s="26">
        <v>1780</v>
      </c>
      <c r="J20" s="48">
        <f>IF(E20&gt;=20,170,170/20*E20)</f>
        <v>102</v>
      </c>
      <c r="K20" s="49">
        <f>ROUND((I20+J20+G20-H20),2)</f>
        <v>1882</v>
      </c>
      <c r="L20" s="50"/>
      <c r="M20" s="51"/>
    </row>
    <row r="21" customHeight="1" spans="1:13">
      <c r="A21" s="5">
        <v>19</v>
      </c>
      <c r="B21" s="6" t="s">
        <v>31</v>
      </c>
      <c r="C21" s="6" t="s">
        <v>17</v>
      </c>
      <c r="D21" s="7" t="s">
        <v>47</v>
      </c>
      <c r="E21" s="6">
        <v>16</v>
      </c>
      <c r="F21" s="6">
        <v>133</v>
      </c>
      <c r="G21" s="6"/>
      <c r="H21" s="6">
        <v>95</v>
      </c>
      <c r="I21" s="6">
        <v>1684</v>
      </c>
      <c r="J21" s="14">
        <f>IF(E21&gt;=20,170,170/20*E21)</f>
        <v>136</v>
      </c>
      <c r="K21" s="15">
        <f>ROUND((I21+J21+G21-H21),2)</f>
        <v>1725</v>
      </c>
      <c r="L21" s="52"/>
      <c r="M21" s="53"/>
    </row>
    <row r="22" customHeight="1" spans="1:13">
      <c r="A22" s="28">
        <v>20</v>
      </c>
      <c r="B22" s="29" t="s">
        <v>27</v>
      </c>
      <c r="C22" s="29"/>
      <c r="D22" s="30" t="s">
        <v>48</v>
      </c>
      <c r="E22" s="29">
        <v>2</v>
      </c>
      <c r="F22" s="29">
        <v>16</v>
      </c>
      <c r="G22" s="29"/>
      <c r="H22" s="29"/>
      <c r="I22" s="29">
        <v>207</v>
      </c>
      <c r="J22" s="54">
        <f>IF(E22&gt;=20,170,170/20*E22)</f>
        <v>17</v>
      </c>
      <c r="K22" s="55">
        <f>ROUND((I22+J22+G22-H22),2)</f>
        <v>224</v>
      </c>
      <c r="L22" s="56"/>
      <c r="M22" s="57"/>
    </row>
    <row r="23" customHeight="1" spans="1:13">
      <c r="A23" s="31" t="s">
        <v>15</v>
      </c>
      <c r="B23" s="32"/>
      <c r="C23" s="32"/>
      <c r="D23" s="33"/>
      <c r="E23" s="29">
        <f t="shared" ref="E23:K23" si="4">SUM(E3:E22)</f>
        <v>233</v>
      </c>
      <c r="F23" s="29">
        <f t="shared" si="4"/>
        <v>2155</v>
      </c>
      <c r="G23" s="29">
        <f t="shared" si="4"/>
        <v>0</v>
      </c>
      <c r="H23" s="29">
        <f t="shared" si="4"/>
        <v>125</v>
      </c>
      <c r="I23" s="29">
        <f t="shared" si="4"/>
        <v>37945.4</v>
      </c>
      <c r="J23" s="29">
        <f t="shared" si="4"/>
        <v>1270</v>
      </c>
      <c r="K23" s="29">
        <f t="shared" si="4"/>
        <v>39120.4</v>
      </c>
      <c r="L23" s="58"/>
      <c r="M23" s="59"/>
    </row>
    <row r="24" customHeight="1" spans="1:13">
      <c r="A24" s="34" t="s">
        <v>49</v>
      </c>
      <c r="B24" s="35"/>
      <c r="C24" s="35"/>
      <c r="D24" s="35"/>
      <c r="E24" s="35"/>
      <c r="F24" s="35"/>
      <c r="G24" s="35"/>
      <c r="H24" s="35"/>
      <c r="I24" s="35"/>
      <c r="J24" s="35"/>
      <c r="K24" s="60">
        <f>ROUND(K23*1.06,2)</f>
        <v>41467.62</v>
      </c>
      <c r="L24" s="61"/>
      <c r="M24" s="62"/>
    </row>
    <row r="25" customHeight="1" spans="11:11">
      <c r="K25" s="1">
        <v>78.97</v>
      </c>
    </row>
    <row r="26" customHeight="1" spans="2:11">
      <c r="B26" s="11" t="s">
        <v>50</v>
      </c>
      <c r="C26" s="11" t="s">
        <v>51</v>
      </c>
      <c r="D26" s="11"/>
      <c r="E26" s="11"/>
      <c r="F26" s="11" t="s">
        <v>52</v>
      </c>
      <c r="G26" s="11"/>
      <c r="K26" s="1">
        <f>SUM(K24:K25)</f>
        <v>41546.59</v>
      </c>
    </row>
  </sheetData>
  <mergeCells count="6">
    <mergeCell ref="A1:M1"/>
    <mergeCell ref="A23:D23"/>
    <mergeCell ref="A24:J24"/>
    <mergeCell ref="K24:M24"/>
    <mergeCell ref="M3:M19"/>
    <mergeCell ref="M20:M22"/>
  </mergeCells>
  <printOptions horizontalCentered="1"/>
  <pageMargins left="0.786805555555556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80" zoomScaleNormal="80" workbookViewId="0">
      <pane ySplit="2" topLeftCell="A3" activePane="bottomLeft" state="frozen"/>
      <selection/>
      <selection pane="bottomLeft" activeCell="M5" sqref="M5:O5"/>
    </sheetView>
  </sheetViews>
  <sheetFormatPr defaultColWidth="9" defaultRowHeight="20" customHeight="1" outlineLevelRow="6"/>
  <cols>
    <col min="1" max="1" width="5.625" style="1" customWidth="1"/>
    <col min="2" max="2" width="11.75" style="1" customWidth="1"/>
    <col min="3" max="3" width="7.875" style="1" hidden="1" customWidth="1"/>
    <col min="4" max="4" width="9" style="1"/>
    <col min="5" max="5" width="8.75" style="1" customWidth="1"/>
    <col min="6" max="7" width="9" style="1" hidden="1" customWidth="1"/>
    <col min="8" max="8" width="7.80833333333333" style="1" customWidth="1"/>
    <col min="9" max="9" width="5.46666666666667" style="1" customWidth="1"/>
    <col min="10" max="10" width="6.55833333333333" style="1" customWidth="1"/>
    <col min="11" max="11" width="9.25" style="1" customWidth="1"/>
    <col min="12" max="12" width="10.625" style="1" customWidth="1"/>
    <col min="13" max="13" width="9.75" style="1" customWidth="1"/>
    <col min="14" max="14" width="7.18333333333333" style="1" customWidth="1"/>
    <col min="15" max="15" width="6.725" style="1" customWidth="1"/>
    <col min="16" max="16" width="11.3166666666667" style="1" customWidth="1"/>
    <col min="17" max="17" width="13.375" style="1" customWidth="1"/>
    <col min="18" max="18" width="9" style="1" customWidth="1"/>
    <col min="19" max="19" width="12.625" style="1" customWidth="1"/>
    <col min="20" max="20" width="9.375" style="1" customWidth="1"/>
    <col min="21" max="21" width="10.375" style="1" customWidth="1"/>
    <col min="22" max="16384" width="9" style="1"/>
  </cols>
  <sheetData>
    <row r="1" s="1" customFormat="1" customHeight="1" spans="1:15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customHeight="1" spans="1: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54</v>
      </c>
      <c r="G2" s="4" t="s">
        <v>55</v>
      </c>
      <c r="H2" s="4" t="s">
        <v>6</v>
      </c>
      <c r="I2" s="4" t="s">
        <v>7</v>
      </c>
      <c r="J2" s="4" t="s">
        <v>56</v>
      </c>
      <c r="K2" s="4" t="s">
        <v>9</v>
      </c>
      <c r="L2" s="4" t="s">
        <v>10</v>
      </c>
      <c r="M2" s="4" t="s">
        <v>11</v>
      </c>
      <c r="N2" s="12" t="s">
        <v>12</v>
      </c>
      <c r="O2" s="13" t="s">
        <v>13</v>
      </c>
    </row>
    <row r="3" s="1" customFormat="1" customHeight="1" spans="1:15">
      <c r="A3" s="5">
        <v>1</v>
      </c>
      <c r="B3" s="6" t="s">
        <v>31</v>
      </c>
      <c r="C3" s="6"/>
      <c r="D3" s="7" t="s">
        <v>57</v>
      </c>
      <c r="E3" s="6">
        <v>0.5</v>
      </c>
      <c r="F3" s="6"/>
      <c r="G3" s="6"/>
      <c r="H3" s="6">
        <v>4</v>
      </c>
      <c r="I3" s="6"/>
      <c r="J3" s="6"/>
      <c r="K3" s="8">
        <f>H3*18+I3-J3</f>
        <v>72</v>
      </c>
      <c r="L3" s="14">
        <f>E3*5</f>
        <v>2.5</v>
      </c>
      <c r="M3" s="8">
        <f>ROUND((K3+L3),2)</f>
        <v>74.5</v>
      </c>
      <c r="N3" s="15"/>
      <c r="O3" s="16"/>
    </row>
    <row r="4" s="1" customFormat="1" customHeight="1" spans="1:15">
      <c r="A4" s="5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f>SUM(M3:M3)</f>
        <v>74.5</v>
      </c>
      <c r="N4" s="8"/>
      <c r="O4" s="17"/>
    </row>
    <row r="5" s="1" customFormat="1" customHeight="1" spans="1:15">
      <c r="A5" s="9" t="s">
        <v>58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">
        <f>ROUND(M4*1.06,2)</f>
        <v>78.97</v>
      </c>
      <c r="N5" s="19"/>
      <c r="O5" s="20"/>
    </row>
    <row r="7" s="1" customFormat="1" customHeight="1" spans="2:9">
      <c r="B7" s="11" t="s">
        <v>50</v>
      </c>
      <c r="C7" s="11" t="s">
        <v>51</v>
      </c>
      <c r="D7" s="11"/>
      <c r="E7" s="11"/>
      <c r="F7" s="11" t="s">
        <v>59</v>
      </c>
      <c r="G7" s="11"/>
      <c r="H7" s="11" t="s">
        <v>52</v>
      </c>
      <c r="I7" s="11"/>
    </row>
  </sheetData>
  <mergeCells count="4">
    <mergeCell ref="A1:O1"/>
    <mergeCell ref="A4:L4"/>
    <mergeCell ref="A5:L5"/>
    <mergeCell ref="M5:O5"/>
  </mergeCells>
  <pageMargins left="0.393055555555556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黄骅劳务</vt:lpstr>
      <vt:lpstr>临时工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2006-09-13T11:21:00Z</dcterms:created>
  <dcterms:modified xsi:type="dcterms:W3CDTF">2020-03-24T01:58:25Z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2052-11.1.0.9513</vt:lpwstr>
  </property>
</Properties>
</file>