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5" activeTab="13"/>
  </bookViews>
  <sheets>
    <sheet name="Sheet3" sheetId="3" r:id="rId1"/>
    <sheet name="Sheet1" sheetId="4" r:id="rId2"/>
    <sheet name="工装转移数据" sheetId="5" r:id="rId3"/>
    <sheet name="301前排工装转景德镇明细" sheetId="8" r:id="rId4"/>
    <sheet name="加班申请" sheetId="6" r:id="rId5"/>
    <sheet name="Sheet5" sheetId="7" r:id="rId6"/>
    <sheet name="转黄骅工装数数" sheetId="9" r:id="rId7"/>
    <sheet name="Sheet7" sheetId="10" r:id="rId8"/>
    <sheet name="Sheet8" sheetId="11" r:id="rId9"/>
    <sheet name="Sheet9" sheetId="12" r:id="rId10"/>
    <sheet name="Sheet10" sheetId="13" r:id="rId11"/>
    <sheet name="Sheet11" sheetId="14" r:id="rId12"/>
    <sheet name="排序计件工资表" sheetId="15" r:id="rId13"/>
    <sheet name="绩效工资表" sheetId="16" r:id="rId14"/>
    <sheet name="Sheet12" sheetId="17" r:id="rId15"/>
    <sheet name="Sheet2" sheetId="18" r:id="rId16"/>
  </sheets>
  <definedNames>
    <definedName name="_xlnm.Print_Area" localSheetId="3">'301前排工装转景德镇明细'!$L$12:$L$14</definedName>
    <definedName name="_xlnm.Print_Area" localSheetId="1">Sheet1!$A$1:$I$15</definedName>
    <definedName name="_xlnm.Print_Area" localSheetId="10">Sheet10!$T$153:$AF$187</definedName>
    <definedName name="_xlnm.Print_Area" localSheetId="14">Sheet12!$E$310:$Q$341</definedName>
    <definedName name="_xlnm.Print_Area" localSheetId="0">Sheet3!$A$1:$J$34</definedName>
    <definedName name="_xlnm.Print_Area" localSheetId="4">加班申请!$B$1:$M$19</definedName>
    <definedName name="_xlnm.Print_Area" localSheetId="5">Sheet5!$A$1:$O$40</definedName>
    <definedName name="_xlnm.Print_Area" localSheetId="7">Sheet7!$A$1:$K$20</definedName>
    <definedName name="_xlnm.Print_Area" localSheetId="9">Sheet9!$A$1:$K$20</definedName>
    <definedName name="_xlnm.Print_Area" localSheetId="2">工装转移数据!$A$1:$T$47</definedName>
    <definedName name="_xlnm.Print_Area" localSheetId="12">排序计件工资表!$C$14:$AL$25</definedName>
    <definedName name="_xlnm.Print_Area" localSheetId="6">转黄骅工装数数!$A$1:$I$20</definedName>
    <definedName name="_xlnm.Print_Area" localSheetId="15">Sheet2!$G$6:$N$19</definedName>
    <definedName name="_xlnm.Print_Area" localSheetId="13">绩效工资表!$B$2:$M$15</definedName>
  </definedNames>
  <calcPr calcId="144525" concurrentCalc="0"/>
</workbook>
</file>

<file path=xl/comments1.xml><?xml version="1.0" encoding="utf-8"?>
<comments xmlns="http://schemas.openxmlformats.org/spreadsheetml/2006/main">
  <authors>
    <author>作者</author>
  </authors>
  <commentList>
    <comment ref="C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没有牌号明细随便按了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个牌号</t>
        </r>
      </text>
    </comment>
    <comment ref="N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没有牌号明细随便按了</t>
        </r>
        <r>
          <rPr>
            <sz val="9"/>
            <rFont val="Tahoma"/>
            <charset val="134"/>
          </rPr>
          <t>2</t>
        </r>
        <r>
          <rPr>
            <sz val="9"/>
            <rFont val="宋体"/>
            <charset val="134"/>
          </rPr>
          <t>个牌号</t>
        </r>
      </text>
    </comment>
  </commentList>
</comments>
</file>

<file path=xl/sharedStrings.xml><?xml version="1.0" encoding="utf-8"?>
<sst xmlns="http://schemas.openxmlformats.org/spreadsheetml/2006/main" count="999" uniqueCount="363">
  <si>
    <t>DELIVERY ORDER                                                         供货单</t>
  </si>
  <si>
    <t>生产基地</t>
  </si>
  <si>
    <t>株洲基地</t>
  </si>
  <si>
    <t>供应商</t>
  </si>
  <si>
    <t>湖南光华荣昌汽车部件有限公司</t>
  </si>
  <si>
    <t>车型</t>
  </si>
  <si>
    <t>C33D</t>
  </si>
  <si>
    <t>发货人</t>
  </si>
  <si>
    <t>刘文向</t>
  </si>
  <si>
    <t>手机</t>
  </si>
  <si>
    <t>订单编号</t>
  </si>
  <si>
    <t>车牌号</t>
  </si>
  <si>
    <t>发货日期</t>
  </si>
  <si>
    <t>2015.10.19</t>
  </si>
  <si>
    <t>司机电话</t>
  </si>
  <si>
    <t>收货联系人1</t>
  </si>
  <si>
    <t>联系电话</t>
  </si>
  <si>
    <t>收货地点</t>
  </si>
  <si>
    <t>收货联系人2</t>
  </si>
  <si>
    <t>订单属性</t>
  </si>
  <si>
    <t xml:space="preserve"> 生产    □售后    √研发  □料废补件    其他</t>
  </si>
  <si>
    <t>供货清单</t>
  </si>
  <si>
    <t>序号</t>
  </si>
  <si>
    <t>零件编号</t>
  </si>
  <si>
    <t>零件名称</t>
  </si>
  <si>
    <t>数量</t>
  </si>
  <si>
    <t>箱数</t>
  </si>
  <si>
    <t>发货数量</t>
  </si>
  <si>
    <t>实收数量</t>
  </si>
  <si>
    <t>备注</t>
  </si>
  <si>
    <t>A00043313</t>
  </si>
  <si>
    <t>C33D前排正司机</t>
  </si>
  <si>
    <t>A00043317</t>
  </si>
  <si>
    <t>C33D前排副司机</t>
  </si>
  <si>
    <t>A00043320</t>
  </si>
  <si>
    <t>C33D整体式靠背</t>
  </si>
  <si>
    <t>A00043324</t>
  </si>
  <si>
    <t>C33D整体式座垫</t>
  </si>
  <si>
    <t>A00057085</t>
  </si>
  <si>
    <t>A00057098</t>
  </si>
  <si>
    <t>A00057084</t>
  </si>
  <si>
    <t>A00057089</t>
  </si>
  <si>
    <t>A00043326</t>
  </si>
  <si>
    <t>A00058752</t>
  </si>
  <si>
    <t>C33D前排副司机-带线束+SBR</t>
  </si>
  <si>
    <t>A00043335</t>
  </si>
  <si>
    <t>C33D四分座总成</t>
  </si>
  <si>
    <t>A00043331</t>
  </si>
  <si>
    <t>C33D四分背总成</t>
  </si>
  <si>
    <t>A00043333</t>
  </si>
  <si>
    <t>C33D六分座总成</t>
  </si>
  <si>
    <t>A00043328</t>
  </si>
  <si>
    <t>C33D六分靠（带中间头枕）总成</t>
  </si>
  <si>
    <t>A00043337</t>
  </si>
  <si>
    <t>C33D前排正司机（升降椅）</t>
  </si>
  <si>
    <t>A00043340</t>
  </si>
  <si>
    <t>A00055145</t>
  </si>
  <si>
    <t>A00054229</t>
  </si>
  <si>
    <t>A00055144</t>
  </si>
  <si>
    <t>A00054228</t>
  </si>
  <si>
    <t>合计</t>
  </si>
  <si>
    <t xml:space="preserve">供应商：          物流公司电话：                收货人：            </t>
  </si>
  <si>
    <t>306工装转移青岛清单</t>
  </si>
  <si>
    <t>306前排工装</t>
  </si>
  <si>
    <t>306后排工装</t>
  </si>
  <si>
    <t>承运司机电话：</t>
  </si>
  <si>
    <t>接收单位签字：</t>
  </si>
  <si>
    <t>发货人：</t>
  </si>
  <si>
    <t>车牌号：</t>
  </si>
  <si>
    <t>306工装转移明细</t>
  </si>
  <si>
    <t>公司名称</t>
  </si>
  <si>
    <t>工装名称</t>
  </si>
  <si>
    <t>日期/工装序号</t>
  </si>
  <si>
    <t>2015.7.6</t>
  </si>
  <si>
    <t>2015.7.29</t>
  </si>
  <si>
    <t>2015.9.26</t>
  </si>
  <si>
    <t>2015.10.04</t>
  </si>
  <si>
    <t>2015.10.15</t>
  </si>
  <si>
    <t>2015.10.21</t>
  </si>
  <si>
    <t>2015.11.05</t>
  </si>
  <si>
    <t>黄骅</t>
  </si>
  <si>
    <t>前排工装</t>
  </si>
  <si>
    <t>后排工装</t>
  </si>
  <si>
    <t>749/1</t>
  </si>
  <si>
    <t>青岛</t>
  </si>
  <si>
    <t>2015.10.13</t>
  </si>
  <si>
    <t>景德镇</t>
  </si>
  <si>
    <t>2015.10.12</t>
  </si>
  <si>
    <t>2015.11.2</t>
  </si>
  <si>
    <t>转数</t>
  </si>
  <si>
    <t>前排</t>
  </si>
  <si>
    <t>后排</t>
  </si>
  <si>
    <t>301前排工装转景德镇明细2016.01-12</t>
  </si>
  <si>
    <t>m20前排工装转景德镇明细2016.01-12</t>
  </si>
  <si>
    <t>日期</t>
  </si>
  <si>
    <t>工装编号</t>
  </si>
  <si>
    <t>2016.01.27</t>
  </si>
  <si>
    <t>2016.04.25</t>
  </si>
  <si>
    <t>2016.02.02</t>
  </si>
  <si>
    <t>2016.05.17</t>
  </si>
  <si>
    <t>2016.02.28</t>
  </si>
  <si>
    <t>2016.07.24</t>
  </si>
  <si>
    <t>2016.05.16</t>
  </si>
  <si>
    <t>2016.10.09</t>
  </si>
  <si>
    <t>2016.05.26</t>
  </si>
  <si>
    <t xml:space="preserve">   </t>
  </si>
  <si>
    <t>2016.06.01</t>
  </si>
  <si>
    <t>2016.10.12</t>
  </si>
  <si>
    <t>2016.10.13</t>
  </si>
  <si>
    <t xml:space="preserve"> </t>
  </si>
  <si>
    <t>成品科加班需求提报表</t>
  </si>
  <si>
    <t>裁 决</t>
  </si>
  <si>
    <t>制作</t>
  </si>
  <si>
    <t>审核</t>
  </si>
  <si>
    <t>批准</t>
  </si>
  <si>
    <t>生产运营部成品科2018年3月份第二周末加班工作需求及工作量安排</t>
  </si>
  <si>
    <t xml:space="preserve">成品科白班工作日志  </t>
  </si>
  <si>
    <t>2016年     月      日      星期             值班人：</t>
  </si>
  <si>
    <t>上班时间</t>
  </si>
  <si>
    <t>工作事项</t>
  </si>
  <si>
    <t>其他事项</t>
  </si>
  <si>
    <t>上班人员</t>
  </si>
  <si>
    <t>部门</t>
  </si>
  <si>
    <t>姓名</t>
  </si>
  <si>
    <t>职务</t>
  </si>
  <si>
    <t>班次</t>
  </si>
  <si>
    <t>工作时间</t>
  </si>
  <si>
    <t>工作内容</t>
  </si>
  <si>
    <t>上午</t>
  </si>
  <si>
    <t>7;30-8:00</t>
  </si>
  <si>
    <t>整理库区及 2--3号物流门卫生清扫       分钟</t>
  </si>
  <si>
    <t>成品科</t>
  </si>
  <si>
    <t>班长</t>
  </si>
  <si>
    <t>白班</t>
  </si>
  <si>
    <t>2018.03.10（星期六）</t>
  </si>
  <si>
    <t>上午7：30-11:30；下午13：30-17：30</t>
  </si>
  <si>
    <t>根据公司生产需求：2018.1.20星期六）总装正常生产m60中排后排150套。成品库安排人员加班及整理库房。</t>
  </si>
  <si>
    <t>8:00-9:00</t>
  </si>
  <si>
    <t>发货：m20座椅    车；c33d座椅    车</t>
  </si>
  <si>
    <t>陈利</t>
  </si>
  <si>
    <t>叉车工</t>
  </si>
  <si>
    <t>库工</t>
  </si>
  <si>
    <t>石清锋</t>
  </si>
  <si>
    <t>17:30-18:00</t>
  </si>
  <si>
    <t>吃饭</t>
  </si>
  <si>
    <t>18:00-19:00</t>
  </si>
  <si>
    <t>谢扬洪</t>
  </si>
  <si>
    <t>2018.03.11（星期日）</t>
  </si>
  <si>
    <t>上午7：30-11:30；下午13：00-18：00</t>
  </si>
  <si>
    <t>休息</t>
  </si>
  <si>
    <t>黄文胜</t>
  </si>
  <si>
    <t>22:00-23:30</t>
  </si>
  <si>
    <t>23:30-1:00</t>
  </si>
  <si>
    <t>下半夜</t>
  </si>
  <si>
    <t>1:00-2:00</t>
  </si>
  <si>
    <t>2:00-3:00</t>
  </si>
  <si>
    <t>3:00-4:00</t>
  </si>
  <si>
    <t>4:00-5:00</t>
  </si>
  <si>
    <t>5:00-6:00</t>
  </si>
  <si>
    <t>6:00-7:00</t>
  </si>
  <si>
    <t>2015.12.xls</t>
  </si>
  <si>
    <t>编制：</t>
  </si>
  <si>
    <t>批准：</t>
  </si>
  <si>
    <t>2014年成品座椅周转率</t>
  </si>
  <si>
    <t>型号</t>
  </si>
  <si>
    <t>月份</t>
  </si>
  <si>
    <t>微车</t>
  </si>
  <si>
    <t>月结余数</t>
  </si>
  <si>
    <t>M20</t>
  </si>
  <si>
    <t>每月总发货数</t>
  </si>
  <si>
    <t>周转率</t>
  </si>
  <si>
    <t>轿车</t>
  </si>
  <si>
    <t>2015年成品座椅周转率</t>
  </si>
  <si>
    <t>M20年度</t>
  </si>
  <si>
    <t>湖南光华荣昌汽车部件有限公司工装转移黄骅公司清单</t>
  </si>
  <si>
    <t>日期：2015.9.31</t>
  </si>
  <si>
    <t>成品名称</t>
  </si>
  <si>
    <t>合计（个）</t>
  </si>
  <si>
    <t>2017.01.10</t>
  </si>
  <si>
    <t>306/m20前排工装</t>
  </si>
  <si>
    <t>306/m20后排工装</t>
  </si>
  <si>
    <t>制单人：</t>
  </si>
  <si>
    <t>接收单位：</t>
  </si>
  <si>
    <t>日期：2015.12.31</t>
  </si>
  <si>
    <t>湖南光华荣昌汽车部件有限公司工装转移青岛公司清单</t>
  </si>
  <si>
    <t>湖南光华荣昌汽车部件有限公司工装转移景德镇公司清单</t>
  </si>
  <si>
    <t>日期：2016.03.31</t>
  </si>
  <si>
    <t>301前排工装</t>
  </si>
  <si>
    <t>别</t>
  </si>
  <si>
    <t>基本模型</t>
  </si>
  <si>
    <t>选装配置</t>
  </si>
  <si>
    <t>外饰风格</t>
  </si>
  <si>
    <t>13日白班</t>
  </si>
  <si>
    <t>13日晚班</t>
  </si>
  <si>
    <t>14日白班</t>
  </si>
  <si>
    <t>14日晚班</t>
  </si>
  <si>
    <t>15日白班</t>
  </si>
  <si>
    <t>15日晚班</t>
  </si>
  <si>
    <t>16日白班</t>
  </si>
  <si>
    <t>16日晚班</t>
  </si>
  <si>
    <t>17日白班</t>
  </si>
  <si>
    <t>17日晚班</t>
  </si>
  <si>
    <t>总计</t>
  </si>
  <si>
    <t>M50N</t>
  </si>
  <si>
    <t>1.5 MT豪华型 A151 国V</t>
  </si>
  <si>
    <t>8人座</t>
  </si>
  <si>
    <t>格陵兰白</t>
  </si>
  <si>
    <t>5人座</t>
  </si>
  <si>
    <t>大地棕</t>
  </si>
  <si>
    <t>1.3T MT豪华型 国V</t>
  </si>
  <si>
    <t>7人座</t>
  </si>
  <si>
    <t>墨玉黑</t>
  </si>
  <si>
    <t>1.5 MT舒适型 A151 国V</t>
  </si>
  <si>
    <t>大漠金</t>
  </si>
  <si>
    <t>银色</t>
  </si>
  <si>
    <t>1.5 MT标准型 A151 国V</t>
  </si>
  <si>
    <t>1.3T MT标准型 国V</t>
  </si>
  <si>
    <t>玛瑙红M</t>
  </si>
  <si>
    <t>M50N 汇总</t>
  </si>
  <si>
    <t>1.51MT精英型 国V 青山</t>
  </si>
  <si>
    <t>黑+橙</t>
  </si>
  <si>
    <t>激情橙</t>
  </si>
  <si>
    <t>香榭丽舍金</t>
  </si>
  <si>
    <t>黑+红</t>
  </si>
  <si>
    <t>珠光白</t>
  </si>
  <si>
    <t>丹霞红</t>
  </si>
  <si>
    <t>黑+蓝</t>
  </si>
  <si>
    <t>靓蓝</t>
  </si>
  <si>
    <t>1.51MT舒适型 国V 青山</t>
  </si>
  <si>
    <t>1.51AT豪华型 国V</t>
  </si>
  <si>
    <t>1.51MT精英型 青山欧V BGJ</t>
  </si>
  <si>
    <t>黑+黑</t>
  </si>
  <si>
    <t>1.5L 5MT（青山） 舒适型 欧V</t>
  </si>
  <si>
    <t>1.51AT升级精英导航版 国V</t>
  </si>
  <si>
    <t>1.51MT精英型 F15欧V GCC</t>
  </si>
  <si>
    <t>1.51AT豪华型 欧V GCC</t>
  </si>
  <si>
    <t>1.5L 5MT-青山 舒适型  欧V </t>
  </si>
  <si>
    <t>1.5L 4AT 精英型  欧V</t>
  </si>
  <si>
    <t>1.5L 5MT（青山） 精英型 欧V</t>
  </si>
  <si>
    <t>1.5L  4AT 舒适型 欧V</t>
  </si>
  <si>
    <t>1.5L  4AT 精英型 欧V</t>
  </si>
  <si>
    <t>C33D 汇总</t>
  </si>
  <si>
    <t>C30D</t>
  </si>
  <si>
    <t>1.5AT选装版 海外欧V</t>
  </si>
  <si>
    <t>黑浅米内饰</t>
  </si>
  <si>
    <t>1.3L 5MT 两厢 基本版（高温版）</t>
  </si>
  <si>
    <t>全黑</t>
  </si>
  <si>
    <t>C30D 汇总</t>
  </si>
  <si>
    <t>C31D 汇总</t>
  </si>
  <si>
    <t>18日白班</t>
  </si>
  <si>
    <t>18日晚班</t>
  </si>
  <si>
    <t>1.51AT精英型 国V</t>
  </si>
  <si>
    <t>1.51MT舒适型 青山欧V BGJ</t>
  </si>
  <si>
    <t>1.51AT舒适型 欧V BGJ</t>
  </si>
  <si>
    <t>1.51AT精英型 欧V BGJ</t>
  </si>
  <si>
    <t>1.3MT舒适型 海外欧V</t>
  </si>
  <si>
    <t>1.31MT基本型 F15欧V 中改GCC</t>
  </si>
  <si>
    <t>C31D</t>
  </si>
  <si>
    <t>1.51M舒适型 F15欧V GCC</t>
  </si>
  <si>
    <t>类别</t>
  </si>
  <si>
    <t>21日白班</t>
  </si>
  <si>
    <t>21日晚班</t>
  </si>
  <si>
    <t>22日白班</t>
  </si>
  <si>
    <t>22日晚班</t>
  </si>
  <si>
    <t>23日白班</t>
  </si>
  <si>
    <t>23日晚班</t>
  </si>
  <si>
    <t>24日白班</t>
  </si>
  <si>
    <t>24日晚班</t>
  </si>
  <si>
    <t>全黑内饰</t>
  </si>
  <si>
    <t>1.51AT时尚型 右舵欧V</t>
  </si>
  <si>
    <t>1.51AT时尚版 欧V 中改GCC</t>
  </si>
  <si>
    <t>成品科排序线员工计件数量明细</t>
  </si>
  <si>
    <t>日期：2016年10月4日-10月31日</t>
  </si>
  <si>
    <t>单日排序数量（台份）</t>
  </si>
  <si>
    <t>六</t>
  </si>
  <si>
    <t>日</t>
  </si>
  <si>
    <t>一</t>
  </si>
  <si>
    <t>二</t>
  </si>
  <si>
    <t>三</t>
  </si>
  <si>
    <t>四</t>
  </si>
  <si>
    <t>五</t>
  </si>
  <si>
    <t>排序线</t>
  </si>
  <si>
    <t>A班</t>
  </si>
  <si>
    <t>B班</t>
  </si>
  <si>
    <t>日期：2017年2月4日-2月28日</t>
  </si>
  <si>
    <r>
      <rPr>
        <sz val="11"/>
        <color rgb="FF000000"/>
        <rFont val="宋体"/>
        <charset val="134"/>
      </rPr>
      <t>备注：排序从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号开始计时</t>
    </r>
  </si>
  <si>
    <t>日期：2016年11月1日-11月30日</t>
  </si>
  <si>
    <t>成品科绩效工资评审表</t>
  </si>
  <si>
    <t>生产管理部成品科2020年03月份绩效工资评审表</t>
  </si>
  <si>
    <t>评审内容</t>
  </si>
  <si>
    <t>评审结果</t>
  </si>
  <si>
    <t>等级</t>
  </si>
  <si>
    <t>绩效工资</t>
  </si>
  <si>
    <t xml:space="preserve">生产管理部 </t>
  </si>
  <si>
    <t>万忠军</t>
  </si>
  <si>
    <t>2020.02.26-2020.03.25</t>
  </si>
  <si>
    <t>1.发货是否及时</t>
  </si>
  <si>
    <t>优</t>
  </si>
  <si>
    <t>2.发货是否错误，对客服造成停线或缺件下线</t>
  </si>
  <si>
    <t>良</t>
  </si>
  <si>
    <t>高贤勇</t>
  </si>
  <si>
    <t>库管</t>
  </si>
  <si>
    <t>3.是否配合销售现场服务的工作</t>
  </si>
  <si>
    <t>万忠少</t>
  </si>
  <si>
    <t>4.对异常是否及时上报上级主管部门及时沟通，</t>
  </si>
  <si>
    <t>5.对工作岗位职责责认表现</t>
  </si>
  <si>
    <t>6.是否按时完成工作量，听从工作安排</t>
  </si>
  <si>
    <t>10日白班</t>
  </si>
  <si>
    <t>10日晚班</t>
  </si>
  <si>
    <t>12日白班</t>
  </si>
  <si>
    <t>12日晚班</t>
  </si>
  <si>
    <t>7人座+9寸屏</t>
  </si>
  <si>
    <t>1.3T MT舒适型 国V</t>
  </si>
  <si>
    <t>M40S</t>
  </si>
  <si>
    <t>1.5MT基本型 DAM 年度国V</t>
  </si>
  <si>
    <t>5人座+钢板弹簧+联电+艾瑞+9寸</t>
  </si>
  <si>
    <t>7人座+钢板弹簧+联电+艾瑞+9寸</t>
  </si>
  <si>
    <t>闪电蓝</t>
  </si>
  <si>
    <t>1.5MT舒适型 DAM 年度国V</t>
  </si>
  <si>
    <t>7人座+螺旋弹簧+联电+艾瑞</t>
  </si>
  <si>
    <t>M40S 汇总</t>
  </si>
  <si>
    <t>零件号</t>
  </si>
  <si>
    <t>座椅名称</t>
  </si>
  <si>
    <t>订单数</t>
  </si>
  <si>
    <t>交货日期</t>
  </si>
  <si>
    <t>外协</t>
  </si>
  <si>
    <t>P00001514_IY18</t>
  </si>
  <si>
    <t>后排座椅靠背左模块（真皮）</t>
  </si>
  <si>
    <t>PC</t>
  </si>
  <si>
    <t>豪华橙</t>
  </si>
  <si>
    <t>株洲轿车中心库</t>
  </si>
  <si>
    <t>包装状态</t>
  </si>
  <si>
    <t>未执行</t>
  </si>
  <si>
    <t>P00001495_IB11</t>
  </si>
  <si>
    <t>驾驶座椅（织物+皮革+6向）</t>
  </si>
  <si>
    <t>精英红</t>
  </si>
  <si>
    <t>P00001503_IB11</t>
  </si>
  <si>
    <t>副驾驶座椅（真皮）+侧气囊+ 前排带扣总成模块</t>
  </si>
  <si>
    <t>豪华红</t>
  </si>
  <si>
    <t>P00001566_IB11</t>
  </si>
  <si>
    <t>副驾驶座椅工艺合件（织物+皮革）</t>
  </si>
  <si>
    <t>P00001540_IB11</t>
  </si>
  <si>
    <t>后排座椅靠背模块（整体）</t>
  </si>
  <si>
    <t>舒适红</t>
  </si>
  <si>
    <t>P00001510_IB11</t>
  </si>
  <si>
    <t>后排座椅靠背右模块（真皮）</t>
  </si>
  <si>
    <t>豪华红六分</t>
  </si>
  <si>
    <t>P00001510_IE02</t>
  </si>
  <si>
    <t>豪华蓝六分</t>
  </si>
  <si>
    <t>P00001510_IY18</t>
  </si>
  <si>
    <t>豪华橙六分</t>
  </si>
  <si>
    <t>A00043333_IE02</t>
  </si>
  <si>
    <t>后排座椅坐垫右总成</t>
  </si>
  <si>
    <t>精英蓝六分</t>
  </si>
  <si>
    <t>A00043333_IY18</t>
  </si>
  <si>
    <t>精英橙六分</t>
  </si>
  <si>
    <t>A00057089_IY18</t>
  </si>
  <si>
    <t>后排座椅坐垫总成</t>
  </si>
  <si>
    <t>舒适橙</t>
  </si>
  <si>
    <t>P00001495_IE02</t>
  </si>
  <si>
    <t>精英蓝</t>
  </si>
  <si>
    <t>P00001495_QEA1</t>
  </si>
  <si>
    <t>时尚型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</si>
</sst>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</numFmts>
  <fonts count="55">
    <font>
      <sz val="11"/>
      <color theme="1"/>
      <name val="宋体"/>
      <charset val="134"/>
      <scheme val="minor"/>
    </font>
    <font>
      <sz val="9"/>
      <color rgb="FF004463"/>
      <name val="宋体"/>
      <charset val="134"/>
      <scheme val="minor"/>
    </font>
    <font>
      <sz val="9"/>
      <color rgb="FF363636"/>
      <name val="宋体"/>
      <charset val="134"/>
      <scheme val="minor"/>
    </font>
    <font>
      <sz val="9"/>
      <color rgb="FF1D5987"/>
      <name val="宋体"/>
      <charset val="134"/>
      <scheme val="minor"/>
    </font>
    <font>
      <b/>
      <u/>
      <sz val="9"/>
      <color rgb="FF363636"/>
      <name val="宋体"/>
      <charset val="134"/>
      <scheme val="minor"/>
    </font>
    <font>
      <b/>
      <sz val="9"/>
      <color rgb="FF363636"/>
      <name val="宋体"/>
      <charset val="134"/>
      <scheme val="minor"/>
    </font>
    <font>
      <b/>
      <u/>
      <sz val="9"/>
      <color rgb="FF1D5987"/>
      <name val="宋体"/>
      <charset val="134"/>
      <scheme val="minor"/>
    </font>
    <font>
      <b/>
      <sz val="9"/>
      <color rgb="FF1D5987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1"/>
      <color rgb="FF000000"/>
      <name val="Times New Roman"/>
      <charset val="134"/>
    </font>
    <font>
      <b/>
      <sz val="10"/>
      <color theme="1"/>
      <name val="微软雅黑"/>
      <charset val="134"/>
    </font>
    <font>
      <sz val="8"/>
      <color rgb="FF000000"/>
      <name val="Times New Roman"/>
      <charset val="134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楷体"/>
      <charset val="134"/>
    </font>
    <font>
      <b/>
      <sz val="8"/>
      <name val="楷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D4E9EE"/>
        <bgColor indexed="64"/>
      </patternFill>
    </fill>
    <fill>
      <patternFill patternType="solid">
        <fgColor rgb="FFA0CFDF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79B7E7"/>
      </right>
      <top/>
      <bottom style="medium">
        <color rgb="FF79B7E7"/>
      </bottom>
      <diagonal/>
    </border>
    <border>
      <left style="medium">
        <color rgb="FF79B7E7"/>
      </left>
      <right/>
      <top style="medium">
        <color rgb="FF79B7E7"/>
      </top>
      <bottom style="medium">
        <color rgb="FF79B7E7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79B7E7"/>
      </right>
      <top style="medium">
        <color rgb="FF79B7E7"/>
      </top>
      <bottom style="medium">
        <color rgb="FF79B7E7"/>
      </bottom>
      <diagonal/>
    </border>
    <border>
      <left style="medium">
        <color rgb="FF79B7E7"/>
      </left>
      <right style="medium">
        <color rgb="FF79B7E7"/>
      </right>
      <top style="medium">
        <color rgb="FF79B7E7"/>
      </top>
      <bottom style="medium">
        <color rgb="FF79B7E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6" fillId="16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8" borderId="31" applyNumberFormat="0" applyFont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7" fillId="15" borderId="29" applyNumberFormat="0" applyAlignment="0" applyProtection="0">
      <alignment vertical="center"/>
    </xf>
    <xf numFmtId="0" fontId="35" fillId="15" borderId="28" applyNumberFormat="0" applyAlignment="0" applyProtection="0">
      <alignment vertical="center"/>
    </xf>
    <xf numFmtId="0" fontId="45" fillId="31" borderId="32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50" fillId="0" borderId="34" applyNumberFormat="0" applyFill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5" xfId="0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4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7" borderId="1" xfId="0" applyFont="1" applyFill="1" applyBorder="1" applyAlignment="1">
      <alignment vertical="center"/>
    </xf>
    <xf numFmtId="0" fontId="17" fillId="7" borderId="1" xfId="0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center" vertical="center" textRotation="255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0" xfId="0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8" borderId="1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8" borderId="1" xfId="0" applyFont="1" applyFill="1" applyBorder="1" applyAlignment="1">
      <alignment vertical="center" wrapText="1"/>
    </xf>
    <xf numFmtId="0" fontId="21" fillId="8" borderId="1" xfId="0" applyFont="1" applyFill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0" fillId="8" borderId="1" xfId="0" applyFill="1" applyBorder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>
      <alignment vertical="center"/>
    </xf>
    <xf numFmtId="0" fontId="0" fillId="8" borderId="1" xfId="0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7" borderId="21" xfId="0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13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4" fillId="9" borderId="15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vertical="center"/>
    </xf>
    <xf numFmtId="177" fontId="0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27" fillId="0" borderId="0" xfId="10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28" fillId="12" borderId="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26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 wrapText="1"/>
    </xf>
    <xf numFmtId="177" fontId="0" fillId="8" borderId="1" xfId="0" applyNumberForma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176" fontId="26" fillId="0" borderId="1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0" fontId="31" fillId="0" borderId="17" xfId="0" applyFont="1" applyBorder="1" applyAlignment="1">
      <alignment horizontal="right" vertical="center"/>
    </xf>
    <xf numFmtId="0" fontId="31" fillId="0" borderId="18" xfId="0" applyFont="1" applyBorder="1" applyAlignment="1">
      <alignment horizontal="right" vertical="center"/>
    </xf>
    <xf numFmtId="0" fontId="32" fillId="0" borderId="17" xfId="0" applyFont="1" applyBorder="1" applyAlignment="1">
      <alignment horizontal="center" wrapText="1"/>
    </xf>
    <xf numFmtId="0" fontId="32" fillId="0" borderId="18" xfId="0" applyFont="1" applyBorder="1" applyAlignment="1">
      <alignment horizontal="center" wrapText="1"/>
    </xf>
    <xf numFmtId="0" fontId="0" fillId="0" borderId="17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6" fillId="7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0" fillId="7" borderId="17" xfId="0" applyFont="1" applyFill="1" applyBorder="1" applyAlignment="1">
      <alignment horizontal="center"/>
    </xf>
    <xf numFmtId="0" fontId="0" fillId="7" borderId="10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31" fillId="0" borderId="10" xfId="0" applyFont="1" applyBorder="1" applyAlignment="1">
      <alignment horizontal="right" vertical="center"/>
    </xf>
    <xf numFmtId="0" fontId="32" fillId="0" borderId="10" xfId="0" applyFont="1" applyBorder="1" applyAlignment="1">
      <alignment horizontal="center" wrapText="1"/>
    </xf>
    <xf numFmtId="49" fontId="0" fillId="0" borderId="23" xfId="0" applyNumberFormat="1" applyFont="1" applyBorder="1" applyAlignment="1">
      <alignment horizontal="center" vertical="center" wrapText="1"/>
    </xf>
    <xf numFmtId="49" fontId="0" fillId="0" borderId="21" xfId="0" applyNumberFormat="1" applyFont="1" applyBorder="1" applyAlignment="1">
      <alignment horizontal="center" vertical="center" wrapText="1"/>
    </xf>
    <xf numFmtId="49" fontId="0" fillId="0" borderId="24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847725</xdr:colOff>
      <xdr:row>0</xdr:row>
      <xdr:rowOff>504825</xdr:rowOff>
    </xdr:from>
    <xdr:to>
      <xdr:col>11</xdr:col>
      <xdr:colOff>1336167</xdr:colOff>
      <xdr:row>1</xdr:row>
      <xdr:rowOff>428625</xdr:rowOff>
    </xdr:to>
    <xdr:pic>
      <xdr:nvPicPr>
        <xdr:cNvPr id="2" name="图片 1" descr="未命名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420225" y="504825"/>
          <a:ext cx="1917065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209550</xdr:colOff>
      <xdr:row>0</xdr:row>
      <xdr:rowOff>104775</xdr:rowOff>
    </xdr:from>
    <xdr:to>
      <xdr:col>4</xdr:col>
      <xdr:colOff>619124</xdr:colOff>
      <xdr:row>1</xdr:row>
      <xdr:rowOff>581025</xdr:rowOff>
    </xdr:to>
    <xdr:pic>
      <xdr:nvPicPr>
        <xdr:cNvPr id="2" name="Picture 4" descr="光华荣昌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95350" y="104775"/>
          <a:ext cx="246634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123826</xdr:colOff>
      <xdr:row>1</xdr:row>
      <xdr:rowOff>47624</xdr:rowOff>
    </xdr:from>
    <xdr:to>
      <xdr:col>11</xdr:col>
      <xdr:colOff>109870</xdr:colOff>
      <xdr:row>2</xdr:row>
      <xdr:rowOff>733424</xdr:rowOff>
    </xdr:to>
    <xdr:pic>
      <xdr:nvPicPr>
        <xdr:cNvPr id="2" name="Picture 4" descr="光华荣昌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19200" y="218440"/>
          <a:ext cx="189103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155058</xdr:colOff>
      <xdr:row>13</xdr:row>
      <xdr:rowOff>47624</xdr:rowOff>
    </xdr:from>
    <xdr:to>
      <xdr:col>9</xdr:col>
      <xdr:colOff>321191</xdr:colOff>
      <xdr:row>14</xdr:row>
      <xdr:rowOff>874971</xdr:rowOff>
    </xdr:to>
    <xdr:pic>
      <xdr:nvPicPr>
        <xdr:cNvPr id="3" name="Picture 4" descr="光华荣昌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50315" y="4304665"/>
          <a:ext cx="1375410" cy="1246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123827</xdr:colOff>
      <xdr:row>23</xdr:row>
      <xdr:rowOff>47624</xdr:rowOff>
    </xdr:from>
    <xdr:to>
      <xdr:col>10</xdr:col>
      <xdr:colOff>132908</xdr:colOff>
      <xdr:row>25</xdr:row>
      <xdr:rowOff>3988</xdr:rowOff>
    </xdr:to>
    <xdr:pic>
      <xdr:nvPicPr>
        <xdr:cNvPr id="4" name="Picture 4" descr="光华荣昌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219200" y="8724265"/>
          <a:ext cx="1551940" cy="299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266701</xdr:colOff>
      <xdr:row>1</xdr:row>
      <xdr:rowOff>47625</xdr:rowOff>
    </xdr:from>
    <xdr:to>
      <xdr:col>4</xdr:col>
      <xdr:colOff>257175</xdr:colOff>
      <xdr:row>2</xdr:row>
      <xdr:rowOff>600076</xdr:rowOff>
    </xdr:to>
    <xdr:pic>
      <xdr:nvPicPr>
        <xdr:cNvPr id="2" name="Picture 4" descr="光华荣昌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00" y="219075"/>
          <a:ext cx="2114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257175</xdr:colOff>
          <xdr:row>7</xdr:row>
          <xdr:rowOff>57150</xdr:rowOff>
        </xdr:to>
        <xdr:sp>
          <xdr:nvSpPr>
            <xdr:cNvPr id="6145" name="Host Control 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3429000" y="10382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257175</xdr:colOff>
          <xdr:row>8</xdr:row>
          <xdr:rowOff>57150</xdr:rowOff>
        </xdr:to>
        <xdr:sp>
          <xdr:nvSpPr>
            <xdr:cNvPr id="6147" name="Host Control 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3429000" y="1219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5</xdr:col>
          <xdr:colOff>257175</xdr:colOff>
          <xdr:row>8</xdr:row>
          <xdr:rowOff>238125</xdr:rowOff>
        </xdr:to>
        <xdr:sp>
          <xdr:nvSpPr>
            <xdr:cNvPr id="6149" name="Host Control 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3429000" y="14001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257175</xdr:colOff>
          <xdr:row>10</xdr:row>
          <xdr:rowOff>57150</xdr:rowOff>
        </xdr:to>
        <xdr:sp>
          <xdr:nvSpPr>
            <xdr:cNvPr id="6151" name="Host Control 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3429000" y="1695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257175</xdr:colOff>
          <xdr:row>11</xdr:row>
          <xdr:rowOff>57150</xdr:rowOff>
        </xdr:to>
        <xdr:sp>
          <xdr:nvSpPr>
            <xdr:cNvPr id="6153" name="Host Control 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3429000" y="18764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257175</xdr:colOff>
          <xdr:row>12</xdr:row>
          <xdr:rowOff>57150</xdr:rowOff>
        </xdr:to>
        <xdr:sp>
          <xdr:nvSpPr>
            <xdr:cNvPr id="6155" name="Host Control 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34290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257175</xdr:colOff>
          <xdr:row>13</xdr:row>
          <xdr:rowOff>57150</xdr:rowOff>
        </xdr:to>
        <xdr:sp>
          <xdr:nvSpPr>
            <xdr:cNvPr id="6157" name="Host Control 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3429000" y="22383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257175</xdr:colOff>
          <xdr:row>14</xdr:row>
          <xdr:rowOff>57150</xdr:rowOff>
        </xdr:to>
        <xdr:sp>
          <xdr:nvSpPr>
            <xdr:cNvPr id="6159" name="Host Control 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3429000" y="2419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257175</xdr:colOff>
          <xdr:row>15</xdr:row>
          <xdr:rowOff>57150</xdr:rowOff>
        </xdr:to>
        <xdr:sp>
          <xdr:nvSpPr>
            <xdr:cNvPr id="6161" name="Host Control 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3429000" y="26003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5</xdr:col>
          <xdr:colOff>257175</xdr:colOff>
          <xdr:row>16</xdr:row>
          <xdr:rowOff>57150</xdr:rowOff>
        </xdr:to>
        <xdr:sp>
          <xdr:nvSpPr>
            <xdr:cNvPr id="6163" name="Host Control 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3429000" y="2781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5</xdr:col>
          <xdr:colOff>257175</xdr:colOff>
          <xdr:row>17</xdr:row>
          <xdr:rowOff>57150</xdr:rowOff>
        </xdr:to>
        <xdr:sp>
          <xdr:nvSpPr>
            <xdr:cNvPr id="6165" name="Host Control 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3429000" y="296227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5</xdr:col>
          <xdr:colOff>257175</xdr:colOff>
          <xdr:row>18</xdr:row>
          <xdr:rowOff>57150</xdr:rowOff>
        </xdr:to>
        <xdr:sp>
          <xdr:nvSpPr>
            <xdr:cNvPr id="6167" name="Host Control 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429000" y="3143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5</xdr:col>
          <xdr:colOff>257175</xdr:colOff>
          <xdr:row>19</xdr:row>
          <xdr:rowOff>57150</xdr:rowOff>
        </xdr:to>
        <xdr:sp>
          <xdr:nvSpPr>
            <xdr:cNvPr id="6169" name="Host Control 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3429000" y="3324225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4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2015.12.xls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A1" sqref="A1:J1"/>
    </sheetView>
  </sheetViews>
  <sheetFormatPr defaultColWidth="18.75" defaultRowHeight="27.75" customHeight="1"/>
  <cols>
    <col min="1" max="1" width="6.25" customWidth="1"/>
    <col min="2" max="2" width="5.25" customWidth="1"/>
    <col min="3" max="3" width="12.375" customWidth="1"/>
    <col min="4" max="4" width="10.875" customWidth="1"/>
    <col min="5" max="5" width="18.875" customWidth="1"/>
    <col min="6" max="6" width="10.25" customWidth="1"/>
    <col min="7" max="7" width="9.375" customWidth="1"/>
    <col min="8" max="8" width="9.875" customWidth="1"/>
    <col min="9" max="9" width="10" customWidth="1"/>
    <col min="10" max="10" width="19.375" customWidth="1"/>
  </cols>
  <sheetData>
    <row r="1" ht="46.5" customHeight="1" spans="1:10">
      <c r="A1" s="195"/>
      <c r="B1" s="196"/>
      <c r="C1" s="196"/>
      <c r="D1" s="196"/>
      <c r="E1" s="196"/>
      <c r="F1" s="196"/>
      <c r="G1" s="196"/>
      <c r="H1" s="196"/>
      <c r="I1" s="196"/>
      <c r="J1" s="229"/>
    </row>
    <row r="2" ht="50.25" customHeight="1" spans="1:10">
      <c r="A2" s="197" t="s">
        <v>0</v>
      </c>
      <c r="B2" s="198"/>
      <c r="C2" s="198"/>
      <c r="D2" s="198"/>
      <c r="E2" s="198"/>
      <c r="F2" s="198"/>
      <c r="G2" s="198"/>
      <c r="H2" s="198"/>
      <c r="I2" s="198"/>
      <c r="J2" s="230"/>
    </row>
    <row r="3" ht="25.5" customHeight="1" spans="1:10">
      <c r="A3" s="199" t="s">
        <v>1</v>
      </c>
      <c r="B3" s="200"/>
      <c r="C3" s="201" t="s">
        <v>2</v>
      </c>
      <c r="D3" s="201" t="s">
        <v>3</v>
      </c>
      <c r="E3" s="66" t="s">
        <v>4</v>
      </c>
      <c r="F3" s="144"/>
      <c r="G3" s="144"/>
      <c r="H3" s="144"/>
      <c r="I3" s="144"/>
      <c r="J3" s="221"/>
    </row>
    <row r="4" ht="21.75" customHeight="1" spans="1:10">
      <c r="A4" s="199" t="s">
        <v>5</v>
      </c>
      <c r="B4" s="200"/>
      <c r="C4" s="201" t="s">
        <v>6</v>
      </c>
      <c r="D4" s="201" t="s">
        <v>7</v>
      </c>
      <c r="E4" s="202" t="s">
        <v>8</v>
      </c>
      <c r="F4" s="203"/>
      <c r="G4" s="201" t="s">
        <v>9</v>
      </c>
      <c r="H4" s="202">
        <v>18627333167</v>
      </c>
      <c r="I4" s="209"/>
      <c r="J4" s="203"/>
    </row>
    <row r="5" ht="22.5" customHeight="1" spans="1:10">
      <c r="A5" s="199" t="s">
        <v>10</v>
      </c>
      <c r="B5" s="200"/>
      <c r="C5" s="204"/>
      <c r="D5" s="205"/>
      <c r="E5" s="205"/>
      <c r="F5" s="206"/>
      <c r="G5" s="207" t="s">
        <v>11</v>
      </c>
      <c r="H5" s="66"/>
      <c r="I5" s="144"/>
      <c r="J5" s="221"/>
    </row>
    <row r="6" ht="24.75" customHeight="1" spans="1:10">
      <c r="A6" s="208" t="s">
        <v>12</v>
      </c>
      <c r="B6" s="200"/>
      <c r="C6" s="202" t="s">
        <v>13</v>
      </c>
      <c r="D6" s="209"/>
      <c r="E6" s="209"/>
      <c r="F6" s="203"/>
      <c r="G6" s="201" t="s">
        <v>14</v>
      </c>
      <c r="H6" s="202"/>
      <c r="I6" s="209"/>
      <c r="J6" s="203"/>
    </row>
    <row r="7" ht="25.5" customHeight="1" spans="1:10">
      <c r="A7" s="199" t="s">
        <v>15</v>
      </c>
      <c r="B7" s="200"/>
      <c r="C7" s="201"/>
      <c r="D7" s="201" t="s">
        <v>16</v>
      </c>
      <c r="E7" s="202"/>
      <c r="F7" s="203"/>
      <c r="G7" s="210" t="s">
        <v>17</v>
      </c>
      <c r="H7" s="211"/>
      <c r="I7" s="231"/>
      <c r="J7" s="232"/>
    </row>
    <row r="8" ht="25.5" customHeight="1" spans="1:10">
      <c r="A8" s="199" t="s">
        <v>18</v>
      </c>
      <c r="B8" s="200"/>
      <c r="C8" s="210"/>
      <c r="D8" s="210" t="s">
        <v>16</v>
      </c>
      <c r="E8" s="202"/>
      <c r="F8" s="203"/>
      <c r="G8" s="212"/>
      <c r="H8" s="213"/>
      <c r="I8" s="233"/>
      <c r="J8" s="234"/>
    </row>
    <row r="9" ht="25.5" customHeight="1" spans="1:10">
      <c r="A9" s="199" t="s">
        <v>19</v>
      </c>
      <c r="B9" s="200"/>
      <c r="C9" s="214" t="s">
        <v>20</v>
      </c>
      <c r="D9" s="215"/>
      <c r="E9" s="215"/>
      <c r="F9" s="215"/>
      <c r="G9" s="215"/>
      <c r="H9" s="215"/>
      <c r="I9" s="215"/>
      <c r="J9" s="235"/>
    </row>
    <row r="10" ht="25.5" customHeight="1" spans="1:10">
      <c r="A10" s="216" t="s">
        <v>21</v>
      </c>
      <c r="B10" s="217"/>
      <c r="C10" s="217"/>
      <c r="D10" s="217"/>
      <c r="E10" s="217"/>
      <c r="F10" s="217"/>
      <c r="G10" s="217"/>
      <c r="H10" s="217"/>
      <c r="I10" s="217"/>
      <c r="J10" s="236"/>
    </row>
    <row r="11" customHeight="1" spans="1:10">
      <c r="A11" s="201" t="s">
        <v>22</v>
      </c>
      <c r="B11" s="202" t="s">
        <v>23</v>
      </c>
      <c r="C11" s="203"/>
      <c r="D11" s="218" t="s">
        <v>24</v>
      </c>
      <c r="E11" s="219"/>
      <c r="F11" s="201" t="s">
        <v>25</v>
      </c>
      <c r="G11" s="220" t="s">
        <v>26</v>
      </c>
      <c r="H11" s="201" t="s">
        <v>27</v>
      </c>
      <c r="I11" s="201" t="s">
        <v>28</v>
      </c>
      <c r="J11" s="201" t="s">
        <v>29</v>
      </c>
    </row>
    <row r="12" ht="24" customHeight="1" spans="1:10">
      <c r="A12" s="45">
        <v>1</v>
      </c>
      <c r="B12" s="66" t="s">
        <v>30</v>
      </c>
      <c r="C12" s="221"/>
      <c r="D12" s="222" t="s">
        <v>31</v>
      </c>
      <c r="E12" s="206"/>
      <c r="F12" s="94"/>
      <c r="G12" s="94"/>
      <c r="H12" s="223">
        <v>15</v>
      </c>
      <c r="I12" s="224"/>
      <c r="J12" s="224"/>
    </row>
    <row r="13" ht="23.25" customHeight="1" spans="1:10">
      <c r="A13" s="45">
        <v>2</v>
      </c>
      <c r="B13" s="66" t="s">
        <v>32</v>
      </c>
      <c r="C13" s="221"/>
      <c r="D13" s="222" t="s">
        <v>33</v>
      </c>
      <c r="E13" s="206"/>
      <c r="F13" s="94"/>
      <c r="G13" s="94"/>
      <c r="H13" s="223">
        <v>15</v>
      </c>
      <c r="I13" s="224"/>
      <c r="J13" s="224"/>
    </row>
    <row r="14" ht="24" customHeight="1" spans="1:10">
      <c r="A14" s="45">
        <v>3</v>
      </c>
      <c r="B14" s="66" t="s">
        <v>34</v>
      </c>
      <c r="C14" s="221"/>
      <c r="D14" s="222" t="s">
        <v>35</v>
      </c>
      <c r="E14" s="206"/>
      <c r="F14" s="94"/>
      <c r="G14" s="94"/>
      <c r="H14" s="223">
        <v>15</v>
      </c>
      <c r="I14" s="224"/>
      <c r="J14" s="224"/>
    </row>
    <row r="15" customHeight="1" spans="1:10">
      <c r="A15" s="45">
        <v>4</v>
      </c>
      <c r="B15" s="66" t="s">
        <v>36</v>
      </c>
      <c r="C15" s="221"/>
      <c r="D15" s="222" t="s">
        <v>37</v>
      </c>
      <c r="E15" s="206"/>
      <c r="F15" s="94"/>
      <c r="G15" s="94"/>
      <c r="H15" s="223">
        <v>15</v>
      </c>
      <c r="I15" s="224"/>
      <c r="J15" s="224"/>
    </row>
    <row r="16" ht="24.75" customHeight="1" spans="1:10">
      <c r="A16" s="45">
        <v>5</v>
      </c>
      <c r="B16" s="66" t="s">
        <v>38</v>
      </c>
      <c r="C16" s="221"/>
      <c r="D16" s="222" t="s">
        <v>31</v>
      </c>
      <c r="E16" s="206"/>
      <c r="F16" s="94"/>
      <c r="G16" s="94"/>
      <c r="H16" s="223">
        <v>3</v>
      </c>
      <c r="I16" s="224"/>
      <c r="J16" s="224"/>
    </row>
    <row r="17" customHeight="1" spans="1:10">
      <c r="A17" s="45">
        <v>6</v>
      </c>
      <c r="B17" s="66" t="s">
        <v>39</v>
      </c>
      <c r="C17" s="221"/>
      <c r="D17" s="222" t="s">
        <v>33</v>
      </c>
      <c r="E17" s="206"/>
      <c r="F17" s="94"/>
      <c r="G17" s="94"/>
      <c r="H17" s="223">
        <v>3</v>
      </c>
      <c r="I17" s="224"/>
      <c r="J17" s="224"/>
    </row>
    <row r="18" customHeight="1" spans="1:10">
      <c r="A18" s="45">
        <v>7</v>
      </c>
      <c r="B18" s="66" t="s">
        <v>40</v>
      </c>
      <c r="C18" s="221"/>
      <c r="D18" s="222" t="s">
        <v>35</v>
      </c>
      <c r="E18" s="206"/>
      <c r="F18" s="94"/>
      <c r="G18" s="224"/>
      <c r="H18" s="223">
        <v>3</v>
      </c>
      <c r="I18" s="224"/>
      <c r="J18" s="224"/>
    </row>
    <row r="19" customHeight="1" spans="1:10">
      <c r="A19" s="45">
        <v>8</v>
      </c>
      <c r="B19" s="66" t="s">
        <v>41</v>
      </c>
      <c r="C19" s="221"/>
      <c r="D19" s="222" t="s">
        <v>37</v>
      </c>
      <c r="E19" s="206"/>
      <c r="F19" s="94"/>
      <c r="G19" s="224"/>
      <c r="H19" s="223">
        <v>3</v>
      </c>
      <c r="I19" s="224"/>
      <c r="J19" s="224"/>
    </row>
    <row r="20" customHeight="1" spans="1:10">
      <c r="A20" s="45">
        <v>9</v>
      </c>
      <c r="B20" s="66" t="s">
        <v>42</v>
      </c>
      <c r="C20" s="221"/>
      <c r="D20" s="222" t="s">
        <v>31</v>
      </c>
      <c r="E20" s="206"/>
      <c r="F20" s="94"/>
      <c r="G20" s="224"/>
      <c r="H20" s="223">
        <v>18</v>
      </c>
      <c r="I20" s="224"/>
      <c r="J20" s="224"/>
    </row>
    <row r="21" customHeight="1" spans="1:10">
      <c r="A21" s="45">
        <v>10</v>
      </c>
      <c r="B21" s="66" t="s">
        <v>43</v>
      </c>
      <c r="C21" s="221"/>
      <c r="D21" s="222" t="s">
        <v>44</v>
      </c>
      <c r="E21" s="206"/>
      <c r="F21" s="94"/>
      <c r="G21" s="224"/>
      <c r="H21" s="223">
        <v>18</v>
      </c>
      <c r="I21" s="224"/>
      <c r="J21" s="224"/>
    </row>
    <row r="22" customHeight="1" spans="1:10">
      <c r="A22" s="45">
        <v>11</v>
      </c>
      <c r="B22" s="66" t="s">
        <v>45</v>
      </c>
      <c r="C22" s="221"/>
      <c r="D22" s="222" t="s">
        <v>46</v>
      </c>
      <c r="E22" s="206"/>
      <c r="F22" s="94"/>
      <c r="G22" s="224"/>
      <c r="H22" s="223">
        <v>18</v>
      </c>
      <c r="I22" s="224"/>
      <c r="J22" s="224"/>
    </row>
    <row r="23" customHeight="1" spans="1:10">
      <c r="A23" s="45">
        <v>12</v>
      </c>
      <c r="B23" s="66" t="s">
        <v>47</v>
      </c>
      <c r="C23" s="221"/>
      <c r="D23" s="222" t="s">
        <v>48</v>
      </c>
      <c r="E23" s="206"/>
      <c r="F23" s="94"/>
      <c r="G23" s="224"/>
      <c r="H23" s="223">
        <v>18</v>
      </c>
      <c r="I23" s="224"/>
      <c r="J23" s="224"/>
    </row>
    <row r="24" customHeight="1" spans="1:10">
      <c r="A24" s="45">
        <v>13</v>
      </c>
      <c r="B24" s="66" t="s">
        <v>49</v>
      </c>
      <c r="C24" s="221"/>
      <c r="D24" s="222" t="s">
        <v>50</v>
      </c>
      <c r="E24" s="206"/>
      <c r="F24" s="94"/>
      <c r="G24" s="224"/>
      <c r="H24" s="223">
        <v>18</v>
      </c>
      <c r="I24" s="224"/>
      <c r="J24" s="224"/>
    </row>
    <row r="25" customHeight="1" spans="1:10">
      <c r="A25" s="45">
        <v>14</v>
      </c>
      <c r="B25" s="66" t="s">
        <v>51</v>
      </c>
      <c r="C25" s="221"/>
      <c r="D25" s="222" t="s">
        <v>52</v>
      </c>
      <c r="E25" s="206"/>
      <c r="F25" s="94"/>
      <c r="G25" s="224"/>
      <c r="H25" s="223">
        <v>18</v>
      </c>
      <c r="I25" s="224"/>
      <c r="J25" s="224"/>
    </row>
    <row r="26" customHeight="1" spans="1:10">
      <c r="A26" s="45">
        <v>15</v>
      </c>
      <c r="B26" s="66" t="s">
        <v>53</v>
      </c>
      <c r="C26" s="221"/>
      <c r="D26" s="222" t="s">
        <v>54</v>
      </c>
      <c r="E26" s="206"/>
      <c r="F26" s="94"/>
      <c r="G26" s="224"/>
      <c r="H26" s="223">
        <v>44</v>
      </c>
      <c r="I26" s="224"/>
      <c r="J26" s="224"/>
    </row>
    <row r="27" customHeight="1" spans="1:10">
      <c r="A27" s="45">
        <v>16</v>
      </c>
      <c r="B27" s="66" t="s">
        <v>55</v>
      </c>
      <c r="C27" s="221"/>
      <c r="D27" s="222" t="s">
        <v>44</v>
      </c>
      <c r="E27" s="206"/>
      <c r="F27" s="94"/>
      <c r="G27" s="224"/>
      <c r="H27" s="223">
        <v>44</v>
      </c>
      <c r="I27" s="224"/>
      <c r="J27" s="224"/>
    </row>
    <row r="28" customHeight="1" spans="1:10">
      <c r="A28" s="45">
        <v>17</v>
      </c>
      <c r="B28" s="66" t="s">
        <v>56</v>
      </c>
      <c r="C28" s="221"/>
      <c r="D28" s="222" t="s">
        <v>46</v>
      </c>
      <c r="E28" s="206"/>
      <c r="F28" s="94"/>
      <c r="G28" s="224"/>
      <c r="H28" s="223">
        <v>47</v>
      </c>
      <c r="I28" s="224"/>
      <c r="J28" s="224"/>
    </row>
    <row r="29" customHeight="1" spans="1:10">
      <c r="A29" s="45">
        <v>18</v>
      </c>
      <c r="B29" s="66" t="s">
        <v>57</v>
      </c>
      <c r="C29" s="221"/>
      <c r="D29" s="222" t="s">
        <v>48</v>
      </c>
      <c r="E29" s="206"/>
      <c r="F29" s="94"/>
      <c r="G29" s="224"/>
      <c r="H29" s="223">
        <v>47</v>
      </c>
      <c r="I29" s="224"/>
      <c r="J29" s="224"/>
    </row>
    <row r="30" customHeight="1" spans="1:10">
      <c r="A30" s="45">
        <v>19</v>
      </c>
      <c r="B30" s="66" t="s">
        <v>58</v>
      </c>
      <c r="C30" s="221"/>
      <c r="D30" s="222" t="s">
        <v>50</v>
      </c>
      <c r="E30" s="206"/>
      <c r="F30" s="94"/>
      <c r="G30" s="224"/>
      <c r="H30" s="223">
        <v>47</v>
      </c>
      <c r="I30" s="224"/>
      <c r="J30" s="224"/>
    </row>
    <row r="31" customHeight="1" spans="1:10">
      <c r="A31" s="45">
        <v>20</v>
      </c>
      <c r="B31" s="66" t="s">
        <v>59</v>
      </c>
      <c r="C31" s="221"/>
      <c r="D31" s="222" t="s">
        <v>52</v>
      </c>
      <c r="E31" s="206"/>
      <c r="F31" s="94"/>
      <c r="G31" s="224"/>
      <c r="H31" s="223">
        <v>47</v>
      </c>
      <c r="I31" s="224"/>
      <c r="J31" s="224"/>
    </row>
    <row r="32" customHeight="1" spans="1:10">
      <c r="A32" s="8"/>
      <c r="B32" s="225" t="s">
        <v>60</v>
      </c>
      <c r="C32" s="226"/>
      <c r="D32" s="225"/>
      <c r="E32" s="226"/>
      <c r="F32" s="227"/>
      <c r="G32" s="224"/>
      <c r="H32" s="223">
        <f>H12+H13+H14+H15+H16+H17+H18+H19+H20+H21+H22+H23+H24+H25+H26+H27+H28+H29+H30+H31</f>
        <v>456</v>
      </c>
      <c r="I32" s="224"/>
      <c r="J32" s="224"/>
    </row>
    <row r="34" customHeight="1" spans="1:10">
      <c r="A34" s="228" t="s">
        <v>61</v>
      </c>
      <c r="B34" s="228"/>
      <c r="C34" s="228"/>
      <c r="D34" s="228"/>
      <c r="E34" s="228"/>
      <c r="F34" s="228"/>
      <c r="G34" s="228"/>
      <c r="H34" s="228"/>
      <c r="I34" s="228"/>
      <c r="J34" s="228"/>
    </row>
  </sheetData>
  <mergeCells count="67">
    <mergeCell ref="A1:J1"/>
    <mergeCell ref="A2:J2"/>
    <mergeCell ref="A3:B3"/>
    <mergeCell ref="E3:J3"/>
    <mergeCell ref="A4:B4"/>
    <mergeCell ref="E4:F4"/>
    <mergeCell ref="H4:J4"/>
    <mergeCell ref="A5:B5"/>
    <mergeCell ref="C5:F5"/>
    <mergeCell ref="H5:J5"/>
    <mergeCell ref="A6:B6"/>
    <mergeCell ref="C6:F6"/>
    <mergeCell ref="H6:J6"/>
    <mergeCell ref="A7:B7"/>
    <mergeCell ref="E7:F7"/>
    <mergeCell ref="A8:B8"/>
    <mergeCell ref="E8:F8"/>
    <mergeCell ref="A9:B9"/>
    <mergeCell ref="C9:J9"/>
    <mergeCell ref="A10:J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A34:J34"/>
    <mergeCell ref="G7:G8"/>
    <mergeCell ref="H7:J8"/>
  </mergeCells>
  <printOptions horizontalCentered="1"/>
  <pageMargins left="0.313888888888889" right="0.235416666666667" top="0.55" bottom="0.275" header="0.15625" footer="0.313888888888889"/>
  <pageSetup paperSize="9" scale="80" orientation="portrait" horizontalDpi="200" verticalDpi="3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20"/>
    </sheetView>
  </sheetViews>
  <sheetFormatPr defaultColWidth="9" defaultRowHeight="13.5"/>
  <cols>
    <col min="1" max="1" width="6.25" customWidth="1"/>
    <col min="2" max="2" width="19.5" customWidth="1"/>
    <col min="4" max="4" width="7" customWidth="1"/>
    <col min="6" max="6" width="5" customWidth="1"/>
    <col min="7" max="7" width="4.875" customWidth="1"/>
    <col min="8" max="8" width="4.625" customWidth="1"/>
    <col min="9" max="9" width="4.5" customWidth="1"/>
    <col min="10" max="10" width="5.375" customWidth="1"/>
  </cols>
  <sheetData>
    <row r="1" spans="1:11">
      <c r="A1" s="45" t="s">
        <v>185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9" t="s">
        <v>183</v>
      </c>
      <c r="B2" s="59"/>
      <c r="C2" s="59"/>
      <c r="D2" s="59"/>
      <c r="E2" s="59"/>
      <c r="F2" s="59"/>
      <c r="G2" s="59"/>
      <c r="H2" s="59"/>
      <c r="I2" s="59"/>
      <c r="J2" s="59"/>
      <c r="K2" s="97"/>
    </row>
    <row r="3" spans="1:11">
      <c r="A3" s="90" t="s">
        <v>22</v>
      </c>
      <c r="B3" s="90" t="s">
        <v>176</v>
      </c>
      <c r="C3" s="90" t="s">
        <v>95</v>
      </c>
      <c r="D3" s="90"/>
      <c r="E3" s="90"/>
      <c r="F3" s="90"/>
      <c r="G3" s="90"/>
      <c r="H3" s="90"/>
      <c r="I3" s="90"/>
      <c r="J3" s="90"/>
      <c r="K3" s="98" t="s">
        <v>60</v>
      </c>
    </row>
    <row r="4" spans="1:11">
      <c r="A4" s="90"/>
      <c r="B4" s="90"/>
      <c r="C4" s="91" t="s">
        <v>87</v>
      </c>
      <c r="D4" s="92"/>
      <c r="E4" s="93"/>
      <c r="F4" s="91"/>
      <c r="G4" s="92"/>
      <c r="H4" s="93"/>
      <c r="I4" s="129"/>
      <c r="J4" s="130"/>
      <c r="K4" s="101"/>
    </row>
    <row r="5" spans="1:11">
      <c r="A5" s="90">
        <v>1</v>
      </c>
      <c r="B5" s="90" t="s">
        <v>179</v>
      </c>
      <c r="C5" s="94">
        <v>59</v>
      </c>
      <c r="D5" s="94"/>
      <c r="E5" s="94"/>
      <c r="F5" s="94"/>
      <c r="G5" s="94"/>
      <c r="H5" s="95"/>
      <c r="I5" s="94"/>
      <c r="J5" s="94"/>
      <c r="K5" s="102">
        <v>7</v>
      </c>
    </row>
    <row r="6" spans="1:11">
      <c r="A6" s="90">
        <v>2</v>
      </c>
      <c r="B6" s="90" t="s">
        <v>179</v>
      </c>
      <c r="C6" s="94">
        <v>72</v>
      </c>
      <c r="D6" s="94"/>
      <c r="E6" s="94"/>
      <c r="F6" s="94"/>
      <c r="G6" s="94"/>
      <c r="H6" s="95"/>
      <c r="I6" s="94"/>
      <c r="J6" s="94"/>
      <c r="K6" s="103"/>
    </row>
    <row r="7" spans="1:11">
      <c r="A7" s="90">
        <v>3</v>
      </c>
      <c r="B7" s="90" t="s">
        <v>179</v>
      </c>
      <c r="C7" s="94">
        <v>27</v>
      </c>
      <c r="D7" s="94"/>
      <c r="E7" s="94"/>
      <c r="F7" s="94"/>
      <c r="G7" s="94"/>
      <c r="H7" s="95"/>
      <c r="I7" s="94"/>
      <c r="J7" s="94"/>
      <c r="K7" s="103"/>
    </row>
    <row r="8" spans="1:11">
      <c r="A8" s="90">
        <v>4</v>
      </c>
      <c r="B8" s="90" t="s">
        <v>179</v>
      </c>
      <c r="C8" s="94">
        <v>77</v>
      </c>
      <c r="D8" s="94"/>
      <c r="E8" s="94"/>
      <c r="F8" s="94"/>
      <c r="G8" s="94"/>
      <c r="H8" s="95"/>
      <c r="I8" s="94"/>
      <c r="J8" s="94"/>
      <c r="K8" s="103"/>
    </row>
    <row r="9" spans="1:11">
      <c r="A9" s="90">
        <v>5</v>
      </c>
      <c r="B9" s="90" t="s">
        <v>179</v>
      </c>
      <c r="C9" s="94">
        <v>84</v>
      </c>
      <c r="D9" s="94"/>
      <c r="E9" s="94"/>
      <c r="F9" s="94"/>
      <c r="G9" s="94"/>
      <c r="H9" s="95"/>
      <c r="I9" s="94"/>
      <c r="J9" s="94"/>
      <c r="K9" s="103"/>
    </row>
    <row r="10" spans="1:11">
      <c r="A10" s="90">
        <v>6</v>
      </c>
      <c r="B10" s="90" t="s">
        <v>179</v>
      </c>
      <c r="C10" s="94">
        <v>30</v>
      </c>
      <c r="D10" s="94"/>
      <c r="E10" s="94"/>
      <c r="F10" s="94"/>
      <c r="G10" s="94"/>
      <c r="H10" s="95"/>
      <c r="I10" s="94"/>
      <c r="J10" s="94"/>
      <c r="K10" s="103"/>
    </row>
    <row r="11" spans="1:11">
      <c r="A11" s="90">
        <v>7</v>
      </c>
      <c r="B11" s="90" t="s">
        <v>179</v>
      </c>
      <c r="C11" s="94">
        <v>35</v>
      </c>
      <c r="D11" s="94"/>
      <c r="E11" s="94"/>
      <c r="F11" s="94"/>
      <c r="G11" s="94"/>
      <c r="H11" s="95"/>
      <c r="I11" s="94"/>
      <c r="J11" s="94"/>
      <c r="K11" s="104"/>
    </row>
    <row r="12" spans="1:11">
      <c r="A12" s="90">
        <v>8</v>
      </c>
      <c r="B12" s="90" t="s">
        <v>180</v>
      </c>
      <c r="C12" s="94">
        <v>653</v>
      </c>
      <c r="D12" s="94">
        <v>633</v>
      </c>
      <c r="E12" s="94">
        <v>749</v>
      </c>
      <c r="F12" s="94"/>
      <c r="G12" s="94"/>
      <c r="H12" s="95"/>
      <c r="I12" s="94"/>
      <c r="J12" s="94"/>
      <c r="K12" s="102">
        <v>18</v>
      </c>
    </row>
    <row r="13" spans="1:11">
      <c r="A13" s="90">
        <v>9</v>
      </c>
      <c r="B13" s="90" t="s">
        <v>180</v>
      </c>
      <c r="C13" s="94">
        <v>509</v>
      </c>
      <c r="D13" s="94">
        <v>581</v>
      </c>
      <c r="E13" s="94">
        <v>590</v>
      </c>
      <c r="F13" s="94"/>
      <c r="G13" s="94"/>
      <c r="H13" s="95"/>
      <c r="I13" s="94"/>
      <c r="J13" s="94"/>
      <c r="K13" s="103"/>
    </row>
    <row r="14" spans="1:11">
      <c r="A14" s="90">
        <v>10</v>
      </c>
      <c r="B14" s="90" t="s">
        <v>180</v>
      </c>
      <c r="C14" s="94">
        <v>556</v>
      </c>
      <c r="D14" s="94">
        <v>797</v>
      </c>
      <c r="E14" s="94">
        <v>745</v>
      </c>
      <c r="F14" s="94"/>
      <c r="G14" s="94"/>
      <c r="H14" s="95"/>
      <c r="I14" s="94"/>
      <c r="J14" s="94"/>
      <c r="K14" s="103"/>
    </row>
    <row r="15" spans="1:11">
      <c r="A15" s="90">
        <v>11</v>
      </c>
      <c r="B15" s="90" t="s">
        <v>180</v>
      </c>
      <c r="C15" s="94">
        <v>705</v>
      </c>
      <c r="D15" s="94">
        <v>648</v>
      </c>
      <c r="E15" s="94">
        <v>653</v>
      </c>
      <c r="F15" s="94"/>
      <c r="G15" s="94"/>
      <c r="H15" s="95"/>
      <c r="I15" s="94"/>
      <c r="J15" s="94"/>
      <c r="K15" s="103"/>
    </row>
    <row r="16" spans="1:11">
      <c r="A16" s="90">
        <v>12</v>
      </c>
      <c r="B16" s="90" t="s">
        <v>180</v>
      </c>
      <c r="C16" s="94">
        <v>574</v>
      </c>
      <c r="D16" s="94"/>
      <c r="E16" s="94">
        <v>616</v>
      </c>
      <c r="F16" s="94"/>
      <c r="G16" s="94"/>
      <c r="H16" s="95"/>
      <c r="I16" s="94"/>
      <c r="J16" s="94"/>
      <c r="K16" s="103"/>
    </row>
    <row r="17" spans="1:11">
      <c r="A17" s="90">
        <v>13</v>
      </c>
      <c r="B17" s="90" t="s">
        <v>180</v>
      </c>
      <c r="C17" s="94"/>
      <c r="D17" s="94">
        <v>710</v>
      </c>
      <c r="E17" s="94">
        <v>523</v>
      </c>
      <c r="F17" s="94"/>
      <c r="G17" s="94"/>
      <c r="H17" s="95"/>
      <c r="I17" s="94"/>
      <c r="J17" s="94"/>
      <c r="K17" s="103"/>
    </row>
    <row r="18" spans="1:11">
      <c r="A18" s="90">
        <v>14</v>
      </c>
      <c r="B18" s="90" t="s">
        <v>180</v>
      </c>
      <c r="C18" s="94">
        <v>789</v>
      </c>
      <c r="D18" s="94">
        <v>585</v>
      </c>
      <c r="E18" s="94"/>
      <c r="F18" s="94"/>
      <c r="G18" s="94"/>
      <c r="H18" s="95"/>
      <c r="I18" s="94"/>
      <c r="J18" s="94"/>
      <c r="K18" s="104"/>
    </row>
    <row r="20" spans="2:7">
      <c r="B20" s="96" t="s">
        <v>181</v>
      </c>
      <c r="G20" t="s">
        <v>182</v>
      </c>
    </row>
  </sheetData>
  <mergeCells count="10">
    <mergeCell ref="A1:K1"/>
    <mergeCell ref="A2:J2"/>
    <mergeCell ref="C3:J3"/>
    <mergeCell ref="C4:E4"/>
    <mergeCell ref="F4:H4"/>
    <mergeCell ref="A3:A4"/>
    <mergeCell ref="B3:B4"/>
    <mergeCell ref="K3:K4"/>
    <mergeCell ref="K5:K11"/>
    <mergeCell ref="K12:K18"/>
  </mergeCell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88"/>
  <sheetViews>
    <sheetView view="pageBreakPreview" zoomScale="60" zoomScaleNormal="100" zoomScaleSheetLayoutView="60" topLeftCell="N1" workbookViewId="0">
      <selection activeCell="AH161" sqref="AH161"/>
    </sheetView>
  </sheetViews>
  <sheetFormatPr defaultColWidth="9" defaultRowHeight="13.5"/>
  <cols>
    <col min="2" max="2" width="13.5" customWidth="1"/>
    <col min="3" max="3" width="7" customWidth="1"/>
    <col min="4" max="4" width="6.375" customWidth="1"/>
    <col min="5" max="5" width="7.125" customWidth="1"/>
    <col min="6" max="6" width="6.125" customWidth="1"/>
    <col min="7" max="7" width="6.875" customWidth="1"/>
    <col min="8" max="8" width="9" hidden="1" customWidth="1"/>
    <col min="20" max="20" width="7.25" customWidth="1"/>
    <col min="22" max="22" width="6.875" customWidth="1"/>
    <col min="24" max="24" width="6.25" customWidth="1"/>
    <col min="25" max="25" width="6.125" customWidth="1"/>
    <col min="26" max="26" width="5.625" customWidth="1"/>
    <col min="27" max="27" width="5.5" customWidth="1"/>
    <col min="28" max="28" width="5.625" customWidth="1"/>
    <col min="29" max="30" width="6.25" customWidth="1"/>
    <col min="31" max="31" width="5.25" customWidth="1"/>
  </cols>
  <sheetData>
    <row r="1" spans="1:11">
      <c r="A1" s="45" t="s">
        <v>185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9" t="s">
        <v>186</v>
      </c>
      <c r="B2" s="59"/>
      <c r="C2" s="59"/>
      <c r="D2" s="59"/>
      <c r="E2" s="59"/>
      <c r="F2" s="59"/>
      <c r="G2" s="59"/>
      <c r="H2" s="59"/>
      <c r="I2" s="59"/>
      <c r="J2" s="59"/>
      <c r="K2" s="97"/>
    </row>
    <row r="3" spans="1:11">
      <c r="A3" s="90" t="s">
        <v>22</v>
      </c>
      <c r="B3" s="90" t="s">
        <v>176</v>
      </c>
      <c r="C3" s="90" t="s">
        <v>95</v>
      </c>
      <c r="D3" s="90"/>
      <c r="E3" s="90"/>
      <c r="F3" s="90"/>
      <c r="G3" s="90"/>
      <c r="H3" s="90"/>
      <c r="I3" s="90"/>
      <c r="J3" s="90"/>
      <c r="K3" s="98" t="s">
        <v>60</v>
      </c>
    </row>
    <row r="4" spans="1:11">
      <c r="A4" s="90"/>
      <c r="B4" s="90"/>
      <c r="C4" s="91" t="s">
        <v>96</v>
      </c>
      <c r="D4" s="92"/>
      <c r="E4" s="93"/>
      <c r="F4" s="91" t="s">
        <v>98</v>
      </c>
      <c r="G4" s="92"/>
      <c r="H4" s="93"/>
      <c r="I4" s="99" t="s">
        <v>100</v>
      </c>
      <c r="J4" s="100"/>
      <c r="K4" s="101"/>
    </row>
    <row r="5" spans="1:11">
      <c r="A5" s="90">
        <v>1</v>
      </c>
      <c r="B5" s="90" t="s">
        <v>187</v>
      </c>
      <c r="C5" s="8">
        <v>385</v>
      </c>
      <c r="D5" s="8">
        <v>470</v>
      </c>
      <c r="E5" s="8">
        <v>265</v>
      </c>
      <c r="F5" s="8">
        <v>240</v>
      </c>
      <c r="G5" s="8">
        <v>212</v>
      </c>
      <c r="H5" s="8"/>
      <c r="I5" s="8">
        <v>363</v>
      </c>
      <c r="J5" s="8">
        <v>304</v>
      </c>
      <c r="K5" s="102">
        <v>30</v>
      </c>
    </row>
    <row r="6" spans="1:11">
      <c r="A6" s="90">
        <v>2</v>
      </c>
      <c r="B6" s="90" t="s">
        <v>187</v>
      </c>
      <c r="C6" s="8">
        <v>270</v>
      </c>
      <c r="D6" s="8">
        <v>233</v>
      </c>
      <c r="E6" s="8">
        <v>266</v>
      </c>
      <c r="F6" s="94">
        <v>227</v>
      </c>
      <c r="G6" s="94">
        <v>206</v>
      </c>
      <c r="H6" s="95"/>
      <c r="I6" s="8">
        <v>351</v>
      </c>
      <c r="J6" s="8">
        <v>425</v>
      </c>
      <c r="K6" s="103"/>
    </row>
    <row r="7" spans="1:11">
      <c r="A7" s="90">
        <v>3</v>
      </c>
      <c r="B7" s="90" t="s">
        <v>187</v>
      </c>
      <c r="C7" s="8">
        <v>263</v>
      </c>
      <c r="D7" s="8">
        <v>214</v>
      </c>
      <c r="E7" s="8"/>
      <c r="F7" s="94"/>
      <c r="G7" s="94"/>
      <c r="H7" s="95"/>
      <c r="I7" s="8">
        <v>314</v>
      </c>
      <c r="J7" s="8">
        <v>246</v>
      </c>
      <c r="K7" s="103"/>
    </row>
    <row r="8" spans="1:11">
      <c r="A8" s="90">
        <v>4</v>
      </c>
      <c r="B8" s="90" t="s">
        <v>187</v>
      </c>
      <c r="C8" s="8">
        <v>345</v>
      </c>
      <c r="D8" s="8">
        <v>249</v>
      </c>
      <c r="E8" s="8">
        <v>258</v>
      </c>
      <c r="F8" s="94"/>
      <c r="G8" s="94"/>
      <c r="H8" s="95"/>
      <c r="I8" s="94"/>
      <c r="J8" s="94"/>
      <c r="K8" s="103"/>
    </row>
    <row r="9" spans="1:11">
      <c r="A9" s="90">
        <v>5</v>
      </c>
      <c r="B9" s="90" t="s">
        <v>187</v>
      </c>
      <c r="C9" s="8">
        <v>213</v>
      </c>
      <c r="D9" s="8">
        <v>252</v>
      </c>
      <c r="E9" s="8">
        <v>234</v>
      </c>
      <c r="F9" s="94"/>
      <c r="G9" s="94"/>
      <c r="H9" s="95"/>
      <c r="I9" s="94"/>
      <c r="J9" s="94"/>
      <c r="K9" s="103"/>
    </row>
    <row r="10" spans="1:11">
      <c r="A10" s="90">
        <v>6</v>
      </c>
      <c r="B10" s="90" t="s">
        <v>187</v>
      </c>
      <c r="C10" s="8">
        <v>274</v>
      </c>
      <c r="D10" s="8">
        <v>204</v>
      </c>
      <c r="E10" s="8">
        <v>229</v>
      </c>
      <c r="F10" s="94"/>
      <c r="G10" s="94"/>
      <c r="H10" s="95"/>
      <c r="I10" s="94"/>
      <c r="J10" s="94"/>
      <c r="K10" s="103"/>
    </row>
    <row r="11" ht="33" spans="1:31">
      <c r="A11" s="90">
        <v>7</v>
      </c>
      <c r="B11" s="90" t="s">
        <v>187</v>
      </c>
      <c r="C11" s="8">
        <v>256</v>
      </c>
      <c r="D11" s="8">
        <v>239</v>
      </c>
      <c r="E11" s="8">
        <v>264</v>
      </c>
      <c r="F11" s="94"/>
      <c r="G11" s="94"/>
      <c r="H11" s="95"/>
      <c r="I11" s="94"/>
      <c r="J11" s="94"/>
      <c r="K11" s="104"/>
      <c r="Q11" s="25" t="s">
        <v>188</v>
      </c>
      <c r="R11" s="26" t="s">
        <v>189</v>
      </c>
      <c r="S11" s="26" t="s">
        <v>190</v>
      </c>
      <c r="T11" s="26" t="s">
        <v>191</v>
      </c>
      <c r="U11" s="26" t="s">
        <v>192</v>
      </c>
      <c r="V11" s="26" t="s">
        <v>193</v>
      </c>
      <c r="W11" s="26" t="s">
        <v>194</v>
      </c>
      <c r="X11" s="26" t="s">
        <v>195</v>
      </c>
      <c r="Y11" s="26" t="s">
        <v>196</v>
      </c>
      <c r="Z11" s="26" t="s">
        <v>197</v>
      </c>
      <c r="AA11" s="26" t="s">
        <v>198</v>
      </c>
      <c r="AB11" s="26" t="s">
        <v>199</v>
      </c>
      <c r="AC11" s="26" t="s">
        <v>200</v>
      </c>
      <c r="AD11" s="26" t="s">
        <v>201</v>
      </c>
      <c r="AE11" s="26" t="s">
        <v>202</v>
      </c>
    </row>
    <row r="12" ht="16.5" customHeight="1" spans="1:31">
      <c r="A12" s="90">
        <v>8</v>
      </c>
      <c r="B12" s="90"/>
      <c r="C12" s="8"/>
      <c r="D12" s="8"/>
      <c r="E12" s="8"/>
      <c r="F12" s="94"/>
      <c r="G12" s="94"/>
      <c r="H12" s="95"/>
      <c r="I12" s="94"/>
      <c r="J12" s="94"/>
      <c r="K12" s="102"/>
      <c r="Q12" s="105" t="s">
        <v>203</v>
      </c>
      <c r="R12" s="105" t="s">
        <v>204</v>
      </c>
      <c r="S12" s="106" t="s">
        <v>205</v>
      </c>
      <c r="T12" s="106" t="s">
        <v>206</v>
      </c>
      <c r="U12" s="106">
        <v>1</v>
      </c>
      <c r="V12" s="106"/>
      <c r="W12" s="106"/>
      <c r="X12" s="106"/>
      <c r="Y12" s="115">
        <v>2</v>
      </c>
      <c r="Z12" s="115"/>
      <c r="AA12" s="106">
        <v>4</v>
      </c>
      <c r="AB12" s="106"/>
      <c r="AC12" s="106"/>
      <c r="AD12" s="106"/>
      <c r="AE12" s="106">
        <v>5</v>
      </c>
    </row>
    <row r="13" ht="16.5" spans="1:31">
      <c r="A13" s="90">
        <v>9</v>
      </c>
      <c r="B13" s="90"/>
      <c r="C13" s="94"/>
      <c r="D13" s="94"/>
      <c r="E13" s="94"/>
      <c r="F13" s="94"/>
      <c r="G13" s="94"/>
      <c r="H13" s="95"/>
      <c r="I13" s="94"/>
      <c r="J13" s="94"/>
      <c r="K13" s="103"/>
      <c r="Q13" s="107"/>
      <c r="R13" s="107"/>
      <c r="S13" s="105" t="s">
        <v>207</v>
      </c>
      <c r="T13" s="106" t="s">
        <v>206</v>
      </c>
      <c r="U13" s="106">
        <v>1</v>
      </c>
      <c r="V13" s="106"/>
      <c r="W13" s="106"/>
      <c r="X13" s="106"/>
      <c r="Y13" s="115">
        <v>1</v>
      </c>
      <c r="Z13" s="115"/>
      <c r="AA13" s="106">
        <v>9</v>
      </c>
      <c r="AB13" s="106"/>
      <c r="AC13" s="106"/>
      <c r="AD13" s="106"/>
      <c r="AE13" s="106">
        <v>10</v>
      </c>
    </row>
    <row r="14" ht="16.5" spans="1:31">
      <c r="A14" s="90">
        <v>10</v>
      </c>
      <c r="B14" s="90"/>
      <c r="C14" s="94"/>
      <c r="D14" s="94"/>
      <c r="E14" s="94"/>
      <c r="F14" s="94"/>
      <c r="G14" s="94"/>
      <c r="H14" s="95"/>
      <c r="I14" s="94"/>
      <c r="J14" s="94"/>
      <c r="K14" s="103"/>
      <c r="Q14" s="107"/>
      <c r="R14" s="108"/>
      <c r="S14" s="108"/>
      <c r="T14" s="106" t="s">
        <v>208</v>
      </c>
      <c r="U14" s="106">
        <v>1</v>
      </c>
      <c r="V14" s="106"/>
      <c r="W14" s="106"/>
      <c r="X14" s="106"/>
      <c r="Y14" s="115">
        <v>90</v>
      </c>
      <c r="Z14" s="115">
        <v>10</v>
      </c>
      <c r="AA14" s="106">
        <v>9</v>
      </c>
      <c r="AB14" s="106"/>
      <c r="AC14" s="106"/>
      <c r="AD14" s="106"/>
      <c r="AE14" s="106">
        <v>10</v>
      </c>
    </row>
    <row r="15" ht="33" spans="1:31">
      <c r="A15" s="90">
        <v>11</v>
      </c>
      <c r="B15" s="90"/>
      <c r="C15" s="94"/>
      <c r="D15" s="94"/>
      <c r="E15" s="94"/>
      <c r="F15" s="94"/>
      <c r="G15" s="94"/>
      <c r="H15" s="95"/>
      <c r="I15" s="94"/>
      <c r="J15" s="94"/>
      <c r="K15" s="103"/>
      <c r="Q15" s="107"/>
      <c r="R15" s="106" t="s">
        <v>209</v>
      </c>
      <c r="S15" s="106" t="s">
        <v>210</v>
      </c>
      <c r="T15" s="106" t="s">
        <v>211</v>
      </c>
      <c r="U15" s="106">
        <v>1</v>
      </c>
      <c r="V15" s="106"/>
      <c r="W15" s="106"/>
      <c r="X15" s="106"/>
      <c r="Y15" s="115">
        <v>1</v>
      </c>
      <c r="Z15" s="115"/>
      <c r="AA15" s="106"/>
      <c r="AB15" s="106"/>
      <c r="AC15" s="106"/>
      <c r="AD15" s="106"/>
      <c r="AE15" s="106">
        <v>1</v>
      </c>
    </row>
    <row r="16" ht="16.5" spans="1:31">
      <c r="A16" s="90">
        <v>12</v>
      </c>
      <c r="B16" s="90"/>
      <c r="C16" s="94"/>
      <c r="D16" s="94"/>
      <c r="E16" s="94"/>
      <c r="F16" s="94"/>
      <c r="G16" s="94"/>
      <c r="H16" s="95"/>
      <c r="I16" s="94"/>
      <c r="J16" s="94"/>
      <c r="K16" s="103"/>
      <c r="Q16" s="107"/>
      <c r="R16" s="105" t="s">
        <v>212</v>
      </c>
      <c r="S16" s="105" t="s">
        <v>210</v>
      </c>
      <c r="T16" s="106" t="s">
        <v>206</v>
      </c>
      <c r="U16" s="106">
        <v>16</v>
      </c>
      <c r="V16" s="106">
        <v>6</v>
      </c>
      <c r="W16" s="106"/>
      <c r="X16" s="106"/>
      <c r="Y16" s="115">
        <v>2</v>
      </c>
      <c r="Z16" s="115"/>
      <c r="AA16" s="106"/>
      <c r="AB16" s="106">
        <v>142</v>
      </c>
      <c r="AC16" s="106">
        <v>220</v>
      </c>
      <c r="AD16" s="106">
        <v>49</v>
      </c>
      <c r="AE16" s="106">
        <v>433</v>
      </c>
    </row>
    <row r="17" ht="16.5" spans="1:31">
      <c r="A17" s="90">
        <v>13</v>
      </c>
      <c r="B17" s="90"/>
      <c r="C17" s="94"/>
      <c r="D17" s="94"/>
      <c r="E17" s="94"/>
      <c r="F17" s="94"/>
      <c r="G17" s="94"/>
      <c r="H17" s="95"/>
      <c r="I17" s="94"/>
      <c r="J17" s="94"/>
      <c r="K17" s="103"/>
      <c r="Q17" s="107"/>
      <c r="R17" s="107"/>
      <c r="S17" s="107"/>
      <c r="T17" s="106" t="s">
        <v>208</v>
      </c>
      <c r="U17" s="106">
        <v>90</v>
      </c>
      <c r="V17" s="106">
        <v>107</v>
      </c>
      <c r="W17" s="106"/>
      <c r="X17" s="106">
        <v>220</v>
      </c>
      <c r="Y17" s="115">
        <v>10</v>
      </c>
      <c r="Z17" s="115">
        <v>66</v>
      </c>
      <c r="AA17" s="106">
        <v>13</v>
      </c>
      <c r="AB17" s="106"/>
      <c r="AC17" s="106"/>
      <c r="AD17" s="106">
        <v>75</v>
      </c>
      <c r="AE17" s="106">
        <v>613</v>
      </c>
    </row>
    <row r="18" ht="16.5" spans="1:31">
      <c r="A18" s="90">
        <v>14</v>
      </c>
      <c r="B18" s="90"/>
      <c r="C18" s="94"/>
      <c r="D18" s="94"/>
      <c r="E18" s="94"/>
      <c r="F18" s="94"/>
      <c r="G18" s="94"/>
      <c r="H18" s="95"/>
      <c r="I18" s="94"/>
      <c r="J18" s="94"/>
      <c r="K18" s="104"/>
      <c r="Q18" s="107"/>
      <c r="R18" s="107"/>
      <c r="S18" s="107"/>
      <c r="T18" s="106" t="s">
        <v>213</v>
      </c>
      <c r="U18" s="106">
        <v>3</v>
      </c>
      <c r="V18" s="106"/>
      <c r="W18" s="106"/>
      <c r="X18" s="106"/>
      <c r="Y18" s="115"/>
      <c r="Z18" s="115">
        <v>1</v>
      </c>
      <c r="AA18" s="106"/>
      <c r="AB18" s="106"/>
      <c r="AC18" s="106"/>
      <c r="AD18" s="106"/>
      <c r="AE18" s="106">
        <v>3</v>
      </c>
    </row>
    <row r="19" ht="16.5" spans="17:31">
      <c r="Q19" s="107"/>
      <c r="R19" s="107"/>
      <c r="S19" s="107"/>
      <c r="T19" s="106" t="s">
        <v>214</v>
      </c>
      <c r="U19" s="106">
        <v>2</v>
      </c>
      <c r="V19" s="106"/>
      <c r="W19" s="106"/>
      <c r="X19" s="106"/>
      <c r="Y19" s="115"/>
      <c r="Z19" s="115"/>
      <c r="AA19" s="106"/>
      <c r="AB19" s="106"/>
      <c r="AC19" s="106"/>
      <c r="AD19" s="106"/>
      <c r="AE19" s="106">
        <v>2</v>
      </c>
    </row>
    <row r="20" ht="16.5" spans="2:31">
      <c r="B20" s="96" t="s">
        <v>181</v>
      </c>
      <c r="G20" t="s">
        <v>182</v>
      </c>
      <c r="Q20" s="107"/>
      <c r="R20" s="107"/>
      <c r="S20" s="108"/>
      <c r="T20" s="106" t="s">
        <v>211</v>
      </c>
      <c r="U20" s="106">
        <v>5</v>
      </c>
      <c r="V20" s="106">
        <v>5</v>
      </c>
      <c r="W20" s="106"/>
      <c r="X20" s="106"/>
      <c r="Y20" s="115"/>
      <c r="Z20" s="115"/>
      <c r="AA20" s="106"/>
      <c r="AB20" s="106"/>
      <c r="AC20" s="106"/>
      <c r="AD20" s="106"/>
      <c r="AE20" s="106">
        <v>10</v>
      </c>
    </row>
    <row r="21" ht="16.5" spans="9:31">
      <c r="I21" s="8"/>
      <c r="J21" s="8"/>
      <c r="K21" s="8"/>
      <c r="L21" s="8"/>
      <c r="M21" s="8"/>
      <c r="N21" s="8"/>
      <c r="Q21" s="107"/>
      <c r="R21" s="107"/>
      <c r="S21" s="106" t="s">
        <v>205</v>
      </c>
      <c r="T21" s="106" t="s">
        <v>206</v>
      </c>
      <c r="U21" s="106">
        <v>1</v>
      </c>
      <c r="V21" s="106"/>
      <c r="W21" s="106"/>
      <c r="X21" s="106"/>
      <c r="Y21" s="115"/>
      <c r="Z21" s="115"/>
      <c r="AA21" s="106">
        <v>9</v>
      </c>
      <c r="AB21" s="106"/>
      <c r="AC21" s="106"/>
      <c r="AD21" s="106"/>
      <c r="AE21" s="106">
        <v>10</v>
      </c>
    </row>
    <row r="22" ht="16.5" spans="17:31">
      <c r="Q22" s="107"/>
      <c r="R22" s="107"/>
      <c r="S22" s="105" t="s">
        <v>207</v>
      </c>
      <c r="T22" s="106" t="s">
        <v>206</v>
      </c>
      <c r="U22" s="106">
        <v>1</v>
      </c>
      <c r="V22" s="106"/>
      <c r="W22" s="106"/>
      <c r="X22" s="106"/>
      <c r="Y22" s="115"/>
      <c r="Z22" s="115"/>
      <c r="AA22" s="106">
        <v>14</v>
      </c>
      <c r="AB22" s="106"/>
      <c r="AC22" s="106"/>
      <c r="AD22" s="106"/>
      <c r="AE22" s="106">
        <v>15</v>
      </c>
    </row>
    <row r="23" ht="16.5" spans="17:31">
      <c r="Q23" s="107"/>
      <c r="R23" s="108"/>
      <c r="S23" s="108"/>
      <c r="T23" s="106" t="s">
        <v>208</v>
      </c>
      <c r="U23" s="106">
        <v>1</v>
      </c>
      <c r="V23" s="106"/>
      <c r="W23" s="106"/>
      <c r="X23" s="106"/>
      <c r="Y23" s="115"/>
      <c r="Z23" s="115"/>
      <c r="AA23" s="106">
        <v>4</v>
      </c>
      <c r="AB23" s="106"/>
      <c r="AC23" s="106"/>
      <c r="AD23" s="106"/>
      <c r="AE23" s="106">
        <v>5</v>
      </c>
    </row>
    <row r="24" ht="16.5" spans="17:31">
      <c r="Q24" s="107"/>
      <c r="R24" s="109" t="s">
        <v>215</v>
      </c>
      <c r="S24" s="109" t="s">
        <v>210</v>
      </c>
      <c r="T24" s="106" t="s">
        <v>206</v>
      </c>
      <c r="U24" s="106">
        <v>59</v>
      </c>
      <c r="V24" s="106">
        <v>10</v>
      </c>
      <c r="W24" s="106"/>
      <c r="X24" s="106"/>
      <c r="Y24" s="115"/>
      <c r="Z24" s="115"/>
      <c r="AA24" s="106">
        <v>147</v>
      </c>
      <c r="AB24" s="106">
        <v>78</v>
      </c>
      <c r="AC24" s="106"/>
      <c r="AD24" s="106">
        <v>96</v>
      </c>
      <c r="AE24" s="106">
        <v>390</v>
      </c>
    </row>
    <row r="25" ht="16.5" spans="17:31">
      <c r="Q25" s="107"/>
      <c r="R25" s="107"/>
      <c r="S25" s="107"/>
      <c r="T25" s="106" t="s">
        <v>208</v>
      </c>
      <c r="U25" s="106">
        <v>14</v>
      </c>
      <c r="V25" s="106">
        <v>87</v>
      </c>
      <c r="W25" s="106"/>
      <c r="X25" s="106"/>
      <c r="Y25" s="115"/>
      <c r="Z25" s="115"/>
      <c r="AA25" s="106"/>
      <c r="AB25" s="106"/>
      <c r="AC25" s="106"/>
      <c r="AD25" s="106"/>
      <c r="AE25" s="106">
        <v>213</v>
      </c>
    </row>
    <row r="26" ht="16.5" spans="17:31">
      <c r="Q26" s="107"/>
      <c r="R26" s="107"/>
      <c r="S26" s="107"/>
      <c r="T26" s="106" t="s">
        <v>213</v>
      </c>
      <c r="U26" s="106">
        <v>4</v>
      </c>
      <c r="V26" s="106"/>
      <c r="W26" s="106"/>
      <c r="X26" s="106"/>
      <c r="Y26" s="115"/>
      <c r="Z26" s="115"/>
      <c r="AA26" s="106"/>
      <c r="AB26" s="106"/>
      <c r="AC26" s="106"/>
      <c r="AD26" s="106"/>
      <c r="AE26" s="106">
        <v>4</v>
      </c>
    </row>
    <row r="27" ht="16.5" spans="17:31">
      <c r="Q27" s="107"/>
      <c r="R27" s="107"/>
      <c r="S27" s="108"/>
      <c r="T27" s="106" t="s">
        <v>214</v>
      </c>
      <c r="U27" s="106">
        <v>10</v>
      </c>
      <c r="V27" s="106">
        <v>4</v>
      </c>
      <c r="W27" s="106"/>
      <c r="X27" s="106"/>
      <c r="Y27" s="115"/>
      <c r="Z27" s="115"/>
      <c r="AA27" s="106"/>
      <c r="AB27" s="106"/>
      <c r="AC27" s="106"/>
      <c r="AD27" s="106"/>
      <c r="AE27" s="106">
        <v>14</v>
      </c>
    </row>
    <row r="28" ht="16.5" spans="17:31">
      <c r="Q28" s="107"/>
      <c r="R28" s="107"/>
      <c r="S28" s="109" t="s">
        <v>205</v>
      </c>
      <c r="T28" s="106" t="s">
        <v>206</v>
      </c>
      <c r="U28" s="106">
        <v>1</v>
      </c>
      <c r="V28" s="106"/>
      <c r="W28" s="106"/>
      <c r="X28" s="106"/>
      <c r="Y28" s="115"/>
      <c r="Z28" s="115"/>
      <c r="AA28" s="106">
        <v>3</v>
      </c>
      <c r="AB28" s="106"/>
      <c r="AC28" s="106"/>
      <c r="AD28" s="106"/>
      <c r="AE28" s="106">
        <v>4</v>
      </c>
    </row>
    <row r="29" ht="16.5" spans="17:31">
      <c r="Q29" s="107"/>
      <c r="R29" s="107"/>
      <c r="S29" s="108"/>
      <c r="T29" s="106" t="s">
        <v>208</v>
      </c>
      <c r="U29" s="106">
        <v>1</v>
      </c>
      <c r="V29" s="106"/>
      <c r="W29" s="106"/>
      <c r="X29" s="106"/>
      <c r="Y29" s="115"/>
      <c r="Z29" s="115"/>
      <c r="AA29" s="106"/>
      <c r="AB29" s="106"/>
      <c r="AC29" s="106"/>
      <c r="AD29" s="106"/>
      <c r="AE29" s="106">
        <v>1</v>
      </c>
    </row>
    <row r="30" ht="16.5" spans="17:31">
      <c r="Q30" s="107"/>
      <c r="R30" s="107"/>
      <c r="S30" s="109" t="s">
        <v>207</v>
      </c>
      <c r="T30" s="106" t="s">
        <v>206</v>
      </c>
      <c r="U30" s="106">
        <v>1</v>
      </c>
      <c r="V30" s="106"/>
      <c r="W30" s="106"/>
      <c r="X30" s="106"/>
      <c r="Y30" s="115"/>
      <c r="Z30" s="115"/>
      <c r="AA30" s="106">
        <v>7</v>
      </c>
      <c r="AB30" s="106"/>
      <c r="AC30" s="106"/>
      <c r="AD30" s="106"/>
      <c r="AE30" s="106">
        <v>8</v>
      </c>
    </row>
    <row r="31" ht="16.5" spans="17:31">
      <c r="Q31" s="107"/>
      <c r="R31" s="108"/>
      <c r="S31" s="108"/>
      <c r="T31" s="106" t="s">
        <v>208</v>
      </c>
      <c r="U31" s="106">
        <v>1</v>
      </c>
      <c r="V31" s="106"/>
      <c r="W31" s="106"/>
      <c r="X31" s="106"/>
      <c r="Y31" s="115"/>
      <c r="Z31" s="115"/>
      <c r="AA31" s="106">
        <v>1</v>
      </c>
      <c r="AB31" s="106"/>
      <c r="AC31" s="106"/>
      <c r="AD31" s="106"/>
      <c r="AE31" s="106">
        <v>2</v>
      </c>
    </row>
    <row r="32" ht="16.5" spans="17:31">
      <c r="Q32" s="107"/>
      <c r="R32" s="109" t="s">
        <v>216</v>
      </c>
      <c r="S32" s="109" t="s">
        <v>210</v>
      </c>
      <c r="T32" s="106" t="s">
        <v>217</v>
      </c>
      <c r="U32" s="106">
        <v>2</v>
      </c>
      <c r="V32" s="106">
        <v>1</v>
      </c>
      <c r="W32" s="106"/>
      <c r="X32" s="106"/>
      <c r="Y32" s="115"/>
      <c r="Z32" s="115"/>
      <c r="AA32" s="106"/>
      <c r="AB32" s="106"/>
      <c r="AC32" s="106"/>
      <c r="AD32" s="106"/>
      <c r="AE32" s="106">
        <v>3</v>
      </c>
    </row>
    <row r="33" ht="16.5" spans="17:31">
      <c r="Q33" s="107"/>
      <c r="R33" s="107"/>
      <c r="S33" s="107"/>
      <c r="T33" s="106" t="s">
        <v>206</v>
      </c>
      <c r="U33" s="106">
        <v>1</v>
      </c>
      <c r="V33" s="106"/>
      <c r="W33" s="106"/>
      <c r="X33" s="106"/>
      <c r="Y33" s="115">
        <v>1</v>
      </c>
      <c r="Z33" s="115"/>
      <c r="AA33" s="106"/>
      <c r="AB33" s="106"/>
      <c r="AC33" s="106"/>
      <c r="AD33" s="106"/>
      <c r="AE33" s="106">
        <v>1</v>
      </c>
    </row>
    <row r="34" ht="16.5" spans="17:31">
      <c r="Q34" s="110"/>
      <c r="R34" s="110"/>
      <c r="S34" s="110"/>
      <c r="T34" s="106" t="s">
        <v>211</v>
      </c>
      <c r="U34" s="106">
        <v>3</v>
      </c>
      <c r="V34" s="106"/>
      <c r="W34" s="106"/>
      <c r="X34" s="106"/>
      <c r="Y34" s="115"/>
      <c r="Z34" s="115"/>
      <c r="AA34" s="106"/>
      <c r="AB34" s="106"/>
      <c r="AC34" s="106"/>
      <c r="AD34" s="106"/>
      <c r="AE34" s="106">
        <v>3</v>
      </c>
    </row>
    <row r="35" ht="16.5" customHeight="1" spans="17:31">
      <c r="Q35" s="111" t="s">
        <v>218</v>
      </c>
      <c r="R35" s="112"/>
      <c r="S35" s="112"/>
      <c r="T35" s="113"/>
      <c r="U35" s="114">
        <v>220</v>
      </c>
      <c r="V35" s="114">
        <v>220</v>
      </c>
      <c r="W35" s="114"/>
      <c r="X35" s="114">
        <v>220</v>
      </c>
      <c r="Y35" s="115"/>
      <c r="Z35" s="115"/>
      <c r="AA35" s="114">
        <v>220</v>
      </c>
      <c r="AB35" s="114">
        <v>220</v>
      </c>
      <c r="AC35" s="114">
        <v>220</v>
      </c>
      <c r="AD35" s="114">
        <v>220</v>
      </c>
      <c r="AE35" s="114">
        <v>1760</v>
      </c>
    </row>
    <row r="36" ht="16.5" spans="17:31">
      <c r="Q36" s="105" t="s">
        <v>6</v>
      </c>
      <c r="R36" s="105" t="s">
        <v>219</v>
      </c>
      <c r="S36" s="105" t="s">
        <v>220</v>
      </c>
      <c r="T36" s="106" t="s">
        <v>221</v>
      </c>
      <c r="U36" s="106">
        <v>2</v>
      </c>
      <c r="V36" s="106"/>
      <c r="W36" s="106"/>
      <c r="X36" s="106"/>
      <c r="Y36" s="115"/>
      <c r="Z36" s="115"/>
      <c r="AA36" s="106"/>
      <c r="AB36" s="106"/>
      <c r="AC36" s="106"/>
      <c r="AD36" s="106"/>
      <c r="AE36" s="106">
        <v>2</v>
      </c>
    </row>
    <row r="37" ht="33" spans="17:31">
      <c r="Q37" s="107"/>
      <c r="R37" s="107"/>
      <c r="S37" s="108"/>
      <c r="T37" s="106" t="s">
        <v>222</v>
      </c>
      <c r="U37" s="106">
        <v>1</v>
      </c>
      <c r="V37" s="106"/>
      <c r="W37" s="106"/>
      <c r="X37" s="106"/>
      <c r="Y37" s="115"/>
      <c r="Z37" s="115"/>
      <c r="AA37" s="106"/>
      <c r="AB37" s="106"/>
      <c r="AC37" s="106"/>
      <c r="AD37" s="106"/>
      <c r="AE37" s="106">
        <v>1</v>
      </c>
    </row>
    <row r="38" ht="16.5" spans="17:31">
      <c r="Q38" s="107"/>
      <c r="R38" s="107"/>
      <c r="S38" s="109" t="s">
        <v>223</v>
      </c>
      <c r="T38" s="106" t="s">
        <v>224</v>
      </c>
      <c r="U38" s="106">
        <v>10</v>
      </c>
      <c r="V38" s="106">
        <v>88</v>
      </c>
      <c r="W38" s="106"/>
      <c r="X38" s="106"/>
      <c r="Y38" s="115"/>
      <c r="Z38" s="115"/>
      <c r="AA38" s="106"/>
      <c r="AB38" s="106"/>
      <c r="AC38" s="106"/>
      <c r="AD38" s="106"/>
      <c r="AE38" s="106">
        <v>174</v>
      </c>
    </row>
    <row r="39" ht="16.5" spans="17:31">
      <c r="Q39" s="107"/>
      <c r="R39" s="107"/>
      <c r="S39" s="108"/>
      <c r="T39" s="106" t="s">
        <v>225</v>
      </c>
      <c r="U39" s="106">
        <v>5</v>
      </c>
      <c r="V39" s="106"/>
      <c r="W39" s="106"/>
      <c r="X39" s="106"/>
      <c r="Y39" s="115"/>
      <c r="Z39" s="115"/>
      <c r="AA39" s="106"/>
      <c r="AB39" s="106"/>
      <c r="AC39" s="106"/>
      <c r="AD39" s="106"/>
      <c r="AE39" s="106">
        <v>5</v>
      </c>
    </row>
    <row r="40" ht="16.5" spans="17:31">
      <c r="Q40" s="107"/>
      <c r="R40" s="108"/>
      <c r="S40" s="106" t="s">
        <v>226</v>
      </c>
      <c r="T40" s="106" t="s">
        <v>227</v>
      </c>
      <c r="U40" s="106">
        <v>2</v>
      </c>
      <c r="V40" s="106"/>
      <c r="W40" s="106"/>
      <c r="X40" s="106"/>
      <c r="Y40" s="115"/>
      <c r="Z40" s="115"/>
      <c r="AA40" s="106"/>
      <c r="AB40" s="106"/>
      <c r="AC40" s="106"/>
      <c r="AD40" s="106"/>
      <c r="AE40" s="106">
        <v>2</v>
      </c>
    </row>
    <row r="41" ht="16.5" customHeight="1" spans="17:31">
      <c r="Q41" s="107"/>
      <c r="R41" s="109" t="s">
        <v>228</v>
      </c>
      <c r="S41" s="105" t="s">
        <v>223</v>
      </c>
      <c r="T41" s="106" t="s">
        <v>224</v>
      </c>
      <c r="U41" s="106">
        <v>1</v>
      </c>
      <c r="V41" s="106"/>
      <c r="W41" s="106"/>
      <c r="X41" s="106">
        <v>49</v>
      </c>
      <c r="Y41" s="115"/>
      <c r="Z41" s="115"/>
      <c r="AA41" s="106"/>
      <c r="AB41" s="106"/>
      <c r="AC41" s="106"/>
      <c r="AD41" s="106"/>
      <c r="AE41" s="106">
        <v>101</v>
      </c>
    </row>
    <row r="42" ht="16.5" spans="17:31">
      <c r="Q42" s="107"/>
      <c r="R42" s="107"/>
      <c r="S42" s="108"/>
      <c r="T42" s="106" t="s">
        <v>225</v>
      </c>
      <c r="U42" s="106">
        <v>5</v>
      </c>
      <c r="V42" s="106"/>
      <c r="W42" s="106"/>
      <c r="X42" s="106"/>
      <c r="Y42" s="115"/>
      <c r="Z42" s="115"/>
      <c r="AA42" s="106"/>
      <c r="AB42" s="106"/>
      <c r="AC42" s="106"/>
      <c r="AD42" s="106"/>
      <c r="AE42" s="106">
        <v>5</v>
      </c>
    </row>
    <row r="43" ht="16.5" spans="17:31">
      <c r="Q43" s="107"/>
      <c r="R43" s="108"/>
      <c r="S43" s="106" t="s">
        <v>226</v>
      </c>
      <c r="T43" s="106" t="s">
        <v>227</v>
      </c>
      <c r="U43" s="106">
        <v>1</v>
      </c>
      <c r="V43" s="106"/>
      <c r="W43" s="106"/>
      <c r="X43" s="106"/>
      <c r="Y43" s="115"/>
      <c r="Z43" s="115"/>
      <c r="AA43" s="106"/>
      <c r="AB43" s="106"/>
      <c r="AC43" s="106"/>
      <c r="AD43" s="106"/>
      <c r="AE43" s="106">
        <v>1</v>
      </c>
    </row>
    <row r="44" ht="33" spans="17:31">
      <c r="Q44" s="107"/>
      <c r="R44" s="106" t="s">
        <v>229</v>
      </c>
      <c r="S44" s="106" t="s">
        <v>223</v>
      </c>
      <c r="T44" s="106" t="s">
        <v>224</v>
      </c>
      <c r="U44" s="106">
        <v>3</v>
      </c>
      <c r="V44" s="106"/>
      <c r="W44" s="106"/>
      <c r="X44" s="106"/>
      <c r="Y44" s="115"/>
      <c r="Z44" s="115"/>
      <c r="AA44" s="106"/>
      <c r="AB44" s="106"/>
      <c r="AC44" s="106"/>
      <c r="AD44" s="106">
        <v>2</v>
      </c>
      <c r="AE44" s="106">
        <v>5</v>
      </c>
    </row>
    <row r="45" ht="49.5" spans="17:31">
      <c r="Q45" s="107"/>
      <c r="R45" s="106" t="s">
        <v>230</v>
      </c>
      <c r="S45" s="106" t="s">
        <v>231</v>
      </c>
      <c r="T45" s="106" t="s">
        <v>222</v>
      </c>
      <c r="U45" s="106"/>
      <c r="V45" s="106">
        <v>1</v>
      </c>
      <c r="W45" s="106"/>
      <c r="X45" s="106"/>
      <c r="Y45" s="115"/>
      <c r="Z45" s="115"/>
      <c r="AA45" s="106"/>
      <c r="AB45" s="106"/>
      <c r="AC45" s="106"/>
      <c r="AD45" s="106"/>
      <c r="AE45" s="106">
        <v>1</v>
      </c>
    </row>
    <row r="46" ht="16.5" customHeight="1" spans="17:31">
      <c r="Q46" s="107"/>
      <c r="R46" s="105" t="s">
        <v>232</v>
      </c>
      <c r="S46" s="106" t="s">
        <v>220</v>
      </c>
      <c r="T46" s="106" t="s">
        <v>222</v>
      </c>
      <c r="U46" s="106"/>
      <c r="V46" s="106"/>
      <c r="W46" s="106"/>
      <c r="X46" s="106"/>
      <c r="Y46" s="115"/>
      <c r="Z46" s="115"/>
      <c r="AA46" s="106"/>
      <c r="AB46" s="106"/>
      <c r="AC46" s="106">
        <v>1</v>
      </c>
      <c r="AD46" s="106"/>
      <c r="AE46" s="106">
        <v>1</v>
      </c>
    </row>
    <row r="47" ht="16.5" spans="17:31">
      <c r="Q47" s="107"/>
      <c r="R47" s="107"/>
      <c r="S47" s="105" t="s">
        <v>231</v>
      </c>
      <c r="T47" s="106" t="s">
        <v>221</v>
      </c>
      <c r="U47" s="106"/>
      <c r="V47" s="106"/>
      <c r="W47" s="106"/>
      <c r="X47" s="106"/>
      <c r="Y47" s="115">
        <v>2</v>
      </c>
      <c r="Z47" s="115"/>
      <c r="AA47" s="106"/>
      <c r="AB47" s="106"/>
      <c r="AC47" s="106">
        <v>7</v>
      </c>
      <c r="AD47" s="106"/>
      <c r="AE47" s="106">
        <v>7</v>
      </c>
    </row>
    <row r="48" ht="33" spans="17:31">
      <c r="Q48" s="107"/>
      <c r="R48" s="108"/>
      <c r="S48" s="108"/>
      <c r="T48" s="106" t="s">
        <v>222</v>
      </c>
      <c r="U48" s="106"/>
      <c r="V48" s="106"/>
      <c r="W48" s="106"/>
      <c r="X48" s="106"/>
      <c r="Y48" s="114">
        <v>109</v>
      </c>
      <c r="Z48" s="114">
        <v>77</v>
      </c>
      <c r="AA48" s="106"/>
      <c r="AB48" s="106"/>
      <c r="AC48" s="106">
        <v>10</v>
      </c>
      <c r="AD48" s="106"/>
      <c r="AE48" s="106">
        <v>10</v>
      </c>
    </row>
    <row r="49" ht="49.5" spans="17:31">
      <c r="Q49" s="107"/>
      <c r="R49" s="106" t="s">
        <v>233</v>
      </c>
      <c r="S49" s="106" t="s">
        <v>223</v>
      </c>
      <c r="T49" s="106" t="s">
        <v>224</v>
      </c>
      <c r="U49" s="106"/>
      <c r="V49" s="106">
        <v>2</v>
      </c>
      <c r="W49" s="106"/>
      <c r="X49" s="106">
        <v>81</v>
      </c>
      <c r="Y49" s="115">
        <v>4</v>
      </c>
      <c r="Z49" s="115"/>
      <c r="AA49" s="106">
        <v>51</v>
      </c>
      <c r="AB49" s="106">
        <v>120</v>
      </c>
      <c r="AC49" s="106"/>
      <c r="AD49" s="106">
        <v>114</v>
      </c>
      <c r="AE49" s="106">
        <v>368</v>
      </c>
    </row>
    <row r="50" ht="49.5" spans="17:31">
      <c r="Q50" s="107"/>
      <c r="R50" s="106" t="s">
        <v>234</v>
      </c>
      <c r="S50" s="106" t="s">
        <v>226</v>
      </c>
      <c r="T50" s="106" t="s">
        <v>227</v>
      </c>
      <c r="U50" s="106">
        <v>1</v>
      </c>
      <c r="V50" s="106"/>
      <c r="W50" s="106"/>
      <c r="X50" s="106"/>
      <c r="Y50" s="115">
        <v>5</v>
      </c>
      <c r="Z50" s="115"/>
      <c r="AA50" s="106"/>
      <c r="AB50" s="106"/>
      <c r="AC50" s="106"/>
      <c r="AD50" s="106"/>
      <c r="AE50" s="106">
        <v>1</v>
      </c>
    </row>
    <row r="51" ht="49.5" spans="17:31">
      <c r="Q51" s="107"/>
      <c r="R51" s="106" t="s">
        <v>235</v>
      </c>
      <c r="S51" s="106" t="s">
        <v>223</v>
      </c>
      <c r="T51" s="106" t="s">
        <v>225</v>
      </c>
      <c r="U51" s="106">
        <v>1</v>
      </c>
      <c r="V51" s="106"/>
      <c r="W51" s="106"/>
      <c r="X51" s="106"/>
      <c r="Y51" s="115">
        <v>1</v>
      </c>
      <c r="Z51" s="115">
        <v>1</v>
      </c>
      <c r="AA51" s="106"/>
      <c r="AB51" s="106"/>
      <c r="AC51" s="106"/>
      <c r="AD51" s="106"/>
      <c r="AE51" s="106">
        <v>1</v>
      </c>
    </row>
    <row r="52" ht="49.5" spans="17:31">
      <c r="Q52" s="107"/>
      <c r="R52" s="106" t="s">
        <v>236</v>
      </c>
      <c r="S52" s="106" t="s">
        <v>231</v>
      </c>
      <c r="T52" s="106" t="s">
        <v>221</v>
      </c>
      <c r="U52" s="106"/>
      <c r="V52" s="106"/>
      <c r="W52" s="106"/>
      <c r="X52" s="106"/>
      <c r="Y52" s="115"/>
      <c r="Z52" s="115"/>
      <c r="AA52" s="106"/>
      <c r="AB52" s="106"/>
      <c r="AC52" s="106">
        <v>3</v>
      </c>
      <c r="AD52" s="106"/>
      <c r="AE52" s="106">
        <v>3</v>
      </c>
    </row>
    <row r="53" ht="49.5" spans="17:31">
      <c r="Q53" s="107"/>
      <c r="R53" s="106" t="s">
        <v>237</v>
      </c>
      <c r="S53" s="106" t="s">
        <v>231</v>
      </c>
      <c r="T53" s="106" t="s">
        <v>221</v>
      </c>
      <c r="U53" s="106"/>
      <c r="V53" s="106"/>
      <c r="W53" s="106"/>
      <c r="X53" s="106"/>
      <c r="Y53" s="115"/>
      <c r="Z53" s="115"/>
      <c r="AA53" s="106"/>
      <c r="AB53" s="106"/>
      <c r="AC53" s="106">
        <v>3</v>
      </c>
      <c r="AD53" s="106"/>
      <c r="AE53" s="106">
        <v>3</v>
      </c>
    </row>
    <row r="54" ht="16.5" spans="17:31">
      <c r="Q54" s="107"/>
      <c r="R54" s="105" t="s">
        <v>238</v>
      </c>
      <c r="S54" s="105" t="s">
        <v>220</v>
      </c>
      <c r="T54" s="106" t="s">
        <v>221</v>
      </c>
      <c r="U54" s="106"/>
      <c r="V54" s="106"/>
      <c r="W54" s="106"/>
      <c r="X54" s="106"/>
      <c r="Y54" s="114">
        <v>10</v>
      </c>
      <c r="Z54" s="114">
        <v>1</v>
      </c>
      <c r="AA54" s="106"/>
      <c r="AB54" s="106"/>
      <c r="AC54" s="106">
        <v>3</v>
      </c>
      <c r="AD54" s="106"/>
      <c r="AE54" s="106">
        <v>3</v>
      </c>
    </row>
    <row r="55" ht="33" spans="17:31">
      <c r="Q55" s="107"/>
      <c r="R55" s="107"/>
      <c r="S55" s="108"/>
      <c r="T55" s="106" t="s">
        <v>222</v>
      </c>
      <c r="U55" s="106"/>
      <c r="V55" s="106"/>
      <c r="W55" s="106"/>
      <c r="X55" s="106"/>
      <c r="Y55" s="115">
        <v>2</v>
      </c>
      <c r="Z55" s="115">
        <v>27</v>
      </c>
      <c r="AA55" s="106"/>
      <c r="AB55" s="106"/>
      <c r="AC55" s="106">
        <v>3</v>
      </c>
      <c r="AD55" s="106"/>
      <c r="AE55" s="106">
        <v>3</v>
      </c>
    </row>
    <row r="56" ht="16.5" spans="17:31">
      <c r="Q56" s="107"/>
      <c r="R56" s="107"/>
      <c r="S56" s="109" t="s">
        <v>231</v>
      </c>
      <c r="T56" s="106" t="s">
        <v>221</v>
      </c>
      <c r="U56" s="106"/>
      <c r="V56" s="106"/>
      <c r="W56" s="106"/>
      <c r="X56" s="106"/>
      <c r="Y56" s="115">
        <v>2</v>
      </c>
      <c r="Z56" s="115">
        <v>11</v>
      </c>
      <c r="AA56" s="106"/>
      <c r="AB56" s="106"/>
      <c r="AC56" s="106">
        <v>8</v>
      </c>
      <c r="AD56" s="106">
        <v>3</v>
      </c>
      <c r="AE56" s="106">
        <v>11</v>
      </c>
    </row>
    <row r="57" ht="33" spans="17:31">
      <c r="Q57" s="107"/>
      <c r="R57" s="108"/>
      <c r="S57" s="108"/>
      <c r="T57" s="106" t="s">
        <v>222</v>
      </c>
      <c r="U57" s="106"/>
      <c r="V57" s="106"/>
      <c r="W57" s="106"/>
      <c r="X57" s="106"/>
      <c r="Y57" s="115">
        <v>6</v>
      </c>
      <c r="Z57" s="115">
        <v>2</v>
      </c>
      <c r="AA57" s="106"/>
      <c r="AB57" s="106"/>
      <c r="AC57" s="106">
        <v>14</v>
      </c>
      <c r="AD57" s="106">
        <v>1</v>
      </c>
      <c r="AE57" s="106">
        <v>15</v>
      </c>
    </row>
    <row r="58" ht="16.5" spans="17:31">
      <c r="Q58" s="107"/>
      <c r="R58" s="109" t="s">
        <v>239</v>
      </c>
      <c r="S58" s="106" t="s">
        <v>220</v>
      </c>
      <c r="T58" s="106" t="s">
        <v>221</v>
      </c>
      <c r="U58" s="106"/>
      <c r="V58" s="106"/>
      <c r="W58" s="106"/>
      <c r="X58" s="106"/>
      <c r="Y58" s="115">
        <v>1</v>
      </c>
      <c r="Z58" s="115">
        <v>12</v>
      </c>
      <c r="AA58" s="106"/>
      <c r="AB58" s="106"/>
      <c r="AC58" s="106">
        <v>4</v>
      </c>
      <c r="AD58" s="106"/>
      <c r="AE58" s="106">
        <v>4</v>
      </c>
    </row>
    <row r="59" ht="16.5" spans="17:31">
      <c r="Q59" s="107"/>
      <c r="R59" s="107"/>
      <c r="S59" s="105" t="s">
        <v>231</v>
      </c>
      <c r="T59" s="106" t="s">
        <v>221</v>
      </c>
      <c r="U59" s="106"/>
      <c r="V59" s="106"/>
      <c r="W59" s="106"/>
      <c r="X59" s="106"/>
      <c r="Y59" s="115"/>
      <c r="Z59" s="115"/>
      <c r="AA59" s="106"/>
      <c r="AB59" s="106"/>
      <c r="AC59" s="106">
        <v>2</v>
      </c>
      <c r="AD59" s="106"/>
      <c r="AE59" s="106">
        <v>2</v>
      </c>
    </row>
    <row r="60" ht="33" spans="17:31">
      <c r="Q60" s="107"/>
      <c r="R60" s="108"/>
      <c r="S60" s="108"/>
      <c r="T60" s="106" t="s">
        <v>222</v>
      </c>
      <c r="U60" s="106"/>
      <c r="V60" s="106"/>
      <c r="W60" s="106"/>
      <c r="X60" s="106"/>
      <c r="Y60" s="115"/>
      <c r="Z60" s="115"/>
      <c r="AA60" s="106"/>
      <c r="AB60" s="106"/>
      <c r="AC60" s="106">
        <v>3</v>
      </c>
      <c r="AD60" s="106"/>
      <c r="AE60" s="106">
        <v>3</v>
      </c>
    </row>
    <row r="61" ht="16.5" customHeight="1" spans="17:31">
      <c r="Q61" s="107"/>
      <c r="R61" s="109" t="s">
        <v>240</v>
      </c>
      <c r="S61" s="109" t="s">
        <v>231</v>
      </c>
      <c r="T61" s="106" t="s">
        <v>221</v>
      </c>
      <c r="U61" s="106"/>
      <c r="V61" s="106"/>
      <c r="W61" s="106"/>
      <c r="X61" s="106"/>
      <c r="Y61" s="114">
        <v>11</v>
      </c>
      <c r="Z61" s="114">
        <v>52</v>
      </c>
      <c r="AA61" s="106"/>
      <c r="AB61" s="106"/>
      <c r="AC61" s="106">
        <v>1</v>
      </c>
      <c r="AD61" s="106"/>
      <c r="AE61" s="106">
        <v>1</v>
      </c>
    </row>
    <row r="62" ht="33" spans="17:31">
      <c r="Q62" s="110"/>
      <c r="R62" s="110"/>
      <c r="S62" s="110"/>
      <c r="T62" s="106" t="s">
        <v>222</v>
      </c>
      <c r="U62" s="106"/>
      <c r="V62" s="106"/>
      <c r="W62" s="106"/>
      <c r="X62" s="106"/>
      <c r="Y62" s="115">
        <v>1</v>
      </c>
      <c r="Z62" s="115"/>
      <c r="AA62" s="106"/>
      <c r="AB62" s="106"/>
      <c r="AC62" s="106">
        <v>1</v>
      </c>
      <c r="AD62" s="106"/>
      <c r="AE62" s="106">
        <v>1</v>
      </c>
    </row>
    <row r="63" ht="16.5" customHeight="1" spans="17:31">
      <c r="Q63" s="111" t="s">
        <v>241</v>
      </c>
      <c r="R63" s="112"/>
      <c r="S63" s="112"/>
      <c r="T63" s="113"/>
      <c r="U63" s="114">
        <v>32</v>
      </c>
      <c r="V63" s="114">
        <v>91</v>
      </c>
      <c r="W63" s="114"/>
      <c r="X63" s="114">
        <v>130</v>
      </c>
      <c r="Y63" s="115">
        <v>1</v>
      </c>
      <c r="Z63" s="115"/>
      <c r="AA63" s="114">
        <v>51</v>
      </c>
      <c r="AB63" s="114">
        <v>120</v>
      </c>
      <c r="AC63" s="114">
        <v>63</v>
      </c>
      <c r="AD63" s="114">
        <v>120</v>
      </c>
      <c r="AE63" s="114">
        <v>734</v>
      </c>
    </row>
    <row r="64" ht="16.5" spans="17:31">
      <c r="Q64" s="105" t="s">
        <v>242</v>
      </c>
      <c r="R64" s="105" t="s">
        <v>243</v>
      </c>
      <c r="S64" s="105" t="s">
        <v>244</v>
      </c>
      <c r="T64" s="106" t="s">
        <v>206</v>
      </c>
      <c r="U64" s="106">
        <v>14</v>
      </c>
      <c r="V64" s="106"/>
      <c r="W64" s="106"/>
      <c r="X64" s="106"/>
      <c r="Y64" s="115">
        <v>1</v>
      </c>
      <c r="Z64" s="115"/>
      <c r="AA64" s="106"/>
      <c r="AB64" s="106"/>
      <c r="AC64" s="106"/>
      <c r="AD64" s="106"/>
      <c r="AE64" s="106">
        <v>14</v>
      </c>
    </row>
    <row r="65" ht="16.5" spans="17:31">
      <c r="Q65" s="107"/>
      <c r="R65" s="107"/>
      <c r="S65" s="107"/>
      <c r="T65" s="106" t="s">
        <v>227</v>
      </c>
      <c r="U65" s="106">
        <v>2</v>
      </c>
      <c r="V65" s="106"/>
      <c r="W65" s="106"/>
      <c r="X65" s="106"/>
      <c r="Y65" s="115">
        <v>1</v>
      </c>
      <c r="Z65" s="115"/>
      <c r="AA65" s="106"/>
      <c r="AB65" s="106"/>
      <c r="AC65" s="106"/>
      <c r="AD65" s="106"/>
      <c r="AE65" s="106">
        <v>2</v>
      </c>
    </row>
    <row r="66" ht="16.5" spans="17:31">
      <c r="Q66" s="107"/>
      <c r="R66" s="107"/>
      <c r="S66" s="107"/>
      <c r="T66" s="106" t="s">
        <v>214</v>
      </c>
      <c r="U66" s="106">
        <v>21</v>
      </c>
      <c r="V66" s="106"/>
      <c r="W66" s="106"/>
      <c r="X66" s="106"/>
      <c r="Y66" s="115">
        <v>11</v>
      </c>
      <c r="Z66" s="115">
        <v>1</v>
      </c>
      <c r="AA66" s="106"/>
      <c r="AB66" s="106"/>
      <c r="AC66" s="106"/>
      <c r="AD66" s="106"/>
      <c r="AE66" s="106">
        <v>21</v>
      </c>
    </row>
    <row r="67" ht="16.5" spans="17:31">
      <c r="Q67" s="107"/>
      <c r="R67" s="108"/>
      <c r="S67" s="108"/>
      <c r="T67" s="106" t="s">
        <v>225</v>
      </c>
      <c r="U67" s="106">
        <v>25</v>
      </c>
      <c r="V67" s="106"/>
      <c r="W67" s="106"/>
      <c r="X67" s="106"/>
      <c r="Y67" s="115">
        <v>66</v>
      </c>
      <c r="Z67" s="115">
        <v>211</v>
      </c>
      <c r="AA67" s="106"/>
      <c r="AB67" s="106"/>
      <c r="AC67" s="106"/>
      <c r="AD67" s="106"/>
      <c r="AE67" s="106">
        <v>26</v>
      </c>
    </row>
    <row r="68" ht="66" spans="17:31">
      <c r="Q68" s="110"/>
      <c r="R68" s="106" t="s">
        <v>245</v>
      </c>
      <c r="S68" s="106" t="s">
        <v>246</v>
      </c>
      <c r="T68" s="106" t="s">
        <v>206</v>
      </c>
      <c r="U68" s="106"/>
      <c r="V68" s="106"/>
      <c r="W68" s="106"/>
      <c r="X68" s="106"/>
      <c r="Y68" s="115">
        <v>1</v>
      </c>
      <c r="Z68" s="115"/>
      <c r="AA68" s="106"/>
      <c r="AB68" s="106"/>
      <c r="AC68" s="106">
        <v>7</v>
      </c>
      <c r="AD68" s="106"/>
      <c r="AE68" s="106">
        <v>7</v>
      </c>
    </row>
    <row r="69" ht="16.5" customHeight="1" spans="17:31">
      <c r="Q69" s="111" t="s">
        <v>247</v>
      </c>
      <c r="R69" s="112"/>
      <c r="S69" s="112"/>
      <c r="T69" s="113"/>
      <c r="U69" s="114">
        <v>62</v>
      </c>
      <c r="V69" s="114"/>
      <c r="W69" s="114"/>
      <c r="X69" s="114"/>
      <c r="Y69" s="115">
        <v>1</v>
      </c>
      <c r="Z69" s="115"/>
      <c r="AA69" s="114"/>
      <c r="AB69" s="114"/>
      <c r="AC69" s="114">
        <v>7</v>
      </c>
      <c r="AD69" s="114"/>
      <c r="AE69" s="114">
        <v>70</v>
      </c>
    </row>
    <row r="70" ht="16.5" customHeight="1" spans="17:31">
      <c r="Q70" s="111" t="s">
        <v>248</v>
      </c>
      <c r="R70" s="112"/>
      <c r="S70" s="112"/>
      <c r="T70" s="113"/>
      <c r="U70" s="114">
        <v>51</v>
      </c>
      <c r="V70" s="114">
        <v>54</v>
      </c>
      <c r="W70" s="114"/>
      <c r="X70" s="114"/>
      <c r="Y70" s="115">
        <v>1</v>
      </c>
      <c r="Z70" s="115"/>
      <c r="AA70" s="114">
        <v>69</v>
      </c>
      <c r="AB70" s="114"/>
      <c r="AC70" s="114">
        <v>50</v>
      </c>
      <c r="AD70" s="114"/>
      <c r="AE70" s="114">
        <v>226</v>
      </c>
    </row>
    <row r="71" ht="16.5" customHeight="1" spans="17:31">
      <c r="Q71" s="116" t="s">
        <v>202</v>
      </c>
      <c r="R71" s="117"/>
      <c r="S71" s="117"/>
      <c r="T71" s="118"/>
      <c r="U71" s="119">
        <v>365</v>
      </c>
      <c r="V71" s="119">
        <v>365</v>
      </c>
      <c r="W71" s="119"/>
      <c r="X71" s="119">
        <v>350</v>
      </c>
      <c r="Y71" s="115">
        <v>1</v>
      </c>
      <c r="Z71" s="115"/>
      <c r="AA71" s="119">
        <v>340</v>
      </c>
      <c r="AB71" s="119">
        <v>340</v>
      </c>
      <c r="AC71" s="119">
        <v>340</v>
      </c>
      <c r="AD71" s="119">
        <v>340</v>
      </c>
      <c r="AE71" s="119">
        <v>2790</v>
      </c>
    </row>
    <row r="72" ht="16.5" spans="25:40">
      <c r="Y72" s="115"/>
      <c r="Z72" s="115"/>
      <c r="AF72" s="120" t="s">
        <v>196</v>
      </c>
      <c r="AG72" s="120" t="s">
        <v>197</v>
      </c>
      <c r="AH72" s="120" t="s">
        <v>198</v>
      </c>
      <c r="AI72" s="120" t="s">
        <v>199</v>
      </c>
      <c r="AJ72" s="120" t="s">
        <v>200</v>
      </c>
      <c r="AK72" s="120" t="s">
        <v>201</v>
      </c>
      <c r="AL72" s="120" t="s">
        <v>249</v>
      </c>
      <c r="AM72" s="120" t="s">
        <v>250</v>
      </c>
      <c r="AN72" s="120" t="s">
        <v>202</v>
      </c>
    </row>
    <row r="73" ht="16.5" spans="25:44">
      <c r="Y73" s="115"/>
      <c r="Z73" s="115"/>
      <c r="AF73" s="121" t="s">
        <v>6</v>
      </c>
      <c r="AG73" s="121" t="s">
        <v>219</v>
      </c>
      <c r="AH73" s="121" t="s">
        <v>220</v>
      </c>
      <c r="AI73" s="115" t="s">
        <v>221</v>
      </c>
      <c r="AJ73" s="115">
        <v>2</v>
      </c>
      <c r="AK73" s="115"/>
      <c r="AL73" s="115"/>
      <c r="AM73" s="115"/>
      <c r="AN73" s="115"/>
      <c r="AO73" s="115"/>
      <c r="AP73" s="115"/>
      <c r="AQ73" s="115"/>
      <c r="AR73" s="115">
        <v>2</v>
      </c>
    </row>
    <row r="74" ht="16.5" spans="25:44">
      <c r="Y74" s="115"/>
      <c r="Z74" s="115"/>
      <c r="AF74" s="122"/>
      <c r="AG74" s="122"/>
      <c r="AH74" s="124"/>
      <c r="AI74" s="115" t="s">
        <v>222</v>
      </c>
      <c r="AJ74" s="115">
        <v>1</v>
      </c>
      <c r="AK74" s="115"/>
      <c r="AL74" s="115"/>
      <c r="AM74" s="115"/>
      <c r="AN74" s="115"/>
      <c r="AO74" s="115"/>
      <c r="AP74" s="115"/>
      <c r="AQ74" s="115"/>
      <c r="AR74" s="115">
        <v>1</v>
      </c>
    </row>
    <row r="75" ht="16.5" spans="25:44">
      <c r="Y75" s="115"/>
      <c r="Z75" s="115"/>
      <c r="AF75" s="122"/>
      <c r="AG75" s="122"/>
      <c r="AH75" s="125" t="s">
        <v>223</v>
      </c>
      <c r="AI75" s="115" t="s">
        <v>224</v>
      </c>
      <c r="AJ75" s="115">
        <v>90</v>
      </c>
      <c r="AK75" s="115">
        <v>10</v>
      </c>
      <c r="AL75" s="115"/>
      <c r="AM75" s="115"/>
      <c r="AN75" s="115"/>
      <c r="AO75" s="115"/>
      <c r="AP75" s="115"/>
      <c r="AQ75" s="115"/>
      <c r="AR75" s="115">
        <v>100</v>
      </c>
    </row>
    <row r="76" ht="16.5" spans="25:44">
      <c r="Y76" s="115"/>
      <c r="Z76" s="115"/>
      <c r="AF76" s="122"/>
      <c r="AG76" s="122"/>
      <c r="AH76" s="124"/>
      <c r="AI76" s="115" t="s">
        <v>225</v>
      </c>
      <c r="AJ76" s="115">
        <v>1</v>
      </c>
      <c r="AK76" s="115"/>
      <c r="AL76" s="115"/>
      <c r="AM76" s="115"/>
      <c r="AN76" s="115"/>
      <c r="AO76" s="115"/>
      <c r="AP76" s="115"/>
      <c r="AQ76" s="115"/>
      <c r="AR76" s="115">
        <v>1</v>
      </c>
    </row>
    <row r="77" ht="16.5" spans="32:44">
      <c r="AF77" s="122"/>
      <c r="AG77" s="124"/>
      <c r="AH77" s="115" t="s">
        <v>226</v>
      </c>
      <c r="AI77" s="115" t="s">
        <v>227</v>
      </c>
      <c r="AJ77" s="115">
        <v>2</v>
      </c>
      <c r="AK77" s="115"/>
      <c r="AL77" s="115"/>
      <c r="AM77" s="115"/>
      <c r="AN77" s="115"/>
      <c r="AO77" s="115"/>
      <c r="AP77" s="115"/>
      <c r="AQ77" s="115"/>
      <c r="AR77" s="115">
        <v>2</v>
      </c>
    </row>
    <row r="78" ht="49.5" spans="32:44">
      <c r="AF78" s="122"/>
      <c r="AG78" s="115" t="s">
        <v>228</v>
      </c>
      <c r="AH78" s="115" t="s">
        <v>223</v>
      </c>
      <c r="AI78" s="115" t="s">
        <v>224</v>
      </c>
      <c r="AJ78" s="115">
        <v>10</v>
      </c>
      <c r="AK78" s="115">
        <v>66</v>
      </c>
      <c r="AL78" s="115">
        <v>24</v>
      </c>
      <c r="AM78" s="115"/>
      <c r="AN78" s="115"/>
      <c r="AO78" s="115"/>
      <c r="AP78" s="115"/>
      <c r="AQ78" s="115"/>
      <c r="AR78" s="115">
        <v>100</v>
      </c>
    </row>
    <row r="79" ht="33" spans="32:44">
      <c r="AF79" s="122"/>
      <c r="AG79" s="115" t="s">
        <v>251</v>
      </c>
      <c r="AH79" s="115" t="s">
        <v>223</v>
      </c>
      <c r="AI79" s="115" t="s">
        <v>224</v>
      </c>
      <c r="AJ79" s="115"/>
      <c r="AK79" s="115">
        <v>1</v>
      </c>
      <c r="AL79" s="115"/>
      <c r="AM79" s="115"/>
      <c r="AN79" s="115"/>
      <c r="AO79" s="115"/>
      <c r="AP79" s="115"/>
      <c r="AQ79" s="115"/>
      <c r="AR79" s="115">
        <v>1</v>
      </c>
    </row>
    <row r="80" ht="33" spans="32:44">
      <c r="AF80" s="122"/>
      <c r="AG80" s="115" t="s">
        <v>229</v>
      </c>
      <c r="AH80" s="115" t="s">
        <v>223</v>
      </c>
      <c r="AI80" s="115" t="s">
        <v>224</v>
      </c>
      <c r="AJ80" s="115"/>
      <c r="AK80" s="115"/>
      <c r="AL80" s="115"/>
      <c r="AM80" s="115"/>
      <c r="AN80" s="115"/>
      <c r="AO80" s="115"/>
      <c r="AP80" s="115">
        <v>2</v>
      </c>
      <c r="AQ80" s="115"/>
      <c r="AR80" s="115">
        <v>2</v>
      </c>
    </row>
    <row r="81" ht="16.5" spans="32:44">
      <c r="AF81" s="122"/>
      <c r="AG81" s="121" t="s">
        <v>252</v>
      </c>
      <c r="AH81" s="115" t="s">
        <v>220</v>
      </c>
      <c r="AI81" s="115" t="s">
        <v>222</v>
      </c>
      <c r="AJ81" s="115"/>
      <c r="AK81" s="115"/>
      <c r="AL81" s="115"/>
      <c r="AM81" s="115">
        <v>1</v>
      </c>
      <c r="AN81" s="115"/>
      <c r="AO81" s="115"/>
      <c r="AP81" s="115"/>
      <c r="AQ81" s="115"/>
      <c r="AR81" s="115">
        <v>1</v>
      </c>
    </row>
    <row r="82" ht="16.5" spans="32:44">
      <c r="AF82" s="122"/>
      <c r="AG82" s="122"/>
      <c r="AH82" s="121" t="s">
        <v>223</v>
      </c>
      <c r="AI82" s="115" t="s">
        <v>224</v>
      </c>
      <c r="AJ82" s="115"/>
      <c r="AK82" s="115"/>
      <c r="AL82" s="115"/>
      <c r="AM82" s="115">
        <v>2</v>
      </c>
      <c r="AN82" s="115"/>
      <c r="AO82" s="115"/>
      <c r="AP82" s="115"/>
      <c r="AQ82" s="115"/>
      <c r="AR82" s="115">
        <v>2</v>
      </c>
    </row>
    <row r="83" ht="16.5" spans="32:44">
      <c r="AF83" s="122"/>
      <c r="AG83" s="122"/>
      <c r="AH83" s="124"/>
      <c r="AI83" s="115" t="s">
        <v>225</v>
      </c>
      <c r="AJ83" s="115"/>
      <c r="AK83" s="115"/>
      <c r="AL83" s="115"/>
      <c r="AM83" s="115">
        <v>2</v>
      </c>
      <c r="AN83" s="115"/>
      <c r="AO83" s="115"/>
      <c r="AP83" s="115"/>
      <c r="AQ83" s="115"/>
      <c r="AR83" s="115">
        <v>2</v>
      </c>
    </row>
    <row r="84" ht="16.5" spans="32:44">
      <c r="AF84" s="122"/>
      <c r="AG84" s="122"/>
      <c r="AH84" s="125" t="s">
        <v>231</v>
      </c>
      <c r="AI84" s="115" t="s">
        <v>221</v>
      </c>
      <c r="AJ84" s="115"/>
      <c r="AK84" s="115"/>
      <c r="AL84" s="115"/>
      <c r="AM84" s="115"/>
      <c r="AN84" s="115"/>
      <c r="AO84" s="115"/>
      <c r="AP84" s="115">
        <v>10</v>
      </c>
      <c r="AQ84" s="115"/>
      <c r="AR84" s="115">
        <v>10</v>
      </c>
    </row>
    <row r="85" ht="16.5" spans="32:44">
      <c r="AF85" s="122"/>
      <c r="AG85" s="122"/>
      <c r="AH85" s="122"/>
      <c r="AI85" s="115" t="s">
        <v>224</v>
      </c>
      <c r="AJ85" s="115"/>
      <c r="AK85" s="115"/>
      <c r="AL85" s="115"/>
      <c r="AM85" s="115"/>
      <c r="AN85" s="115">
        <v>16</v>
      </c>
      <c r="AO85" s="115"/>
      <c r="AP85" s="115"/>
      <c r="AQ85" s="115"/>
      <c r="AR85" s="115">
        <v>16</v>
      </c>
    </row>
    <row r="86" ht="16.5" spans="32:44">
      <c r="AF86" s="122"/>
      <c r="AG86" s="122"/>
      <c r="AH86" s="122"/>
      <c r="AI86" s="115" t="s">
        <v>222</v>
      </c>
      <c r="AJ86" s="115"/>
      <c r="AK86" s="115"/>
      <c r="AL86" s="115"/>
      <c r="AM86" s="115"/>
      <c r="AN86" s="115">
        <v>9</v>
      </c>
      <c r="AO86" s="115"/>
      <c r="AP86" s="115"/>
      <c r="AQ86" s="115"/>
      <c r="AR86" s="115">
        <v>9</v>
      </c>
    </row>
    <row r="87" ht="16.5" spans="32:44">
      <c r="AF87" s="122"/>
      <c r="AG87" s="124"/>
      <c r="AH87" s="124"/>
      <c r="AI87" s="115" t="s">
        <v>225</v>
      </c>
      <c r="AJ87" s="115"/>
      <c r="AK87" s="115"/>
      <c r="AL87" s="115"/>
      <c r="AM87" s="115"/>
      <c r="AN87" s="115"/>
      <c r="AO87" s="115"/>
      <c r="AP87" s="115">
        <v>16</v>
      </c>
      <c r="AQ87" s="115"/>
      <c r="AR87" s="115">
        <v>16</v>
      </c>
    </row>
    <row r="88" ht="16.5" spans="32:44">
      <c r="AF88" s="122"/>
      <c r="AG88" s="125" t="s">
        <v>230</v>
      </c>
      <c r="AH88" s="125" t="s">
        <v>220</v>
      </c>
      <c r="AI88" s="115" t="s">
        <v>221</v>
      </c>
      <c r="AJ88" s="115"/>
      <c r="AK88" s="115"/>
      <c r="AL88" s="115"/>
      <c r="AM88" s="115">
        <v>3</v>
      </c>
      <c r="AN88" s="115"/>
      <c r="AO88" s="115"/>
      <c r="AP88" s="115"/>
      <c r="AQ88" s="115"/>
      <c r="AR88" s="115">
        <v>3</v>
      </c>
    </row>
    <row r="89" ht="16.5" spans="32:44">
      <c r="AF89" s="122"/>
      <c r="AG89" s="122"/>
      <c r="AH89" s="124"/>
      <c r="AI89" s="115" t="s">
        <v>222</v>
      </c>
      <c r="AJ89" s="115"/>
      <c r="AK89" s="115"/>
      <c r="AL89" s="115"/>
      <c r="AM89" s="115">
        <v>3</v>
      </c>
      <c r="AN89" s="115"/>
      <c r="AO89" s="115"/>
      <c r="AP89" s="115"/>
      <c r="AQ89" s="115"/>
      <c r="AR89" s="115">
        <v>3</v>
      </c>
    </row>
    <row r="90" ht="16.5" spans="32:44">
      <c r="AF90" s="122"/>
      <c r="AG90" s="122"/>
      <c r="AH90" s="125" t="s">
        <v>223</v>
      </c>
      <c r="AI90" s="115" t="s">
        <v>224</v>
      </c>
      <c r="AJ90" s="115"/>
      <c r="AK90" s="115"/>
      <c r="AL90" s="115"/>
      <c r="AM90" s="115">
        <v>5</v>
      </c>
      <c r="AN90" s="115"/>
      <c r="AO90" s="115"/>
      <c r="AP90" s="115"/>
      <c r="AQ90" s="115"/>
      <c r="AR90" s="115">
        <v>5</v>
      </c>
    </row>
    <row r="91" ht="16.5" spans="32:44">
      <c r="AF91" s="122"/>
      <c r="AG91" s="122"/>
      <c r="AH91" s="124"/>
      <c r="AI91" s="115" t="s">
        <v>225</v>
      </c>
      <c r="AJ91" s="115"/>
      <c r="AK91" s="115"/>
      <c r="AL91" s="115"/>
      <c r="AM91" s="115">
        <v>9</v>
      </c>
      <c r="AN91" s="115"/>
      <c r="AO91" s="115"/>
      <c r="AP91" s="115"/>
      <c r="AQ91" s="115"/>
      <c r="AR91" s="115">
        <v>9</v>
      </c>
    </row>
    <row r="92" ht="16.5" spans="32:44">
      <c r="AF92" s="122"/>
      <c r="AG92" s="122"/>
      <c r="AH92" s="125" t="s">
        <v>231</v>
      </c>
      <c r="AI92" s="115" t="s">
        <v>221</v>
      </c>
      <c r="AJ92" s="115"/>
      <c r="AK92" s="115"/>
      <c r="AL92" s="115"/>
      <c r="AM92" s="115"/>
      <c r="AN92" s="115"/>
      <c r="AO92" s="115"/>
      <c r="AP92" s="115">
        <v>12</v>
      </c>
      <c r="AQ92" s="115"/>
      <c r="AR92" s="115">
        <v>12</v>
      </c>
    </row>
    <row r="93" ht="16.5" spans="32:44">
      <c r="AF93" s="122"/>
      <c r="AG93" s="122"/>
      <c r="AH93" s="122"/>
      <c r="AI93" s="115" t="s">
        <v>224</v>
      </c>
      <c r="AJ93" s="115"/>
      <c r="AK93" s="115"/>
      <c r="AL93" s="115"/>
      <c r="AM93" s="115"/>
      <c r="AN93" s="115">
        <v>14</v>
      </c>
      <c r="AO93" s="115">
        <v>4</v>
      </c>
      <c r="AP93" s="115"/>
      <c r="AQ93" s="115"/>
      <c r="AR93" s="115">
        <v>18</v>
      </c>
    </row>
    <row r="94" ht="16.5" spans="32:44">
      <c r="AF94" s="122"/>
      <c r="AG94" s="122"/>
      <c r="AH94" s="122"/>
      <c r="AI94" s="115" t="s">
        <v>222</v>
      </c>
      <c r="AJ94" s="115">
        <v>1</v>
      </c>
      <c r="AK94" s="115"/>
      <c r="AL94" s="115"/>
      <c r="AM94" s="115"/>
      <c r="AN94" s="115">
        <v>12</v>
      </c>
      <c r="AO94" s="115">
        <v>2</v>
      </c>
      <c r="AP94" s="115"/>
      <c r="AQ94" s="115"/>
      <c r="AR94" s="115">
        <v>15</v>
      </c>
    </row>
    <row r="95" ht="16.5" spans="32:44">
      <c r="AF95" s="122"/>
      <c r="AG95" s="124"/>
      <c r="AH95" s="124"/>
      <c r="AI95" s="115" t="s">
        <v>225</v>
      </c>
      <c r="AJ95" s="115"/>
      <c r="AK95" s="115"/>
      <c r="AL95" s="115"/>
      <c r="AM95" s="115"/>
      <c r="AN95" s="115"/>
      <c r="AO95" s="115"/>
      <c r="AP95" s="115">
        <v>15</v>
      </c>
      <c r="AQ95" s="115"/>
      <c r="AR95" s="115">
        <v>15</v>
      </c>
    </row>
    <row r="96" ht="16.5" spans="32:44">
      <c r="AF96" s="122"/>
      <c r="AG96" s="125" t="s">
        <v>253</v>
      </c>
      <c r="AH96" s="115" t="s">
        <v>220</v>
      </c>
      <c r="AI96" s="115" t="s">
        <v>221</v>
      </c>
      <c r="AJ96" s="115"/>
      <c r="AK96" s="115"/>
      <c r="AL96" s="115"/>
      <c r="AM96" s="115">
        <v>4</v>
      </c>
      <c r="AN96" s="115"/>
      <c r="AO96" s="115"/>
      <c r="AP96" s="115"/>
      <c r="AQ96" s="115"/>
      <c r="AR96" s="115">
        <v>4</v>
      </c>
    </row>
    <row r="97" ht="16.5" spans="32:44">
      <c r="AF97" s="122"/>
      <c r="AG97" s="122"/>
      <c r="AH97" s="121" t="s">
        <v>223</v>
      </c>
      <c r="AI97" s="115" t="s">
        <v>224</v>
      </c>
      <c r="AJ97" s="115"/>
      <c r="AK97" s="115"/>
      <c r="AL97" s="115"/>
      <c r="AM97" s="115">
        <v>4</v>
      </c>
      <c r="AN97" s="115"/>
      <c r="AO97" s="115"/>
      <c r="AP97" s="115"/>
      <c r="AQ97" s="115"/>
      <c r="AR97" s="115">
        <v>4</v>
      </c>
    </row>
    <row r="98" ht="16.5" spans="32:44">
      <c r="AF98" s="122"/>
      <c r="AG98" s="122"/>
      <c r="AH98" s="124"/>
      <c r="AI98" s="115" t="s">
        <v>225</v>
      </c>
      <c r="AJ98" s="115"/>
      <c r="AK98" s="115"/>
      <c r="AL98" s="115"/>
      <c r="AM98" s="115">
        <v>3</v>
      </c>
      <c r="AN98" s="115"/>
      <c r="AO98" s="115"/>
      <c r="AP98" s="115"/>
      <c r="AQ98" s="115"/>
      <c r="AR98" s="115">
        <v>3</v>
      </c>
    </row>
    <row r="99" ht="16.5" spans="32:44">
      <c r="AF99" s="122"/>
      <c r="AG99" s="122"/>
      <c r="AH99" s="125" t="s">
        <v>231</v>
      </c>
      <c r="AI99" s="115" t="s">
        <v>221</v>
      </c>
      <c r="AJ99" s="115"/>
      <c r="AK99" s="115"/>
      <c r="AL99" s="115"/>
      <c r="AM99" s="115"/>
      <c r="AN99" s="115"/>
      <c r="AO99" s="115"/>
      <c r="AP99" s="115">
        <v>2</v>
      </c>
      <c r="AQ99" s="115"/>
      <c r="AR99" s="115">
        <v>2</v>
      </c>
    </row>
    <row r="100" ht="16.5" spans="32:44">
      <c r="AF100" s="122"/>
      <c r="AG100" s="122"/>
      <c r="AH100" s="122"/>
      <c r="AI100" s="115" t="s">
        <v>224</v>
      </c>
      <c r="AJ100" s="115"/>
      <c r="AK100" s="115"/>
      <c r="AL100" s="115"/>
      <c r="AM100" s="115"/>
      <c r="AN100" s="115">
        <v>3</v>
      </c>
      <c r="AO100" s="115"/>
      <c r="AP100" s="115"/>
      <c r="AQ100" s="115"/>
      <c r="AR100" s="115">
        <v>3</v>
      </c>
    </row>
    <row r="101" ht="16.5" spans="32:44">
      <c r="AF101" s="122"/>
      <c r="AG101" s="122"/>
      <c r="AH101" s="122"/>
      <c r="AI101" s="115" t="s">
        <v>222</v>
      </c>
      <c r="AJ101" s="115"/>
      <c r="AK101" s="115"/>
      <c r="AL101" s="115"/>
      <c r="AM101" s="115"/>
      <c r="AN101" s="115">
        <v>3</v>
      </c>
      <c r="AO101" s="115"/>
      <c r="AP101" s="115"/>
      <c r="AQ101" s="115"/>
      <c r="AR101" s="115">
        <v>3</v>
      </c>
    </row>
    <row r="102" ht="16.5" spans="32:44">
      <c r="AF102" s="122"/>
      <c r="AG102" s="124"/>
      <c r="AH102" s="124"/>
      <c r="AI102" s="115" t="s">
        <v>225</v>
      </c>
      <c r="AJ102" s="115"/>
      <c r="AK102" s="115"/>
      <c r="AL102" s="115"/>
      <c r="AM102" s="115"/>
      <c r="AN102" s="115"/>
      <c r="AO102" s="115"/>
      <c r="AP102" s="115">
        <v>4</v>
      </c>
      <c r="AQ102" s="115"/>
      <c r="AR102" s="115">
        <v>4</v>
      </c>
    </row>
    <row r="103" ht="16.5" spans="32:44">
      <c r="AF103" s="122"/>
      <c r="AG103" s="125" t="s">
        <v>254</v>
      </c>
      <c r="AH103" s="115" t="s">
        <v>223</v>
      </c>
      <c r="AI103" s="115" t="s">
        <v>225</v>
      </c>
      <c r="AJ103" s="115"/>
      <c r="AK103" s="115"/>
      <c r="AL103" s="115"/>
      <c r="AM103" s="115">
        <v>2</v>
      </c>
      <c r="AN103" s="115"/>
      <c r="AO103" s="115"/>
      <c r="AP103" s="115"/>
      <c r="AQ103" s="115"/>
      <c r="AR103" s="115">
        <v>2</v>
      </c>
    </row>
    <row r="104" ht="16.5" spans="32:44">
      <c r="AF104" s="122"/>
      <c r="AG104" s="122"/>
      <c r="AH104" s="121" t="s">
        <v>231</v>
      </c>
      <c r="AI104" s="115" t="s">
        <v>221</v>
      </c>
      <c r="AJ104" s="115"/>
      <c r="AK104" s="115"/>
      <c r="AL104" s="115"/>
      <c r="AM104" s="115"/>
      <c r="AN104" s="115"/>
      <c r="AO104" s="115"/>
      <c r="AP104" s="115">
        <v>4</v>
      </c>
      <c r="AQ104" s="115"/>
      <c r="AR104" s="115">
        <v>4</v>
      </c>
    </row>
    <row r="105" ht="16.5" spans="32:44">
      <c r="AF105" s="122"/>
      <c r="AG105" s="122"/>
      <c r="AH105" s="122"/>
      <c r="AI105" s="115" t="s">
        <v>224</v>
      </c>
      <c r="AJ105" s="115"/>
      <c r="AK105" s="115"/>
      <c r="AL105" s="115"/>
      <c r="AM105" s="115"/>
      <c r="AN105" s="115">
        <v>5</v>
      </c>
      <c r="AO105" s="115"/>
      <c r="AP105" s="115"/>
      <c r="AQ105" s="115"/>
      <c r="AR105" s="115">
        <v>5</v>
      </c>
    </row>
    <row r="106" ht="16.5" spans="32:44">
      <c r="AF106" s="122"/>
      <c r="AG106" s="122"/>
      <c r="AH106" s="122"/>
      <c r="AI106" s="115" t="s">
        <v>222</v>
      </c>
      <c r="AJ106" s="115"/>
      <c r="AK106" s="115"/>
      <c r="AL106" s="115"/>
      <c r="AM106" s="115"/>
      <c r="AN106" s="115">
        <v>1</v>
      </c>
      <c r="AO106" s="115"/>
      <c r="AP106" s="115"/>
      <c r="AQ106" s="115"/>
      <c r="AR106" s="115">
        <v>1</v>
      </c>
    </row>
    <row r="107" ht="16.5" spans="32:44">
      <c r="AF107" s="122"/>
      <c r="AG107" s="124"/>
      <c r="AH107" s="124"/>
      <c r="AI107" s="115" t="s">
        <v>225</v>
      </c>
      <c r="AJ107" s="115"/>
      <c r="AK107" s="115"/>
      <c r="AL107" s="115"/>
      <c r="AM107" s="115"/>
      <c r="AN107" s="115"/>
      <c r="AO107" s="115"/>
      <c r="AP107" s="115">
        <v>5</v>
      </c>
      <c r="AQ107" s="115"/>
      <c r="AR107" s="115">
        <v>5</v>
      </c>
    </row>
    <row r="108" ht="49.5" spans="32:44">
      <c r="AF108" s="123"/>
      <c r="AG108" s="115" t="s">
        <v>233</v>
      </c>
      <c r="AH108" s="115" t="s">
        <v>223</v>
      </c>
      <c r="AI108" s="115" t="s">
        <v>224</v>
      </c>
      <c r="AJ108" s="115">
        <v>2</v>
      </c>
      <c r="AK108" s="115"/>
      <c r="AL108" s="115">
        <v>77</v>
      </c>
      <c r="AM108" s="115">
        <v>82</v>
      </c>
      <c r="AN108" s="115"/>
      <c r="AO108" s="115">
        <v>114</v>
      </c>
      <c r="AP108" s="115">
        <v>48</v>
      </c>
      <c r="AQ108" s="115">
        <v>120</v>
      </c>
      <c r="AR108" s="115">
        <v>443</v>
      </c>
    </row>
    <row r="109" ht="16.5" customHeight="1" spans="32:44">
      <c r="AF109" s="111" t="s">
        <v>241</v>
      </c>
      <c r="AG109" s="112"/>
      <c r="AH109" s="112"/>
      <c r="AI109" s="113"/>
      <c r="AJ109" s="114">
        <v>109</v>
      </c>
      <c r="AK109" s="114">
        <v>77</v>
      </c>
      <c r="AL109" s="114">
        <v>101</v>
      </c>
      <c r="AM109" s="114">
        <v>120</v>
      </c>
      <c r="AN109" s="114">
        <v>63</v>
      </c>
      <c r="AO109" s="114">
        <v>120</v>
      </c>
      <c r="AP109" s="114">
        <v>118</v>
      </c>
      <c r="AQ109" s="114">
        <v>120</v>
      </c>
      <c r="AR109" s="114">
        <v>828</v>
      </c>
    </row>
    <row r="110" ht="16.5" spans="32:44">
      <c r="AF110" s="121" t="s">
        <v>242</v>
      </c>
      <c r="AG110" s="121" t="s">
        <v>243</v>
      </c>
      <c r="AH110" s="121" t="s">
        <v>244</v>
      </c>
      <c r="AI110" s="115" t="s">
        <v>206</v>
      </c>
      <c r="AJ110" s="115">
        <v>4</v>
      </c>
      <c r="AK110" s="115"/>
      <c r="AL110" s="115"/>
      <c r="AM110" s="115"/>
      <c r="AN110" s="115"/>
      <c r="AO110" s="115"/>
      <c r="AP110" s="115"/>
      <c r="AQ110" s="115"/>
      <c r="AR110" s="115">
        <v>4</v>
      </c>
    </row>
    <row r="111" ht="16.5" spans="32:44">
      <c r="AF111" s="122"/>
      <c r="AG111" s="122"/>
      <c r="AH111" s="122"/>
      <c r="AI111" s="115" t="s">
        <v>214</v>
      </c>
      <c r="AJ111" s="115">
        <v>5</v>
      </c>
      <c r="AK111" s="115"/>
      <c r="AL111" s="115"/>
      <c r="AM111" s="115"/>
      <c r="AN111" s="115"/>
      <c r="AO111" s="115"/>
      <c r="AP111" s="115"/>
      <c r="AQ111" s="115"/>
      <c r="AR111" s="115">
        <v>5</v>
      </c>
    </row>
    <row r="112" ht="16.5" spans="32:44">
      <c r="AF112" s="122"/>
      <c r="AG112" s="124"/>
      <c r="AH112" s="124"/>
      <c r="AI112" s="115" t="s">
        <v>225</v>
      </c>
      <c r="AJ112" s="115">
        <v>1</v>
      </c>
      <c r="AK112" s="115">
        <v>1</v>
      </c>
      <c r="AL112" s="115"/>
      <c r="AM112" s="115"/>
      <c r="AN112" s="115"/>
      <c r="AO112" s="115"/>
      <c r="AP112" s="115"/>
      <c r="AQ112" s="115"/>
      <c r="AR112" s="115">
        <v>2</v>
      </c>
    </row>
    <row r="113" ht="33" spans="32:44">
      <c r="AF113" s="122"/>
      <c r="AG113" s="115" t="s">
        <v>255</v>
      </c>
      <c r="AH113" s="115" t="s">
        <v>246</v>
      </c>
      <c r="AI113" s="115" t="s">
        <v>225</v>
      </c>
      <c r="AJ113" s="115"/>
      <c r="AK113" s="115"/>
      <c r="AL113" s="115"/>
      <c r="AM113" s="115"/>
      <c r="AN113" s="115"/>
      <c r="AO113" s="115"/>
      <c r="AP113" s="115">
        <v>2</v>
      </c>
      <c r="AQ113" s="115"/>
      <c r="AR113" s="115">
        <v>2</v>
      </c>
    </row>
    <row r="114" ht="49.5" spans="32:44">
      <c r="AF114" s="123"/>
      <c r="AG114" s="115" t="s">
        <v>256</v>
      </c>
      <c r="AH114" s="115" t="s">
        <v>246</v>
      </c>
      <c r="AI114" s="115" t="s">
        <v>206</v>
      </c>
      <c r="AJ114" s="115"/>
      <c r="AK114" s="115"/>
      <c r="AL114" s="115"/>
      <c r="AM114" s="115"/>
      <c r="AN114" s="115">
        <v>7</v>
      </c>
      <c r="AO114" s="115"/>
      <c r="AP114" s="115"/>
      <c r="AQ114" s="115"/>
      <c r="AR114" s="115">
        <v>7</v>
      </c>
    </row>
    <row r="115" ht="16.5" customHeight="1" spans="32:44">
      <c r="AF115" s="111" t="s">
        <v>247</v>
      </c>
      <c r="AG115" s="112"/>
      <c r="AH115" s="112"/>
      <c r="AI115" s="113"/>
      <c r="AJ115" s="114">
        <v>10</v>
      </c>
      <c r="AK115" s="114">
        <v>1</v>
      </c>
      <c r="AL115" s="114"/>
      <c r="AM115" s="114"/>
      <c r="AN115" s="114">
        <v>7</v>
      </c>
      <c r="AO115" s="114"/>
      <c r="AP115" s="114">
        <v>2</v>
      </c>
      <c r="AQ115" s="114"/>
      <c r="AR115" s="114">
        <v>20</v>
      </c>
    </row>
    <row r="116" ht="16.5" spans="32:44">
      <c r="AF116" s="121" t="s">
        <v>257</v>
      </c>
      <c r="AG116" s="121" t="s">
        <v>243</v>
      </c>
      <c r="AH116" s="121" t="s">
        <v>244</v>
      </c>
      <c r="AI116" s="115" t="s">
        <v>206</v>
      </c>
      <c r="AJ116" s="115">
        <v>2</v>
      </c>
      <c r="AK116" s="115">
        <v>27</v>
      </c>
      <c r="AL116" s="115"/>
      <c r="AM116" s="115"/>
      <c r="AN116" s="115"/>
      <c r="AO116" s="115"/>
      <c r="AP116" s="115"/>
      <c r="AQ116" s="115"/>
      <c r="AR116" s="115">
        <v>29</v>
      </c>
    </row>
    <row r="117" ht="16.5" spans="32:44">
      <c r="AF117" s="122"/>
      <c r="AG117" s="122"/>
      <c r="AH117" s="122"/>
      <c r="AI117" s="115" t="s">
        <v>214</v>
      </c>
      <c r="AJ117" s="115">
        <v>2</v>
      </c>
      <c r="AK117" s="115">
        <v>11</v>
      </c>
      <c r="AL117" s="115">
        <v>19</v>
      </c>
      <c r="AM117" s="115"/>
      <c r="AN117" s="115"/>
      <c r="AO117" s="115"/>
      <c r="AP117" s="115"/>
      <c r="AQ117" s="115"/>
      <c r="AR117" s="115">
        <v>32</v>
      </c>
    </row>
    <row r="118" ht="16.5" spans="32:44">
      <c r="AF118" s="122"/>
      <c r="AG118" s="122"/>
      <c r="AH118" s="122"/>
      <c r="AI118" s="115" t="s">
        <v>225</v>
      </c>
      <c r="AJ118" s="115">
        <v>6</v>
      </c>
      <c r="AK118" s="115">
        <v>2</v>
      </c>
      <c r="AL118" s="115"/>
      <c r="AM118" s="115"/>
      <c r="AN118" s="115"/>
      <c r="AO118" s="115"/>
      <c r="AP118" s="115"/>
      <c r="AQ118" s="115"/>
      <c r="AR118" s="115">
        <v>8</v>
      </c>
    </row>
    <row r="119" ht="16.5" spans="32:44">
      <c r="AF119" s="122"/>
      <c r="AG119" s="124"/>
      <c r="AH119" s="124"/>
      <c r="AI119" s="115" t="s">
        <v>211</v>
      </c>
      <c r="AJ119" s="115">
        <v>1</v>
      </c>
      <c r="AK119" s="115">
        <v>12</v>
      </c>
      <c r="AL119" s="115"/>
      <c r="AM119" s="115"/>
      <c r="AN119" s="115"/>
      <c r="AO119" s="115"/>
      <c r="AP119" s="115"/>
      <c r="AQ119" s="115"/>
      <c r="AR119" s="115">
        <v>13</v>
      </c>
    </row>
    <row r="120" ht="49.5" spans="32:44">
      <c r="AF120" s="122"/>
      <c r="AG120" s="115" t="s">
        <v>256</v>
      </c>
      <c r="AH120" s="115" t="s">
        <v>246</v>
      </c>
      <c r="AI120" s="115" t="s">
        <v>206</v>
      </c>
      <c r="AJ120" s="115"/>
      <c r="AK120" s="115"/>
      <c r="AL120" s="115"/>
      <c r="AM120" s="115"/>
      <c r="AN120" s="115">
        <v>20</v>
      </c>
      <c r="AO120" s="115"/>
      <c r="AP120" s="115"/>
      <c r="AQ120" s="115"/>
      <c r="AR120" s="115">
        <v>20</v>
      </c>
    </row>
    <row r="121" ht="49.5" spans="32:44">
      <c r="AF121" s="123"/>
      <c r="AG121" s="115" t="s">
        <v>258</v>
      </c>
      <c r="AH121" s="115" t="s">
        <v>246</v>
      </c>
      <c r="AI121" s="115" t="s">
        <v>206</v>
      </c>
      <c r="AJ121" s="115"/>
      <c r="AK121" s="115"/>
      <c r="AL121" s="115"/>
      <c r="AM121" s="115"/>
      <c r="AN121" s="115">
        <v>30</v>
      </c>
      <c r="AO121" s="115"/>
      <c r="AP121" s="115"/>
      <c r="AQ121" s="115"/>
      <c r="AR121" s="115">
        <v>30</v>
      </c>
    </row>
    <row r="122" ht="16.5" customHeight="1" spans="32:44">
      <c r="AF122" s="111" t="s">
        <v>248</v>
      </c>
      <c r="AG122" s="112"/>
      <c r="AH122" s="112"/>
      <c r="AI122" s="113"/>
      <c r="AJ122" s="114">
        <v>11</v>
      </c>
      <c r="AK122" s="114">
        <v>52</v>
      </c>
      <c r="AL122" s="114">
        <v>19</v>
      </c>
      <c r="AM122" s="114"/>
      <c r="AN122" s="114">
        <v>50</v>
      </c>
      <c r="AO122" s="114"/>
      <c r="AP122" s="114"/>
      <c r="AQ122" s="114"/>
      <c r="AR122" s="114">
        <v>132</v>
      </c>
    </row>
    <row r="123" ht="16.5" customHeight="1" spans="32:44">
      <c r="AF123" s="121" t="s">
        <v>203</v>
      </c>
      <c r="AG123" s="121" t="s">
        <v>204</v>
      </c>
      <c r="AH123" s="115" t="s">
        <v>205</v>
      </c>
      <c r="AI123" s="115" t="s">
        <v>206</v>
      </c>
      <c r="AJ123" s="115">
        <v>1</v>
      </c>
      <c r="AK123" s="115"/>
      <c r="AL123" s="115"/>
      <c r="AM123" s="115"/>
      <c r="AN123" s="115">
        <v>4</v>
      </c>
      <c r="AO123" s="115"/>
      <c r="AP123" s="115"/>
      <c r="AQ123" s="115"/>
      <c r="AR123" s="115">
        <v>5</v>
      </c>
    </row>
    <row r="124" ht="16.5" spans="32:44">
      <c r="AF124" s="122"/>
      <c r="AG124" s="122"/>
      <c r="AH124" s="121" t="s">
        <v>207</v>
      </c>
      <c r="AI124" s="115" t="s">
        <v>206</v>
      </c>
      <c r="AJ124" s="115">
        <v>1</v>
      </c>
      <c r="AK124" s="115"/>
      <c r="AL124" s="115"/>
      <c r="AM124" s="115"/>
      <c r="AN124" s="115">
        <v>9</v>
      </c>
      <c r="AO124" s="115"/>
      <c r="AP124" s="115"/>
      <c r="AQ124" s="115"/>
      <c r="AR124" s="115">
        <v>10</v>
      </c>
    </row>
    <row r="125" ht="16.5" spans="32:44">
      <c r="AF125" s="122"/>
      <c r="AG125" s="124"/>
      <c r="AH125" s="124"/>
      <c r="AI125" s="115" t="s">
        <v>208</v>
      </c>
      <c r="AJ125" s="115">
        <v>1</v>
      </c>
      <c r="AK125" s="115"/>
      <c r="AL125" s="115"/>
      <c r="AM125" s="115"/>
      <c r="AN125" s="115">
        <v>9</v>
      </c>
      <c r="AO125" s="115"/>
      <c r="AP125" s="115"/>
      <c r="AQ125" s="115"/>
      <c r="AR125" s="115">
        <v>10</v>
      </c>
    </row>
    <row r="126" ht="33" spans="32:44">
      <c r="AF126" s="122"/>
      <c r="AG126" s="115" t="s">
        <v>209</v>
      </c>
      <c r="AH126" s="115" t="s">
        <v>210</v>
      </c>
      <c r="AI126" s="115" t="s">
        <v>211</v>
      </c>
      <c r="AJ126" s="115">
        <v>1</v>
      </c>
      <c r="AK126" s="115"/>
      <c r="AL126" s="115"/>
      <c r="AM126" s="115"/>
      <c r="AN126" s="115"/>
      <c r="AO126" s="115"/>
      <c r="AP126" s="115"/>
      <c r="AQ126" s="115"/>
      <c r="AR126" s="115">
        <v>1</v>
      </c>
    </row>
    <row r="127" ht="16.5" spans="32:44">
      <c r="AF127" s="122"/>
      <c r="AG127" s="121" t="s">
        <v>212</v>
      </c>
      <c r="AH127" s="121" t="s">
        <v>210</v>
      </c>
      <c r="AI127" s="115" t="s">
        <v>206</v>
      </c>
      <c r="AJ127" s="115">
        <v>11</v>
      </c>
      <c r="AK127" s="115">
        <v>1</v>
      </c>
      <c r="AL127" s="115"/>
      <c r="AM127" s="115">
        <v>134</v>
      </c>
      <c r="AN127" s="115">
        <v>160</v>
      </c>
      <c r="AO127" s="115">
        <v>117</v>
      </c>
      <c r="AP127" s="115">
        <v>28</v>
      </c>
      <c r="AQ127" s="115">
        <v>172</v>
      </c>
      <c r="AR127" s="115">
        <v>623</v>
      </c>
    </row>
    <row r="128" ht="16.5" spans="32:44">
      <c r="AF128" s="122"/>
      <c r="AG128" s="122"/>
      <c r="AH128" s="122"/>
      <c r="AI128" s="115" t="s">
        <v>208</v>
      </c>
      <c r="AJ128" s="115">
        <v>66</v>
      </c>
      <c r="AK128" s="115">
        <v>211</v>
      </c>
      <c r="AL128" s="115">
        <v>80</v>
      </c>
      <c r="AM128" s="115"/>
      <c r="AN128" s="115"/>
      <c r="AO128" s="115">
        <v>75</v>
      </c>
      <c r="AP128" s="115"/>
      <c r="AQ128" s="115"/>
      <c r="AR128" s="115">
        <v>432</v>
      </c>
    </row>
    <row r="129" ht="16.5" spans="32:44">
      <c r="AF129" s="122"/>
      <c r="AG129" s="122"/>
      <c r="AH129" s="122"/>
      <c r="AI129" s="115" t="s">
        <v>213</v>
      </c>
      <c r="AJ129" s="115">
        <v>1</v>
      </c>
      <c r="AK129" s="115"/>
      <c r="AL129" s="115"/>
      <c r="AM129" s="115"/>
      <c r="AN129" s="115"/>
      <c r="AO129" s="115"/>
      <c r="AP129" s="115"/>
      <c r="AQ129" s="115"/>
      <c r="AR129" s="115">
        <v>1</v>
      </c>
    </row>
    <row r="130" ht="16.5" spans="32:44">
      <c r="AF130" s="122"/>
      <c r="AG130" s="122"/>
      <c r="AH130" s="124"/>
      <c r="AI130" s="115" t="s">
        <v>211</v>
      </c>
      <c r="AJ130" s="115">
        <v>1</v>
      </c>
      <c r="AK130" s="115"/>
      <c r="AL130" s="115"/>
      <c r="AM130" s="115"/>
      <c r="AN130" s="115"/>
      <c r="AO130" s="115"/>
      <c r="AP130" s="115"/>
      <c r="AQ130" s="115"/>
      <c r="AR130" s="115">
        <v>1</v>
      </c>
    </row>
    <row r="131" ht="16.5" spans="32:44">
      <c r="AF131" s="122"/>
      <c r="AG131" s="122"/>
      <c r="AH131" s="115" t="s">
        <v>205</v>
      </c>
      <c r="AI131" s="115" t="s">
        <v>206</v>
      </c>
      <c r="AJ131" s="115">
        <v>1</v>
      </c>
      <c r="AK131" s="115"/>
      <c r="AL131" s="115"/>
      <c r="AM131" s="115"/>
      <c r="AN131" s="115">
        <v>9</v>
      </c>
      <c r="AO131" s="115"/>
      <c r="AP131" s="115"/>
      <c r="AQ131" s="115"/>
      <c r="AR131" s="115">
        <v>10</v>
      </c>
    </row>
    <row r="132" ht="16.5" spans="32:44">
      <c r="AF132" s="122"/>
      <c r="AG132" s="122"/>
      <c r="AH132" s="121" t="s">
        <v>207</v>
      </c>
      <c r="AI132" s="115" t="s">
        <v>206</v>
      </c>
      <c r="AJ132" s="115">
        <v>1</v>
      </c>
      <c r="AK132" s="115"/>
      <c r="AL132" s="115"/>
      <c r="AM132" s="115"/>
      <c r="AN132" s="115">
        <v>14</v>
      </c>
      <c r="AO132" s="115"/>
      <c r="AP132" s="115"/>
      <c r="AQ132" s="115"/>
      <c r="AR132" s="115">
        <v>15</v>
      </c>
    </row>
    <row r="133" ht="16.5" spans="32:44">
      <c r="AF133" s="122"/>
      <c r="AG133" s="124"/>
      <c r="AH133" s="124"/>
      <c r="AI133" s="115" t="s">
        <v>208</v>
      </c>
      <c r="AJ133" s="115">
        <v>1</v>
      </c>
      <c r="AK133" s="115"/>
      <c r="AL133" s="115"/>
      <c r="AM133" s="115"/>
      <c r="AN133" s="115">
        <v>4</v>
      </c>
      <c r="AO133" s="115"/>
      <c r="AP133" s="115"/>
      <c r="AQ133" s="115"/>
      <c r="AR133" s="115">
        <v>5</v>
      </c>
    </row>
    <row r="134" ht="16.5" spans="32:44">
      <c r="AF134" s="122"/>
      <c r="AG134" s="125" t="s">
        <v>215</v>
      </c>
      <c r="AH134" s="125" t="s">
        <v>210</v>
      </c>
      <c r="AI134" s="115" t="s">
        <v>206</v>
      </c>
      <c r="AJ134" s="115">
        <v>51</v>
      </c>
      <c r="AK134" s="115"/>
      <c r="AL134" s="115">
        <v>139</v>
      </c>
      <c r="AM134" s="115">
        <v>86</v>
      </c>
      <c r="AN134" s="115"/>
      <c r="AO134" s="115">
        <v>28</v>
      </c>
      <c r="AP134" s="115">
        <v>192</v>
      </c>
      <c r="AQ134" s="115">
        <v>48</v>
      </c>
      <c r="AR134" s="115">
        <v>544</v>
      </c>
    </row>
    <row r="135" ht="16.5" spans="32:44">
      <c r="AF135" s="122"/>
      <c r="AG135" s="122"/>
      <c r="AH135" s="122"/>
      <c r="AI135" s="115" t="s">
        <v>208</v>
      </c>
      <c r="AJ135" s="115">
        <v>61</v>
      </c>
      <c r="AK135" s="115">
        <v>7</v>
      </c>
      <c r="AL135" s="115">
        <v>1</v>
      </c>
      <c r="AM135" s="115"/>
      <c r="AN135" s="115"/>
      <c r="AO135" s="115"/>
      <c r="AP135" s="115"/>
      <c r="AQ135" s="115"/>
      <c r="AR135" s="115">
        <v>69</v>
      </c>
    </row>
    <row r="136" ht="16.5" spans="32:44">
      <c r="AF136" s="122"/>
      <c r="AG136" s="122"/>
      <c r="AH136" s="122"/>
      <c r="AI136" s="115" t="s">
        <v>213</v>
      </c>
      <c r="AJ136" s="115">
        <v>4</v>
      </c>
      <c r="AK136" s="115"/>
      <c r="AL136" s="115"/>
      <c r="AM136" s="115"/>
      <c r="AN136" s="115"/>
      <c r="AO136" s="115"/>
      <c r="AP136" s="115"/>
      <c r="AQ136" s="115"/>
      <c r="AR136" s="115">
        <v>4</v>
      </c>
    </row>
    <row r="137" ht="16.5" spans="32:44">
      <c r="AF137" s="122"/>
      <c r="AG137" s="122"/>
      <c r="AH137" s="124"/>
      <c r="AI137" s="115" t="s">
        <v>214</v>
      </c>
      <c r="AJ137" s="115">
        <v>8</v>
      </c>
      <c r="AK137" s="115"/>
      <c r="AL137" s="115"/>
      <c r="AM137" s="115"/>
      <c r="AN137" s="115"/>
      <c r="AO137" s="115"/>
      <c r="AP137" s="115"/>
      <c r="AQ137" s="115"/>
      <c r="AR137" s="115">
        <v>8</v>
      </c>
    </row>
    <row r="138" ht="16.5" spans="32:44">
      <c r="AF138" s="122"/>
      <c r="AG138" s="122"/>
      <c r="AH138" s="125" t="s">
        <v>205</v>
      </c>
      <c r="AI138" s="115" t="s">
        <v>206</v>
      </c>
      <c r="AJ138" s="115">
        <v>1</v>
      </c>
      <c r="AK138" s="115"/>
      <c r="AL138" s="115"/>
      <c r="AM138" s="115"/>
      <c r="AN138" s="115">
        <v>3</v>
      </c>
      <c r="AO138" s="115"/>
      <c r="AP138" s="115"/>
      <c r="AQ138" s="115"/>
      <c r="AR138" s="115">
        <v>4</v>
      </c>
    </row>
    <row r="139" ht="16.5" spans="32:44">
      <c r="AF139" s="122"/>
      <c r="AG139" s="122"/>
      <c r="AH139" s="124"/>
      <c r="AI139" s="115" t="s">
        <v>208</v>
      </c>
      <c r="AJ139" s="115">
        <v>1</v>
      </c>
      <c r="AK139" s="115"/>
      <c r="AL139" s="115"/>
      <c r="AM139" s="115"/>
      <c r="AN139" s="115"/>
      <c r="AO139" s="115"/>
      <c r="AP139" s="115"/>
      <c r="AQ139" s="115"/>
      <c r="AR139" s="115">
        <v>1</v>
      </c>
    </row>
    <row r="140" ht="16.5" spans="32:44">
      <c r="AF140" s="122"/>
      <c r="AG140" s="122"/>
      <c r="AH140" s="125" t="s">
        <v>207</v>
      </c>
      <c r="AI140" s="115" t="s">
        <v>206</v>
      </c>
      <c r="AJ140" s="115">
        <v>1</v>
      </c>
      <c r="AK140" s="115"/>
      <c r="AL140" s="115"/>
      <c r="AM140" s="115"/>
      <c r="AN140" s="115">
        <v>7</v>
      </c>
      <c r="AO140" s="115"/>
      <c r="AP140" s="115"/>
      <c r="AQ140" s="115"/>
      <c r="AR140" s="115">
        <v>8</v>
      </c>
    </row>
    <row r="141" ht="16.5" spans="32:44">
      <c r="AF141" s="122"/>
      <c r="AG141" s="124"/>
      <c r="AH141" s="124"/>
      <c r="AI141" s="115" t="s">
        <v>208</v>
      </c>
      <c r="AJ141" s="115">
        <v>1</v>
      </c>
      <c r="AK141" s="115"/>
      <c r="AL141" s="115"/>
      <c r="AM141" s="115"/>
      <c r="AN141" s="115">
        <v>1</v>
      </c>
      <c r="AO141" s="115"/>
      <c r="AP141" s="115"/>
      <c r="AQ141" s="115"/>
      <c r="AR141" s="115">
        <v>2</v>
      </c>
    </row>
    <row r="142" ht="16.5" spans="32:44">
      <c r="AF142" s="122"/>
      <c r="AG142" s="125" t="s">
        <v>216</v>
      </c>
      <c r="AH142" s="125" t="s">
        <v>210</v>
      </c>
      <c r="AI142" s="115" t="s">
        <v>217</v>
      </c>
      <c r="AJ142" s="115">
        <v>2</v>
      </c>
      <c r="AK142" s="115">
        <v>1</v>
      </c>
      <c r="AL142" s="115"/>
      <c r="AM142" s="115"/>
      <c r="AN142" s="115"/>
      <c r="AO142" s="115"/>
      <c r="AP142" s="115"/>
      <c r="AQ142" s="115"/>
      <c r="AR142" s="115">
        <v>3</v>
      </c>
    </row>
    <row r="143" ht="16.5" spans="32:44">
      <c r="AF143" s="122"/>
      <c r="AG143" s="122"/>
      <c r="AH143" s="122"/>
      <c r="AI143" s="115" t="s">
        <v>206</v>
      </c>
      <c r="AJ143" s="115">
        <v>1</v>
      </c>
      <c r="AK143" s="115"/>
      <c r="AL143" s="115"/>
      <c r="AM143" s="115"/>
      <c r="AN143" s="115"/>
      <c r="AO143" s="115"/>
      <c r="AP143" s="115"/>
      <c r="AQ143" s="115"/>
      <c r="AR143" s="115">
        <v>1</v>
      </c>
    </row>
    <row r="144" ht="16.5" spans="32:44">
      <c r="AF144" s="123"/>
      <c r="AG144" s="123"/>
      <c r="AH144" s="123"/>
      <c r="AI144" s="115" t="s">
        <v>211</v>
      </c>
      <c r="AJ144" s="115">
        <v>3</v>
      </c>
      <c r="AK144" s="115"/>
      <c r="AL144" s="115"/>
      <c r="AM144" s="115"/>
      <c r="AN144" s="115"/>
      <c r="AO144" s="115"/>
      <c r="AP144" s="115"/>
      <c r="AQ144" s="115"/>
      <c r="AR144" s="115">
        <v>3</v>
      </c>
    </row>
    <row r="145" ht="16.5" customHeight="1" spans="32:44">
      <c r="AF145" s="111" t="s">
        <v>218</v>
      </c>
      <c r="AG145" s="112"/>
      <c r="AH145" s="112"/>
      <c r="AI145" s="113"/>
      <c r="AJ145" s="114">
        <v>220</v>
      </c>
      <c r="AK145" s="114">
        <v>220</v>
      </c>
      <c r="AL145" s="114">
        <v>220</v>
      </c>
      <c r="AM145" s="114">
        <v>220</v>
      </c>
      <c r="AN145" s="114">
        <v>220</v>
      </c>
      <c r="AO145" s="114">
        <v>220</v>
      </c>
      <c r="AP145" s="114">
        <v>220</v>
      </c>
      <c r="AQ145" s="114">
        <v>220</v>
      </c>
      <c r="AR145" s="114">
        <v>1760</v>
      </c>
    </row>
    <row r="146" ht="16.5" customHeight="1" spans="32:44">
      <c r="AF146" s="116" t="s">
        <v>202</v>
      </c>
      <c r="AG146" s="117"/>
      <c r="AH146" s="117"/>
      <c r="AI146" s="118"/>
      <c r="AJ146" s="119">
        <v>350</v>
      </c>
      <c r="AK146" s="119">
        <v>350</v>
      </c>
      <c r="AL146" s="119">
        <v>340</v>
      </c>
      <c r="AM146" s="119">
        <v>340</v>
      </c>
      <c r="AN146" s="119">
        <v>340</v>
      </c>
      <c r="AO146" s="119">
        <v>340</v>
      </c>
      <c r="AP146" s="119">
        <v>340</v>
      </c>
      <c r="AQ146" s="119">
        <v>340</v>
      </c>
      <c r="AR146" s="119">
        <v>2740</v>
      </c>
    </row>
    <row r="147" ht="15" spans="32:32">
      <c r="AF147" s="128"/>
    </row>
    <row r="153" ht="36" customHeight="1" spans="20:32">
      <c r="T153" s="126" t="s">
        <v>259</v>
      </c>
      <c r="U153" s="127" t="s">
        <v>189</v>
      </c>
      <c r="V153" s="127" t="s">
        <v>190</v>
      </c>
      <c r="W153" s="127" t="s">
        <v>191</v>
      </c>
      <c r="X153" s="127" t="s">
        <v>260</v>
      </c>
      <c r="Y153" s="127" t="s">
        <v>261</v>
      </c>
      <c r="Z153" s="127" t="s">
        <v>262</v>
      </c>
      <c r="AA153" s="127" t="s">
        <v>263</v>
      </c>
      <c r="AB153" s="127" t="s">
        <v>264</v>
      </c>
      <c r="AC153" s="127" t="s">
        <v>265</v>
      </c>
      <c r="AD153" s="127" t="s">
        <v>266</v>
      </c>
      <c r="AE153" s="127" t="s">
        <v>267</v>
      </c>
      <c r="AF153" s="127" t="s">
        <v>202</v>
      </c>
    </row>
    <row r="154" ht="27" spans="20:32">
      <c r="T154" s="27" t="s">
        <v>6</v>
      </c>
      <c r="U154" s="28" t="s">
        <v>219</v>
      </c>
      <c r="V154" s="28" t="s">
        <v>223</v>
      </c>
      <c r="W154" s="28" t="s">
        <v>224</v>
      </c>
      <c r="X154" s="28"/>
      <c r="Y154" s="28"/>
      <c r="Z154" s="28"/>
      <c r="AA154" s="28"/>
      <c r="AB154" s="28"/>
      <c r="AC154" s="28"/>
      <c r="AD154" s="28"/>
      <c r="AE154" s="28">
        <v>97</v>
      </c>
      <c r="AF154" s="28">
        <v>97</v>
      </c>
    </row>
    <row r="155" ht="16.5" customHeight="1" spans="20:32">
      <c r="T155" s="29"/>
      <c r="U155" s="27" t="s">
        <v>252</v>
      </c>
      <c r="V155" s="27" t="s">
        <v>231</v>
      </c>
      <c r="W155" s="28" t="s">
        <v>221</v>
      </c>
      <c r="X155" s="28">
        <v>2</v>
      </c>
      <c r="Y155" s="28"/>
      <c r="Z155" s="28"/>
      <c r="AA155" s="28"/>
      <c r="AB155" s="28"/>
      <c r="AC155" s="28"/>
      <c r="AD155" s="28"/>
      <c r="AE155" s="28"/>
      <c r="AF155" s="28">
        <v>2</v>
      </c>
    </row>
    <row r="156" spans="20:32">
      <c r="T156" s="29"/>
      <c r="U156" s="29"/>
      <c r="V156" s="29"/>
      <c r="W156" s="28" t="s">
        <v>222</v>
      </c>
      <c r="X156" s="28">
        <v>1</v>
      </c>
      <c r="Y156" s="28"/>
      <c r="Z156" s="28"/>
      <c r="AA156" s="28"/>
      <c r="AB156" s="28"/>
      <c r="AC156" s="28"/>
      <c r="AD156" s="28"/>
      <c r="AE156" s="28"/>
      <c r="AF156" s="28">
        <v>1</v>
      </c>
    </row>
    <row r="157" spans="20:32">
      <c r="T157" s="29"/>
      <c r="U157" s="30"/>
      <c r="V157" s="30"/>
      <c r="W157" s="28" t="s">
        <v>225</v>
      </c>
      <c r="X157" s="28">
        <v>1</v>
      </c>
      <c r="Y157" s="28"/>
      <c r="Z157" s="28"/>
      <c r="AA157" s="28"/>
      <c r="AB157" s="28"/>
      <c r="AC157" s="28"/>
      <c r="AD157" s="28"/>
      <c r="AE157" s="28"/>
      <c r="AF157" s="28">
        <v>1</v>
      </c>
    </row>
    <row r="158" spans="20:32">
      <c r="T158" s="29"/>
      <c r="U158" s="31" t="s">
        <v>230</v>
      </c>
      <c r="V158" s="28" t="s">
        <v>220</v>
      </c>
      <c r="W158" s="28" t="s">
        <v>222</v>
      </c>
      <c r="X158" s="28">
        <v>1</v>
      </c>
      <c r="Y158" s="28"/>
      <c r="Z158" s="28"/>
      <c r="AA158" s="28"/>
      <c r="AB158" s="28"/>
      <c r="AC158" s="28"/>
      <c r="AD158" s="28"/>
      <c r="AE158" s="28"/>
      <c r="AF158" s="28">
        <v>1</v>
      </c>
    </row>
    <row r="159" spans="20:32">
      <c r="T159" s="29"/>
      <c r="U159" s="29"/>
      <c r="V159" s="27" t="s">
        <v>231</v>
      </c>
      <c r="W159" s="28" t="s">
        <v>227</v>
      </c>
      <c r="X159" s="28">
        <v>5</v>
      </c>
      <c r="Y159" s="28"/>
      <c r="Z159" s="28"/>
      <c r="AA159" s="28"/>
      <c r="AB159" s="28"/>
      <c r="AC159" s="28"/>
      <c r="AD159" s="28"/>
      <c r="AE159" s="28"/>
      <c r="AF159" s="28">
        <v>5</v>
      </c>
    </row>
    <row r="160" spans="20:32">
      <c r="T160" s="29"/>
      <c r="U160" s="29"/>
      <c r="V160" s="29"/>
      <c r="W160" s="28" t="s">
        <v>222</v>
      </c>
      <c r="X160" s="28">
        <v>2</v>
      </c>
      <c r="Y160" s="28"/>
      <c r="Z160" s="28"/>
      <c r="AA160" s="28"/>
      <c r="AB160" s="28"/>
      <c r="AC160" s="28"/>
      <c r="AD160" s="28"/>
      <c r="AE160" s="28"/>
      <c r="AF160" s="28">
        <v>2</v>
      </c>
    </row>
    <row r="161" spans="20:32">
      <c r="T161" s="29"/>
      <c r="U161" s="30"/>
      <c r="V161" s="30"/>
      <c r="W161" s="28" t="s">
        <v>225</v>
      </c>
      <c r="X161" s="28">
        <v>1</v>
      </c>
      <c r="Y161" s="28"/>
      <c r="Z161" s="28"/>
      <c r="AA161" s="28"/>
      <c r="AB161" s="28"/>
      <c r="AC161" s="28"/>
      <c r="AD161" s="28"/>
      <c r="AE161" s="28"/>
      <c r="AF161" s="28">
        <v>1</v>
      </c>
    </row>
    <row r="162" ht="27" spans="20:32">
      <c r="T162" s="29"/>
      <c r="U162" s="28" t="s">
        <v>254</v>
      </c>
      <c r="V162" s="28" t="s">
        <v>231</v>
      </c>
      <c r="W162" s="28" t="s">
        <v>221</v>
      </c>
      <c r="X162" s="28">
        <v>1</v>
      </c>
      <c r="Y162" s="28"/>
      <c r="Z162" s="28"/>
      <c r="AA162" s="28"/>
      <c r="AB162" s="28"/>
      <c r="AC162" s="28"/>
      <c r="AD162" s="28"/>
      <c r="AE162" s="28"/>
      <c r="AF162" s="28">
        <v>1</v>
      </c>
    </row>
    <row r="163" spans="20:32">
      <c r="T163" s="29"/>
      <c r="U163" s="27" t="s">
        <v>233</v>
      </c>
      <c r="V163" s="27" t="s">
        <v>220</v>
      </c>
      <c r="W163" s="28" t="s">
        <v>221</v>
      </c>
      <c r="X163" s="28"/>
      <c r="Y163" s="28"/>
      <c r="Z163" s="28"/>
      <c r="AA163" s="28"/>
      <c r="AB163" s="28">
        <v>5</v>
      </c>
      <c r="AC163" s="28"/>
      <c r="AD163" s="28"/>
      <c r="AE163" s="28"/>
      <c r="AF163" s="28">
        <v>5</v>
      </c>
    </row>
    <row r="164" spans="20:32">
      <c r="T164" s="29"/>
      <c r="U164" s="29"/>
      <c r="V164" s="30"/>
      <c r="W164" s="28" t="s">
        <v>222</v>
      </c>
      <c r="X164" s="28"/>
      <c r="Y164" s="28">
        <v>5</v>
      </c>
      <c r="Z164" s="28"/>
      <c r="AA164" s="28"/>
      <c r="AB164" s="28"/>
      <c r="AC164" s="28"/>
      <c r="AD164" s="28"/>
      <c r="AE164" s="28"/>
      <c r="AF164" s="28">
        <v>5</v>
      </c>
    </row>
    <row r="165" spans="20:32">
      <c r="T165" s="29"/>
      <c r="U165" s="29"/>
      <c r="V165" s="28" t="s">
        <v>223</v>
      </c>
      <c r="W165" s="28" t="s">
        <v>224</v>
      </c>
      <c r="X165" s="28">
        <v>101</v>
      </c>
      <c r="Y165" s="28">
        <v>120</v>
      </c>
      <c r="Z165" s="28">
        <v>130</v>
      </c>
      <c r="AA165" s="28">
        <v>130</v>
      </c>
      <c r="AB165" s="28">
        <v>125</v>
      </c>
      <c r="AC165" s="28">
        <v>130</v>
      </c>
      <c r="AD165" s="28">
        <v>130</v>
      </c>
      <c r="AE165" s="28">
        <v>33</v>
      </c>
      <c r="AF165" s="28">
        <v>899</v>
      </c>
    </row>
    <row r="166" spans="20:32">
      <c r="T166" s="32"/>
      <c r="U166" s="32"/>
      <c r="V166" s="28" t="s">
        <v>226</v>
      </c>
      <c r="W166" s="28" t="s">
        <v>227</v>
      </c>
      <c r="X166" s="28"/>
      <c r="Y166" s="28">
        <v>5</v>
      </c>
      <c r="Z166" s="28"/>
      <c r="AA166" s="28"/>
      <c r="AB166" s="28"/>
      <c r="AC166" s="28"/>
      <c r="AD166" s="28"/>
      <c r="AE166" s="28"/>
      <c r="AF166" s="28">
        <v>5</v>
      </c>
    </row>
    <row r="167" ht="16.5" customHeight="1" spans="20:32">
      <c r="T167" s="33" t="s">
        <v>241</v>
      </c>
      <c r="U167" s="34"/>
      <c r="V167" s="34"/>
      <c r="W167" s="35"/>
      <c r="X167" s="36">
        <v>115</v>
      </c>
      <c r="Y167" s="36">
        <v>130</v>
      </c>
      <c r="Z167" s="36">
        <v>130</v>
      </c>
      <c r="AA167" s="36">
        <v>130</v>
      </c>
      <c r="AB167" s="36">
        <v>130</v>
      </c>
      <c r="AC167" s="36">
        <v>130</v>
      </c>
      <c r="AD167" s="36">
        <v>130</v>
      </c>
      <c r="AE167" s="36">
        <v>130</v>
      </c>
      <c r="AF167" s="36">
        <v>1025</v>
      </c>
    </row>
    <row r="168" ht="40.5" spans="20:32">
      <c r="T168" s="32" t="s">
        <v>242</v>
      </c>
      <c r="U168" s="28" t="s">
        <v>256</v>
      </c>
      <c r="V168" s="28" t="s">
        <v>268</v>
      </c>
      <c r="W168" s="28" t="s">
        <v>214</v>
      </c>
      <c r="X168" s="28">
        <v>1</v>
      </c>
      <c r="Y168" s="28"/>
      <c r="Z168" s="28"/>
      <c r="AA168" s="28"/>
      <c r="AB168" s="28"/>
      <c r="AC168" s="28"/>
      <c r="AD168" s="28"/>
      <c r="AE168" s="28"/>
      <c r="AF168" s="28">
        <v>1</v>
      </c>
    </row>
    <row r="169" ht="16.5" customHeight="1" spans="20:32">
      <c r="T169" s="33" t="s">
        <v>247</v>
      </c>
      <c r="U169" s="34"/>
      <c r="V169" s="34"/>
      <c r="W169" s="35"/>
      <c r="X169" s="36">
        <v>1</v>
      </c>
      <c r="Y169" s="36"/>
      <c r="Z169" s="36"/>
      <c r="AA169" s="36"/>
      <c r="AB169" s="36"/>
      <c r="AC169" s="36"/>
      <c r="AD169" s="36"/>
      <c r="AE169" s="36"/>
      <c r="AF169" s="36">
        <v>1</v>
      </c>
    </row>
    <row r="170" ht="33" customHeight="1" spans="20:32">
      <c r="T170" s="27" t="s">
        <v>257</v>
      </c>
      <c r="U170" s="27" t="s">
        <v>269</v>
      </c>
      <c r="V170" s="27" t="s">
        <v>268</v>
      </c>
      <c r="W170" s="28" t="s">
        <v>227</v>
      </c>
      <c r="X170" s="28">
        <v>2</v>
      </c>
      <c r="Y170" s="28"/>
      <c r="Z170" s="28"/>
      <c r="AA170" s="28"/>
      <c r="AB170" s="28"/>
      <c r="AC170" s="28"/>
      <c r="AD170" s="28"/>
      <c r="AE170" s="28"/>
      <c r="AF170" s="28">
        <v>2</v>
      </c>
    </row>
    <row r="171" spans="20:32">
      <c r="T171" s="29"/>
      <c r="U171" s="30"/>
      <c r="V171" s="30"/>
      <c r="W171" s="28" t="s">
        <v>211</v>
      </c>
      <c r="X171" s="28">
        <v>10</v>
      </c>
      <c r="Y171" s="28"/>
      <c r="Z171" s="28"/>
      <c r="AA171" s="28"/>
      <c r="AB171" s="28"/>
      <c r="AC171" s="28"/>
      <c r="AD171" s="28"/>
      <c r="AE171" s="28"/>
      <c r="AF171" s="28">
        <v>10</v>
      </c>
    </row>
    <row r="172" ht="40.5" spans="20:32">
      <c r="T172" s="32"/>
      <c r="U172" s="28" t="s">
        <v>270</v>
      </c>
      <c r="V172" s="28" t="s">
        <v>244</v>
      </c>
      <c r="W172" s="28" t="s">
        <v>206</v>
      </c>
      <c r="X172" s="28">
        <v>2</v>
      </c>
      <c r="Y172" s="28"/>
      <c r="Z172" s="28"/>
      <c r="AA172" s="28"/>
      <c r="AB172" s="28"/>
      <c r="AC172" s="28"/>
      <c r="AD172" s="28"/>
      <c r="AE172" s="28"/>
      <c r="AF172" s="28">
        <v>2</v>
      </c>
    </row>
    <row r="173" ht="16.5" customHeight="1" spans="20:32">
      <c r="T173" s="33" t="s">
        <v>248</v>
      </c>
      <c r="U173" s="34"/>
      <c r="V173" s="34"/>
      <c r="W173" s="35"/>
      <c r="X173" s="36">
        <v>14</v>
      </c>
      <c r="Y173" s="36"/>
      <c r="Z173" s="36"/>
      <c r="AA173" s="36"/>
      <c r="AB173" s="36"/>
      <c r="AC173" s="36"/>
      <c r="AD173" s="36"/>
      <c r="AE173" s="36"/>
      <c r="AF173" s="36">
        <v>14</v>
      </c>
    </row>
    <row r="174" ht="16.5" customHeight="1" spans="20:32">
      <c r="T174" s="27" t="s">
        <v>203</v>
      </c>
      <c r="U174" s="27" t="s">
        <v>209</v>
      </c>
      <c r="V174" s="27" t="s">
        <v>210</v>
      </c>
      <c r="W174" s="28" t="s">
        <v>206</v>
      </c>
      <c r="X174" s="28"/>
      <c r="Y174" s="28"/>
      <c r="Z174" s="28"/>
      <c r="AA174" s="28"/>
      <c r="AB174" s="28"/>
      <c r="AC174" s="28"/>
      <c r="AD174" s="28"/>
      <c r="AE174" s="28">
        <v>25</v>
      </c>
      <c r="AF174" s="28">
        <v>25</v>
      </c>
    </row>
    <row r="175" spans="20:32">
      <c r="T175" s="29"/>
      <c r="U175" s="30"/>
      <c r="V175" s="30"/>
      <c r="W175" s="28" t="s">
        <v>211</v>
      </c>
      <c r="X175" s="28">
        <v>1</v>
      </c>
      <c r="Y175" s="28"/>
      <c r="Z175" s="28"/>
      <c r="AA175" s="28"/>
      <c r="AB175" s="28"/>
      <c r="AC175" s="28"/>
      <c r="AD175" s="28"/>
      <c r="AE175" s="28"/>
      <c r="AF175" s="28">
        <v>1</v>
      </c>
    </row>
    <row r="176" spans="20:32">
      <c r="T176" s="29"/>
      <c r="U176" s="31" t="s">
        <v>212</v>
      </c>
      <c r="V176" s="31" t="s">
        <v>210</v>
      </c>
      <c r="W176" s="28" t="s">
        <v>206</v>
      </c>
      <c r="X176" s="28">
        <v>69</v>
      </c>
      <c r="Y176" s="28">
        <v>165</v>
      </c>
      <c r="Z176" s="28">
        <v>37</v>
      </c>
      <c r="AA176" s="28">
        <v>176</v>
      </c>
      <c r="AB176" s="28">
        <v>113</v>
      </c>
      <c r="AC176" s="28"/>
      <c r="AD176" s="28"/>
      <c r="AE176" s="28"/>
      <c r="AF176" s="28">
        <v>560</v>
      </c>
    </row>
    <row r="177" spans="20:32">
      <c r="T177" s="29"/>
      <c r="U177" s="29"/>
      <c r="V177" s="29"/>
      <c r="W177" s="28" t="s">
        <v>208</v>
      </c>
      <c r="X177" s="28">
        <v>6</v>
      </c>
      <c r="Y177" s="28">
        <v>2</v>
      </c>
      <c r="Z177" s="28"/>
      <c r="AA177" s="28"/>
      <c r="AB177" s="28"/>
      <c r="AC177" s="28">
        <v>43</v>
      </c>
      <c r="AD177" s="28">
        <v>122</v>
      </c>
      <c r="AE177" s="28"/>
      <c r="AF177" s="28">
        <v>173</v>
      </c>
    </row>
    <row r="178" spans="20:32">
      <c r="T178" s="29"/>
      <c r="U178" s="29"/>
      <c r="V178" s="29"/>
      <c r="W178" s="28" t="s">
        <v>213</v>
      </c>
      <c r="X178" s="28">
        <v>1</v>
      </c>
      <c r="Y178" s="28"/>
      <c r="Z178" s="28"/>
      <c r="AA178" s="28"/>
      <c r="AB178" s="28"/>
      <c r="AC178" s="28"/>
      <c r="AD178" s="28"/>
      <c r="AE178" s="28"/>
      <c r="AF178" s="28">
        <v>1</v>
      </c>
    </row>
    <row r="179" spans="20:32">
      <c r="T179" s="29"/>
      <c r="U179" s="30"/>
      <c r="V179" s="30"/>
      <c r="W179" s="28" t="s">
        <v>214</v>
      </c>
      <c r="X179" s="28">
        <v>38</v>
      </c>
      <c r="Y179" s="28">
        <v>37</v>
      </c>
      <c r="Z179" s="28"/>
      <c r="AA179" s="28"/>
      <c r="AB179" s="28"/>
      <c r="AC179" s="28"/>
      <c r="AD179" s="28"/>
      <c r="AE179" s="28"/>
      <c r="AF179" s="28">
        <v>75</v>
      </c>
    </row>
    <row r="180" spans="20:32">
      <c r="T180" s="29"/>
      <c r="U180" s="31" t="s">
        <v>215</v>
      </c>
      <c r="V180" s="31" t="s">
        <v>210</v>
      </c>
      <c r="W180" s="28" t="s">
        <v>206</v>
      </c>
      <c r="X180" s="28">
        <v>87</v>
      </c>
      <c r="Y180" s="28">
        <v>12</v>
      </c>
      <c r="Z180" s="28">
        <v>183</v>
      </c>
      <c r="AA180" s="28">
        <v>38</v>
      </c>
      <c r="AB180" s="28">
        <v>107</v>
      </c>
      <c r="AC180" s="28">
        <v>177</v>
      </c>
      <c r="AD180" s="28"/>
      <c r="AE180" s="28"/>
      <c r="AF180" s="28">
        <v>604</v>
      </c>
    </row>
    <row r="181" spans="20:32">
      <c r="T181" s="29"/>
      <c r="U181" s="29"/>
      <c r="V181" s="29"/>
      <c r="W181" s="28" t="s">
        <v>208</v>
      </c>
      <c r="X181" s="28"/>
      <c r="Y181" s="28"/>
      <c r="Z181" s="28"/>
      <c r="AA181" s="28"/>
      <c r="AB181" s="28"/>
      <c r="AC181" s="28"/>
      <c r="AD181" s="28">
        <v>98</v>
      </c>
      <c r="AE181" s="28">
        <v>120</v>
      </c>
      <c r="AF181" s="28">
        <v>218</v>
      </c>
    </row>
    <row r="182" spans="20:32">
      <c r="T182" s="29"/>
      <c r="U182" s="29"/>
      <c r="V182" s="29"/>
      <c r="W182" s="28" t="s">
        <v>214</v>
      </c>
      <c r="X182" s="28">
        <v>17</v>
      </c>
      <c r="Y182" s="28">
        <v>4</v>
      </c>
      <c r="Z182" s="28"/>
      <c r="AA182" s="28"/>
      <c r="AB182" s="28"/>
      <c r="AC182" s="28"/>
      <c r="AD182" s="28"/>
      <c r="AE182" s="28"/>
      <c r="AF182" s="28">
        <v>21</v>
      </c>
    </row>
    <row r="183" spans="20:32">
      <c r="T183" s="29"/>
      <c r="U183" s="30"/>
      <c r="V183" s="30"/>
      <c r="W183" s="28" t="s">
        <v>211</v>
      </c>
      <c r="X183" s="28"/>
      <c r="Y183" s="28"/>
      <c r="Z183" s="28"/>
      <c r="AA183" s="28">
        <v>6</v>
      </c>
      <c r="AB183" s="28"/>
      <c r="AC183" s="28"/>
      <c r="AD183" s="28"/>
      <c r="AE183" s="28"/>
      <c r="AF183" s="28">
        <v>6</v>
      </c>
    </row>
    <row r="184" ht="16.5" customHeight="1" spans="20:32">
      <c r="T184" s="29"/>
      <c r="U184" s="31" t="s">
        <v>216</v>
      </c>
      <c r="V184" s="31" t="s">
        <v>210</v>
      </c>
      <c r="W184" s="28" t="s">
        <v>217</v>
      </c>
      <c r="X184" s="28">
        <v>1</v>
      </c>
      <c r="Y184" s="28"/>
      <c r="Z184" s="28"/>
      <c r="AA184" s="28"/>
      <c r="AB184" s="28"/>
      <c r="AC184" s="28"/>
      <c r="AD184" s="28"/>
      <c r="AE184" s="28"/>
      <c r="AF184" s="28">
        <v>1</v>
      </c>
    </row>
    <row r="185" spans="20:32">
      <c r="T185" s="32"/>
      <c r="U185" s="32"/>
      <c r="V185" s="32"/>
      <c r="W185" s="28" t="s">
        <v>206</v>
      </c>
      <c r="X185" s="28"/>
      <c r="Y185" s="28"/>
      <c r="Z185" s="28"/>
      <c r="AA185" s="28"/>
      <c r="AB185" s="28"/>
      <c r="AC185" s="28"/>
      <c r="AD185" s="28"/>
      <c r="AE185" s="28">
        <v>75</v>
      </c>
      <c r="AF185" s="28">
        <v>75</v>
      </c>
    </row>
    <row r="186" ht="16.5" customHeight="1" spans="20:32">
      <c r="T186" s="33" t="s">
        <v>218</v>
      </c>
      <c r="U186" s="34"/>
      <c r="V186" s="34"/>
      <c r="W186" s="35"/>
      <c r="X186" s="36">
        <v>220</v>
      </c>
      <c r="Y186" s="36">
        <v>220</v>
      </c>
      <c r="Z186" s="36">
        <v>220</v>
      </c>
      <c r="AA186" s="36">
        <v>220</v>
      </c>
      <c r="AB186" s="36">
        <v>220</v>
      </c>
      <c r="AC186" s="36">
        <v>220</v>
      </c>
      <c r="AD186" s="36">
        <v>220</v>
      </c>
      <c r="AE186" s="36">
        <v>220</v>
      </c>
      <c r="AF186" s="36">
        <v>1760</v>
      </c>
    </row>
    <row r="187" ht="16.5" customHeight="1" spans="20:32">
      <c r="T187" s="37" t="s">
        <v>202</v>
      </c>
      <c r="U187" s="38"/>
      <c r="V187" s="38"/>
      <c r="W187" s="39"/>
      <c r="X187" s="42">
        <v>350</v>
      </c>
      <c r="Y187" s="42">
        <v>350</v>
      </c>
      <c r="Z187" s="42">
        <v>350</v>
      </c>
      <c r="AA187" s="42">
        <v>350</v>
      </c>
      <c r="AB187" s="42">
        <v>350</v>
      </c>
      <c r="AC187" s="42">
        <v>350</v>
      </c>
      <c r="AD187" s="42">
        <v>350</v>
      </c>
      <c r="AE187" s="42">
        <v>350</v>
      </c>
      <c r="AF187" s="42">
        <v>2800</v>
      </c>
    </row>
    <row r="188" ht="15" spans="20:20">
      <c r="T188" s="128"/>
    </row>
  </sheetData>
  <mergeCells count="109">
    <mergeCell ref="A1:K1"/>
    <mergeCell ref="A2:J2"/>
    <mergeCell ref="C3:J3"/>
    <mergeCell ref="C4:E4"/>
    <mergeCell ref="F4:H4"/>
    <mergeCell ref="I4:J4"/>
    <mergeCell ref="Q35:T35"/>
    <mergeCell ref="Q63:T63"/>
    <mergeCell ref="Q69:T69"/>
    <mergeCell ref="Q70:T70"/>
    <mergeCell ref="Q71:T71"/>
    <mergeCell ref="AF109:AI109"/>
    <mergeCell ref="AF115:AI115"/>
    <mergeCell ref="AF122:AI122"/>
    <mergeCell ref="AF145:AI145"/>
    <mergeCell ref="AF146:AI146"/>
    <mergeCell ref="T167:W167"/>
    <mergeCell ref="T169:W169"/>
    <mergeCell ref="T173:W173"/>
    <mergeCell ref="T186:W186"/>
    <mergeCell ref="T187:W187"/>
    <mergeCell ref="A3:A4"/>
    <mergeCell ref="B3:B4"/>
    <mergeCell ref="K3:K4"/>
    <mergeCell ref="K5:K11"/>
    <mergeCell ref="K12:K18"/>
    <mergeCell ref="Q12:Q34"/>
    <mergeCell ref="Q36:Q62"/>
    <mergeCell ref="Q64:Q68"/>
    <mergeCell ref="R12:R14"/>
    <mergeCell ref="R16:R23"/>
    <mergeCell ref="R24:R31"/>
    <mergeCell ref="R32:R34"/>
    <mergeCell ref="R36:R40"/>
    <mergeCell ref="R41:R43"/>
    <mergeCell ref="R46:R48"/>
    <mergeCell ref="R54:R57"/>
    <mergeCell ref="R58:R60"/>
    <mergeCell ref="R61:R62"/>
    <mergeCell ref="R64:R67"/>
    <mergeCell ref="S13:S14"/>
    <mergeCell ref="S16:S20"/>
    <mergeCell ref="S22:S23"/>
    <mergeCell ref="S24:S27"/>
    <mergeCell ref="S28:S29"/>
    <mergeCell ref="S30:S31"/>
    <mergeCell ref="S32:S34"/>
    <mergeCell ref="S36:S37"/>
    <mergeCell ref="S38:S39"/>
    <mergeCell ref="S41:S42"/>
    <mergeCell ref="S47:S48"/>
    <mergeCell ref="S54:S55"/>
    <mergeCell ref="S56:S57"/>
    <mergeCell ref="S59:S60"/>
    <mergeCell ref="S61:S62"/>
    <mergeCell ref="S64:S67"/>
    <mergeCell ref="T154:T166"/>
    <mergeCell ref="T170:T172"/>
    <mergeCell ref="T174:T185"/>
    <mergeCell ref="U155:U157"/>
    <mergeCell ref="U158:U161"/>
    <mergeCell ref="U163:U166"/>
    <mergeCell ref="U170:U171"/>
    <mergeCell ref="U174:U175"/>
    <mergeCell ref="U176:U179"/>
    <mergeCell ref="U180:U183"/>
    <mergeCell ref="U184:U185"/>
    <mergeCell ref="V155:V157"/>
    <mergeCell ref="V159:V161"/>
    <mergeCell ref="V163:V164"/>
    <mergeCell ref="V170:V171"/>
    <mergeCell ref="V174:V175"/>
    <mergeCell ref="V176:V179"/>
    <mergeCell ref="V180:V183"/>
    <mergeCell ref="V184:V185"/>
    <mergeCell ref="AF73:AF108"/>
    <mergeCell ref="AF110:AF114"/>
    <mergeCell ref="AF116:AF121"/>
    <mergeCell ref="AF123:AF144"/>
    <mergeCell ref="AG73:AG77"/>
    <mergeCell ref="AG81:AG87"/>
    <mergeCell ref="AG88:AG95"/>
    <mergeCell ref="AG96:AG102"/>
    <mergeCell ref="AG103:AG107"/>
    <mergeCell ref="AG110:AG112"/>
    <mergeCell ref="AG116:AG119"/>
    <mergeCell ref="AG123:AG125"/>
    <mergeCell ref="AG127:AG133"/>
    <mergeCell ref="AG134:AG141"/>
    <mergeCell ref="AG142:AG144"/>
    <mergeCell ref="AH73:AH74"/>
    <mergeCell ref="AH75:AH76"/>
    <mergeCell ref="AH82:AH83"/>
    <mergeCell ref="AH84:AH87"/>
    <mergeCell ref="AH88:AH89"/>
    <mergeCell ref="AH90:AH91"/>
    <mergeCell ref="AH92:AH95"/>
    <mergeCell ref="AH97:AH98"/>
    <mergeCell ref="AH99:AH102"/>
    <mergeCell ref="AH104:AH107"/>
    <mergeCell ref="AH110:AH112"/>
    <mergeCell ref="AH116:AH119"/>
    <mergeCell ref="AH124:AH125"/>
    <mergeCell ref="AH127:AH130"/>
    <mergeCell ref="AH132:AH133"/>
    <mergeCell ref="AH134:AH137"/>
    <mergeCell ref="AH138:AH139"/>
    <mergeCell ref="AH140:AH141"/>
    <mergeCell ref="AH142:AH144"/>
  </mergeCells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J4"/>
  <sheetViews>
    <sheetView workbookViewId="0">
      <selection activeCell="T28" sqref="T28"/>
    </sheetView>
  </sheetViews>
  <sheetFormatPr defaultColWidth="9" defaultRowHeight="13.5" outlineLevelRow="3"/>
  <cols>
    <col min="2" max="2" width="16" customWidth="1"/>
  </cols>
  <sheetData>
    <row r="4" spans="2:10">
      <c r="B4" s="89"/>
      <c r="C4" s="89"/>
      <c r="D4" s="89"/>
      <c r="E4" s="89"/>
      <c r="F4" s="89"/>
      <c r="G4" s="89"/>
      <c r="H4" s="89"/>
      <c r="I4" s="89"/>
      <c r="J4" s="89"/>
    </row>
  </sheetData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Q81"/>
  <sheetViews>
    <sheetView zoomScale="86" zoomScaleNormal="86" topLeftCell="A10" workbookViewId="0">
      <selection activeCell="AJ15" sqref="AJ15:AL15"/>
    </sheetView>
  </sheetViews>
  <sheetFormatPr defaultColWidth="9" defaultRowHeight="13.5"/>
  <cols>
    <col min="2" max="2" width="5.375" customWidth="1"/>
    <col min="3" max="3" width="5.625" customWidth="1"/>
    <col min="4" max="4" width="5.375" customWidth="1"/>
    <col min="5" max="5" width="0.25" customWidth="1"/>
    <col min="6" max="6" width="0.125" hidden="1" customWidth="1"/>
    <col min="7" max="7" width="0.25" customWidth="1"/>
    <col min="8" max="8" width="1.5" hidden="1" customWidth="1"/>
    <col min="9" max="10" width="4.375" customWidth="1"/>
    <col min="11" max="11" width="4.75" customWidth="1"/>
    <col min="12" max="13" width="4.375" customWidth="1"/>
    <col min="14" max="14" width="3.875" customWidth="1"/>
    <col min="15" max="15" width="3.625" customWidth="1"/>
    <col min="16" max="16" width="3.75" customWidth="1"/>
    <col min="17" max="17" width="4" customWidth="1"/>
    <col min="18" max="18" width="4.375" customWidth="1"/>
    <col min="19" max="19" width="3.125" customWidth="1"/>
    <col min="20" max="20" width="4.375" customWidth="1"/>
    <col min="21" max="21" width="4.125" customWidth="1"/>
    <col min="22" max="23" width="4.375" customWidth="1"/>
    <col min="24" max="27" width="4.75" customWidth="1"/>
    <col min="28" max="28" width="4" customWidth="1"/>
    <col min="29" max="29" width="5" customWidth="1"/>
    <col min="30" max="30" width="4.375" customWidth="1"/>
    <col min="31" max="31" width="4.75" customWidth="1"/>
    <col min="32" max="32" width="4.125" customWidth="1"/>
    <col min="33" max="33" width="3.75" customWidth="1"/>
    <col min="34" max="34" width="4.75" customWidth="1"/>
    <col min="35" max="35" width="3.25" customWidth="1"/>
    <col min="36" max="36" width="4.5" hidden="1" customWidth="1"/>
    <col min="37" max="37" width="3.25" hidden="1" customWidth="1"/>
    <col min="38" max="38" width="8.125" customWidth="1"/>
  </cols>
  <sheetData>
    <row r="2" ht="14.25" customHeight="1" spans="3:38">
      <c r="C2" s="8" t="s">
        <v>109</v>
      </c>
      <c r="D2" s="8"/>
      <c r="E2" s="8"/>
      <c r="F2" s="8"/>
      <c r="G2" s="43" t="s">
        <v>271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55" t="s">
        <v>111</v>
      </c>
      <c r="AF2" s="56" t="s">
        <v>112</v>
      </c>
      <c r="AG2" s="56"/>
      <c r="AH2" s="56" t="s">
        <v>113</v>
      </c>
      <c r="AI2" s="56"/>
      <c r="AJ2" s="8" t="s">
        <v>114</v>
      </c>
      <c r="AK2" s="8"/>
      <c r="AL2" s="8"/>
    </row>
    <row r="3" ht="62.25" customHeight="1" spans="3:38">
      <c r="C3" s="8"/>
      <c r="D3" s="8"/>
      <c r="E3" s="8"/>
      <c r="F3" s="8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55"/>
      <c r="AF3" s="57"/>
      <c r="AG3" s="57"/>
      <c r="AH3" s="56"/>
      <c r="AI3" s="56"/>
      <c r="AJ3" s="8"/>
      <c r="AK3" s="8"/>
      <c r="AL3" s="8"/>
    </row>
    <row r="4" ht="47.25" customHeight="1" spans="3:43">
      <c r="C4" s="60" t="s">
        <v>272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O4" s="56" t="s">
        <v>112</v>
      </c>
      <c r="AP4" s="56" t="s">
        <v>113</v>
      </c>
      <c r="AQ4" s="56" t="s">
        <v>114</v>
      </c>
    </row>
    <row r="5" ht="47.25" customHeight="1" spans="3:43">
      <c r="C5" s="8" t="s">
        <v>122</v>
      </c>
      <c r="D5" s="46" t="s">
        <v>125</v>
      </c>
      <c r="E5" s="47"/>
      <c r="F5" s="8"/>
      <c r="G5" s="60" t="s">
        <v>273</v>
      </c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1"/>
      <c r="AO5" s="57"/>
      <c r="AP5" s="56"/>
      <c r="AQ5" s="56"/>
    </row>
    <row r="6" ht="23.25" customHeight="1" spans="3:43">
      <c r="C6" s="8"/>
      <c r="D6" s="61"/>
      <c r="E6" s="62"/>
      <c r="F6" s="8"/>
      <c r="G6" s="63" t="s">
        <v>274</v>
      </c>
      <c r="H6" s="63" t="s">
        <v>275</v>
      </c>
      <c r="I6" s="63" t="s">
        <v>276</v>
      </c>
      <c r="J6" s="63" t="s">
        <v>277</v>
      </c>
      <c r="K6" s="63" t="s">
        <v>278</v>
      </c>
      <c r="L6" s="63" t="s">
        <v>279</v>
      </c>
      <c r="M6" s="63" t="s">
        <v>280</v>
      </c>
      <c r="N6" s="63" t="s">
        <v>274</v>
      </c>
      <c r="O6" s="63" t="s">
        <v>275</v>
      </c>
      <c r="P6" s="63" t="s">
        <v>276</v>
      </c>
      <c r="Q6" s="63" t="s">
        <v>277</v>
      </c>
      <c r="R6" s="63" t="s">
        <v>278</v>
      </c>
      <c r="S6" s="63" t="s">
        <v>279</v>
      </c>
      <c r="T6" s="63" t="s">
        <v>280</v>
      </c>
      <c r="U6" s="63" t="s">
        <v>274</v>
      </c>
      <c r="V6" s="63" t="s">
        <v>275</v>
      </c>
      <c r="W6" s="63" t="s">
        <v>276</v>
      </c>
      <c r="X6" s="63" t="s">
        <v>277</v>
      </c>
      <c r="Y6" s="63" t="s">
        <v>278</v>
      </c>
      <c r="Z6" s="63" t="s">
        <v>279</v>
      </c>
      <c r="AA6" s="63" t="s">
        <v>280</v>
      </c>
      <c r="AB6" s="63" t="s">
        <v>274</v>
      </c>
      <c r="AC6" s="63" t="s">
        <v>275</v>
      </c>
      <c r="AD6" s="63" t="s">
        <v>276</v>
      </c>
      <c r="AE6" s="63" t="s">
        <v>277</v>
      </c>
      <c r="AF6" s="63" t="s">
        <v>278</v>
      </c>
      <c r="AG6" s="63" t="s">
        <v>279</v>
      </c>
      <c r="AH6" s="63" t="s">
        <v>280</v>
      </c>
      <c r="AI6" s="63" t="s">
        <v>274</v>
      </c>
      <c r="AJ6" s="63" t="s">
        <v>275</v>
      </c>
      <c r="AK6" s="63" t="s">
        <v>276</v>
      </c>
      <c r="AL6" s="79"/>
      <c r="AO6" s="86"/>
      <c r="AP6" s="87"/>
      <c r="AQ6" s="87"/>
    </row>
    <row r="7" ht="24" customHeight="1" spans="2:38">
      <c r="B7" s="64"/>
      <c r="C7" s="8"/>
      <c r="D7" s="49"/>
      <c r="E7" s="50"/>
      <c r="F7" s="8"/>
      <c r="G7" s="65">
        <v>1</v>
      </c>
      <c r="H7" s="65">
        <v>2</v>
      </c>
      <c r="I7" s="65">
        <v>3</v>
      </c>
      <c r="J7" s="65">
        <v>4</v>
      </c>
      <c r="K7" s="65">
        <v>5</v>
      </c>
      <c r="L7" s="65">
        <v>6</v>
      </c>
      <c r="M7" s="65">
        <v>7</v>
      </c>
      <c r="N7" s="65">
        <v>8</v>
      </c>
      <c r="O7" s="65">
        <v>9</v>
      </c>
      <c r="P7" s="65">
        <v>10</v>
      </c>
      <c r="Q7" s="65">
        <v>11</v>
      </c>
      <c r="R7" s="65">
        <v>12</v>
      </c>
      <c r="S7" s="65">
        <v>13</v>
      </c>
      <c r="T7" s="65">
        <v>14</v>
      </c>
      <c r="U7" s="65">
        <v>15</v>
      </c>
      <c r="V7" s="65">
        <v>16</v>
      </c>
      <c r="W7" s="65">
        <v>17</v>
      </c>
      <c r="X7" s="65">
        <v>18</v>
      </c>
      <c r="Y7" s="65">
        <v>19</v>
      </c>
      <c r="Z7" s="65">
        <v>20</v>
      </c>
      <c r="AA7" s="65">
        <v>21</v>
      </c>
      <c r="AB7" s="65">
        <v>22</v>
      </c>
      <c r="AC7" s="65">
        <v>23</v>
      </c>
      <c r="AD7" s="65">
        <v>24</v>
      </c>
      <c r="AE7" s="65">
        <v>25</v>
      </c>
      <c r="AF7" s="65">
        <v>26</v>
      </c>
      <c r="AG7" s="65">
        <v>27</v>
      </c>
      <c r="AH7" s="65">
        <v>28</v>
      </c>
      <c r="AI7" s="65">
        <v>29</v>
      </c>
      <c r="AJ7" s="65">
        <v>30</v>
      </c>
      <c r="AK7" s="65">
        <v>31</v>
      </c>
      <c r="AL7" s="8" t="s">
        <v>60</v>
      </c>
    </row>
    <row r="8" customHeight="1" spans="2:41">
      <c r="B8" s="64"/>
      <c r="C8" s="8" t="s">
        <v>281</v>
      </c>
      <c r="D8" s="66" t="s">
        <v>282</v>
      </c>
      <c r="E8" s="67"/>
      <c r="F8" s="8"/>
      <c r="G8" s="68"/>
      <c r="H8" s="68"/>
      <c r="I8" s="68"/>
      <c r="J8" s="69"/>
      <c r="K8" s="69"/>
      <c r="L8" s="69"/>
      <c r="M8" s="69"/>
      <c r="N8" s="69">
        <v>90</v>
      </c>
      <c r="O8" s="69"/>
      <c r="P8" s="69">
        <v>126</v>
      </c>
      <c r="Q8" s="69">
        <v>162</v>
      </c>
      <c r="R8" s="69">
        <v>162</v>
      </c>
      <c r="S8" s="69">
        <v>144</v>
      </c>
      <c r="T8" s="69">
        <v>126</v>
      </c>
      <c r="U8" s="78"/>
      <c r="V8" s="69">
        <v>126</v>
      </c>
      <c r="W8" s="69">
        <v>126</v>
      </c>
      <c r="X8" s="69">
        <f>7*18</f>
        <v>126</v>
      </c>
      <c r="Y8" s="69">
        <v>144</v>
      </c>
      <c r="Z8" s="69">
        <v>90</v>
      </c>
      <c r="AA8" s="69">
        <f>18*8</f>
        <v>144</v>
      </c>
      <c r="AB8" s="69">
        <v>162</v>
      </c>
      <c r="AC8" s="69"/>
      <c r="AD8" s="69">
        <v>180</v>
      </c>
      <c r="AE8" s="69">
        <f>7*18</f>
        <v>126</v>
      </c>
      <c r="AF8" s="69">
        <v>162</v>
      </c>
      <c r="AG8" s="69">
        <v>162</v>
      </c>
      <c r="AH8" s="69">
        <v>144</v>
      </c>
      <c r="AI8" s="69">
        <v>144</v>
      </c>
      <c r="AJ8" s="69">
        <f>8*18</f>
        <v>144</v>
      </c>
      <c r="AK8" s="69">
        <v>90</v>
      </c>
      <c r="AL8" s="80">
        <f>G8+H8+I8+J8+K8+L8+M8+N8+O8+P8+Q8+R8+S8+T8++U8+V8+W8+X8+Y8+Z8+AA8+AB8+AC8+AD8+AE8+AF8+AG8+AH8+AI8+AJ8+AK8</f>
        <v>2880</v>
      </c>
      <c r="AN8">
        <f>AL8-AL9</f>
        <v>288</v>
      </c>
      <c r="AO8">
        <f>AN8/18</f>
        <v>16</v>
      </c>
    </row>
    <row r="9" ht="16.5" customHeight="1" spans="2:38">
      <c r="B9" s="64"/>
      <c r="C9" s="8"/>
      <c r="D9" s="66" t="s">
        <v>283</v>
      </c>
      <c r="E9" s="67"/>
      <c r="F9" s="48"/>
      <c r="G9" s="69"/>
      <c r="H9" s="69"/>
      <c r="I9" s="69"/>
      <c r="J9" s="69"/>
      <c r="K9" s="69"/>
      <c r="L9" s="69"/>
      <c r="M9" s="69"/>
      <c r="N9" s="69">
        <v>144</v>
      </c>
      <c r="O9" s="69"/>
      <c r="P9" s="69">
        <v>144</v>
      </c>
      <c r="Q9" s="69">
        <v>126</v>
      </c>
      <c r="R9" s="69">
        <v>108</v>
      </c>
      <c r="S9" s="69">
        <v>126</v>
      </c>
      <c r="T9" s="69">
        <v>126</v>
      </c>
      <c r="U9" s="69"/>
      <c r="V9" s="69">
        <v>126</v>
      </c>
      <c r="W9" s="69">
        <v>108</v>
      </c>
      <c r="X9" s="69">
        <f>18*6</f>
        <v>108</v>
      </c>
      <c r="Y9" s="69">
        <f>8*18</f>
        <v>144</v>
      </c>
      <c r="Z9" s="69">
        <f>4*18</f>
        <v>72</v>
      </c>
      <c r="AA9" s="69">
        <v>162</v>
      </c>
      <c r="AB9" s="69">
        <v>180</v>
      </c>
      <c r="AC9" s="69"/>
      <c r="AD9" s="69">
        <v>90</v>
      </c>
      <c r="AE9" s="69">
        <v>126</v>
      </c>
      <c r="AF9" s="69">
        <v>162</v>
      </c>
      <c r="AG9" s="80">
        <v>144</v>
      </c>
      <c r="AH9" s="80">
        <f>9*18</f>
        <v>162</v>
      </c>
      <c r="AI9" s="80">
        <f>8*18</f>
        <v>144</v>
      </c>
      <c r="AJ9" s="80">
        <v>90</v>
      </c>
      <c r="AK9" s="80"/>
      <c r="AL9" s="80">
        <f>G9+H9+I9+J9+K9+L9+M9+N9+O9+P9+Q9+R9+S9+T9++U9+V9+W9+X9+Y9+Z9+AA9+AB9+AC9+AD9+AE9+AF9+AG9+AH9+AI9+AJ9+AK9</f>
        <v>2592</v>
      </c>
    </row>
    <row r="10" customHeight="1" spans="2:13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customHeight="1" spans="2:13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ht="33" customHeight="1" spans="2:13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customHeight="1" spans="2:13"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ht="33" customHeight="1" spans="2:38">
      <c r="B14" s="64"/>
      <c r="C14" s="8" t="s">
        <v>109</v>
      </c>
      <c r="D14" s="8"/>
      <c r="E14" s="8"/>
      <c r="F14" s="8"/>
      <c r="G14" s="43" t="s">
        <v>271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55" t="s">
        <v>111</v>
      </c>
      <c r="AF14" s="56" t="s">
        <v>112</v>
      </c>
      <c r="AG14" s="56"/>
      <c r="AH14" s="56" t="s">
        <v>113</v>
      </c>
      <c r="AI14" s="56"/>
      <c r="AJ14" s="8" t="s">
        <v>114</v>
      </c>
      <c r="AK14" s="8"/>
      <c r="AL14" s="8"/>
    </row>
    <row r="15" ht="72.75" customHeight="1" spans="2:38">
      <c r="B15" s="64"/>
      <c r="C15" s="8"/>
      <c r="D15" s="8"/>
      <c r="E15" s="8"/>
      <c r="F15" s="8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55"/>
      <c r="AF15" s="57"/>
      <c r="AG15" s="57"/>
      <c r="AH15" s="56"/>
      <c r="AI15" s="56"/>
      <c r="AJ15" s="8"/>
      <c r="AK15" s="8"/>
      <c r="AL15" s="8"/>
    </row>
    <row r="16" ht="42" customHeight="1" spans="2:38">
      <c r="B16" s="64"/>
      <c r="C16" s="60" t="s">
        <v>284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ht="42" customHeight="1" spans="2:38">
      <c r="B17" s="64"/>
      <c r="C17" s="8" t="s">
        <v>122</v>
      </c>
      <c r="D17" s="46" t="s">
        <v>125</v>
      </c>
      <c r="E17" s="47"/>
      <c r="F17" s="8"/>
      <c r="G17" s="60" t="s">
        <v>273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1"/>
    </row>
    <row r="18" ht="0.75" customHeight="1" spans="2:38">
      <c r="B18" s="64"/>
      <c r="C18" s="8"/>
      <c r="D18" s="61"/>
      <c r="E18" s="62"/>
      <c r="F18" s="8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81" t="s">
        <v>60</v>
      </c>
    </row>
    <row r="19" ht="26.25" customHeight="1" spans="2:38">
      <c r="B19" s="64"/>
      <c r="C19" s="8"/>
      <c r="D19" s="49"/>
      <c r="E19" s="50"/>
      <c r="F19" s="8"/>
      <c r="G19" s="65">
        <v>1</v>
      </c>
      <c r="H19" s="65">
        <v>2</v>
      </c>
      <c r="I19" s="72">
        <v>3</v>
      </c>
      <c r="J19" s="72">
        <v>4</v>
      </c>
      <c r="K19" s="72">
        <v>5</v>
      </c>
      <c r="L19" s="72">
        <v>6</v>
      </c>
      <c r="M19" s="72">
        <v>7</v>
      </c>
      <c r="N19" s="72">
        <v>8</v>
      </c>
      <c r="O19" s="72">
        <v>9</v>
      </c>
      <c r="P19" s="72">
        <v>10</v>
      </c>
      <c r="Q19" s="72">
        <v>11</v>
      </c>
      <c r="R19" s="72">
        <v>12</v>
      </c>
      <c r="S19" s="72">
        <v>13</v>
      </c>
      <c r="T19" s="72">
        <v>14</v>
      </c>
      <c r="U19" s="72">
        <v>15</v>
      </c>
      <c r="V19" s="72">
        <v>16</v>
      </c>
      <c r="W19" s="72">
        <v>17</v>
      </c>
      <c r="X19" s="72">
        <v>18</v>
      </c>
      <c r="Y19" s="72">
        <v>19</v>
      </c>
      <c r="Z19" s="72">
        <v>20</v>
      </c>
      <c r="AA19" s="72">
        <v>21</v>
      </c>
      <c r="AB19" s="72">
        <v>22</v>
      </c>
      <c r="AC19" s="72">
        <v>23</v>
      </c>
      <c r="AD19" s="72">
        <v>24</v>
      </c>
      <c r="AE19" s="72">
        <v>25</v>
      </c>
      <c r="AF19" s="72">
        <v>26</v>
      </c>
      <c r="AG19" s="72">
        <v>27</v>
      </c>
      <c r="AH19" s="72">
        <v>28</v>
      </c>
      <c r="AI19" s="72">
        <v>29</v>
      </c>
      <c r="AJ19" s="72">
        <v>30</v>
      </c>
      <c r="AK19" s="72"/>
      <c r="AL19" s="82"/>
    </row>
    <row r="20" ht="51" customHeight="1" spans="2:38">
      <c r="B20" s="64"/>
      <c r="C20" s="70" t="s">
        <v>281</v>
      </c>
      <c r="D20" s="66" t="s">
        <v>282</v>
      </c>
      <c r="E20" s="67"/>
      <c r="F20" s="8"/>
      <c r="G20" s="69">
        <v>0</v>
      </c>
      <c r="H20" s="69">
        <v>0</v>
      </c>
      <c r="I20" s="73"/>
      <c r="J20" s="73">
        <v>126</v>
      </c>
      <c r="K20" s="74">
        <v>126</v>
      </c>
      <c r="L20" s="73">
        <f>9*18</f>
        <v>162</v>
      </c>
      <c r="M20" s="73"/>
      <c r="N20" s="73">
        <v>144</v>
      </c>
      <c r="O20" s="73">
        <v>144</v>
      </c>
      <c r="P20" s="73">
        <f>8*18</f>
        <v>144</v>
      </c>
      <c r="Q20" s="73"/>
      <c r="R20" s="73">
        <f>7*18</f>
        <v>126</v>
      </c>
      <c r="S20" s="74"/>
      <c r="T20" s="73">
        <f>7*18</f>
        <v>126</v>
      </c>
      <c r="U20" s="74">
        <f>18*8</f>
        <v>144</v>
      </c>
      <c r="V20" s="73"/>
      <c r="W20" s="73">
        <f>18*8</f>
        <v>144</v>
      </c>
      <c r="X20" s="74"/>
      <c r="Y20" s="74"/>
      <c r="Z20" s="74">
        <f>7*18</f>
        <v>126</v>
      </c>
      <c r="AA20" s="74">
        <v>54</v>
      </c>
      <c r="AB20" s="74"/>
      <c r="AC20" s="74">
        <f>18*8</f>
        <v>144</v>
      </c>
      <c r="AD20" s="74">
        <v>162</v>
      </c>
      <c r="AE20" s="74"/>
      <c r="AF20" s="73"/>
      <c r="AG20" s="73">
        <v>180</v>
      </c>
      <c r="AH20" s="74">
        <f>9*18</f>
        <v>162</v>
      </c>
      <c r="AI20" s="73"/>
      <c r="AJ20" s="73"/>
      <c r="AK20" s="73"/>
      <c r="AL20" s="83">
        <f>G20+H20+I20+J20+K20+L20+M20+N20+O20+P20+Q20+R20+S20+T20+U20+V20+W20+X20+Y20+Z20+AA20+AB20+AC20+AD20+AE20+AF20+AG20+AH20+AI20+AJ20</f>
        <v>2214</v>
      </c>
    </row>
    <row r="21" ht="53.25" customHeight="1" spans="2:38">
      <c r="B21" s="64"/>
      <c r="C21" s="71"/>
      <c r="D21" s="66" t="s">
        <v>283</v>
      </c>
      <c r="E21" s="67"/>
      <c r="F21" s="48"/>
      <c r="G21" s="69">
        <v>0</v>
      </c>
      <c r="H21" s="69">
        <v>0</v>
      </c>
      <c r="I21" s="73"/>
      <c r="J21" s="73">
        <f>6*18</f>
        <v>108</v>
      </c>
      <c r="K21" s="74">
        <v>126</v>
      </c>
      <c r="L21" s="73">
        <f>7*18</f>
        <v>126</v>
      </c>
      <c r="M21" s="73"/>
      <c r="N21" s="73">
        <v>144</v>
      </c>
      <c r="O21" s="73">
        <v>144</v>
      </c>
      <c r="P21" s="73">
        <f>8*18</f>
        <v>144</v>
      </c>
      <c r="Q21" s="73"/>
      <c r="R21" s="73">
        <f>7*18</f>
        <v>126</v>
      </c>
      <c r="S21" s="74"/>
      <c r="T21" s="73"/>
      <c r="U21" s="73"/>
      <c r="V21" s="73"/>
      <c r="W21" s="73">
        <f>6*18</f>
        <v>108</v>
      </c>
      <c r="X21" s="73"/>
      <c r="Y21" s="74"/>
      <c r="Z21" s="74"/>
      <c r="AA21" s="74"/>
      <c r="AB21" s="74"/>
      <c r="AC21" s="74">
        <f>7*18</f>
        <v>126</v>
      </c>
      <c r="AD21" s="74"/>
      <c r="AE21" s="74"/>
      <c r="AF21" s="73"/>
      <c r="AG21" s="84">
        <f>9*18</f>
        <v>162</v>
      </c>
      <c r="AH21" s="84"/>
      <c r="AI21" s="84"/>
      <c r="AJ21" s="84"/>
      <c r="AK21" s="84"/>
      <c r="AL21" s="83">
        <f>G21+H21+I21+J21+K21+L21+M21+N21+O21+P21+Q21+R21+S21+T21+U21+V21+W21+X21+Y21+Z21+AA21+AB21+AC21+AD21+AE21+AF21+AG21+AH21+AI21+AJ21</f>
        <v>1314</v>
      </c>
    </row>
    <row r="22" customHeight="1" spans="2:38">
      <c r="B22" s="64"/>
      <c r="C22" s="64"/>
      <c r="D22" s="64"/>
      <c r="E22" s="64"/>
      <c r="F22" s="64"/>
      <c r="G22" s="64"/>
      <c r="H22" s="64"/>
      <c r="I22" s="75" t="s">
        <v>285</v>
      </c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</row>
    <row r="23" customHeight="1" spans="2:38">
      <c r="B23" s="64"/>
      <c r="C23" s="64"/>
      <c r="D23" s="64"/>
      <c r="E23" s="64"/>
      <c r="F23" s="64"/>
      <c r="G23" s="64"/>
      <c r="H23" s="64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</row>
    <row r="24" customHeight="1" spans="2:38">
      <c r="B24" s="64"/>
      <c r="C24" s="8" t="s">
        <v>109</v>
      </c>
      <c r="D24" s="8"/>
      <c r="E24" s="8"/>
      <c r="F24" s="8"/>
      <c r="G24" s="43" t="s">
        <v>271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55" t="s">
        <v>111</v>
      </c>
      <c r="AF24" s="56" t="s">
        <v>112</v>
      </c>
      <c r="AG24" s="56"/>
      <c r="AH24" s="56" t="s">
        <v>113</v>
      </c>
      <c r="AI24" s="56"/>
      <c r="AJ24" s="8" t="s">
        <v>114</v>
      </c>
      <c r="AK24" s="8"/>
      <c r="AL24" s="8"/>
    </row>
    <row r="25" customHeight="1" spans="2:38">
      <c r="B25" s="64"/>
      <c r="C25" s="8"/>
      <c r="D25" s="8"/>
      <c r="E25" s="8"/>
      <c r="F25" s="8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55"/>
      <c r="AF25" s="57"/>
      <c r="AG25" s="57"/>
      <c r="AH25" s="56"/>
      <c r="AI25" s="56"/>
      <c r="AJ25" s="8"/>
      <c r="AK25" s="8"/>
      <c r="AL25" s="8"/>
    </row>
    <row r="26" customHeight="1" spans="2:38">
      <c r="B26" s="64"/>
      <c r="C26" s="60" t="s">
        <v>286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</row>
    <row r="27" customHeight="1" spans="2:38">
      <c r="B27" s="64"/>
      <c r="C27" s="8" t="s">
        <v>122</v>
      </c>
      <c r="D27" s="46" t="s">
        <v>125</v>
      </c>
      <c r="E27" s="47"/>
      <c r="F27" s="8"/>
      <c r="G27" s="60" t="s">
        <v>273</v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1"/>
    </row>
    <row r="28" customHeight="1" spans="2:38">
      <c r="B28" s="64"/>
      <c r="C28" s="8"/>
      <c r="D28" s="61"/>
      <c r="E28" s="62"/>
      <c r="F28" s="8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45" t="s">
        <v>60</v>
      </c>
    </row>
    <row r="29" customHeight="1" spans="2:38">
      <c r="B29" s="64"/>
      <c r="C29" s="8"/>
      <c r="D29" s="49"/>
      <c r="E29" s="50"/>
      <c r="F29" s="8"/>
      <c r="G29" s="65">
        <v>1</v>
      </c>
      <c r="H29" s="65">
        <v>2</v>
      </c>
      <c r="I29" s="65">
        <v>3</v>
      </c>
      <c r="J29" s="65">
        <v>4</v>
      </c>
      <c r="K29" s="65">
        <v>5</v>
      </c>
      <c r="L29" s="65">
        <v>6</v>
      </c>
      <c r="M29" s="65">
        <v>7</v>
      </c>
      <c r="N29" s="65">
        <v>8</v>
      </c>
      <c r="O29" s="65">
        <v>9</v>
      </c>
      <c r="P29" s="65">
        <v>10</v>
      </c>
      <c r="Q29" s="65">
        <v>11</v>
      </c>
      <c r="R29" s="65">
        <v>12</v>
      </c>
      <c r="S29" s="65">
        <v>13</v>
      </c>
      <c r="T29" s="65">
        <v>14</v>
      </c>
      <c r="U29" s="65">
        <v>15</v>
      </c>
      <c r="V29" s="65">
        <v>16</v>
      </c>
      <c r="W29" s="65">
        <v>17</v>
      </c>
      <c r="X29" s="65">
        <v>18</v>
      </c>
      <c r="Y29" s="65">
        <v>19</v>
      </c>
      <c r="Z29" s="65">
        <v>20</v>
      </c>
      <c r="AA29" s="65">
        <v>21</v>
      </c>
      <c r="AB29" s="65">
        <v>22</v>
      </c>
      <c r="AC29" s="65">
        <v>23</v>
      </c>
      <c r="AD29" s="65">
        <v>24</v>
      </c>
      <c r="AE29" s="65">
        <v>25</v>
      </c>
      <c r="AF29" s="65">
        <v>26</v>
      </c>
      <c r="AG29" s="65">
        <v>27</v>
      </c>
      <c r="AH29" s="65">
        <v>28</v>
      </c>
      <c r="AI29" s="65">
        <v>29</v>
      </c>
      <c r="AJ29" s="65">
        <v>30</v>
      </c>
      <c r="AK29" s="65"/>
      <c r="AL29" s="48"/>
    </row>
    <row r="30" customHeight="1" spans="2:38">
      <c r="B30" s="64"/>
      <c r="C30" s="70" t="s">
        <v>281</v>
      </c>
      <c r="D30" s="66" t="s">
        <v>282</v>
      </c>
      <c r="E30" s="67"/>
      <c r="F30" s="8"/>
      <c r="G30" s="69">
        <v>180</v>
      </c>
      <c r="H30" s="69">
        <v>180</v>
      </c>
      <c r="I30" s="69">
        <v>180</v>
      </c>
      <c r="J30" s="69">
        <v>180</v>
      </c>
      <c r="K30" s="77">
        <v>0</v>
      </c>
      <c r="L30" s="69">
        <v>180</v>
      </c>
      <c r="M30" s="69">
        <v>180</v>
      </c>
      <c r="N30" s="69">
        <v>162</v>
      </c>
      <c r="O30" s="69">
        <v>162</v>
      </c>
      <c r="P30" s="69">
        <f>8*18</f>
        <v>144</v>
      </c>
      <c r="Q30" s="69">
        <v>126</v>
      </c>
      <c r="R30" s="69">
        <f>8*18</f>
        <v>144</v>
      </c>
      <c r="S30" s="77">
        <v>0</v>
      </c>
      <c r="T30" s="69">
        <f>9*18</f>
        <v>162</v>
      </c>
      <c r="U30" s="77">
        <f>18*8</f>
        <v>144</v>
      </c>
      <c r="V30" s="69">
        <f>7*18</f>
        <v>126</v>
      </c>
      <c r="W30" s="69">
        <f>7*18</f>
        <v>126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69">
        <f>18*9</f>
        <v>162</v>
      </c>
      <c r="AG30" s="69">
        <v>180</v>
      </c>
      <c r="AH30" s="77">
        <v>0</v>
      </c>
      <c r="AI30" s="69">
        <f>9*18</f>
        <v>162</v>
      </c>
      <c r="AJ30" s="69">
        <f>7*18</f>
        <v>126</v>
      </c>
      <c r="AK30" s="69"/>
      <c r="AL30" s="85">
        <f>G30+H30+I30+J30+K30+L30+M30+N30+O30+P30+Q30+R30+S30+T30++U30+V30+W30+X30+Y30+Z30+AA30+AB30+AC30+AD30+AE30+AF30+AG30+AH30+AI30+AJ30+AK30</f>
        <v>3006</v>
      </c>
    </row>
    <row r="31" ht="16.5" customHeight="1" spans="2:38">
      <c r="B31" s="64"/>
      <c r="C31" s="71"/>
      <c r="D31" s="66" t="s">
        <v>283</v>
      </c>
      <c r="E31" s="67"/>
      <c r="F31" s="48"/>
      <c r="G31" s="69">
        <f>18*9</f>
        <v>162</v>
      </c>
      <c r="H31" s="69">
        <f>18*8</f>
        <v>144</v>
      </c>
      <c r="I31" s="69">
        <f>6*18</f>
        <v>108</v>
      </c>
      <c r="J31" s="69">
        <v>162</v>
      </c>
      <c r="K31" s="77">
        <v>0</v>
      </c>
      <c r="L31" s="69">
        <v>198</v>
      </c>
      <c r="M31" s="69">
        <v>180</v>
      </c>
      <c r="N31" s="69">
        <v>180</v>
      </c>
      <c r="O31" s="69">
        <v>162</v>
      </c>
      <c r="P31" s="69">
        <f>6*18</f>
        <v>108</v>
      </c>
      <c r="Q31" s="69">
        <f>7*18</f>
        <v>126</v>
      </c>
      <c r="R31" s="69">
        <f>8*18</f>
        <v>144</v>
      </c>
      <c r="S31" s="77">
        <v>0</v>
      </c>
      <c r="T31" s="69">
        <f>11*18</f>
        <v>198</v>
      </c>
      <c r="U31" s="69">
        <f>7*18</f>
        <v>126</v>
      </c>
      <c r="V31" s="69">
        <f>7*18</f>
        <v>126</v>
      </c>
      <c r="W31" s="69">
        <f>8*18</f>
        <v>144</v>
      </c>
      <c r="X31" s="69">
        <f>18*8</f>
        <v>144</v>
      </c>
      <c r="Y31" s="77">
        <v>0</v>
      </c>
      <c r="Z31" s="77">
        <v>0</v>
      </c>
      <c r="AA31" s="77">
        <v>0</v>
      </c>
      <c r="AB31" s="77">
        <v>0</v>
      </c>
      <c r="AC31" s="77">
        <v>0</v>
      </c>
      <c r="AD31" s="77">
        <v>0</v>
      </c>
      <c r="AE31" s="77">
        <v>0</v>
      </c>
      <c r="AF31" s="69">
        <f>9*18</f>
        <v>162</v>
      </c>
      <c r="AG31" s="80">
        <v>108</v>
      </c>
      <c r="AH31" s="80">
        <v>0</v>
      </c>
      <c r="AI31" s="80">
        <f>8*18</f>
        <v>144</v>
      </c>
      <c r="AJ31" s="80">
        <f>9*18</f>
        <v>162</v>
      </c>
      <c r="AK31" s="80"/>
      <c r="AL31" s="85">
        <f>G31+H31+I31+J31+K31+L31+M31+N31+O31+P31+Q31+R31+S31+T31++U31+V31+W31+X31+Y31+Z31+AA31+AB31+AC31+AD31+AE31+AF31+AG31+AH31+AI31+AJ31+AK31</f>
        <v>2988</v>
      </c>
    </row>
    <row r="32" customHeight="1" spans="2:13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</row>
    <row r="33" customHeight="1" spans="2:13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ht="16.5" customHeight="1" spans="2:13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ht="16.5" customHeight="1" spans="2:13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customHeight="1" spans="2:13"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customHeight="1" spans="2:13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customHeight="1" spans="2:13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</row>
    <row r="39" customHeight="1" spans="2:13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customHeight="1" spans="2:13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customHeight="1" spans="2:13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customHeight="1" spans="2:13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customHeight="1" spans="2:13"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customHeight="1" spans="2:13"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  <row r="45" customHeight="1" spans="2:13"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</row>
    <row r="46" customHeight="1" spans="2:13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</row>
    <row r="47" customHeight="1" spans="2:13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</row>
    <row r="48" customHeight="1" spans="2:13"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</row>
    <row r="49" customHeight="1" spans="2:13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</row>
    <row r="50" customHeight="1" spans="2:13"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</row>
    <row r="51" customHeight="1" spans="2:13"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customHeight="1" spans="2:13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customHeight="1" spans="2:13"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  <row r="54" customHeight="1" spans="2:13"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</row>
    <row r="55" customHeight="1" spans="2:13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</row>
    <row r="56" customHeight="1" spans="2:13"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customHeight="1" spans="2:13"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</row>
    <row r="58" customHeight="1" spans="2:13"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</row>
    <row r="59" ht="16.5" customHeight="1" spans="2:13"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</row>
    <row r="60" customHeight="1" spans="2:13"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</row>
    <row r="61" customHeight="1" spans="2:13"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</row>
    <row r="62" customHeight="1" spans="2:13"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</row>
    <row r="63" customHeight="1" spans="2:13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</row>
    <row r="64" customHeight="1" spans="2:13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</row>
    <row r="65" customHeight="1" spans="2:13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</row>
    <row r="66" customHeight="1" spans="2:13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</row>
    <row r="67" customHeight="1" spans="2:13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</row>
    <row r="68" customHeight="1" spans="2:13"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</row>
    <row r="69" ht="33" customHeight="1" spans="2:13"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</row>
    <row r="70" customHeight="1" spans="2:13"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</row>
    <row r="71" ht="16.5" customHeight="1" spans="2:13"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</row>
    <row r="72" customHeight="1" spans="2:13"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</row>
    <row r="73" customHeight="1" spans="2:13"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</row>
    <row r="74" ht="16.5" customHeight="1" spans="2:13"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</row>
    <row r="75" customHeight="1" spans="2:13"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</row>
    <row r="76" customHeight="1" spans="2:13"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</row>
    <row r="77" ht="16.5" customHeight="1" spans="2:13"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</row>
    <row r="78" customHeight="1" spans="2:13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</row>
    <row r="79" ht="16.5" customHeight="1" spans="2:13"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</row>
    <row r="80" ht="16.5" customHeight="1" spans="2:13"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</row>
    <row r="81" ht="15" spans="2:2">
      <c r="B81" s="64"/>
    </row>
  </sheetData>
  <mergeCells count="54">
    <mergeCell ref="AF2:AG2"/>
    <mergeCell ref="AH2:AI2"/>
    <mergeCell ref="AJ2:AL2"/>
    <mergeCell ref="AF3:AG3"/>
    <mergeCell ref="AH3:AI3"/>
    <mergeCell ref="AJ3:AL3"/>
    <mergeCell ref="C4:AL4"/>
    <mergeCell ref="G5:AK5"/>
    <mergeCell ref="D8:E8"/>
    <mergeCell ref="D9:E9"/>
    <mergeCell ref="AF14:AG14"/>
    <mergeCell ref="AH14:AI14"/>
    <mergeCell ref="AJ14:AL14"/>
    <mergeCell ref="AF15:AG15"/>
    <mergeCell ref="AH15:AI15"/>
    <mergeCell ref="AJ15:AL15"/>
    <mergeCell ref="C16:AL16"/>
    <mergeCell ref="G17:AK17"/>
    <mergeCell ref="D20:E20"/>
    <mergeCell ref="D21:E21"/>
    <mergeCell ref="AF24:AG24"/>
    <mergeCell ref="AH24:AI24"/>
    <mergeCell ref="AJ24:AL24"/>
    <mergeCell ref="AF25:AG25"/>
    <mergeCell ref="AH25:AI25"/>
    <mergeCell ref="AJ25:AL25"/>
    <mergeCell ref="C26:AL26"/>
    <mergeCell ref="G27:AK27"/>
    <mergeCell ref="D30:E30"/>
    <mergeCell ref="D31:E31"/>
    <mergeCell ref="C5:C7"/>
    <mergeCell ref="C8:C9"/>
    <mergeCell ref="C17:C19"/>
    <mergeCell ref="C20:C21"/>
    <mergeCell ref="C27:C29"/>
    <mergeCell ref="C30:C31"/>
    <mergeCell ref="F5:F7"/>
    <mergeCell ref="F17:F19"/>
    <mergeCell ref="F27:F29"/>
    <mergeCell ref="AE2:AE3"/>
    <mergeCell ref="AE14:AE15"/>
    <mergeCell ref="AE24:AE25"/>
    <mergeCell ref="AL18:AL19"/>
    <mergeCell ref="AL28:AL29"/>
    <mergeCell ref="I22:AL23"/>
    <mergeCell ref="D27:E29"/>
    <mergeCell ref="C24:F25"/>
    <mergeCell ref="G24:AD25"/>
    <mergeCell ref="C14:F15"/>
    <mergeCell ref="G14:AD15"/>
    <mergeCell ref="C2:F3"/>
    <mergeCell ref="D5:E7"/>
    <mergeCell ref="G2:AD3"/>
    <mergeCell ref="D17:E19"/>
  </mergeCells>
  <pageMargins left="0.699305555555556" right="0.699305555555556" top="0.75" bottom="0.75" header="0.3" footer="0.3"/>
  <pageSetup paperSize="9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15"/>
  <sheetViews>
    <sheetView tabSelected="1" workbookViewId="0">
      <selection activeCell="J24" sqref="J24"/>
    </sheetView>
  </sheetViews>
  <sheetFormatPr defaultColWidth="9" defaultRowHeight="13.5"/>
  <cols>
    <col min="2" max="2" width="9.875" customWidth="1"/>
    <col min="5" max="5" width="5.625" customWidth="1"/>
    <col min="7" max="7" width="7" customWidth="1"/>
    <col min="9" max="9" width="14.125" customWidth="1"/>
    <col min="11" max="11" width="12.125" customWidth="1"/>
    <col min="12" max="12" width="13.875" customWidth="1"/>
    <col min="13" max="13" width="13" customWidth="1"/>
  </cols>
  <sheetData>
    <row r="2" ht="14.25" spans="2:13">
      <c r="B2" s="8" t="s">
        <v>109</v>
      </c>
      <c r="C2" s="8"/>
      <c r="D2" s="8"/>
      <c r="E2" s="8"/>
      <c r="F2" s="43" t="s">
        <v>287</v>
      </c>
      <c r="G2" s="43"/>
      <c r="H2" s="43"/>
      <c r="I2" s="43"/>
      <c r="J2" s="55" t="s">
        <v>111</v>
      </c>
      <c r="K2" s="56" t="s">
        <v>112</v>
      </c>
      <c r="L2" s="56" t="s">
        <v>113</v>
      </c>
      <c r="M2" s="56" t="s">
        <v>114</v>
      </c>
    </row>
    <row r="3" ht="49.5" customHeight="1" spans="2:13">
      <c r="B3" s="8"/>
      <c r="C3" s="8"/>
      <c r="D3" s="8"/>
      <c r="E3" s="8"/>
      <c r="F3" s="43"/>
      <c r="G3" s="43"/>
      <c r="H3" s="43"/>
      <c r="I3" s="43"/>
      <c r="J3" s="55"/>
      <c r="K3" s="57"/>
      <c r="L3" s="56"/>
      <c r="M3" s="56"/>
    </row>
    <row r="4" spans="2:13">
      <c r="B4" s="44" t="s">
        <v>288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3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2:13">
      <c r="B7" s="45" t="s">
        <v>122</v>
      </c>
      <c r="C7" s="45" t="s">
        <v>123</v>
      </c>
      <c r="D7" s="45" t="s">
        <v>124</v>
      </c>
      <c r="E7" s="45" t="s">
        <v>125</v>
      </c>
      <c r="F7" s="46" t="s">
        <v>126</v>
      </c>
      <c r="G7" s="47"/>
      <c r="H7" s="46" t="s">
        <v>289</v>
      </c>
      <c r="I7" s="58"/>
      <c r="J7" s="58"/>
      <c r="K7" s="47"/>
      <c r="L7" s="8" t="s">
        <v>290</v>
      </c>
      <c r="M7" s="8"/>
    </row>
    <row r="8" spans="2:13">
      <c r="B8" s="48"/>
      <c r="C8" s="48"/>
      <c r="D8" s="48"/>
      <c r="E8" s="48"/>
      <c r="F8" s="49"/>
      <c r="G8" s="50"/>
      <c r="H8" s="49"/>
      <c r="I8" s="59"/>
      <c r="J8" s="59"/>
      <c r="K8" s="50"/>
      <c r="L8" s="8" t="s">
        <v>291</v>
      </c>
      <c r="M8" s="8" t="s">
        <v>292</v>
      </c>
    </row>
    <row r="9" customHeight="1" spans="2:13">
      <c r="B9" s="8" t="s">
        <v>293</v>
      </c>
      <c r="C9" s="8" t="s">
        <v>294</v>
      </c>
      <c r="D9" s="8" t="s">
        <v>140</v>
      </c>
      <c r="E9" s="8" t="s">
        <v>282</v>
      </c>
      <c r="F9" s="51" t="s">
        <v>295</v>
      </c>
      <c r="G9" s="51"/>
      <c r="H9" s="52" t="s">
        <v>296</v>
      </c>
      <c r="I9" s="52"/>
      <c r="J9" s="52"/>
      <c r="K9" s="52"/>
      <c r="L9" s="51" t="s">
        <v>297</v>
      </c>
      <c r="M9" s="51">
        <v>280</v>
      </c>
    </row>
    <row r="10" ht="15" customHeight="1" spans="2:13">
      <c r="B10" s="8"/>
      <c r="C10" s="8"/>
      <c r="D10" s="8"/>
      <c r="E10" s="8"/>
      <c r="F10" s="51"/>
      <c r="G10" s="51"/>
      <c r="H10" s="52" t="s">
        <v>298</v>
      </c>
      <c r="I10" s="52"/>
      <c r="J10" s="52"/>
      <c r="K10" s="52"/>
      <c r="L10" s="51" t="s">
        <v>299</v>
      </c>
      <c r="M10" s="51"/>
    </row>
    <row r="11" ht="14.25" spans="2:13">
      <c r="B11" s="8"/>
      <c r="C11" s="53" t="s">
        <v>300</v>
      </c>
      <c r="D11" s="8" t="s">
        <v>301</v>
      </c>
      <c r="E11" s="8"/>
      <c r="F11" s="51"/>
      <c r="G11" s="51"/>
      <c r="H11" s="52" t="s">
        <v>302</v>
      </c>
      <c r="I11" s="52"/>
      <c r="J11" s="52"/>
      <c r="K11" s="52"/>
      <c r="L11" s="51" t="s">
        <v>297</v>
      </c>
      <c r="M11" s="51">
        <v>300</v>
      </c>
    </row>
    <row r="12" customHeight="1" spans="2:13">
      <c r="B12" s="8"/>
      <c r="C12" s="53" t="s">
        <v>303</v>
      </c>
      <c r="D12" s="8" t="s">
        <v>140</v>
      </c>
      <c r="E12" s="8"/>
      <c r="F12" s="51"/>
      <c r="G12" s="51"/>
      <c r="H12" s="52" t="s">
        <v>304</v>
      </c>
      <c r="I12" s="52"/>
      <c r="J12" s="52"/>
      <c r="K12" s="52"/>
      <c r="L12" s="51" t="s">
        <v>297</v>
      </c>
      <c r="M12" s="51">
        <v>280</v>
      </c>
    </row>
    <row r="13" spans="2:13">
      <c r="B13" s="8"/>
      <c r="C13" s="54"/>
      <c r="D13" s="8"/>
      <c r="E13" s="8"/>
      <c r="F13" s="51"/>
      <c r="G13" s="51"/>
      <c r="H13" s="52" t="s">
        <v>305</v>
      </c>
      <c r="I13" s="52"/>
      <c r="J13" s="52"/>
      <c r="K13" s="52"/>
      <c r="L13" s="51"/>
      <c r="M13" s="51"/>
    </row>
    <row r="14" spans="2:13">
      <c r="B14" s="8"/>
      <c r="C14" s="8"/>
      <c r="D14" s="8"/>
      <c r="E14" s="8"/>
      <c r="F14" s="51"/>
      <c r="G14" s="51"/>
      <c r="H14" s="52" t="s">
        <v>306</v>
      </c>
      <c r="I14" s="52"/>
      <c r="J14" s="52"/>
      <c r="K14" s="52"/>
      <c r="L14" s="51"/>
      <c r="M14" s="51"/>
    </row>
    <row r="15" spans="2:13">
      <c r="B15" s="8"/>
      <c r="C15" s="8"/>
      <c r="D15" s="8"/>
      <c r="E15" s="8"/>
      <c r="F15" s="51"/>
      <c r="G15" s="51"/>
      <c r="H15" s="52"/>
      <c r="I15" s="52"/>
      <c r="J15" s="52"/>
      <c r="K15" s="52"/>
      <c r="L15" s="51"/>
      <c r="M15" s="51"/>
    </row>
  </sheetData>
  <protectedRanges>
    <protectedRange sqref="C11:C13" name="程虹烈编辑区域_11_2"/>
  </protectedRanges>
  <mergeCells count="21">
    <mergeCell ref="L7:M7"/>
    <mergeCell ref="H9:K9"/>
    <mergeCell ref="H10:K10"/>
    <mergeCell ref="H11:K11"/>
    <mergeCell ref="H12:K12"/>
    <mergeCell ref="H13:K13"/>
    <mergeCell ref="H14:K14"/>
    <mergeCell ref="H15:K15"/>
    <mergeCell ref="B7:B8"/>
    <mergeCell ref="B9:B15"/>
    <mergeCell ref="C7:C8"/>
    <mergeCell ref="D7:D8"/>
    <mergeCell ref="E7:E8"/>
    <mergeCell ref="E9:E15"/>
    <mergeCell ref="J2:J3"/>
    <mergeCell ref="F7:G8"/>
    <mergeCell ref="H7:K8"/>
    <mergeCell ref="B2:E3"/>
    <mergeCell ref="F2:I3"/>
    <mergeCell ref="B4:M6"/>
    <mergeCell ref="F9:G15"/>
  </mergeCells>
  <pageMargins left="0.699305555555556" right="0.699305555555556" top="0.75" bottom="0.75" header="0.3" footer="0.3"/>
  <pageSetup paperSize="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4:S383"/>
  <sheetViews>
    <sheetView topLeftCell="A16" workbookViewId="0">
      <selection activeCell="E310" sqref="E310:Q341"/>
    </sheetView>
  </sheetViews>
  <sheetFormatPr defaultColWidth="9" defaultRowHeight="13.5"/>
  <cols>
    <col min="7" max="7" width="5" customWidth="1"/>
    <col min="8" max="8" width="4.375" customWidth="1"/>
    <col min="9" max="9" width="5.25" customWidth="1"/>
    <col min="10" max="11" width="5" customWidth="1"/>
    <col min="12" max="12" width="4.5" customWidth="1"/>
    <col min="13" max="13" width="4.875" customWidth="1"/>
    <col min="14" max="14" width="5" customWidth="1"/>
    <col min="15" max="16" width="4.625" customWidth="1"/>
  </cols>
  <sheetData>
    <row r="4" spans="6:19"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6:19"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7"/>
    </row>
    <row r="6" spans="6:19">
      <c r="F6" s="19"/>
      <c r="G6" s="19"/>
      <c r="H6" s="19"/>
      <c r="I6" s="20"/>
      <c r="J6" s="20"/>
      <c r="K6" s="20"/>
      <c r="L6" s="20"/>
      <c r="M6" s="20"/>
      <c r="N6" s="20"/>
      <c r="O6" s="20"/>
      <c r="P6" s="20"/>
      <c r="Q6" s="20"/>
      <c r="R6" s="20"/>
      <c r="S6" s="17"/>
    </row>
    <row r="7" spans="6:19">
      <c r="F7" s="19"/>
      <c r="G7" s="19"/>
      <c r="H7" s="19"/>
      <c r="I7" s="20"/>
      <c r="J7" s="20"/>
      <c r="K7" s="20"/>
      <c r="L7" s="20"/>
      <c r="M7" s="20"/>
      <c r="N7" s="20"/>
      <c r="O7" s="20"/>
      <c r="P7" s="20"/>
      <c r="Q7" s="20"/>
      <c r="R7" s="20"/>
      <c r="S7" s="17"/>
    </row>
    <row r="8" spans="6:19">
      <c r="F8" s="19"/>
      <c r="G8" s="19"/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17"/>
    </row>
    <row r="9" spans="6:19">
      <c r="F9" s="19"/>
      <c r="G9" s="19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17"/>
    </row>
    <row r="10" spans="6:19"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17"/>
    </row>
    <row r="11" ht="14.25" customHeight="1" spans="6:19">
      <c r="F11" s="19"/>
      <c r="G11" s="19"/>
      <c r="H11" s="1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17"/>
    </row>
    <row r="12" spans="6:19">
      <c r="F12" s="19"/>
      <c r="G12" s="19"/>
      <c r="H12" s="1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17"/>
    </row>
    <row r="13" ht="14.25" customHeight="1" spans="6:19"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17"/>
    </row>
    <row r="14" ht="15" customHeight="1" spans="6:19"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7"/>
    </row>
    <row r="15" spans="6:19">
      <c r="F15" s="19"/>
      <c r="G15" s="19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17"/>
    </row>
    <row r="16" spans="6:19">
      <c r="F16" s="19"/>
      <c r="G16" s="19"/>
      <c r="H16" s="1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17"/>
    </row>
    <row r="17" spans="6:19">
      <c r="F17" s="19"/>
      <c r="G17" s="19"/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17"/>
    </row>
    <row r="18" spans="6:19">
      <c r="F18" s="19"/>
      <c r="G18" s="19"/>
      <c r="H18" s="1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17"/>
    </row>
    <row r="19" spans="6:19">
      <c r="F19" s="19"/>
      <c r="G19" s="19"/>
      <c r="H19" s="1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17"/>
    </row>
    <row r="20" spans="6:19">
      <c r="F20" s="19"/>
      <c r="G20" s="19"/>
      <c r="H20" s="1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17"/>
    </row>
    <row r="21" customHeight="1" spans="6:19"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17"/>
    </row>
    <row r="22" ht="15" customHeight="1" spans="6:19">
      <c r="F22" s="19"/>
      <c r="G22" s="19"/>
      <c r="H22" s="1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7"/>
    </row>
    <row r="23" spans="6:19">
      <c r="F23" s="19"/>
      <c r="G23" s="19"/>
      <c r="H23" s="1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17"/>
    </row>
    <row r="24" ht="16.5" customHeight="1" spans="6:19">
      <c r="F24" s="21"/>
      <c r="G24" s="21"/>
      <c r="H24" s="21"/>
      <c r="I24" s="21"/>
      <c r="J24" s="22"/>
      <c r="K24" s="22"/>
      <c r="L24" s="22"/>
      <c r="M24" s="22"/>
      <c r="N24" s="22"/>
      <c r="O24" s="22"/>
      <c r="P24" s="22"/>
      <c r="Q24" s="22"/>
      <c r="R24" s="22"/>
      <c r="S24" s="17"/>
    </row>
    <row r="25" spans="6:19">
      <c r="F25" s="19"/>
      <c r="G25" s="19"/>
      <c r="H25" s="1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17"/>
    </row>
    <row r="26" spans="6:19">
      <c r="F26" s="19"/>
      <c r="G26" s="19"/>
      <c r="H26" s="19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17"/>
    </row>
    <row r="27" spans="6:19">
      <c r="F27" s="19"/>
      <c r="G27" s="19"/>
      <c r="H27" s="1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17"/>
    </row>
    <row r="28" spans="6:19">
      <c r="F28" s="19"/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17"/>
    </row>
    <row r="29" spans="6:19">
      <c r="F29" s="19"/>
      <c r="G29" s="19"/>
      <c r="H29" s="19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17"/>
    </row>
    <row r="30" spans="6:19">
      <c r="F30" s="19"/>
      <c r="G30" s="19"/>
      <c r="H30" s="19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17"/>
    </row>
    <row r="31" spans="6:19">
      <c r="F31" s="19"/>
      <c r="G31" s="19"/>
      <c r="H31" s="19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17"/>
    </row>
    <row r="32" spans="6:19">
      <c r="F32" s="19"/>
      <c r="G32" s="19"/>
      <c r="H32" s="1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17"/>
    </row>
    <row r="33" ht="19.5" customHeight="1" spans="6:19">
      <c r="F33" s="19"/>
      <c r="G33" s="19"/>
      <c r="H33" s="19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17"/>
    </row>
    <row r="34" spans="6:19">
      <c r="F34" s="19"/>
      <c r="G34" s="19"/>
      <c r="H34" s="19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17"/>
    </row>
    <row r="35" ht="16.5" customHeight="1" spans="6:19">
      <c r="F35" s="21"/>
      <c r="G35" s="21"/>
      <c r="H35" s="21"/>
      <c r="I35" s="21"/>
      <c r="J35" s="22"/>
      <c r="K35" s="22"/>
      <c r="L35" s="22"/>
      <c r="M35" s="22"/>
      <c r="N35" s="22"/>
      <c r="O35" s="22"/>
      <c r="P35" s="22"/>
      <c r="Q35" s="22"/>
      <c r="R35" s="22"/>
      <c r="S35" s="17"/>
    </row>
    <row r="36" ht="15" customHeight="1" spans="6:19">
      <c r="F36" s="19"/>
      <c r="G36" s="19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17"/>
    </row>
    <row r="37" spans="6:19"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17"/>
    </row>
    <row r="38" spans="6:19">
      <c r="F38" s="19"/>
      <c r="G38" s="19"/>
      <c r="H38" s="19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17"/>
    </row>
    <row r="39" spans="6:19">
      <c r="F39" s="19"/>
      <c r="G39" s="19"/>
      <c r="H39" s="19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17"/>
    </row>
    <row r="40" ht="15.75" customHeight="1" spans="6:19"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17"/>
    </row>
    <row r="41" spans="6:19">
      <c r="F41" s="19"/>
      <c r="G41" s="19"/>
      <c r="H41" s="19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7"/>
    </row>
    <row r="42" spans="6:19">
      <c r="F42" s="19"/>
      <c r="G42" s="19"/>
      <c r="H42" s="19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17"/>
    </row>
    <row r="43" spans="6:19">
      <c r="F43" s="19"/>
      <c r="G43" s="19"/>
      <c r="H43" s="19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17"/>
    </row>
    <row r="44" spans="6:19">
      <c r="F44" s="19"/>
      <c r="G44" s="19"/>
      <c r="H44" s="19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17"/>
    </row>
    <row r="45" spans="6:19">
      <c r="F45" s="19"/>
      <c r="G45" s="19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7"/>
    </row>
    <row r="46" spans="6:19">
      <c r="F46" s="19"/>
      <c r="G46" s="19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17"/>
    </row>
    <row r="47" spans="6:19">
      <c r="F47" s="19"/>
      <c r="G47" s="19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17"/>
    </row>
    <row r="48" spans="6:19">
      <c r="F48" s="19"/>
      <c r="G48" s="19"/>
      <c r="H48" s="19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17"/>
    </row>
    <row r="49" spans="6:19">
      <c r="F49" s="19"/>
      <c r="G49" s="19"/>
      <c r="H49" s="19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17"/>
    </row>
    <row r="50" spans="6:19">
      <c r="F50" s="19"/>
      <c r="G50" s="19"/>
      <c r="H50" s="19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17"/>
    </row>
    <row r="51" spans="6:19">
      <c r="F51" s="19"/>
      <c r="G51" s="19"/>
      <c r="H51" s="19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17"/>
    </row>
    <row r="52" spans="6:19">
      <c r="F52" s="19"/>
      <c r="G52" s="19"/>
      <c r="H52" s="19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17"/>
    </row>
    <row r="53" spans="6:19">
      <c r="F53" s="19"/>
      <c r="G53" s="19"/>
      <c r="H53" s="19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17"/>
    </row>
    <row r="54" spans="6:19">
      <c r="F54" s="19"/>
      <c r="G54" s="19"/>
      <c r="H54" s="19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17"/>
    </row>
    <row r="55" spans="6:19">
      <c r="F55" s="19"/>
      <c r="G55" s="19"/>
      <c r="H55" s="19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7"/>
    </row>
    <row r="56" spans="6:19">
      <c r="F56" s="19"/>
      <c r="G56" s="19"/>
      <c r="H56" s="19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17"/>
    </row>
    <row r="57" spans="6:19">
      <c r="F57" s="19"/>
      <c r="G57" s="19"/>
      <c r="H57" s="19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17"/>
    </row>
    <row r="58" spans="6:19">
      <c r="F58" s="19"/>
      <c r="G58" s="19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17"/>
    </row>
    <row r="59" spans="6:19">
      <c r="F59" s="19"/>
      <c r="G59" s="19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17"/>
    </row>
    <row r="60" spans="6:19">
      <c r="F60" s="19"/>
      <c r="G60" s="19"/>
      <c r="H60" s="19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17"/>
    </row>
    <row r="61" spans="6:19">
      <c r="F61" s="19"/>
      <c r="G61" s="19"/>
      <c r="H61" s="19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17"/>
    </row>
    <row r="62" spans="6:19">
      <c r="F62" s="19"/>
      <c r="G62" s="19"/>
      <c r="H62" s="19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17"/>
    </row>
    <row r="63" spans="6:19">
      <c r="F63" s="19"/>
      <c r="G63" s="19"/>
      <c r="H63" s="19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17"/>
    </row>
    <row r="64" spans="6:19">
      <c r="F64" s="19"/>
      <c r="G64" s="19"/>
      <c r="H64" s="19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17"/>
    </row>
    <row r="65" spans="6:19">
      <c r="F65" s="19"/>
      <c r="G65" s="19"/>
      <c r="H65" s="19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17"/>
    </row>
    <row r="66" spans="6:19">
      <c r="F66" s="19"/>
      <c r="G66" s="19"/>
      <c r="H66" s="19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17"/>
    </row>
    <row r="67" spans="6:19">
      <c r="F67" s="19"/>
      <c r="G67" s="19"/>
      <c r="H67" s="19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17"/>
    </row>
    <row r="68" spans="6:19">
      <c r="F68" s="19"/>
      <c r="G68" s="19"/>
      <c r="H68" s="19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17"/>
    </row>
    <row r="69" ht="14.25" customHeight="1" spans="6:19">
      <c r="F69" s="19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17"/>
    </row>
    <row r="70" customHeight="1" spans="6:19">
      <c r="F70" s="19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17"/>
    </row>
    <row r="71" ht="18" customHeight="1" spans="6:19">
      <c r="F71" s="19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17"/>
    </row>
    <row r="72" ht="16.5" customHeight="1" spans="6:19">
      <c r="F72" s="21"/>
      <c r="G72" s="21"/>
      <c r="H72" s="21"/>
      <c r="I72" s="21"/>
      <c r="J72" s="22"/>
      <c r="K72" s="22"/>
      <c r="L72" s="22"/>
      <c r="M72" s="22"/>
      <c r="N72" s="22"/>
      <c r="O72" s="22"/>
      <c r="P72" s="22"/>
      <c r="Q72" s="22"/>
      <c r="R72" s="22"/>
      <c r="S72" s="17"/>
    </row>
    <row r="73" ht="18" customHeight="1" spans="6:19">
      <c r="F73" s="19"/>
      <c r="G73" s="19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17"/>
    </row>
    <row r="74" spans="6:19">
      <c r="F74" s="19"/>
      <c r="G74" s="19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17"/>
    </row>
    <row r="75" ht="16.5" customHeight="1" spans="6:19">
      <c r="F75" s="21"/>
      <c r="G75" s="21"/>
      <c r="H75" s="21"/>
      <c r="I75" s="21"/>
      <c r="J75" s="22"/>
      <c r="K75" s="22"/>
      <c r="L75" s="22"/>
      <c r="M75" s="22"/>
      <c r="N75" s="22"/>
      <c r="O75" s="22"/>
      <c r="P75" s="22"/>
      <c r="Q75" s="22"/>
      <c r="R75" s="22"/>
      <c r="S75" s="17"/>
    </row>
    <row r="76" ht="21.75" customHeight="1" spans="6:19">
      <c r="F76" s="19"/>
      <c r="G76" s="19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17"/>
    </row>
    <row r="77" spans="6:19">
      <c r="F77" s="19"/>
      <c r="G77" s="19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17"/>
    </row>
    <row r="78" ht="16.5" customHeight="1" spans="6:19">
      <c r="F78" s="21"/>
      <c r="G78" s="21"/>
      <c r="H78" s="21"/>
      <c r="I78" s="21"/>
      <c r="J78" s="22"/>
      <c r="K78" s="22"/>
      <c r="L78" s="22"/>
      <c r="M78" s="22"/>
      <c r="N78" s="22"/>
      <c r="O78" s="22"/>
      <c r="P78" s="22"/>
      <c r="Q78" s="22"/>
      <c r="R78" s="22"/>
      <c r="S78" s="17"/>
    </row>
    <row r="79" ht="16.5" customHeight="1" spans="6:19"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17"/>
    </row>
    <row r="80" ht="15" spans="6:19">
      <c r="F80" s="24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6:19"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6:19"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6:19"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6:19"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6:19"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6:19"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6:19"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6:19"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6:19"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6:19"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6:19"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6:19"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6:19"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6:19"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6:19"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6:19"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6:19"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6:19"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6:19"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6:19"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6:19"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6:19"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6:19"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6:19"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6:19"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6:19"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6:19"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6:19"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6:19"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6:19"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6:19"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6:19"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6:19"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6:19"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6:19"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6:19"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6:19"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6:19"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6:19"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6:19"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6:19"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6:19"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6:19"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6:19"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6:19"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6:19"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6:19"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6:19"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6:19"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6:19"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6:19"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6:19"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6:19"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6:19"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6:19"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6:19"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6:19"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6:19"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6:19"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6:19"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6:19"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6:19"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6:19"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6:19"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6:19"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6:19"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6:19"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6:19"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6:19"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6:19"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6:19"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6:19"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6:19"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6:19"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6:19"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6:19"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6:19"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6:19"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6:19"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6:19"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6:19"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6:19"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6:19"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6:19"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6:19"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6:19"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6:19"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6:19"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6:19"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6:19"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6:19"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6:19"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6:19"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6:19"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6:19"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6:19"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6:19"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6:19"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6:19"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6:19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6:19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6:19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6:19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6:19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6:19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6:19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6:19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6:19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6:19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6:19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6:19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6:19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6:19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6:19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6:19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6:19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6:19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6:19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6:19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6:19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6:19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6:19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6:19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6:19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</row>
    <row r="205" spans="6:19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6:19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6:19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6:19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6:19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6:19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6:19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6:19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6:19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6:19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6:19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6:19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6:19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6:19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6:19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6:19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6:19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6:19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6:19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6:19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</row>
    <row r="225" spans="6:19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6:19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</row>
    <row r="227" spans="6:19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</row>
    <row r="228" spans="6:19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6:19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6:19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6:19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6:19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6:19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6:19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6:19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6:19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6:19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6:19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6:19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 spans="6:19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6:19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6:19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6:19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6:19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6:19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6:19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6:19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6:19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6:19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6:19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6:19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6:19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6:19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6:19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6:19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6:19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6:19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6:19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6:19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6:19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6:19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6:19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6:19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6:19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6:19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6:19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6:19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6:19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6:19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6:19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6:19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6:19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6:19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6:19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6:19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6:19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6:19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6:19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6:19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6:19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6:19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 spans="6:19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 spans="6:19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 spans="6:19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 spans="6:19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 spans="6:19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 spans="6:19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 spans="6:19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 spans="6:19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 spans="6:19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 spans="6:19"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 spans="6:19"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 spans="6:19"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 spans="6:19"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 spans="6:19"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 spans="6:19"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 spans="6:19"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 spans="6:19"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 spans="6:19"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 spans="6:19"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 spans="6:19"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 spans="6:19"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 spans="6:19"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 spans="6:19"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 spans="6:19"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 spans="6:19"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 spans="6:19"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 spans="6:19"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 spans="6:19"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 ht="30" customHeight="1" spans="5:19">
      <c r="E310" s="25" t="s">
        <v>259</v>
      </c>
      <c r="F310" s="26" t="s">
        <v>189</v>
      </c>
      <c r="G310" s="26" t="s">
        <v>190</v>
      </c>
      <c r="H310" s="26" t="s">
        <v>191</v>
      </c>
      <c r="I310" s="26" t="s">
        <v>307</v>
      </c>
      <c r="J310" s="26" t="s">
        <v>308</v>
      </c>
      <c r="K310" s="26" t="s">
        <v>309</v>
      </c>
      <c r="L310" s="26" t="s">
        <v>310</v>
      </c>
      <c r="M310" s="26" t="s">
        <v>192</v>
      </c>
      <c r="N310" s="26" t="s">
        <v>193</v>
      </c>
      <c r="O310" s="26" t="s">
        <v>194</v>
      </c>
      <c r="P310" s="26" t="s">
        <v>195</v>
      </c>
      <c r="Q310" s="26" t="s">
        <v>202</v>
      </c>
      <c r="R310" s="17"/>
      <c r="S310" s="17"/>
    </row>
    <row r="311" ht="16.5" customHeight="1" spans="5:19">
      <c r="E311" s="27" t="s">
        <v>6</v>
      </c>
      <c r="F311" s="27" t="s">
        <v>219</v>
      </c>
      <c r="G311" s="28" t="s">
        <v>220</v>
      </c>
      <c r="H311" s="28" t="s">
        <v>221</v>
      </c>
      <c r="I311" s="28"/>
      <c r="J311" s="28"/>
      <c r="K311" s="28">
        <v>1</v>
      </c>
      <c r="L311" s="28">
        <v>15</v>
      </c>
      <c r="M311" s="28"/>
      <c r="N311" s="28"/>
      <c r="O311" s="28"/>
      <c r="P311" s="28"/>
      <c r="Q311" s="28">
        <v>16</v>
      </c>
      <c r="R311" s="17"/>
      <c r="S311" s="17"/>
    </row>
    <row r="312" ht="27" spans="5:19">
      <c r="E312" s="29"/>
      <c r="F312" s="29"/>
      <c r="G312" s="27" t="s">
        <v>223</v>
      </c>
      <c r="H312" s="28" t="s">
        <v>224</v>
      </c>
      <c r="I312" s="28"/>
      <c r="J312" s="28"/>
      <c r="K312" s="28">
        <v>151</v>
      </c>
      <c r="L312" s="28">
        <v>137</v>
      </c>
      <c r="M312" s="28"/>
      <c r="N312" s="28"/>
      <c r="O312" s="28"/>
      <c r="P312" s="28"/>
      <c r="Q312" s="28">
        <v>288</v>
      </c>
      <c r="R312" s="17"/>
      <c r="S312" s="17"/>
    </row>
    <row r="313" ht="27" spans="5:19">
      <c r="E313" s="29"/>
      <c r="F313" s="30"/>
      <c r="G313" s="30"/>
      <c r="H313" s="28" t="s">
        <v>225</v>
      </c>
      <c r="I313" s="28"/>
      <c r="J313" s="28"/>
      <c r="K313" s="28">
        <v>2</v>
      </c>
      <c r="L313" s="28"/>
      <c r="M313" s="28"/>
      <c r="N313" s="28"/>
      <c r="O313" s="28"/>
      <c r="P313" s="28"/>
      <c r="Q313" s="28">
        <v>2</v>
      </c>
      <c r="R313" s="17"/>
      <c r="S313" s="17"/>
    </row>
    <row r="314" ht="33" customHeight="1" spans="5:19">
      <c r="E314" s="29"/>
      <c r="F314" s="31" t="s">
        <v>228</v>
      </c>
      <c r="G314" s="28" t="s">
        <v>220</v>
      </c>
      <c r="H314" s="28" t="s">
        <v>221</v>
      </c>
      <c r="I314" s="28"/>
      <c r="J314" s="28"/>
      <c r="K314" s="28"/>
      <c r="L314" s="28">
        <v>5</v>
      </c>
      <c r="M314" s="28"/>
      <c r="N314" s="28"/>
      <c r="O314" s="28"/>
      <c r="P314" s="28"/>
      <c r="Q314" s="28">
        <v>5</v>
      </c>
      <c r="R314" s="17"/>
      <c r="S314" s="17"/>
    </row>
    <row r="315" ht="27" spans="5:19">
      <c r="E315" s="29"/>
      <c r="F315" s="30"/>
      <c r="G315" s="28" t="s">
        <v>223</v>
      </c>
      <c r="H315" s="28" t="s">
        <v>224</v>
      </c>
      <c r="I315" s="28"/>
      <c r="J315" s="28"/>
      <c r="K315" s="28">
        <v>5</v>
      </c>
      <c r="L315" s="28">
        <v>3</v>
      </c>
      <c r="M315" s="28"/>
      <c r="N315" s="28"/>
      <c r="O315" s="28"/>
      <c r="P315" s="28"/>
      <c r="Q315" s="28">
        <v>8</v>
      </c>
      <c r="R315" s="17"/>
      <c r="S315" s="17"/>
    </row>
    <row r="316" ht="27" spans="5:19">
      <c r="E316" s="32"/>
      <c r="F316" s="28" t="s">
        <v>229</v>
      </c>
      <c r="G316" s="28" t="s">
        <v>223</v>
      </c>
      <c r="H316" s="28" t="s">
        <v>225</v>
      </c>
      <c r="I316" s="28"/>
      <c r="J316" s="28"/>
      <c r="K316" s="28">
        <v>1</v>
      </c>
      <c r="L316" s="28"/>
      <c r="M316" s="28"/>
      <c r="N316" s="28"/>
      <c r="O316" s="28"/>
      <c r="P316" s="28"/>
      <c r="Q316" s="28">
        <v>1</v>
      </c>
      <c r="R316" s="17"/>
      <c r="S316" s="17"/>
    </row>
    <row r="317" ht="16.5" customHeight="1" spans="5:19">
      <c r="E317" s="33" t="s">
        <v>241</v>
      </c>
      <c r="F317" s="34"/>
      <c r="G317" s="34"/>
      <c r="H317" s="35"/>
      <c r="I317" s="36"/>
      <c r="J317" s="36"/>
      <c r="K317" s="36">
        <v>160</v>
      </c>
      <c r="L317" s="36">
        <v>160</v>
      </c>
      <c r="M317" s="36"/>
      <c r="N317" s="36"/>
      <c r="O317" s="36"/>
      <c r="P317" s="36"/>
      <c r="Q317" s="36">
        <v>320</v>
      </c>
      <c r="R317" s="17"/>
      <c r="S317" s="17"/>
    </row>
    <row r="318" ht="16.5" customHeight="1" spans="5:19">
      <c r="E318" s="27" t="s">
        <v>203</v>
      </c>
      <c r="F318" s="27" t="s">
        <v>204</v>
      </c>
      <c r="G318" s="27" t="s">
        <v>210</v>
      </c>
      <c r="H318" s="28" t="s">
        <v>206</v>
      </c>
      <c r="I318" s="28">
        <v>37</v>
      </c>
      <c r="J318" s="28"/>
      <c r="K318" s="28">
        <v>1</v>
      </c>
      <c r="L318" s="28"/>
      <c r="M318" s="28"/>
      <c r="N318" s="28"/>
      <c r="O318" s="28"/>
      <c r="P318" s="28"/>
      <c r="Q318" s="28">
        <v>38</v>
      </c>
      <c r="R318" s="17"/>
      <c r="S318" s="17"/>
    </row>
    <row r="319" ht="27" spans="5:19">
      <c r="E319" s="29"/>
      <c r="F319" s="29"/>
      <c r="G319" s="29"/>
      <c r="H319" s="28" t="s">
        <v>213</v>
      </c>
      <c r="I319" s="28">
        <v>11</v>
      </c>
      <c r="J319" s="28"/>
      <c r="K319" s="28"/>
      <c r="L319" s="28"/>
      <c r="M319" s="28"/>
      <c r="N319" s="28"/>
      <c r="O319" s="28"/>
      <c r="P319" s="28"/>
      <c r="Q319" s="28">
        <v>11</v>
      </c>
      <c r="R319" s="17"/>
      <c r="S319" s="17"/>
    </row>
    <row r="320" spans="5:19">
      <c r="E320" s="29"/>
      <c r="F320" s="30"/>
      <c r="G320" s="30"/>
      <c r="H320" s="28" t="s">
        <v>214</v>
      </c>
      <c r="I320" s="28">
        <v>9</v>
      </c>
      <c r="J320" s="28"/>
      <c r="K320" s="28"/>
      <c r="L320" s="28"/>
      <c r="M320" s="28"/>
      <c r="N320" s="28"/>
      <c r="O320" s="28"/>
      <c r="P320" s="28"/>
      <c r="Q320" s="28">
        <v>9</v>
      </c>
      <c r="R320" s="17"/>
      <c r="S320" s="17"/>
    </row>
    <row r="321" ht="33" customHeight="1" spans="5:19">
      <c r="E321" s="29"/>
      <c r="F321" s="31" t="s">
        <v>212</v>
      </c>
      <c r="G321" s="31" t="s">
        <v>210</v>
      </c>
      <c r="H321" s="28" t="s">
        <v>206</v>
      </c>
      <c r="I321" s="28">
        <v>103</v>
      </c>
      <c r="J321" s="28">
        <v>199</v>
      </c>
      <c r="K321" s="28">
        <v>199</v>
      </c>
      <c r="L321" s="28">
        <v>121</v>
      </c>
      <c r="M321" s="28"/>
      <c r="N321" s="28"/>
      <c r="O321" s="28"/>
      <c r="P321" s="28"/>
      <c r="Q321" s="28">
        <v>622</v>
      </c>
      <c r="R321" s="17"/>
      <c r="S321" s="17"/>
    </row>
    <row r="322" ht="27" spans="5:19">
      <c r="E322" s="29"/>
      <c r="F322" s="30"/>
      <c r="G322" s="30"/>
      <c r="H322" s="28" t="s">
        <v>208</v>
      </c>
      <c r="I322" s="28">
        <v>34</v>
      </c>
      <c r="J322" s="28">
        <v>1</v>
      </c>
      <c r="K322" s="28"/>
      <c r="L322" s="28">
        <v>79</v>
      </c>
      <c r="M322" s="28"/>
      <c r="N322" s="28"/>
      <c r="O322" s="28">
        <v>171</v>
      </c>
      <c r="P322" s="28"/>
      <c r="Q322" s="28">
        <v>285</v>
      </c>
      <c r="R322" s="17"/>
      <c r="S322" s="17"/>
    </row>
    <row r="323" ht="27" spans="5:19">
      <c r="E323" s="29"/>
      <c r="F323" s="31" t="s">
        <v>215</v>
      </c>
      <c r="G323" s="31" t="s">
        <v>210</v>
      </c>
      <c r="H323" s="28" t="s">
        <v>206</v>
      </c>
      <c r="I323" s="28"/>
      <c r="J323" s="28"/>
      <c r="K323" s="28"/>
      <c r="L323" s="28"/>
      <c r="M323" s="28"/>
      <c r="N323" s="28"/>
      <c r="O323" s="28"/>
      <c r="P323" s="28">
        <v>29</v>
      </c>
      <c r="Q323" s="28">
        <v>29</v>
      </c>
      <c r="R323" s="17"/>
      <c r="S323" s="17"/>
    </row>
    <row r="324" ht="27" spans="5:19">
      <c r="E324" s="29"/>
      <c r="F324" s="29"/>
      <c r="G324" s="30"/>
      <c r="H324" s="28" t="s">
        <v>208</v>
      </c>
      <c r="I324" s="28"/>
      <c r="J324" s="28"/>
      <c r="K324" s="28"/>
      <c r="L324" s="28"/>
      <c r="M324" s="28"/>
      <c r="N324" s="28"/>
      <c r="O324" s="28">
        <v>29</v>
      </c>
      <c r="P324" s="28">
        <v>171</v>
      </c>
      <c r="Q324" s="28">
        <v>200</v>
      </c>
      <c r="R324" s="17"/>
      <c r="S324" s="17"/>
    </row>
    <row r="325" ht="16.5" customHeight="1" spans="5:19">
      <c r="E325" s="29"/>
      <c r="F325" s="29"/>
      <c r="G325" s="31" t="s">
        <v>311</v>
      </c>
      <c r="H325" s="28" t="s">
        <v>208</v>
      </c>
      <c r="I325" s="28">
        <v>1</v>
      </c>
      <c r="J325" s="28"/>
      <c r="K325" s="28"/>
      <c r="L325" s="28"/>
      <c r="M325" s="28"/>
      <c r="N325" s="28"/>
      <c r="O325" s="28"/>
      <c r="P325" s="28"/>
      <c r="Q325" s="28">
        <v>1</v>
      </c>
      <c r="R325" s="17"/>
      <c r="S325" s="17"/>
    </row>
    <row r="326" ht="27" spans="5:19">
      <c r="E326" s="29"/>
      <c r="F326" s="30"/>
      <c r="G326" s="30"/>
      <c r="H326" s="28" t="s">
        <v>211</v>
      </c>
      <c r="I326" s="28">
        <v>1</v>
      </c>
      <c r="J326" s="28"/>
      <c r="K326" s="28"/>
      <c r="L326" s="28"/>
      <c r="M326" s="28"/>
      <c r="N326" s="28"/>
      <c r="O326" s="28"/>
      <c r="P326" s="28"/>
      <c r="Q326" s="28">
        <v>1</v>
      </c>
      <c r="R326" s="17"/>
      <c r="S326" s="17"/>
    </row>
    <row r="327" ht="16.5" customHeight="1" spans="5:19">
      <c r="E327" s="29"/>
      <c r="F327" s="31" t="s">
        <v>312</v>
      </c>
      <c r="G327" s="31" t="s">
        <v>210</v>
      </c>
      <c r="H327" s="28" t="s">
        <v>208</v>
      </c>
      <c r="I327" s="28">
        <v>3</v>
      </c>
      <c r="J327" s="28"/>
      <c r="K327" s="28"/>
      <c r="L327" s="28"/>
      <c r="M327" s="28"/>
      <c r="N327" s="28"/>
      <c r="O327" s="28"/>
      <c r="P327" s="28"/>
      <c r="Q327" s="28">
        <v>3</v>
      </c>
      <c r="R327" s="17"/>
      <c r="S327" s="17"/>
    </row>
    <row r="328" ht="27" spans="5:19">
      <c r="E328" s="32"/>
      <c r="F328" s="32"/>
      <c r="G328" s="32"/>
      <c r="H328" s="28" t="s">
        <v>213</v>
      </c>
      <c r="I328" s="28">
        <v>1</v>
      </c>
      <c r="J328" s="28"/>
      <c r="K328" s="28"/>
      <c r="L328" s="28"/>
      <c r="M328" s="28"/>
      <c r="N328" s="28"/>
      <c r="O328" s="28"/>
      <c r="P328" s="28"/>
      <c r="Q328" s="28">
        <v>1</v>
      </c>
      <c r="R328" s="17"/>
      <c r="S328" s="17"/>
    </row>
    <row r="329" ht="16.5" customHeight="1" spans="5:19">
      <c r="E329" s="33" t="s">
        <v>218</v>
      </c>
      <c r="F329" s="34"/>
      <c r="G329" s="34"/>
      <c r="H329" s="35"/>
      <c r="I329" s="36">
        <v>200</v>
      </c>
      <c r="J329" s="36">
        <v>200</v>
      </c>
      <c r="K329" s="36">
        <v>200</v>
      </c>
      <c r="L329" s="36">
        <v>200</v>
      </c>
      <c r="M329" s="36"/>
      <c r="N329" s="36"/>
      <c r="O329" s="36">
        <v>200</v>
      </c>
      <c r="P329" s="36">
        <v>200</v>
      </c>
      <c r="Q329" s="36">
        <v>1200</v>
      </c>
      <c r="R329" s="17"/>
      <c r="S329" s="17"/>
    </row>
    <row r="330" ht="49.5" customHeight="1" spans="5:19">
      <c r="E330" s="27" t="s">
        <v>313</v>
      </c>
      <c r="F330" s="27" t="s">
        <v>314</v>
      </c>
      <c r="G330" s="27" t="s">
        <v>315</v>
      </c>
      <c r="H330" s="28" t="s">
        <v>206</v>
      </c>
      <c r="I330" s="28"/>
      <c r="J330" s="28"/>
      <c r="K330" s="28"/>
      <c r="L330" s="28"/>
      <c r="M330" s="28">
        <v>2</v>
      </c>
      <c r="N330" s="28"/>
      <c r="O330" s="28"/>
      <c r="P330" s="28"/>
      <c r="Q330" s="28">
        <v>2</v>
      </c>
      <c r="R330" s="17"/>
      <c r="S330" s="17"/>
    </row>
    <row r="331" ht="27" spans="5:19">
      <c r="E331" s="29"/>
      <c r="F331" s="29"/>
      <c r="G331" s="30"/>
      <c r="H331" s="28" t="s">
        <v>208</v>
      </c>
      <c r="I331" s="28"/>
      <c r="J331" s="28"/>
      <c r="K331" s="28"/>
      <c r="L331" s="28"/>
      <c r="M331" s="28">
        <v>1</v>
      </c>
      <c r="N331" s="28"/>
      <c r="O331" s="28"/>
      <c r="P331" s="28"/>
      <c r="Q331" s="28">
        <v>1</v>
      </c>
      <c r="R331" s="17"/>
      <c r="S331" s="17"/>
    </row>
    <row r="332" ht="27" spans="5:19">
      <c r="E332" s="29"/>
      <c r="F332" s="29"/>
      <c r="G332" s="31" t="s">
        <v>316</v>
      </c>
      <c r="H332" s="28" t="s">
        <v>217</v>
      </c>
      <c r="I332" s="28"/>
      <c r="J332" s="28"/>
      <c r="K332" s="28"/>
      <c r="L332" s="28"/>
      <c r="M332" s="28">
        <v>30</v>
      </c>
      <c r="N332" s="28"/>
      <c r="O332" s="28"/>
      <c r="P332" s="28"/>
      <c r="Q332" s="28">
        <v>30</v>
      </c>
      <c r="R332" s="17"/>
      <c r="S332" s="17"/>
    </row>
    <row r="333" ht="27" spans="5:19">
      <c r="E333" s="29"/>
      <c r="F333" s="29"/>
      <c r="G333" s="29"/>
      <c r="H333" s="28" t="s">
        <v>317</v>
      </c>
      <c r="I333" s="28"/>
      <c r="J333" s="28"/>
      <c r="K333" s="28"/>
      <c r="L333" s="28"/>
      <c r="M333" s="28">
        <v>1</v>
      </c>
      <c r="N333" s="28">
        <v>4</v>
      </c>
      <c r="O333" s="28"/>
      <c r="P333" s="28"/>
      <c r="Q333" s="28">
        <v>5</v>
      </c>
      <c r="R333" s="17"/>
      <c r="S333" s="17"/>
    </row>
    <row r="334" ht="27" spans="5:19">
      <c r="E334" s="29"/>
      <c r="F334" s="29"/>
      <c r="G334" s="29"/>
      <c r="H334" s="28" t="s">
        <v>206</v>
      </c>
      <c r="I334" s="28"/>
      <c r="J334" s="28"/>
      <c r="K334" s="28"/>
      <c r="L334" s="28"/>
      <c r="M334" s="28">
        <v>36</v>
      </c>
      <c r="N334" s="28"/>
      <c r="O334" s="28"/>
      <c r="P334" s="28"/>
      <c r="Q334" s="28">
        <v>36</v>
      </c>
      <c r="R334" s="17"/>
      <c r="S334" s="17"/>
    </row>
    <row r="335" ht="27" spans="5:19">
      <c r="E335" s="29"/>
      <c r="F335" s="29"/>
      <c r="G335" s="29"/>
      <c r="H335" s="28" t="s">
        <v>208</v>
      </c>
      <c r="I335" s="28"/>
      <c r="J335" s="28"/>
      <c r="K335" s="28"/>
      <c r="L335" s="28"/>
      <c r="M335" s="28">
        <v>5</v>
      </c>
      <c r="N335" s="28"/>
      <c r="O335" s="28"/>
      <c r="P335" s="28"/>
      <c r="Q335" s="28">
        <v>5</v>
      </c>
      <c r="R335" s="17"/>
      <c r="S335" s="17"/>
    </row>
    <row r="336" ht="27" spans="5:19">
      <c r="E336" s="29"/>
      <c r="F336" s="29"/>
      <c r="G336" s="29"/>
      <c r="H336" s="28" t="s">
        <v>213</v>
      </c>
      <c r="I336" s="28"/>
      <c r="J336" s="28"/>
      <c r="K336" s="28"/>
      <c r="L336" s="28"/>
      <c r="M336" s="28">
        <v>75</v>
      </c>
      <c r="N336" s="28"/>
      <c r="O336" s="28"/>
      <c r="P336" s="28"/>
      <c r="Q336" s="28">
        <v>75</v>
      </c>
      <c r="R336" s="17"/>
      <c r="S336" s="17"/>
    </row>
    <row r="337" spans="5:19">
      <c r="E337" s="29"/>
      <c r="F337" s="30"/>
      <c r="G337" s="30"/>
      <c r="H337" s="28" t="s">
        <v>214</v>
      </c>
      <c r="I337" s="28"/>
      <c r="J337" s="28"/>
      <c r="K337" s="28"/>
      <c r="L337" s="28"/>
      <c r="M337" s="28">
        <v>50</v>
      </c>
      <c r="N337" s="28"/>
      <c r="O337" s="28"/>
      <c r="P337" s="28"/>
      <c r="Q337" s="28">
        <v>50</v>
      </c>
      <c r="R337" s="17"/>
      <c r="S337" s="17"/>
    </row>
    <row r="338" ht="67.5" spans="5:19">
      <c r="E338" s="32"/>
      <c r="F338" s="28" t="s">
        <v>318</v>
      </c>
      <c r="G338" s="28" t="s">
        <v>319</v>
      </c>
      <c r="H338" s="28" t="s">
        <v>206</v>
      </c>
      <c r="I338" s="28"/>
      <c r="J338" s="28"/>
      <c r="K338" s="28"/>
      <c r="L338" s="28"/>
      <c r="M338" s="28"/>
      <c r="N338" s="28">
        <v>196</v>
      </c>
      <c r="O338" s="28"/>
      <c r="P338" s="28"/>
      <c r="Q338" s="28">
        <v>196</v>
      </c>
      <c r="R338" s="17"/>
      <c r="S338" s="17"/>
    </row>
    <row r="339" ht="16.5" customHeight="1" spans="5:19">
      <c r="E339" s="33" t="s">
        <v>320</v>
      </c>
      <c r="F339" s="34"/>
      <c r="G339" s="34"/>
      <c r="H339" s="35"/>
      <c r="I339" s="36"/>
      <c r="J339" s="36"/>
      <c r="K339" s="36"/>
      <c r="L339" s="36"/>
      <c r="M339" s="36">
        <v>200</v>
      </c>
      <c r="N339" s="36">
        <v>200</v>
      </c>
      <c r="O339" s="36"/>
      <c r="P339" s="36"/>
      <c r="Q339" s="36">
        <v>400</v>
      </c>
      <c r="R339" s="17"/>
      <c r="S339" s="17"/>
    </row>
    <row r="340" ht="16.5" customHeight="1" spans="5:19">
      <c r="E340" s="37" t="s">
        <v>202</v>
      </c>
      <c r="F340" s="38"/>
      <c r="G340" s="38"/>
      <c r="H340" s="39"/>
      <c r="I340" s="42">
        <v>200</v>
      </c>
      <c r="J340" s="42">
        <v>200</v>
      </c>
      <c r="K340" s="42">
        <v>360</v>
      </c>
      <c r="L340" s="42">
        <v>360</v>
      </c>
      <c r="M340" s="42">
        <v>200</v>
      </c>
      <c r="N340" s="42">
        <v>200</v>
      </c>
      <c r="O340" s="42">
        <v>200</v>
      </c>
      <c r="P340" s="42">
        <v>200</v>
      </c>
      <c r="Q340" s="42">
        <v>1920</v>
      </c>
      <c r="R340" s="17"/>
      <c r="S340" s="17"/>
    </row>
    <row r="341" spans="5:19"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17"/>
      <c r="S341" s="17"/>
    </row>
    <row r="342" spans="6:19"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</row>
    <row r="343" spans="6:19"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</row>
    <row r="344" spans="6:19"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</row>
    <row r="345" spans="6:19"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</row>
    <row r="346" spans="6:19"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</row>
    <row r="347" spans="6:19"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</row>
    <row r="348" spans="6:19"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</row>
    <row r="349" spans="6:19"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</row>
    <row r="350" spans="6:19"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</row>
    <row r="351" spans="6:19"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</row>
    <row r="352" spans="6:19"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</row>
    <row r="353" spans="6:19"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</row>
    <row r="354" spans="6:19"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</row>
    <row r="355" spans="6:19"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</row>
    <row r="356" spans="6:19"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</row>
    <row r="357" spans="6:19"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</row>
    <row r="358" spans="6:19"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</row>
    <row r="359" spans="6:19"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</row>
    <row r="360" spans="6:19"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</row>
    <row r="361" spans="6:19"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</row>
    <row r="362" spans="6:19"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</row>
    <row r="363" spans="6:19"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</row>
    <row r="364" spans="6:19"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</row>
    <row r="365" spans="6:19"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</row>
    <row r="366" spans="6:19"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</row>
    <row r="367" spans="6:19"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</row>
    <row r="368" spans="6:19"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</row>
    <row r="369" spans="6:19"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 spans="6:19"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 spans="6:19"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 spans="6:19"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 spans="6:19"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 spans="6:19"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 spans="6:19"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</row>
    <row r="376" spans="6:19"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</row>
    <row r="377" spans="6:19"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</row>
    <row r="378" spans="6:19"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</row>
    <row r="379" spans="6:19"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</row>
    <row r="380" spans="6:19"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</row>
    <row r="381" spans="6:19"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</row>
    <row r="382" spans="6:19"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</row>
    <row r="383" spans="6:19"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</row>
  </sheetData>
  <mergeCells count="23">
    <mergeCell ref="F79:I79"/>
    <mergeCell ref="E317:H317"/>
    <mergeCell ref="E329:H329"/>
    <mergeCell ref="E339:H339"/>
    <mergeCell ref="E340:H340"/>
    <mergeCell ref="E311:E316"/>
    <mergeCell ref="E318:E328"/>
    <mergeCell ref="E330:E338"/>
    <mergeCell ref="F311:F313"/>
    <mergeCell ref="F314:F315"/>
    <mergeCell ref="F318:F320"/>
    <mergeCell ref="F321:F322"/>
    <mergeCell ref="F323:F326"/>
    <mergeCell ref="F327:F328"/>
    <mergeCell ref="F330:F337"/>
    <mergeCell ref="G312:G313"/>
    <mergeCell ref="G318:G320"/>
    <mergeCell ref="G321:G322"/>
    <mergeCell ref="G323:G324"/>
    <mergeCell ref="G325:G326"/>
    <mergeCell ref="G327:G328"/>
    <mergeCell ref="G330:G331"/>
    <mergeCell ref="G332:G337"/>
  </mergeCells>
  <pageMargins left="0.699305555555556" right="0.699305555555556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6:S19"/>
  <sheetViews>
    <sheetView workbookViewId="0">
      <selection activeCell="K17" sqref="K17"/>
    </sheetView>
  </sheetViews>
  <sheetFormatPr defaultColWidth="9" defaultRowHeight="13.5"/>
  <cols>
    <col min="9" max="9" width="22.25" customWidth="1"/>
    <col min="10" max="10" width="28.375" customWidth="1"/>
    <col min="12" max="12" width="13" customWidth="1"/>
    <col min="16" max="16" width="16.375" customWidth="1"/>
  </cols>
  <sheetData>
    <row r="6" ht="14.25" spans="7:14">
      <c r="G6" s="1"/>
      <c r="H6" s="1"/>
      <c r="I6" s="8" t="s">
        <v>321</v>
      </c>
      <c r="J6" s="8" t="s">
        <v>322</v>
      </c>
      <c r="K6" s="8" t="s">
        <v>323</v>
      </c>
      <c r="L6" s="8" t="s">
        <v>324</v>
      </c>
      <c r="M6" s="8"/>
      <c r="N6" s="8" t="s">
        <v>29</v>
      </c>
    </row>
    <row r="7" ht="14.25" spans="5:19">
      <c r="E7" s="2">
        <v>1</v>
      </c>
      <c r="F7" s="3"/>
      <c r="G7" s="4">
        <v>10</v>
      </c>
      <c r="H7" s="4" t="s">
        <v>325</v>
      </c>
      <c r="I7" s="4" t="s">
        <v>326</v>
      </c>
      <c r="J7" s="4" t="s">
        <v>327</v>
      </c>
      <c r="K7" s="9">
        <v>2</v>
      </c>
      <c r="L7" s="10">
        <v>43026</v>
      </c>
      <c r="M7" s="4" t="s">
        <v>328</v>
      </c>
      <c r="N7" s="4" t="s">
        <v>329</v>
      </c>
      <c r="O7" s="11">
        <v>1082</v>
      </c>
      <c r="P7" s="12" t="s">
        <v>330</v>
      </c>
      <c r="Q7" s="12">
        <v>7012</v>
      </c>
      <c r="R7" s="12" t="s">
        <v>331</v>
      </c>
      <c r="S7" s="12" t="s">
        <v>332</v>
      </c>
    </row>
    <row r="8" ht="14.25" spans="5:19">
      <c r="E8" s="2">
        <v>3</v>
      </c>
      <c r="F8" s="3"/>
      <c r="G8" s="4">
        <v>30</v>
      </c>
      <c r="H8" s="4" t="s">
        <v>325</v>
      </c>
      <c r="I8" s="4" t="s">
        <v>333</v>
      </c>
      <c r="J8" s="4" t="s">
        <v>334</v>
      </c>
      <c r="K8" s="9">
        <v>90</v>
      </c>
      <c r="L8" s="10">
        <v>43026</v>
      </c>
      <c r="M8" s="4" t="s">
        <v>328</v>
      </c>
      <c r="N8" s="4" t="s">
        <v>335</v>
      </c>
      <c r="O8" s="11">
        <v>1082</v>
      </c>
      <c r="P8" s="12" t="s">
        <v>330</v>
      </c>
      <c r="Q8" s="12">
        <v>7012</v>
      </c>
      <c r="R8" s="12" t="s">
        <v>331</v>
      </c>
      <c r="S8" s="12" t="s">
        <v>332</v>
      </c>
    </row>
    <row r="9" ht="23.25" spans="5:19">
      <c r="E9" s="2">
        <v>5</v>
      </c>
      <c r="F9" s="3"/>
      <c r="G9" s="4">
        <v>50</v>
      </c>
      <c r="H9" s="4" t="s">
        <v>325</v>
      </c>
      <c r="I9" s="4" t="s">
        <v>336</v>
      </c>
      <c r="J9" s="4" t="s">
        <v>337</v>
      </c>
      <c r="K9" s="9">
        <v>2</v>
      </c>
      <c r="L9" s="10">
        <v>43026</v>
      </c>
      <c r="M9" s="4" t="s">
        <v>328</v>
      </c>
      <c r="N9" s="4" t="s">
        <v>338</v>
      </c>
      <c r="O9" s="11">
        <v>1082</v>
      </c>
      <c r="P9" s="12" t="s">
        <v>330</v>
      </c>
      <c r="Q9" s="12">
        <v>7012</v>
      </c>
      <c r="R9" s="12" t="s">
        <v>331</v>
      </c>
      <c r="S9" s="12" t="s">
        <v>332</v>
      </c>
    </row>
    <row r="10" ht="14.25" spans="5:19">
      <c r="E10" s="2">
        <v>7</v>
      </c>
      <c r="F10" s="3"/>
      <c r="G10" s="4">
        <v>70</v>
      </c>
      <c r="H10" s="4" t="s">
        <v>325</v>
      </c>
      <c r="I10" s="4" t="s">
        <v>339</v>
      </c>
      <c r="J10" s="4" t="s">
        <v>340</v>
      </c>
      <c r="K10" s="9">
        <v>5</v>
      </c>
      <c r="L10" s="10">
        <v>43026</v>
      </c>
      <c r="M10" s="4" t="s">
        <v>328</v>
      </c>
      <c r="N10" s="4" t="s">
        <v>335</v>
      </c>
      <c r="O10" s="11">
        <v>1082</v>
      </c>
      <c r="P10" s="12" t="s">
        <v>330</v>
      </c>
      <c r="Q10" s="12">
        <v>7012</v>
      </c>
      <c r="R10" s="12" t="s">
        <v>331</v>
      </c>
      <c r="S10" s="12" t="s">
        <v>332</v>
      </c>
    </row>
    <row r="11" ht="14.25" spans="5:19">
      <c r="E11" s="2">
        <v>9</v>
      </c>
      <c r="F11" s="3"/>
      <c r="G11" s="4">
        <v>90</v>
      </c>
      <c r="H11" s="4" t="s">
        <v>325</v>
      </c>
      <c r="I11" s="4" t="s">
        <v>341</v>
      </c>
      <c r="J11" s="4" t="s">
        <v>342</v>
      </c>
      <c r="K11" s="9">
        <v>3</v>
      </c>
      <c r="L11" s="10">
        <v>43026</v>
      </c>
      <c r="M11" s="4" t="s">
        <v>328</v>
      </c>
      <c r="N11" s="4" t="s">
        <v>343</v>
      </c>
      <c r="O11" s="11">
        <v>1082</v>
      </c>
      <c r="P11" s="12" t="s">
        <v>330</v>
      </c>
      <c r="Q11" s="12">
        <v>7012</v>
      </c>
      <c r="R11" s="12" t="s">
        <v>331</v>
      </c>
      <c r="S11" s="12" t="s">
        <v>332</v>
      </c>
    </row>
    <row r="12" ht="14.25" spans="5:19">
      <c r="E12" s="2">
        <v>11</v>
      </c>
      <c r="F12" s="3"/>
      <c r="G12" s="4">
        <v>110</v>
      </c>
      <c r="H12" s="4" t="s">
        <v>325</v>
      </c>
      <c r="I12" s="4" t="s">
        <v>344</v>
      </c>
      <c r="J12" s="4" t="s">
        <v>345</v>
      </c>
      <c r="K12" s="9">
        <v>2</v>
      </c>
      <c r="L12" s="10">
        <v>43026</v>
      </c>
      <c r="M12" s="4" t="s">
        <v>328</v>
      </c>
      <c r="N12" s="4" t="s">
        <v>346</v>
      </c>
      <c r="O12" s="11">
        <v>1082</v>
      </c>
      <c r="P12" s="12" t="s">
        <v>330</v>
      </c>
      <c r="Q12" s="12">
        <v>7012</v>
      </c>
      <c r="R12" s="12" t="s">
        <v>331</v>
      </c>
      <c r="S12" s="12" t="s">
        <v>332</v>
      </c>
    </row>
    <row r="13" ht="14.25" spans="5:19">
      <c r="E13" s="2">
        <v>13</v>
      </c>
      <c r="F13" s="3"/>
      <c r="G13" s="4">
        <v>130</v>
      </c>
      <c r="H13" s="4" t="s">
        <v>325</v>
      </c>
      <c r="I13" s="4" t="s">
        <v>347</v>
      </c>
      <c r="J13" s="4" t="s">
        <v>345</v>
      </c>
      <c r="K13" s="9">
        <v>2</v>
      </c>
      <c r="L13" s="10">
        <v>43026</v>
      </c>
      <c r="M13" s="4" t="s">
        <v>328</v>
      </c>
      <c r="N13" s="4" t="s">
        <v>348</v>
      </c>
      <c r="O13" s="11">
        <v>1082</v>
      </c>
      <c r="P13" s="12" t="s">
        <v>330</v>
      </c>
      <c r="Q13" s="12">
        <v>7012</v>
      </c>
      <c r="R13" s="12" t="s">
        <v>331</v>
      </c>
      <c r="S13" s="12" t="s">
        <v>332</v>
      </c>
    </row>
    <row r="14" ht="14.25" spans="5:19">
      <c r="E14" s="2">
        <v>15</v>
      </c>
      <c r="F14" s="3"/>
      <c r="G14" s="4">
        <v>150</v>
      </c>
      <c r="H14" s="4" t="s">
        <v>325</v>
      </c>
      <c r="I14" s="4" t="s">
        <v>349</v>
      </c>
      <c r="J14" s="4" t="s">
        <v>345</v>
      </c>
      <c r="K14" s="9">
        <v>2</v>
      </c>
      <c r="L14" s="10">
        <v>43026</v>
      </c>
      <c r="M14" s="4" t="s">
        <v>328</v>
      </c>
      <c r="N14" s="4" t="s">
        <v>350</v>
      </c>
      <c r="O14" s="11">
        <v>1082</v>
      </c>
      <c r="P14" s="12" t="s">
        <v>330</v>
      </c>
      <c r="Q14" s="12">
        <v>7012</v>
      </c>
      <c r="R14" s="12" t="s">
        <v>331</v>
      </c>
      <c r="S14" s="12" t="s">
        <v>332</v>
      </c>
    </row>
    <row r="15" ht="14.25" spans="5:19">
      <c r="E15" s="5">
        <v>17</v>
      </c>
      <c r="F15" s="6"/>
      <c r="G15" s="7">
        <v>170</v>
      </c>
      <c r="H15" s="7" t="s">
        <v>325</v>
      </c>
      <c r="I15" s="7" t="s">
        <v>351</v>
      </c>
      <c r="J15" s="7" t="s">
        <v>352</v>
      </c>
      <c r="K15" s="13">
        <v>2</v>
      </c>
      <c r="L15" s="14">
        <v>43026</v>
      </c>
      <c r="M15" s="7" t="s">
        <v>328</v>
      </c>
      <c r="N15" s="7" t="s">
        <v>353</v>
      </c>
      <c r="O15" s="15">
        <v>1082</v>
      </c>
      <c r="P15" s="16" t="s">
        <v>330</v>
      </c>
      <c r="Q15" s="16">
        <v>7012</v>
      </c>
      <c r="R15" s="16" t="s">
        <v>331</v>
      </c>
      <c r="S15" s="16" t="s">
        <v>332</v>
      </c>
    </row>
    <row r="16" ht="14.25" spans="5:19">
      <c r="E16" s="2">
        <v>19</v>
      </c>
      <c r="F16" s="3"/>
      <c r="G16" s="4">
        <v>190</v>
      </c>
      <c r="H16" s="4" t="s">
        <v>325</v>
      </c>
      <c r="I16" s="4" t="s">
        <v>354</v>
      </c>
      <c r="J16" s="4" t="s">
        <v>352</v>
      </c>
      <c r="K16" s="9">
        <v>2</v>
      </c>
      <c r="L16" s="10">
        <v>43026</v>
      </c>
      <c r="M16" s="4" t="s">
        <v>328</v>
      </c>
      <c r="N16" s="4" t="s">
        <v>355</v>
      </c>
      <c r="O16" s="11">
        <v>1082</v>
      </c>
      <c r="P16" s="12" t="s">
        <v>330</v>
      </c>
      <c r="Q16" s="12">
        <v>7012</v>
      </c>
      <c r="R16" s="12" t="s">
        <v>331</v>
      </c>
      <c r="S16" s="12" t="s">
        <v>332</v>
      </c>
    </row>
    <row r="17" ht="14.25" spans="5:19">
      <c r="E17" s="2">
        <v>21</v>
      </c>
      <c r="F17" s="3"/>
      <c r="G17" s="4">
        <v>210</v>
      </c>
      <c r="H17" s="4" t="s">
        <v>325</v>
      </c>
      <c r="I17" s="4" t="s">
        <v>356</v>
      </c>
      <c r="J17" s="4" t="s">
        <v>357</v>
      </c>
      <c r="K17" s="9">
        <v>5</v>
      </c>
      <c r="L17" s="10">
        <v>43026</v>
      </c>
      <c r="M17" s="4" t="s">
        <v>328</v>
      </c>
      <c r="N17" s="4" t="s">
        <v>358</v>
      </c>
      <c r="O17" s="11">
        <v>1082</v>
      </c>
      <c r="P17" s="12" t="s">
        <v>330</v>
      </c>
      <c r="Q17" s="12">
        <v>7012</v>
      </c>
      <c r="R17" s="12" t="s">
        <v>331</v>
      </c>
      <c r="S17" s="12" t="s">
        <v>332</v>
      </c>
    </row>
    <row r="18" ht="14.25" spans="5:19">
      <c r="E18" s="2">
        <v>23</v>
      </c>
      <c r="F18" s="3"/>
      <c r="G18" s="4">
        <v>230</v>
      </c>
      <c r="H18" s="4" t="s">
        <v>325</v>
      </c>
      <c r="I18" s="4" t="s">
        <v>359</v>
      </c>
      <c r="J18" s="4" t="s">
        <v>334</v>
      </c>
      <c r="K18" s="9">
        <v>3</v>
      </c>
      <c r="L18" s="10">
        <v>43026</v>
      </c>
      <c r="M18" s="4" t="s">
        <v>328</v>
      </c>
      <c r="N18" s="4" t="s">
        <v>360</v>
      </c>
      <c r="O18" s="11">
        <v>1082</v>
      </c>
      <c r="P18" s="12" t="s">
        <v>330</v>
      </c>
      <c r="Q18" s="12">
        <v>7012</v>
      </c>
      <c r="R18" s="12" t="s">
        <v>331</v>
      </c>
      <c r="S18" s="12" t="s">
        <v>332</v>
      </c>
    </row>
    <row r="19" ht="14.25" spans="5:19">
      <c r="E19" s="2">
        <v>25</v>
      </c>
      <c r="F19" s="3"/>
      <c r="G19" s="4">
        <v>250</v>
      </c>
      <c r="H19" s="4" t="s">
        <v>325</v>
      </c>
      <c r="I19" s="4" t="s">
        <v>361</v>
      </c>
      <c r="J19" s="4" t="s">
        <v>334</v>
      </c>
      <c r="K19" s="9">
        <v>2</v>
      </c>
      <c r="L19" s="10">
        <v>43026</v>
      </c>
      <c r="M19" s="4" t="s">
        <v>328</v>
      </c>
      <c r="N19" s="4" t="s">
        <v>362</v>
      </c>
      <c r="O19" s="11">
        <v>1082</v>
      </c>
      <c r="P19" s="12" t="s">
        <v>330</v>
      </c>
      <c r="Q19" s="12">
        <v>7012</v>
      </c>
      <c r="R19" s="12" t="s">
        <v>331</v>
      </c>
      <c r="S19" s="12" t="s">
        <v>332</v>
      </c>
    </row>
  </sheetData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6145" r:id="rId3">
          <controlPr defaultSize="0" r:id="rId4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257175</xdr:colOff>
                <xdr:row>7</xdr:row>
                <xdr:rowOff>57150</xdr:rowOff>
              </to>
            </anchor>
          </controlPr>
        </control>
      </mc:Choice>
      <mc:Fallback>
        <control shapeId="6145" r:id="rId3"/>
      </mc:Fallback>
    </mc:AlternateContent>
    <mc:AlternateContent xmlns:mc="http://schemas.openxmlformats.org/markup-compatibility/2006">
      <mc:Choice Requires="x14">
        <control shapeId="6147" r:id="rId5">
          <controlPr defaultSize="0" r:id="rId4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5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6147" r:id="rId5"/>
      </mc:Fallback>
    </mc:AlternateContent>
    <mc:AlternateContent xmlns:mc="http://schemas.openxmlformats.org/markup-compatibility/2006">
      <mc:Choice Requires="x14">
        <control shapeId="6149" r:id="rId6">
          <controlPr defaultSize="0" r:id="rId4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5</xdr:col>
                <xdr:colOff>257175</xdr:colOff>
                <xdr:row>8</xdr:row>
                <xdr:rowOff>238125</xdr:rowOff>
              </to>
            </anchor>
          </controlPr>
        </control>
      </mc:Choice>
      <mc:Fallback>
        <control shapeId="6149" r:id="rId6"/>
      </mc:Fallback>
    </mc:AlternateContent>
    <mc:AlternateContent xmlns:mc="http://schemas.openxmlformats.org/markup-compatibility/2006">
      <mc:Choice Requires="x14">
        <control shapeId="6151" r:id="rId7">
          <controlPr defaultSize="0" r:id="rId4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257175</xdr:colOff>
                <xdr:row>10</xdr:row>
                <xdr:rowOff>57150</xdr:rowOff>
              </to>
            </anchor>
          </controlPr>
        </control>
      </mc:Choice>
      <mc:Fallback>
        <control shapeId="6151" r:id="rId7"/>
      </mc:Fallback>
    </mc:AlternateContent>
    <mc:AlternateContent xmlns:mc="http://schemas.openxmlformats.org/markup-compatibility/2006">
      <mc:Choice Requires="x14">
        <control shapeId="6153" r:id="rId8">
          <controlPr defaultSize="0" r:id="rId4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257175</xdr:colOff>
                <xdr:row>11</xdr:row>
                <xdr:rowOff>57150</xdr:rowOff>
              </to>
            </anchor>
          </controlPr>
        </control>
      </mc:Choice>
      <mc:Fallback>
        <control shapeId="6153" r:id="rId8"/>
      </mc:Fallback>
    </mc:AlternateContent>
    <mc:AlternateContent xmlns:mc="http://schemas.openxmlformats.org/markup-compatibility/2006">
      <mc:Choice Requires="x14">
        <control shapeId="6155" r:id="rId9">
          <controlPr defaultSize="0" r:id="rId4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257175</xdr:colOff>
                <xdr:row>12</xdr:row>
                <xdr:rowOff>57150</xdr:rowOff>
              </to>
            </anchor>
          </controlPr>
        </control>
      </mc:Choice>
      <mc:Fallback>
        <control shapeId="6155" r:id="rId9"/>
      </mc:Fallback>
    </mc:AlternateContent>
    <mc:AlternateContent xmlns:mc="http://schemas.openxmlformats.org/markup-compatibility/2006">
      <mc:Choice Requires="x14">
        <control shapeId="6157" r:id="rId10">
          <controlPr defaultSize="0" r:id="rId4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257175</xdr:colOff>
                <xdr:row>13</xdr:row>
                <xdr:rowOff>57150</xdr:rowOff>
              </to>
            </anchor>
          </controlPr>
        </control>
      </mc:Choice>
      <mc:Fallback>
        <control shapeId="6157" r:id="rId10"/>
      </mc:Fallback>
    </mc:AlternateContent>
    <mc:AlternateContent xmlns:mc="http://schemas.openxmlformats.org/markup-compatibility/2006">
      <mc:Choice Requires="x14">
        <control shapeId="6159" r:id="rId11">
          <controlPr defaultSize="0" r:id="rId4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257175</xdr:colOff>
                <xdr:row>14</xdr:row>
                <xdr:rowOff>57150</xdr:rowOff>
              </to>
            </anchor>
          </controlPr>
        </control>
      </mc:Choice>
      <mc:Fallback>
        <control shapeId="6159" r:id="rId11"/>
      </mc:Fallback>
    </mc:AlternateContent>
    <mc:AlternateContent xmlns:mc="http://schemas.openxmlformats.org/markup-compatibility/2006">
      <mc:Choice Requires="x14">
        <control shapeId="6161" r:id="rId12">
          <controlPr defaultSize="0" r:id="rId4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257175</xdr:colOff>
                <xdr:row>15</xdr:row>
                <xdr:rowOff>57150</xdr:rowOff>
              </to>
            </anchor>
          </controlPr>
        </control>
      </mc:Choice>
      <mc:Fallback>
        <control shapeId="6161" r:id="rId12"/>
      </mc:Fallback>
    </mc:AlternateContent>
    <mc:AlternateContent xmlns:mc="http://schemas.openxmlformats.org/markup-compatibility/2006">
      <mc:Choice Requires="x14">
        <control shapeId="6163" r:id="rId13">
          <controlPr defaultSize="0" r:id="rId4">
            <anchor moveWithCells="1">
              <from>
                <xdr:col>5</xdr:col>
                <xdr:colOff>0</xdr:colOff>
                <xdr:row>15</xdr:row>
                <xdr:rowOff>0</xdr:rowOff>
              </from>
              <to>
                <xdr:col>5</xdr:col>
                <xdr:colOff>257175</xdr:colOff>
                <xdr:row>16</xdr:row>
                <xdr:rowOff>57150</xdr:rowOff>
              </to>
            </anchor>
          </controlPr>
        </control>
      </mc:Choice>
      <mc:Fallback>
        <control shapeId="6163" r:id="rId13"/>
      </mc:Fallback>
    </mc:AlternateContent>
    <mc:AlternateContent xmlns:mc="http://schemas.openxmlformats.org/markup-compatibility/2006">
      <mc:Choice Requires="x14">
        <control shapeId="6165" r:id="rId14">
          <controlPr defaultSize="0" r:id="rId4">
            <anchor moveWithCells="1">
              <from>
                <xdr:col>5</xdr:col>
                <xdr:colOff>0</xdr:colOff>
                <xdr:row>16</xdr:row>
                <xdr:rowOff>0</xdr:rowOff>
              </from>
              <to>
                <xdr:col>5</xdr:col>
                <xdr:colOff>257175</xdr:colOff>
                <xdr:row>17</xdr:row>
                <xdr:rowOff>57150</xdr:rowOff>
              </to>
            </anchor>
          </controlPr>
        </control>
      </mc:Choice>
      <mc:Fallback>
        <control shapeId="6165" r:id="rId14"/>
      </mc:Fallback>
    </mc:AlternateContent>
    <mc:AlternateContent xmlns:mc="http://schemas.openxmlformats.org/markup-compatibility/2006">
      <mc:Choice Requires="x14">
        <control shapeId="6167" r:id="rId15">
          <controlPr defaultSize="0" r:id="rId4">
            <anchor moveWithCells="1">
              <from>
                <xdr:col>5</xdr:col>
                <xdr:colOff>0</xdr:colOff>
                <xdr:row>17</xdr:row>
                <xdr:rowOff>0</xdr:rowOff>
              </from>
              <to>
                <xdr:col>5</xdr:col>
                <xdr:colOff>257175</xdr:colOff>
                <xdr:row>18</xdr:row>
                <xdr:rowOff>57150</xdr:rowOff>
              </to>
            </anchor>
          </controlPr>
        </control>
      </mc:Choice>
      <mc:Fallback>
        <control shapeId="6167" r:id="rId15"/>
      </mc:Fallback>
    </mc:AlternateContent>
    <mc:AlternateContent xmlns:mc="http://schemas.openxmlformats.org/markup-compatibility/2006">
      <mc:Choice Requires="x14">
        <control shapeId="6169" r:id="rId16">
          <controlPr defaultSize="0" r:id="rId4">
            <anchor moveWithCells="1">
              <from>
                <xdr:col>5</xdr:col>
                <xdr:colOff>0</xdr:colOff>
                <xdr:row>18</xdr:row>
                <xdr:rowOff>0</xdr:rowOff>
              </from>
              <to>
                <xdr:col>5</xdr:col>
                <xdr:colOff>257175</xdr:colOff>
                <xdr:row>19</xdr:row>
                <xdr:rowOff>57150</xdr:rowOff>
              </to>
            </anchor>
          </controlPr>
        </control>
      </mc:Choice>
      <mc:Fallback>
        <control shapeId="6169" r:id="rId1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K4" sqref="K4"/>
    </sheetView>
  </sheetViews>
  <sheetFormatPr defaultColWidth="9" defaultRowHeight="13.5"/>
  <cols>
    <col min="1" max="1" width="14" customWidth="1"/>
  </cols>
  <sheetData>
    <row r="1" spans="1:9">
      <c r="A1" s="188" t="s">
        <v>62</v>
      </c>
      <c r="B1" s="188"/>
      <c r="C1" s="188"/>
      <c r="D1" s="188"/>
      <c r="E1" s="188"/>
      <c r="F1" s="188"/>
      <c r="G1" s="188"/>
      <c r="H1" s="188"/>
      <c r="I1" s="188"/>
    </row>
    <row r="2" spans="1:9">
      <c r="A2" s="188"/>
      <c r="B2" s="188"/>
      <c r="C2" s="188"/>
      <c r="D2" s="188"/>
      <c r="E2" s="188"/>
      <c r="F2" s="188"/>
      <c r="G2" s="188"/>
      <c r="H2" s="188"/>
      <c r="I2" s="188"/>
    </row>
    <row r="3" spans="1:9">
      <c r="A3" s="188"/>
      <c r="B3" s="188"/>
      <c r="C3" s="188"/>
      <c r="D3" s="188"/>
      <c r="E3" s="188"/>
      <c r="F3" s="188"/>
      <c r="G3" s="188"/>
      <c r="H3" s="188"/>
      <c r="I3" s="188"/>
    </row>
    <row r="4" ht="69" customHeight="1" spans="1:9">
      <c r="A4" s="189" t="s">
        <v>63</v>
      </c>
      <c r="B4" s="190">
        <v>197</v>
      </c>
      <c r="C4" s="190">
        <v>104</v>
      </c>
      <c r="D4" s="190">
        <v>113</v>
      </c>
      <c r="E4" s="190">
        <v>87</v>
      </c>
      <c r="F4" s="190">
        <v>39</v>
      </c>
      <c r="G4" s="190">
        <v>17</v>
      </c>
      <c r="H4" s="190">
        <v>76</v>
      </c>
      <c r="I4" s="190">
        <v>128</v>
      </c>
    </row>
    <row r="5" ht="48" customHeight="1" spans="1:9">
      <c r="A5" s="191"/>
      <c r="B5" s="190">
        <v>44</v>
      </c>
      <c r="C5" s="190">
        <v>136</v>
      </c>
      <c r="D5" s="190">
        <v>125</v>
      </c>
      <c r="E5" s="190">
        <v>123</v>
      </c>
      <c r="F5" s="190"/>
      <c r="G5" s="190"/>
      <c r="H5" s="190"/>
      <c r="I5" s="190"/>
    </row>
    <row r="6" hidden="1" spans="1:9">
      <c r="A6" s="192"/>
      <c r="B6" s="190"/>
      <c r="C6" s="190"/>
      <c r="D6" s="190"/>
      <c r="E6" s="190"/>
      <c r="F6" s="193"/>
      <c r="G6" s="190"/>
      <c r="H6" s="190"/>
      <c r="I6" s="190"/>
    </row>
    <row r="7" hidden="1" spans="1:9">
      <c r="A7" s="192"/>
      <c r="B7" s="190"/>
      <c r="C7" s="190"/>
      <c r="D7" s="190"/>
      <c r="E7" s="190"/>
      <c r="F7" s="193"/>
      <c r="G7" s="190"/>
      <c r="H7" s="190"/>
      <c r="I7" s="190"/>
    </row>
    <row r="8" ht="45.75" customHeight="1" spans="1:9">
      <c r="A8" s="189" t="s">
        <v>64</v>
      </c>
      <c r="B8" s="190">
        <v>518</v>
      </c>
      <c r="C8" s="190">
        <v>764</v>
      </c>
      <c r="D8" s="190">
        <v>535</v>
      </c>
      <c r="E8" s="190">
        <v>701</v>
      </c>
      <c r="F8" s="190">
        <v>758</v>
      </c>
      <c r="G8" s="190">
        <v>575</v>
      </c>
      <c r="H8" s="190">
        <v>805</v>
      </c>
      <c r="I8" s="190">
        <v>839</v>
      </c>
    </row>
    <row r="9" ht="45" customHeight="1" spans="1:9">
      <c r="A9" s="191"/>
      <c r="B9" s="190">
        <v>609</v>
      </c>
      <c r="C9" s="190">
        <v>658</v>
      </c>
      <c r="D9" s="190">
        <v>597</v>
      </c>
      <c r="E9" s="190">
        <v>568</v>
      </c>
      <c r="F9" s="190">
        <v>806</v>
      </c>
      <c r="G9" s="190">
        <v>627</v>
      </c>
      <c r="H9" s="190">
        <v>527</v>
      </c>
      <c r="I9" s="190"/>
    </row>
    <row r="10" ht="3" customHeight="1" spans="1:9">
      <c r="A10" s="192"/>
      <c r="B10" s="190"/>
      <c r="C10" s="190"/>
      <c r="D10" s="190"/>
      <c r="E10" s="190"/>
      <c r="F10" s="190"/>
      <c r="G10" s="190"/>
      <c r="H10" s="190"/>
      <c r="I10" s="190"/>
    </row>
    <row r="11" hidden="1" spans="1:9">
      <c r="A11" s="192"/>
      <c r="B11" s="8"/>
      <c r="C11" s="8"/>
      <c r="D11" s="8"/>
      <c r="E11" s="8"/>
      <c r="F11" s="8"/>
      <c r="G11" s="8"/>
      <c r="H11" s="8"/>
      <c r="I11" s="8"/>
    </row>
    <row r="13" ht="20.25" customHeight="1" spans="1:9">
      <c r="A13" s="150" t="s">
        <v>4</v>
      </c>
      <c r="B13" s="150"/>
      <c r="C13" s="150"/>
      <c r="D13" s="194"/>
      <c r="E13" s="194" t="s">
        <v>65</v>
      </c>
      <c r="F13" s="194"/>
      <c r="G13" s="194"/>
      <c r="H13" s="194" t="s">
        <v>66</v>
      </c>
      <c r="I13" s="194"/>
    </row>
    <row r="14" ht="18" customHeight="1" spans="1:9">
      <c r="A14" s="194"/>
      <c r="B14" s="194" t="s">
        <v>67</v>
      </c>
      <c r="C14" s="194"/>
      <c r="D14" s="194"/>
      <c r="E14" s="194" t="s">
        <v>68</v>
      </c>
      <c r="F14" s="194"/>
      <c r="G14" s="194"/>
      <c r="H14" s="194"/>
      <c r="I14" s="194"/>
    </row>
    <row r="15" ht="15" customHeight="1" spans="1:9">
      <c r="A15" s="194"/>
      <c r="B15" s="194"/>
      <c r="C15" s="194"/>
      <c r="D15" s="194"/>
      <c r="E15" s="194"/>
      <c r="F15" s="194"/>
      <c r="G15" s="194"/>
      <c r="H15" s="194"/>
      <c r="I15" s="194"/>
    </row>
    <row r="16" spans="1:9">
      <c r="A16" s="194"/>
      <c r="B16" s="194"/>
      <c r="C16" s="194"/>
      <c r="D16" s="194"/>
      <c r="E16" s="194"/>
      <c r="G16" s="194"/>
      <c r="H16" s="194"/>
      <c r="I16" s="194"/>
    </row>
    <row r="17" spans="5:5">
      <c r="E17" s="194"/>
    </row>
  </sheetData>
  <mergeCells count="4">
    <mergeCell ref="A13:C13"/>
    <mergeCell ref="A4:A5"/>
    <mergeCell ref="A8:A9"/>
    <mergeCell ref="A1:I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2"/>
  <sheetViews>
    <sheetView topLeftCell="A13" workbookViewId="0">
      <selection activeCell="G53" sqref="G53"/>
    </sheetView>
  </sheetViews>
  <sheetFormatPr defaultColWidth="9" defaultRowHeight="13.5"/>
  <cols>
    <col min="1" max="1" width="5.5" style="162" customWidth="1"/>
    <col min="2" max="2" width="9" style="162"/>
    <col min="3" max="3" width="5.375" style="162" customWidth="1"/>
    <col min="4" max="4" width="6.125" style="162" customWidth="1"/>
    <col min="5" max="5" width="4.5" style="162" customWidth="1"/>
    <col min="6" max="6" width="5.625" style="162" customWidth="1"/>
    <col min="7" max="7" width="5.125" style="162" customWidth="1"/>
    <col min="8" max="8" width="6.75" style="162" customWidth="1"/>
    <col min="9" max="9" width="5.5" style="162" customWidth="1"/>
    <col min="10" max="10" width="5.375" style="162" customWidth="1"/>
    <col min="11" max="12" width="6.75" style="162" customWidth="1"/>
    <col min="13" max="13" width="6.75" style="162" hidden="1" customWidth="1"/>
    <col min="14" max="14" width="6.75" style="162" customWidth="1"/>
    <col min="15" max="15" width="6.75" style="162" hidden="1" customWidth="1"/>
    <col min="16" max="16" width="13.375" style="162" customWidth="1"/>
    <col min="17" max="17" width="9" style="162"/>
    <col min="18" max="18" width="6.25" style="162" customWidth="1"/>
    <col min="19" max="19" width="0.125" style="162" customWidth="1"/>
    <col min="20" max="16384" width="9" style="162"/>
  </cols>
  <sheetData>
    <row r="1" customHeight="1" spans="1:19">
      <c r="A1" s="163" t="s">
        <v>69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customHeight="1" spans="1:19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19">
      <c r="A3" s="164" t="s">
        <v>70</v>
      </c>
      <c r="B3" s="165" t="s">
        <v>71</v>
      </c>
      <c r="C3" s="166" t="s">
        <v>72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</row>
    <row r="4" spans="1:21">
      <c r="A4" s="168"/>
      <c r="B4" s="165"/>
      <c r="C4" s="95" t="s">
        <v>73</v>
      </c>
      <c r="D4" s="95"/>
      <c r="E4" s="91" t="s">
        <v>74</v>
      </c>
      <c r="F4" s="93"/>
      <c r="G4" s="95" t="s">
        <v>75</v>
      </c>
      <c r="H4" s="95"/>
      <c r="I4" s="95" t="s">
        <v>76</v>
      </c>
      <c r="J4" s="95"/>
      <c r="K4" s="95" t="s">
        <v>77</v>
      </c>
      <c r="L4" s="95"/>
      <c r="M4" s="95"/>
      <c r="N4" s="95" t="s">
        <v>77</v>
      </c>
      <c r="O4" s="95"/>
      <c r="P4" s="95"/>
      <c r="Q4" s="183" t="s">
        <v>78</v>
      </c>
      <c r="R4" s="184" t="s">
        <v>79</v>
      </c>
      <c r="S4" s="185"/>
      <c r="U4" s="95" t="s">
        <v>60</v>
      </c>
    </row>
    <row r="5" customHeight="1" spans="1:23">
      <c r="A5" s="169" t="s">
        <v>80</v>
      </c>
      <c r="B5" s="165" t="s">
        <v>81</v>
      </c>
      <c r="C5" s="170">
        <v>56</v>
      </c>
      <c r="D5" s="171">
        <v>12</v>
      </c>
      <c r="E5" s="170">
        <v>48</v>
      </c>
      <c r="F5" s="170"/>
      <c r="G5" s="170">
        <v>57</v>
      </c>
      <c r="H5" s="170"/>
      <c r="I5" s="85">
        <v>153</v>
      </c>
      <c r="J5" s="85">
        <v>50</v>
      </c>
      <c r="K5" s="178"/>
      <c r="L5" s="178"/>
      <c r="M5" s="178"/>
      <c r="N5" s="85"/>
      <c r="O5" s="85"/>
      <c r="P5" s="85"/>
      <c r="Q5" s="85"/>
      <c r="R5" s="85"/>
      <c r="S5" s="95"/>
      <c r="U5" s="186">
        <v>30</v>
      </c>
      <c r="W5" s="85"/>
    </row>
    <row r="6" spans="1:23">
      <c r="A6" s="172"/>
      <c r="B6" s="165"/>
      <c r="C6" s="171">
        <v>11</v>
      </c>
      <c r="D6" s="171">
        <v>2</v>
      </c>
      <c r="E6" s="170">
        <v>86</v>
      </c>
      <c r="F6" s="170"/>
      <c r="G6" s="170">
        <v>176</v>
      </c>
      <c r="H6" s="170"/>
      <c r="I6" s="85">
        <v>134</v>
      </c>
      <c r="J6" s="85">
        <v>75</v>
      </c>
      <c r="K6" s="178"/>
      <c r="L6" s="178"/>
      <c r="M6" s="178"/>
      <c r="N6" s="85"/>
      <c r="O6" s="85"/>
      <c r="P6" s="85"/>
      <c r="Q6" s="85"/>
      <c r="R6" s="85"/>
      <c r="S6" s="95"/>
      <c r="U6" s="161"/>
      <c r="W6" s="85"/>
    </row>
    <row r="7" spans="1:23">
      <c r="A7" s="172"/>
      <c r="B7" s="165"/>
      <c r="C7" s="171">
        <v>1</v>
      </c>
      <c r="D7" s="171"/>
      <c r="E7" s="170">
        <v>99</v>
      </c>
      <c r="F7" s="170"/>
      <c r="G7" s="170"/>
      <c r="H7" s="170"/>
      <c r="I7" s="179">
        <v>6</v>
      </c>
      <c r="J7" s="85">
        <v>4</v>
      </c>
      <c r="K7" s="178"/>
      <c r="L7" s="178"/>
      <c r="M7" s="178"/>
      <c r="N7" s="85"/>
      <c r="O7" s="85"/>
      <c r="P7" s="85"/>
      <c r="Q7" s="85"/>
      <c r="R7" s="85"/>
      <c r="S7" s="95"/>
      <c r="U7" s="161"/>
      <c r="W7" s="85"/>
    </row>
    <row r="8" spans="1:23">
      <c r="A8" s="172"/>
      <c r="B8" s="165"/>
      <c r="C8" s="171">
        <v>9</v>
      </c>
      <c r="D8" s="171">
        <v>18</v>
      </c>
      <c r="E8" s="171">
        <v>13</v>
      </c>
      <c r="F8" s="170"/>
      <c r="G8" s="170"/>
      <c r="H8" s="170"/>
      <c r="I8" s="85">
        <v>147</v>
      </c>
      <c r="J8" s="85">
        <v>3</v>
      </c>
      <c r="K8" s="178"/>
      <c r="L8" s="178"/>
      <c r="M8" s="178"/>
      <c r="N8" s="85"/>
      <c r="O8" s="85"/>
      <c r="P8" s="85"/>
      <c r="Q8" s="85"/>
      <c r="R8" s="85"/>
      <c r="S8" s="95"/>
      <c r="U8" s="161"/>
      <c r="W8" s="85"/>
    </row>
    <row r="9" spans="1:21">
      <c r="A9" s="172"/>
      <c r="B9" s="165"/>
      <c r="C9" s="171">
        <v>7</v>
      </c>
      <c r="D9" s="171">
        <v>152</v>
      </c>
      <c r="E9" s="170"/>
      <c r="F9" s="170"/>
      <c r="G9" s="170"/>
      <c r="H9" s="170"/>
      <c r="I9" s="85">
        <v>193</v>
      </c>
      <c r="J9" s="85">
        <v>175</v>
      </c>
      <c r="K9" s="178"/>
      <c r="L9" s="178"/>
      <c r="M9" s="178"/>
      <c r="N9" s="85"/>
      <c r="O9" s="85"/>
      <c r="P9" s="85"/>
      <c r="Q9" s="85"/>
      <c r="R9" s="85"/>
      <c r="S9" s="95"/>
      <c r="U9" s="161"/>
    </row>
    <row r="10" spans="1:21">
      <c r="A10" s="172"/>
      <c r="B10" s="165"/>
      <c r="C10" s="171">
        <v>5</v>
      </c>
      <c r="D10" s="171">
        <v>148</v>
      </c>
      <c r="E10" s="171"/>
      <c r="F10" s="170"/>
      <c r="G10" s="170"/>
      <c r="H10" s="170"/>
      <c r="I10" s="85">
        <v>40</v>
      </c>
      <c r="J10" s="85"/>
      <c r="K10" s="178"/>
      <c r="L10" s="178"/>
      <c r="M10" s="178"/>
      <c r="N10" s="85"/>
      <c r="O10" s="85"/>
      <c r="P10" s="85"/>
      <c r="Q10" s="85"/>
      <c r="R10" s="85"/>
      <c r="S10" s="95"/>
      <c r="U10" s="161"/>
    </row>
    <row r="11" spans="1:21">
      <c r="A11" s="172"/>
      <c r="B11" s="165"/>
      <c r="C11" s="171">
        <v>8</v>
      </c>
      <c r="D11" s="171"/>
      <c r="E11" s="171"/>
      <c r="F11" s="170"/>
      <c r="G11" s="170"/>
      <c r="H11" s="170"/>
      <c r="I11" s="85">
        <v>63</v>
      </c>
      <c r="J11" s="85"/>
      <c r="K11" s="178"/>
      <c r="L11" s="178"/>
      <c r="M11" s="178"/>
      <c r="N11" s="85"/>
      <c r="O11" s="85"/>
      <c r="P11" s="85"/>
      <c r="Q11" s="85"/>
      <c r="R11" s="85"/>
      <c r="S11" s="95"/>
      <c r="U11" s="187"/>
    </row>
    <row r="12" spans="1:21">
      <c r="A12" s="172"/>
      <c r="B12" s="165" t="s">
        <v>82</v>
      </c>
      <c r="C12" s="170">
        <v>754</v>
      </c>
      <c r="D12" s="170"/>
      <c r="E12" s="170">
        <v>723</v>
      </c>
      <c r="F12" s="170"/>
      <c r="G12" s="170">
        <v>646</v>
      </c>
      <c r="H12" s="170">
        <v>505</v>
      </c>
      <c r="I12" s="85">
        <v>561</v>
      </c>
      <c r="J12" s="180">
        <v>607</v>
      </c>
      <c r="K12" s="181">
        <v>599</v>
      </c>
      <c r="L12" s="181">
        <v>572</v>
      </c>
      <c r="M12" s="182"/>
      <c r="N12" s="85">
        <v>832</v>
      </c>
      <c r="O12" s="85"/>
      <c r="P12" s="85"/>
      <c r="Q12" s="85">
        <v>603</v>
      </c>
      <c r="R12" s="85">
        <v>817</v>
      </c>
      <c r="S12" s="95"/>
      <c r="U12" s="186">
        <v>60</v>
      </c>
    </row>
    <row r="13" spans="1:21">
      <c r="A13" s="172"/>
      <c r="B13" s="165"/>
      <c r="C13" s="170">
        <v>804</v>
      </c>
      <c r="D13" s="170"/>
      <c r="E13" s="170">
        <v>545</v>
      </c>
      <c r="F13" s="170"/>
      <c r="G13" s="170">
        <v>702</v>
      </c>
      <c r="H13" s="170">
        <v>786</v>
      </c>
      <c r="I13" s="85">
        <v>520</v>
      </c>
      <c r="J13" s="180">
        <v>514</v>
      </c>
      <c r="K13" s="181">
        <v>590</v>
      </c>
      <c r="L13" s="181">
        <v>537</v>
      </c>
      <c r="M13" s="182"/>
      <c r="N13" s="85" t="s">
        <v>83</v>
      </c>
      <c r="O13" s="85"/>
      <c r="P13" s="85"/>
      <c r="Q13" s="85">
        <v>833</v>
      </c>
      <c r="R13" s="85">
        <v>687</v>
      </c>
      <c r="S13" s="95"/>
      <c r="U13" s="161"/>
    </row>
    <row r="14" spans="1:21">
      <c r="A14" s="172"/>
      <c r="B14" s="165"/>
      <c r="C14" s="170">
        <v>767</v>
      </c>
      <c r="D14" s="170"/>
      <c r="E14" s="170"/>
      <c r="F14" s="170"/>
      <c r="G14" s="170">
        <v>781</v>
      </c>
      <c r="H14" s="170">
        <v>502</v>
      </c>
      <c r="I14" s="85">
        <v>542</v>
      </c>
      <c r="J14" s="180"/>
      <c r="K14" s="180"/>
      <c r="L14" s="180">
        <v>559</v>
      </c>
      <c r="M14" s="85"/>
      <c r="N14" s="85">
        <v>710</v>
      </c>
      <c r="O14" s="85"/>
      <c r="P14" s="85"/>
      <c r="Q14" s="85">
        <v>678</v>
      </c>
      <c r="R14" s="85">
        <v>790</v>
      </c>
      <c r="S14" s="95"/>
      <c r="U14" s="161"/>
    </row>
    <row r="15" spans="1:21">
      <c r="A15" s="172"/>
      <c r="B15" s="165"/>
      <c r="C15" s="170">
        <v>564</v>
      </c>
      <c r="D15" s="170"/>
      <c r="E15" s="170"/>
      <c r="F15" s="170"/>
      <c r="G15" s="170">
        <v>506</v>
      </c>
      <c r="H15" s="170">
        <v>763</v>
      </c>
      <c r="I15" s="85">
        <v>565</v>
      </c>
      <c r="J15" s="180">
        <v>679</v>
      </c>
      <c r="K15" s="180">
        <v>562</v>
      </c>
      <c r="L15" s="180">
        <v>848</v>
      </c>
      <c r="M15" s="85"/>
      <c r="N15" s="85">
        <v>585</v>
      </c>
      <c r="O15" s="85"/>
      <c r="P15" s="85"/>
      <c r="Q15" s="85">
        <v>719</v>
      </c>
      <c r="R15" s="85">
        <v>504</v>
      </c>
      <c r="S15" s="95"/>
      <c r="U15" s="161"/>
    </row>
    <row r="16" spans="1:21">
      <c r="A16" s="172"/>
      <c r="B16" s="165"/>
      <c r="C16" s="170">
        <v>829</v>
      </c>
      <c r="D16" s="170"/>
      <c r="E16" s="170"/>
      <c r="F16" s="170"/>
      <c r="G16" s="170">
        <v>793</v>
      </c>
      <c r="H16" s="170">
        <v>629</v>
      </c>
      <c r="I16" s="180">
        <v>512</v>
      </c>
      <c r="J16" s="180">
        <v>501</v>
      </c>
      <c r="K16" s="180"/>
      <c r="L16" s="180">
        <v>625</v>
      </c>
      <c r="M16" s="85"/>
      <c r="N16" s="85">
        <v>789</v>
      </c>
      <c r="O16" s="85"/>
      <c r="P16" s="85"/>
      <c r="Q16" s="85">
        <v>609</v>
      </c>
      <c r="R16" s="85">
        <v>526</v>
      </c>
      <c r="S16" s="95"/>
      <c r="U16" s="161"/>
    </row>
    <row r="17" spans="1:21">
      <c r="A17" s="172"/>
      <c r="B17" s="165"/>
      <c r="C17" s="170">
        <v>748</v>
      </c>
      <c r="D17" s="170"/>
      <c r="E17" s="170"/>
      <c r="F17" s="170"/>
      <c r="G17" s="170">
        <v>659</v>
      </c>
      <c r="H17" s="170"/>
      <c r="I17" s="85"/>
      <c r="J17" s="180">
        <v>801</v>
      </c>
      <c r="K17" s="180">
        <v>740</v>
      </c>
      <c r="L17" s="180">
        <v>798</v>
      </c>
      <c r="M17" s="85"/>
      <c r="N17" s="85">
        <v>544</v>
      </c>
      <c r="O17" s="85"/>
      <c r="P17" s="85"/>
      <c r="Q17" s="85">
        <v>612</v>
      </c>
      <c r="R17" s="85"/>
      <c r="S17" s="95"/>
      <c r="U17" s="161"/>
    </row>
    <row r="18" spans="1:21">
      <c r="A18" s="172"/>
      <c r="B18" s="165"/>
      <c r="C18" s="170"/>
      <c r="D18" s="170"/>
      <c r="E18" s="170"/>
      <c r="F18" s="170"/>
      <c r="G18" s="170">
        <v>807</v>
      </c>
      <c r="H18" s="170"/>
      <c r="I18" s="85"/>
      <c r="J18" s="180"/>
      <c r="K18" s="180">
        <v>842</v>
      </c>
      <c r="L18" s="180">
        <v>644</v>
      </c>
      <c r="M18" s="85"/>
      <c r="N18" s="85">
        <v>557</v>
      </c>
      <c r="O18" s="85"/>
      <c r="P18" s="85"/>
      <c r="Q18" s="85"/>
      <c r="R18" s="85"/>
      <c r="S18" s="95"/>
      <c r="U18" s="187"/>
    </row>
    <row r="19" spans="1:21">
      <c r="A19" s="165" t="s">
        <v>84</v>
      </c>
      <c r="B19" s="165" t="s">
        <v>81</v>
      </c>
      <c r="C19" s="173" t="s">
        <v>85</v>
      </c>
      <c r="D19" s="173"/>
      <c r="E19" s="173"/>
      <c r="F19" s="155"/>
      <c r="G19" s="15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U19" s="186">
        <v>12</v>
      </c>
    </row>
    <row r="20" spans="1:21">
      <c r="A20" s="165"/>
      <c r="B20" s="165"/>
      <c r="C20" s="85">
        <v>197</v>
      </c>
      <c r="D20" s="85">
        <v>76</v>
      </c>
      <c r="E20" s="8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U20" s="161"/>
    </row>
    <row r="21" spans="1:21">
      <c r="A21" s="165"/>
      <c r="B21" s="165"/>
      <c r="C21" s="85">
        <v>104</v>
      </c>
      <c r="D21" s="85">
        <v>128</v>
      </c>
      <c r="E21" s="8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U21" s="161"/>
    </row>
    <row r="22" spans="1:21">
      <c r="A22" s="165"/>
      <c r="B22" s="165"/>
      <c r="C22" s="85">
        <v>113</v>
      </c>
      <c r="D22" s="85">
        <v>123</v>
      </c>
      <c r="E22" s="8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U22" s="161"/>
    </row>
    <row r="23" spans="1:21">
      <c r="A23" s="165"/>
      <c r="B23" s="165"/>
      <c r="C23" s="85">
        <v>87</v>
      </c>
      <c r="D23" s="85">
        <v>44</v>
      </c>
      <c r="E23" s="8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U23" s="161"/>
    </row>
    <row r="24" spans="1:21">
      <c r="A24" s="165"/>
      <c r="B24" s="165"/>
      <c r="C24" s="85">
        <v>39</v>
      </c>
      <c r="D24" s="85">
        <v>136</v>
      </c>
      <c r="E24" s="8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U24" s="161"/>
    </row>
    <row r="25" spans="1:21">
      <c r="A25" s="165"/>
      <c r="B25" s="165"/>
      <c r="C25" s="85">
        <v>17</v>
      </c>
      <c r="D25" s="85">
        <v>125</v>
      </c>
      <c r="E25" s="8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U25" s="187"/>
    </row>
    <row r="26" spans="1:21">
      <c r="A26" s="165"/>
      <c r="B26" s="174" t="s">
        <v>82</v>
      </c>
      <c r="C26" s="85">
        <v>518</v>
      </c>
      <c r="D26" s="85">
        <v>609</v>
      </c>
      <c r="E26" s="85">
        <v>527</v>
      </c>
      <c r="F26" s="175"/>
      <c r="G26" s="17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U26" s="186">
        <v>15</v>
      </c>
    </row>
    <row r="27" spans="1:21">
      <c r="A27" s="165"/>
      <c r="B27" s="174"/>
      <c r="C27" s="85">
        <v>764</v>
      </c>
      <c r="D27" s="85">
        <v>658</v>
      </c>
      <c r="E27" s="85"/>
      <c r="F27" s="175"/>
      <c r="G27" s="17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U27" s="161"/>
    </row>
    <row r="28" spans="1:21">
      <c r="A28" s="165"/>
      <c r="B28" s="174"/>
      <c r="C28" s="85">
        <v>701</v>
      </c>
      <c r="D28" s="85">
        <v>597</v>
      </c>
      <c r="E28" s="85"/>
      <c r="F28" s="175"/>
      <c r="G28" s="17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U28" s="161"/>
    </row>
    <row r="29" spans="1:21">
      <c r="A29" s="165"/>
      <c r="B29" s="174"/>
      <c r="C29" s="85">
        <v>758</v>
      </c>
      <c r="D29" s="85">
        <v>568</v>
      </c>
      <c r="E29" s="85"/>
      <c r="F29" s="175"/>
      <c r="G29" s="17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U29" s="161"/>
    </row>
    <row r="30" spans="1:21">
      <c r="A30" s="165"/>
      <c r="B30" s="174"/>
      <c r="C30" s="85">
        <v>575</v>
      </c>
      <c r="D30" s="85">
        <v>535</v>
      </c>
      <c r="E30" s="85"/>
      <c r="F30" s="175"/>
      <c r="G30" s="17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U30" s="161"/>
    </row>
    <row r="31" spans="1:21">
      <c r="A31" s="165"/>
      <c r="B31" s="174"/>
      <c r="C31" s="85">
        <v>805</v>
      </c>
      <c r="D31" s="85">
        <v>806</v>
      </c>
      <c r="E31" s="85"/>
      <c r="F31" s="175"/>
      <c r="G31" s="17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U31" s="161"/>
    </row>
    <row r="32" spans="1:21">
      <c r="A32" s="165"/>
      <c r="B32" s="174"/>
      <c r="C32" s="85">
        <v>839</v>
      </c>
      <c r="D32" s="85">
        <v>627</v>
      </c>
      <c r="E32" s="85"/>
      <c r="F32" s="175"/>
      <c r="G32" s="17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U32" s="187"/>
    </row>
    <row r="33" spans="1:21">
      <c r="A33" s="165" t="s">
        <v>86</v>
      </c>
      <c r="B33" s="165" t="s">
        <v>81</v>
      </c>
      <c r="C33" s="91" t="s">
        <v>87</v>
      </c>
      <c r="D33" s="92"/>
      <c r="E33" s="93"/>
      <c r="F33" s="91" t="s">
        <v>88</v>
      </c>
      <c r="G33" s="92"/>
      <c r="H33" s="93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U33" s="186">
        <v>14</v>
      </c>
    </row>
    <row r="34" spans="1:21">
      <c r="A34" s="165"/>
      <c r="B34" s="165"/>
      <c r="C34" s="85">
        <v>59</v>
      </c>
      <c r="D34" s="95"/>
      <c r="E34" s="95"/>
      <c r="F34" s="95"/>
      <c r="G34" s="176">
        <v>22</v>
      </c>
      <c r="H34" s="95">
        <v>84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U34" s="161"/>
    </row>
    <row r="35" spans="1:21">
      <c r="A35" s="165"/>
      <c r="B35" s="165"/>
      <c r="C35" s="85">
        <v>72</v>
      </c>
      <c r="D35" s="95"/>
      <c r="E35" s="95"/>
      <c r="F35" s="95"/>
      <c r="G35" s="176">
        <v>107</v>
      </c>
      <c r="H35" s="95">
        <v>30</v>
      </c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U35" s="161"/>
    </row>
    <row r="36" spans="1:21">
      <c r="A36" s="165"/>
      <c r="B36" s="165"/>
      <c r="C36" s="85">
        <v>27</v>
      </c>
      <c r="D36" s="95"/>
      <c r="E36" s="95"/>
      <c r="F36" s="95"/>
      <c r="G36" s="176">
        <v>110</v>
      </c>
      <c r="H36" s="95">
        <v>35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U36" s="161"/>
    </row>
    <row r="37" spans="1:21">
      <c r="A37" s="165"/>
      <c r="B37" s="165"/>
      <c r="C37" s="85">
        <v>77</v>
      </c>
      <c r="D37" s="95"/>
      <c r="E37" s="95"/>
      <c r="F37" s="95"/>
      <c r="G37" s="177">
        <v>12</v>
      </c>
      <c r="H37" s="95">
        <v>31</v>
      </c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U37" s="161"/>
    </row>
    <row r="38" spans="1:21">
      <c r="A38" s="165"/>
      <c r="B38" s="165"/>
      <c r="C38" s="95"/>
      <c r="D38" s="95"/>
      <c r="E38" s="95"/>
      <c r="F38" s="95"/>
      <c r="G38" s="176">
        <v>146</v>
      </c>
      <c r="H38" s="95">
        <v>19</v>
      </c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U38" s="161"/>
    </row>
    <row r="39" spans="1:21">
      <c r="A39" s="165"/>
      <c r="B39" s="165"/>
      <c r="C39" s="95"/>
      <c r="D39" s="95"/>
      <c r="E39" s="95"/>
      <c r="F39" s="95"/>
      <c r="G39" s="176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U39" s="161"/>
    </row>
    <row r="40" spans="1:21">
      <c r="A40" s="165"/>
      <c r="B40" s="165"/>
      <c r="C40" s="95"/>
      <c r="D40" s="95"/>
      <c r="E40" s="95"/>
      <c r="F40" s="95"/>
      <c r="G40" s="176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U40" s="187"/>
    </row>
    <row r="41" spans="1:21">
      <c r="A41" s="165"/>
      <c r="B41" s="165" t="s">
        <v>82</v>
      </c>
      <c r="C41" s="95">
        <v>653</v>
      </c>
      <c r="D41" s="85">
        <v>633</v>
      </c>
      <c r="E41" s="95"/>
      <c r="F41" s="95"/>
      <c r="G41" s="176">
        <v>749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U41" s="186">
        <v>15</v>
      </c>
    </row>
    <row r="42" spans="1:21">
      <c r="A42" s="165"/>
      <c r="B42" s="165"/>
      <c r="C42" s="85">
        <v>509</v>
      </c>
      <c r="D42" s="95">
        <v>581</v>
      </c>
      <c r="E42" s="95"/>
      <c r="F42" s="95"/>
      <c r="G42" s="176">
        <v>590</v>
      </c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U42" s="161"/>
    </row>
    <row r="43" spans="1:21">
      <c r="A43" s="165"/>
      <c r="B43" s="165"/>
      <c r="C43" s="85">
        <v>556</v>
      </c>
      <c r="D43" s="85">
        <v>797</v>
      </c>
      <c r="E43" s="95"/>
      <c r="F43" s="95"/>
      <c r="G43" s="176">
        <v>745</v>
      </c>
      <c r="H43" s="95"/>
      <c r="I43" s="85"/>
      <c r="J43" s="95"/>
      <c r="K43" s="95"/>
      <c r="L43" s="95"/>
      <c r="M43" s="95"/>
      <c r="N43" s="95"/>
      <c r="O43" s="95"/>
      <c r="P43" s="95"/>
      <c r="Q43" s="95"/>
      <c r="R43" s="95"/>
      <c r="S43" s="95"/>
      <c r="U43" s="161"/>
    </row>
    <row r="44" spans="1:21">
      <c r="A44" s="165"/>
      <c r="B44" s="165"/>
      <c r="C44" s="95">
        <v>705</v>
      </c>
      <c r="D44" s="85">
        <v>648</v>
      </c>
      <c r="E44" s="95"/>
      <c r="F44" s="95"/>
      <c r="G44" s="176">
        <v>653</v>
      </c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U44" s="161"/>
    </row>
    <row r="45" spans="1:21">
      <c r="A45" s="165"/>
      <c r="B45" s="165"/>
      <c r="C45" s="85">
        <v>574</v>
      </c>
      <c r="D45" s="95"/>
      <c r="E45" s="95"/>
      <c r="F45" s="95"/>
      <c r="G45" s="177">
        <v>616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U45" s="161"/>
    </row>
    <row r="46" spans="1:21">
      <c r="A46" s="165"/>
      <c r="B46" s="165"/>
      <c r="C46" s="95"/>
      <c r="D46" s="95"/>
      <c r="E46" s="95"/>
      <c r="F46" s="95"/>
      <c r="G46" s="176">
        <v>523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U46" s="161"/>
    </row>
    <row r="47" spans="1:21">
      <c r="A47" s="165"/>
      <c r="B47" s="16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U47" s="187"/>
    </row>
    <row r="49" spans="5:5">
      <c r="E49" s="162" t="s">
        <v>89</v>
      </c>
    </row>
    <row r="50" spans="2:7">
      <c r="B50" s="162" t="s">
        <v>90</v>
      </c>
      <c r="C50" s="162">
        <f>1+1+1+1+1+2+9+15+26+1+2+2+1+4+2+1+1+3+15+2+30+2+2+2+23</f>
        <v>150</v>
      </c>
      <c r="D50" s="162">
        <v>200</v>
      </c>
      <c r="E50" s="162">
        <v>37</v>
      </c>
      <c r="G50" s="162">
        <f>D50-C50-E50</f>
        <v>13</v>
      </c>
    </row>
    <row r="51" spans="21:21">
      <c r="U51" s="162">
        <v>146</v>
      </c>
    </row>
    <row r="52" spans="2:7">
      <c r="B52" s="162" t="s">
        <v>91</v>
      </c>
      <c r="C52" s="162">
        <f>1+1+2+1+3+9+3+2+9+9+11+9+1+13+3+43+4+53+1+3+3+6+6+1+8+3+29+1</f>
        <v>238</v>
      </c>
      <c r="D52" s="162">
        <v>350</v>
      </c>
      <c r="E52" s="162">
        <v>76</v>
      </c>
      <c r="G52" s="162">
        <f>D52-C52-E52</f>
        <v>36</v>
      </c>
    </row>
  </sheetData>
  <mergeCells count="28">
    <mergeCell ref="C3:S3"/>
    <mergeCell ref="C4:D4"/>
    <mergeCell ref="E4:F4"/>
    <mergeCell ref="G4:H4"/>
    <mergeCell ref="I4:J4"/>
    <mergeCell ref="K4:M4"/>
    <mergeCell ref="N4:P4"/>
    <mergeCell ref="C19:E19"/>
    <mergeCell ref="C33:E33"/>
    <mergeCell ref="F33:H33"/>
    <mergeCell ref="A3:A4"/>
    <mergeCell ref="A5:A18"/>
    <mergeCell ref="A19:A32"/>
    <mergeCell ref="A33:A47"/>
    <mergeCell ref="B3:B4"/>
    <mergeCell ref="B5:B11"/>
    <mergeCell ref="B12:B18"/>
    <mergeCell ref="B19:B25"/>
    <mergeCell ref="B26:B32"/>
    <mergeCell ref="B33:B40"/>
    <mergeCell ref="B41:B47"/>
    <mergeCell ref="U5:U11"/>
    <mergeCell ref="U12:U18"/>
    <mergeCell ref="U19:U25"/>
    <mergeCell ref="U26:U32"/>
    <mergeCell ref="U33:U40"/>
    <mergeCell ref="U41:U47"/>
    <mergeCell ref="A1:S2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K22" sqref="K22"/>
    </sheetView>
  </sheetViews>
  <sheetFormatPr defaultColWidth="9" defaultRowHeight="13.5"/>
  <cols>
    <col min="1" max="1" width="16.375" customWidth="1"/>
    <col min="12" max="12" width="11.125" customWidth="1"/>
  </cols>
  <sheetData>
    <row r="1" spans="1:2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L1" s="44" t="s">
        <v>93</v>
      </c>
      <c r="M1" s="44"/>
      <c r="N1" s="44"/>
      <c r="O1" s="44"/>
      <c r="P1" s="44"/>
      <c r="Q1" s="44"/>
      <c r="R1" s="44"/>
      <c r="S1" s="44"/>
      <c r="T1" s="44"/>
      <c r="U1" s="44"/>
    </row>
    <row r="2" spans="1:21">
      <c r="A2" s="44"/>
      <c r="B2" s="44"/>
      <c r="C2" s="44"/>
      <c r="D2" s="44"/>
      <c r="E2" s="44"/>
      <c r="F2" s="44"/>
      <c r="G2" s="44"/>
      <c r="H2" s="44"/>
      <c r="I2" s="44"/>
      <c r="J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>
      <c r="A3" s="44"/>
      <c r="B3" s="44"/>
      <c r="C3" s="44"/>
      <c r="D3" s="44"/>
      <c r="E3" s="44"/>
      <c r="F3" s="44"/>
      <c r="G3" s="44"/>
      <c r="H3" s="44"/>
      <c r="I3" s="44"/>
      <c r="J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>
      <c r="A4" s="44"/>
      <c r="B4" s="44"/>
      <c r="C4" s="44"/>
      <c r="D4" s="44"/>
      <c r="E4" s="44"/>
      <c r="F4" s="44"/>
      <c r="G4" s="44"/>
      <c r="H4" s="44"/>
      <c r="I4" s="44"/>
      <c r="J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>
      <c r="A5" s="8" t="s">
        <v>94</v>
      </c>
      <c r="B5" s="8" t="s">
        <v>95</v>
      </c>
      <c r="C5" s="8"/>
      <c r="D5" s="8"/>
      <c r="E5" s="8"/>
      <c r="F5" s="8"/>
      <c r="G5" s="8"/>
      <c r="H5" s="8"/>
      <c r="I5" s="8"/>
      <c r="J5" s="8"/>
      <c r="L5" s="8" t="s">
        <v>94</v>
      </c>
      <c r="M5" s="8" t="s">
        <v>95</v>
      </c>
      <c r="N5" s="8"/>
      <c r="O5" s="8"/>
      <c r="P5" s="8"/>
      <c r="Q5" s="8"/>
      <c r="R5" s="8"/>
      <c r="S5" s="8"/>
      <c r="T5" s="8"/>
      <c r="U5" s="8"/>
    </row>
    <row r="6" spans="1:21">
      <c r="A6" s="45" t="s">
        <v>96</v>
      </c>
      <c r="B6" s="157">
        <v>385</v>
      </c>
      <c r="C6" s="157">
        <v>470</v>
      </c>
      <c r="D6" s="157">
        <v>265</v>
      </c>
      <c r="E6" s="157">
        <v>345</v>
      </c>
      <c r="F6" s="157">
        <v>249</v>
      </c>
      <c r="G6" s="157">
        <v>258</v>
      </c>
      <c r="H6" s="157">
        <v>274</v>
      </c>
      <c r="I6" s="157">
        <v>204</v>
      </c>
      <c r="J6" s="157">
        <v>229</v>
      </c>
      <c r="L6" s="45" t="s">
        <v>97</v>
      </c>
      <c r="M6" s="157">
        <v>73</v>
      </c>
      <c r="N6" s="157">
        <v>19</v>
      </c>
      <c r="O6" s="157">
        <v>7</v>
      </c>
      <c r="P6" s="8"/>
      <c r="Q6" s="8">
        <v>640</v>
      </c>
      <c r="R6" s="8">
        <v>651</v>
      </c>
      <c r="S6" s="8">
        <v>717</v>
      </c>
      <c r="T6" s="8"/>
      <c r="U6" s="8"/>
    </row>
    <row r="7" spans="1:21">
      <c r="A7" s="141"/>
      <c r="B7" s="157">
        <v>270</v>
      </c>
      <c r="C7" s="157">
        <v>233</v>
      </c>
      <c r="D7" s="157">
        <v>266</v>
      </c>
      <c r="E7" s="157">
        <v>213</v>
      </c>
      <c r="F7" s="157">
        <v>252</v>
      </c>
      <c r="G7" s="157">
        <v>234</v>
      </c>
      <c r="H7" s="157">
        <v>256</v>
      </c>
      <c r="I7" s="157">
        <v>239</v>
      </c>
      <c r="J7" s="157">
        <v>264</v>
      </c>
      <c r="L7" s="141"/>
      <c r="M7" s="157">
        <v>96</v>
      </c>
      <c r="N7" s="157">
        <v>70</v>
      </c>
      <c r="O7" s="157">
        <v>88</v>
      </c>
      <c r="P7" s="8"/>
      <c r="Q7" s="8">
        <v>551</v>
      </c>
      <c r="R7" s="8">
        <v>531</v>
      </c>
      <c r="S7" s="8">
        <v>840</v>
      </c>
      <c r="T7" s="8"/>
      <c r="U7" s="8"/>
    </row>
    <row r="8" spans="1:21">
      <c r="A8" s="48"/>
      <c r="B8" s="157">
        <v>263</v>
      </c>
      <c r="C8" s="157">
        <v>214</v>
      </c>
      <c r="D8" s="157"/>
      <c r="E8" s="157"/>
      <c r="F8" s="157"/>
      <c r="G8" s="157"/>
      <c r="H8" s="157"/>
      <c r="I8" s="157"/>
      <c r="J8" s="157"/>
      <c r="L8" s="48"/>
      <c r="M8" s="157">
        <v>139</v>
      </c>
      <c r="N8" s="157">
        <v>68</v>
      </c>
      <c r="O8" s="157"/>
      <c r="P8" s="8"/>
      <c r="Q8" s="8">
        <v>674</v>
      </c>
      <c r="R8" s="8">
        <v>736</v>
      </c>
      <c r="S8" s="8"/>
      <c r="T8" s="8"/>
      <c r="U8" s="8"/>
    </row>
    <row r="9" spans="1:21">
      <c r="A9" s="8" t="s">
        <v>98</v>
      </c>
      <c r="B9" s="157">
        <v>240</v>
      </c>
      <c r="C9" s="157">
        <v>212</v>
      </c>
      <c r="D9" s="157">
        <v>206</v>
      </c>
      <c r="E9" s="157">
        <v>227</v>
      </c>
      <c r="F9" s="157"/>
      <c r="G9" s="157"/>
      <c r="H9" s="157"/>
      <c r="I9" s="157"/>
      <c r="J9" s="157"/>
      <c r="L9" s="45" t="s">
        <v>99</v>
      </c>
      <c r="M9" s="157">
        <v>42</v>
      </c>
      <c r="N9" s="157">
        <v>49</v>
      </c>
      <c r="O9" s="157">
        <v>102</v>
      </c>
      <c r="P9" s="8"/>
      <c r="Q9" s="8">
        <v>500</v>
      </c>
      <c r="R9" s="8"/>
      <c r="S9" s="8"/>
      <c r="T9" s="8"/>
      <c r="U9" s="8"/>
    </row>
    <row r="10" spans="1:21">
      <c r="A10" s="8"/>
      <c r="B10" s="157"/>
      <c r="C10" s="157"/>
      <c r="D10" s="157"/>
      <c r="E10" s="157"/>
      <c r="F10" s="157"/>
      <c r="G10" s="157"/>
      <c r="H10" s="157"/>
      <c r="I10" s="157"/>
      <c r="J10" s="157"/>
      <c r="L10" s="141"/>
      <c r="M10" s="157">
        <v>168</v>
      </c>
      <c r="N10" s="157">
        <v>122</v>
      </c>
      <c r="O10" s="157">
        <v>186</v>
      </c>
      <c r="P10" s="8"/>
      <c r="Q10" s="8"/>
      <c r="R10" s="8"/>
      <c r="S10" s="8"/>
      <c r="T10" s="8"/>
      <c r="U10" s="8"/>
    </row>
    <row r="11" spans="1:21">
      <c r="A11" s="8" t="s">
        <v>100</v>
      </c>
      <c r="B11" s="157">
        <v>363</v>
      </c>
      <c r="C11" s="157">
        <v>304</v>
      </c>
      <c r="D11" s="157">
        <v>351</v>
      </c>
      <c r="E11" s="157">
        <v>425</v>
      </c>
      <c r="F11" s="157">
        <v>314</v>
      </c>
      <c r="G11" s="157">
        <v>246</v>
      </c>
      <c r="H11" s="157"/>
      <c r="I11" s="157"/>
      <c r="J11" s="157"/>
      <c r="L11" s="48"/>
      <c r="M11" s="157">
        <v>133</v>
      </c>
      <c r="N11" s="157">
        <v>159</v>
      </c>
      <c r="O11" s="157">
        <v>111</v>
      </c>
      <c r="P11" s="8"/>
      <c r="Q11" s="8"/>
      <c r="R11" s="8"/>
      <c r="S11" s="8"/>
      <c r="T11" s="8"/>
      <c r="U11" s="8"/>
    </row>
    <row r="12" spans="1:21">
      <c r="A12" s="8"/>
      <c r="B12" s="157"/>
      <c r="C12" s="157"/>
      <c r="D12" s="157"/>
      <c r="E12" s="157"/>
      <c r="F12" s="157"/>
      <c r="G12" s="157"/>
      <c r="H12" s="157"/>
      <c r="I12" s="157"/>
      <c r="J12" s="157"/>
      <c r="L12" s="45" t="s">
        <v>101</v>
      </c>
      <c r="M12" s="157">
        <v>82</v>
      </c>
      <c r="N12" s="157">
        <v>170</v>
      </c>
      <c r="O12" s="157">
        <v>33</v>
      </c>
      <c r="P12" s="8"/>
      <c r="Q12" s="8">
        <v>517</v>
      </c>
      <c r="R12" s="8">
        <v>652</v>
      </c>
      <c r="S12" s="8">
        <v>669</v>
      </c>
      <c r="T12" s="8"/>
      <c r="U12" s="8"/>
    </row>
    <row r="13" spans="1:21">
      <c r="A13" s="45" t="s">
        <v>102</v>
      </c>
      <c r="B13" s="157">
        <v>216</v>
      </c>
      <c r="C13" s="157">
        <v>232</v>
      </c>
      <c r="D13" s="157">
        <v>217</v>
      </c>
      <c r="E13" s="157">
        <v>202</v>
      </c>
      <c r="F13" s="157">
        <v>226</v>
      </c>
      <c r="G13" s="157">
        <v>222</v>
      </c>
      <c r="H13" s="157">
        <v>269</v>
      </c>
      <c r="I13" s="157">
        <v>244</v>
      </c>
      <c r="J13" s="157">
        <v>268</v>
      </c>
      <c r="L13" s="141"/>
      <c r="M13" s="157">
        <v>60</v>
      </c>
      <c r="N13" s="157">
        <v>23</v>
      </c>
      <c r="O13" s="157">
        <v>130</v>
      </c>
      <c r="P13" s="8"/>
      <c r="Q13" s="8">
        <v>661</v>
      </c>
      <c r="R13" s="8">
        <v>668</v>
      </c>
      <c r="S13" s="8">
        <v>664</v>
      </c>
      <c r="T13" s="8"/>
      <c r="U13" s="8"/>
    </row>
    <row r="14" spans="1:21">
      <c r="A14" s="141"/>
      <c r="B14" s="157">
        <v>238</v>
      </c>
      <c r="C14" s="157">
        <v>224</v>
      </c>
      <c r="D14" s="157">
        <v>250</v>
      </c>
      <c r="E14" s="157">
        <v>255</v>
      </c>
      <c r="F14" s="157">
        <v>210</v>
      </c>
      <c r="G14" s="157">
        <v>218</v>
      </c>
      <c r="H14" s="157">
        <v>208</v>
      </c>
      <c r="I14" s="157">
        <v>203</v>
      </c>
      <c r="J14" s="157">
        <v>275</v>
      </c>
      <c r="L14" s="48"/>
      <c r="M14" s="157">
        <v>36</v>
      </c>
      <c r="N14" s="157">
        <v>115</v>
      </c>
      <c r="O14" s="157"/>
      <c r="P14" s="8"/>
      <c r="Q14" s="8">
        <v>630</v>
      </c>
      <c r="R14" s="8">
        <v>666</v>
      </c>
      <c r="S14" s="8"/>
      <c r="T14" s="8"/>
      <c r="U14" s="8"/>
    </row>
    <row r="15" spans="1:21">
      <c r="A15" s="48"/>
      <c r="B15" s="158">
        <v>215</v>
      </c>
      <c r="C15" s="158">
        <v>267</v>
      </c>
      <c r="D15" s="157"/>
      <c r="E15" s="157"/>
      <c r="F15" s="157"/>
      <c r="G15" s="157"/>
      <c r="H15" s="157"/>
      <c r="I15" s="157"/>
      <c r="J15" s="157"/>
      <c r="L15" s="45" t="s">
        <v>103</v>
      </c>
      <c r="M15" s="159"/>
      <c r="N15" s="159"/>
      <c r="O15" s="8"/>
      <c r="P15" s="8"/>
      <c r="Q15" s="8"/>
      <c r="R15" s="8"/>
      <c r="S15" s="8"/>
      <c r="T15" s="8"/>
      <c r="U15" s="8"/>
    </row>
    <row r="16" spans="1:21">
      <c r="A16" s="45" t="s">
        <v>104</v>
      </c>
      <c r="B16" s="157" t="s">
        <v>105</v>
      </c>
      <c r="C16" s="157">
        <v>907</v>
      </c>
      <c r="D16" s="157">
        <v>862</v>
      </c>
      <c r="E16" s="157">
        <v>827</v>
      </c>
      <c r="F16" s="157">
        <v>931</v>
      </c>
      <c r="G16" s="157">
        <v>842</v>
      </c>
      <c r="H16" s="157"/>
      <c r="I16" s="157"/>
      <c r="J16" s="157"/>
      <c r="L16" s="141"/>
      <c r="M16" s="159">
        <v>158</v>
      </c>
      <c r="N16" s="159">
        <v>185</v>
      </c>
      <c r="O16" s="159">
        <v>142</v>
      </c>
      <c r="P16" s="8"/>
      <c r="Q16" s="8">
        <v>570</v>
      </c>
      <c r="R16" s="8">
        <v>713</v>
      </c>
      <c r="S16" s="8">
        <v>643</v>
      </c>
      <c r="T16" s="8"/>
      <c r="U16" s="8"/>
    </row>
    <row r="17" spans="1:21">
      <c r="A17" s="141"/>
      <c r="B17" s="157">
        <v>911</v>
      </c>
      <c r="C17" s="157">
        <v>973</v>
      </c>
      <c r="D17" s="157">
        <v>923</v>
      </c>
      <c r="E17" s="157">
        <v>817</v>
      </c>
      <c r="F17" s="157">
        <v>850</v>
      </c>
      <c r="G17" s="157"/>
      <c r="H17" s="157"/>
      <c r="I17" s="157"/>
      <c r="J17" s="157"/>
      <c r="L17" s="48"/>
      <c r="M17" s="159">
        <v>45</v>
      </c>
      <c r="N17" s="159">
        <v>54</v>
      </c>
      <c r="O17" s="159">
        <v>1</v>
      </c>
      <c r="P17" s="8"/>
      <c r="Q17" s="8">
        <v>2</v>
      </c>
      <c r="R17" s="8">
        <v>846</v>
      </c>
      <c r="S17" s="8">
        <v>628</v>
      </c>
      <c r="T17" s="8"/>
      <c r="U17" s="8"/>
    </row>
    <row r="18" spans="1:21">
      <c r="A18" s="48"/>
      <c r="B18" s="157">
        <v>912</v>
      </c>
      <c r="C18" s="157">
        <v>945</v>
      </c>
      <c r="D18" s="157">
        <v>857</v>
      </c>
      <c r="E18" s="157">
        <v>808</v>
      </c>
      <c r="F18" s="157">
        <v>851</v>
      </c>
      <c r="G18" s="157"/>
      <c r="H18" s="157"/>
      <c r="I18" s="157"/>
      <c r="J18" s="157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>
      <c r="A19" s="45" t="s">
        <v>106</v>
      </c>
      <c r="B19" s="8">
        <v>897</v>
      </c>
      <c r="C19" s="8">
        <v>831</v>
      </c>
      <c r="D19" s="8">
        <v>949</v>
      </c>
      <c r="E19" s="8">
        <v>832</v>
      </c>
      <c r="F19" s="8">
        <v>876</v>
      </c>
      <c r="G19" s="8"/>
      <c r="H19" s="8"/>
      <c r="I19" s="8"/>
      <c r="J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>
      <c r="A20" s="141"/>
      <c r="B20" s="8">
        <v>856</v>
      </c>
      <c r="C20" s="8">
        <v>836</v>
      </c>
      <c r="D20" s="8">
        <v>917</v>
      </c>
      <c r="E20" s="8">
        <v>947</v>
      </c>
      <c r="F20" s="8">
        <v>881</v>
      </c>
      <c r="G20" s="8"/>
      <c r="H20" s="8"/>
      <c r="I20" s="8"/>
      <c r="J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>
      <c r="A21" s="48"/>
      <c r="B21" s="8">
        <v>919</v>
      </c>
      <c r="C21" s="8">
        <v>926</v>
      </c>
      <c r="D21" s="8">
        <v>890</v>
      </c>
      <c r="E21" s="8">
        <v>894</v>
      </c>
      <c r="F21" s="8"/>
      <c r="G21" s="8"/>
      <c r="H21" s="8"/>
      <c r="I21" s="8"/>
      <c r="J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>
      <c r="A22" s="45" t="s">
        <v>107</v>
      </c>
      <c r="B22" s="157">
        <v>302</v>
      </c>
      <c r="C22" s="157">
        <v>325</v>
      </c>
      <c r="D22" s="157">
        <v>401</v>
      </c>
      <c r="E22" s="157">
        <v>262</v>
      </c>
      <c r="F22" s="157">
        <v>403</v>
      </c>
      <c r="G22" s="157">
        <v>272</v>
      </c>
      <c r="H22" s="157">
        <v>420</v>
      </c>
      <c r="I22" s="157">
        <v>418</v>
      </c>
      <c r="J22" s="157">
        <v>292</v>
      </c>
      <c r="K22" s="161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>
      <c r="A23" s="141"/>
      <c r="B23" s="157">
        <v>428</v>
      </c>
      <c r="C23" s="157">
        <v>331</v>
      </c>
      <c r="D23" s="157">
        <v>429</v>
      </c>
      <c r="E23" s="157">
        <v>453</v>
      </c>
      <c r="F23" s="157">
        <v>307</v>
      </c>
      <c r="G23" s="157">
        <v>319</v>
      </c>
      <c r="H23" s="157">
        <v>338</v>
      </c>
      <c r="I23" s="157">
        <v>464</v>
      </c>
      <c r="J23" s="157">
        <v>290</v>
      </c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>
      <c r="A24" s="48"/>
      <c r="B24" s="157">
        <v>322</v>
      </c>
      <c r="C24" s="157">
        <v>298</v>
      </c>
      <c r="D24" s="157"/>
      <c r="E24" s="157"/>
      <c r="F24" s="157"/>
      <c r="G24" s="157"/>
      <c r="H24" s="157"/>
      <c r="I24" s="157"/>
      <c r="J24" s="157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>
      <c r="A25" s="45" t="s">
        <v>108</v>
      </c>
      <c r="B25" s="157">
        <v>329</v>
      </c>
      <c r="C25" s="157">
        <v>356</v>
      </c>
      <c r="D25" s="157">
        <v>391</v>
      </c>
      <c r="E25" s="157">
        <v>287</v>
      </c>
      <c r="F25" s="157">
        <v>373</v>
      </c>
      <c r="G25" s="157">
        <v>396</v>
      </c>
      <c r="H25" s="157">
        <v>405</v>
      </c>
      <c r="I25" s="157">
        <v>344</v>
      </c>
      <c r="J25" s="157">
        <v>235</v>
      </c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>
      <c r="A26" s="141"/>
      <c r="B26" s="157">
        <v>397</v>
      </c>
      <c r="C26" s="157">
        <v>310</v>
      </c>
      <c r="D26" s="157">
        <v>411</v>
      </c>
      <c r="E26" s="157">
        <v>318</v>
      </c>
      <c r="F26" s="157">
        <v>381</v>
      </c>
      <c r="G26" s="157">
        <v>291</v>
      </c>
      <c r="H26" s="157">
        <v>297</v>
      </c>
      <c r="I26" s="157">
        <v>461</v>
      </c>
      <c r="J26" s="157">
        <v>469</v>
      </c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>
      <c r="A27" s="48"/>
      <c r="B27" s="157">
        <v>221</v>
      </c>
      <c r="C27" s="157">
        <v>367</v>
      </c>
      <c r="D27" s="157"/>
      <c r="E27" s="157"/>
      <c r="F27" s="157"/>
      <c r="G27" s="157"/>
      <c r="H27" s="157"/>
      <c r="I27" s="157"/>
      <c r="J27" s="157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>
      <c r="A28" s="8" t="s">
        <v>103</v>
      </c>
      <c r="B28" s="159">
        <v>236</v>
      </c>
      <c r="C28" s="159">
        <v>458</v>
      </c>
      <c r="D28" s="159">
        <v>388</v>
      </c>
      <c r="E28" s="159">
        <v>414</v>
      </c>
      <c r="F28" s="159">
        <v>281</v>
      </c>
      <c r="G28" s="159">
        <v>288</v>
      </c>
      <c r="H28" s="159">
        <v>392</v>
      </c>
      <c r="I28" s="159">
        <v>301</v>
      </c>
      <c r="J28" s="159">
        <v>417</v>
      </c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>
      <c r="A29" s="8"/>
      <c r="B29" s="159">
        <v>371</v>
      </c>
      <c r="C29" s="159">
        <v>223</v>
      </c>
      <c r="D29" s="159">
        <v>330</v>
      </c>
      <c r="E29" s="159">
        <v>407</v>
      </c>
      <c r="F29" s="159">
        <v>379</v>
      </c>
      <c r="G29" s="159">
        <v>283</v>
      </c>
      <c r="H29" s="159">
        <v>228</v>
      </c>
      <c r="I29" s="159">
        <v>368</v>
      </c>
      <c r="J29" s="159">
        <v>390</v>
      </c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10">
      <c r="A30" s="8"/>
      <c r="B30" s="160">
        <v>280</v>
      </c>
      <c r="C30" s="160">
        <v>253</v>
      </c>
      <c r="D30" s="160"/>
      <c r="E30" s="160"/>
      <c r="F30" s="160"/>
      <c r="G30" s="160"/>
      <c r="H30" s="160"/>
      <c r="I30" s="160"/>
      <c r="J30" s="160"/>
    </row>
    <row r="31" spans="1:10">
      <c r="A31" s="8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8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8"/>
      <c r="B33" s="1"/>
      <c r="C33" s="1"/>
      <c r="D33" s="1"/>
      <c r="E33" s="1"/>
      <c r="F33" s="1"/>
      <c r="G33" s="1"/>
      <c r="H33" s="1"/>
      <c r="I33" s="1"/>
      <c r="J33" s="1"/>
    </row>
  </sheetData>
  <mergeCells count="16">
    <mergeCell ref="B5:J5"/>
    <mergeCell ref="M5:U5"/>
    <mergeCell ref="A6:A8"/>
    <mergeCell ref="A13:A15"/>
    <mergeCell ref="A16:A18"/>
    <mergeCell ref="A19:A21"/>
    <mergeCell ref="A22:A24"/>
    <mergeCell ref="A25:A27"/>
    <mergeCell ref="A28:A30"/>
    <mergeCell ref="A31:A33"/>
    <mergeCell ref="L6:L8"/>
    <mergeCell ref="L9:L11"/>
    <mergeCell ref="L12:L14"/>
    <mergeCell ref="L15:L17"/>
    <mergeCell ref="A1:J4"/>
    <mergeCell ref="L1:U4"/>
  </mergeCells>
  <pageMargins left="0.699305555555556" right="0.699305555555556" top="0.75" bottom="0.75" header="0.3" footer="0.3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3"/>
  <sheetViews>
    <sheetView workbookViewId="0">
      <selection activeCell="H7" sqref="H7:M10"/>
    </sheetView>
  </sheetViews>
  <sheetFormatPr defaultColWidth="9" defaultRowHeight="13.5"/>
  <cols>
    <col min="6" max="6" width="13" customWidth="1"/>
    <col min="7" max="7" width="18.25" customWidth="1"/>
    <col min="13" max="13" width="19.5" customWidth="1"/>
    <col min="14" max="14" width="9" hidden="1" customWidth="1"/>
    <col min="16" max="16" width="15.75" customWidth="1"/>
    <col min="17" max="17" width="42.875" customWidth="1"/>
    <col min="18" max="18" width="17.25" customWidth="1"/>
  </cols>
  <sheetData>
    <row r="1" ht="32.25" customHeight="1" spans="2:13">
      <c r="B1" s="8" t="s">
        <v>109</v>
      </c>
      <c r="C1" s="8"/>
      <c r="D1" s="8"/>
      <c r="E1" s="8"/>
      <c r="F1" s="43" t="s">
        <v>110</v>
      </c>
      <c r="G1" s="43"/>
      <c r="H1" s="43"/>
      <c r="I1" s="43"/>
      <c r="J1" s="55" t="s">
        <v>111</v>
      </c>
      <c r="K1" s="56" t="s">
        <v>112</v>
      </c>
      <c r="L1" s="56" t="s">
        <v>113</v>
      </c>
      <c r="M1" s="56" t="s">
        <v>114</v>
      </c>
    </row>
    <row r="2" ht="51" customHeight="1" spans="2:13">
      <c r="B2" s="8"/>
      <c r="C2" s="8"/>
      <c r="D2" s="8"/>
      <c r="E2" s="8"/>
      <c r="F2" s="43"/>
      <c r="G2" s="43"/>
      <c r="H2" s="43"/>
      <c r="I2" s="43"/>
      <c r="J2" s="55"/>
      <c r="K2" s="57"/>
      <c r="L2" s="56"/>
      <c r="M2" s="56"/>
    </row>
    <row r="3" spans="2:20">
      <c r="B3" s="44" t="s">
        <v>115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O3" s="150" t="s">
        <v>116</v>
      </c>
      <c r="P3" s="150"/>
      <c r="Q3" s="150"/>
      <c r="R3" s="150"/>
      <c r="S3" s="150"/>
      <c r="T3" s="150"/>
    </row>
    <row r="4" spans="2:20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O4" s="151" t="s">
        <v>117</v>
      </c>
      <c r="P4" s="151"/>
      <c r="Q4" s="151"/>
      <c r="R4" s="151"/>
      <c r="S4" s="151"/>
      <c r="T4" s="151"/>
    </row>
    <row r="5" spans="2:20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O5" s="1"/>
      <c r="P5" s="8" t="s">
        <v>118</v>
      </c>
      <c r="Q5" s="8" t="s">
        <v>119</v>
      </c>
      <c r="R5" s="8" t="s">
        <v>120</v>
      </c>
      <c r="S5" s="95" t="s">
        <v>29</v>
      </c>
      <c r="T5" s="95" t="s">
        <v>121</v>
      </c>
    </row>
    <row r="6" spans="2:20">
      <c r="B6" s="8" t="s">
        <v>122</v>
      </c>
      <c r="C6" s="8" t="s">
        <v>123</v>
      </c>
      <c r="D6" s="8" t="s">
        <v>124</v>
      </c>
      <c r="E6" s="8" t="s">
        <v>125</v>
      </c>
      <c r="F6" s="8" t="s">
        <v>94</v>
      </c>
      <c r="G6" s="8" t="s">
        <v>126</v>
      </c>
      <c r="H6" s="8" t="s">
        <v>127</v>
      </c>
      <c r="I6" s="8"/>
      <c r="J6" s="8"/>
      <c r="K6" s="8"/>
      <c r="L6" s="8"/>
      <c r="M6" s="8"/>
      <c r="O6" s="8" t="s">
        <v>128</v>
      </c>
      <c r="P6" s="8" t="s">
        <v>129</v>
      </c>
      <c r="Q6" s="155" t="s">
        <v>130</v>
      </c>
      <c r="R6" s="1"/>
      <c r="S6" s="1"/>
      <c r="T6" s="1"/>
    </row>
    <row r="7" customHeight="1" spans="2:20">
      <c r="B7" s="8" t="s">
        <v>131</v>
      </c>
      <c r="C7" s="8"/>
      <c r="D7" s="8" t="s">
        <v>132</v>
      </c>
      <c r="E7" s="8" t="s">
        <v>133</v>
      </c>
      <c r="F7" s="51" t="s">
        <v>134</v>
      </c>
      <c r="G7" s="51" t="s">
        <v>135</v>
      </c>
      <c r="H7" s="51" t="s">
        <v>136</v>
      </c>
      <c r="I7" s="51"/>
      <c r="J7" s="51"/>
      <c r="K7" s="51"/>
      <c r="L7" s="51"/>
      <c r="M7" s="51"/>
      <c r="O7" s="8"/>
      <c r="P7" s="8" t="s">
        <v>137</v>
      </c>
      <c r="Q7" s="156" t="s">
        <v>138</v>
      </c>
      <c r="R7" s="1"/>
      <c r="S7" s="1"/>
      <c r="T7" s="1"/>
    </row>
    <row r="8" spans="2:20">
      <c r="B8" s="8"/>
      <c r="C8" s="8" t="s">
        <v>139</v>
      </c>
      <c r="D8" s="8" t="s">
        <v>140</v>
      </c>
      <c r="E8" s="8"/>
      <c r="F8" s="51"/>
      <c r="G8" s="51"/>
      <c r="H8" s="51"/>
      <c r="I8" s="51"/>
      <c r="J8" s="51"/>
      <c r="K8" s="51"/>
      <c r="L8" s="51"/>
      <c r="M8" s="51"/>
      <c r="O8" s="8"/>
      <c r="P8" s="8"/>
      <c r="Q8" s="156"/>
      <c r="R8" s="1"/>
      <c r="S8" s="1"/>
      <c r="T8" s="1"/>
    </row>
    <row r="9" spans="2:20">
      <c r="B9" s="8"/>
      <c r="C9" s="8"/>
      <c r="D9" s="8" t="s">
        <v>141</v>
      </c>
      <c r="E9" s="8"/>
      <c r="F9" s="51"/>
      <c r="G9" s="51"/>
      <c r="H9" s="51"/>
      <c r="I9" s="51"/>
      <c r="J9" s="51"/>
      <c r="K9" s="51"/>
      <c r="L9" s="51"/>
      <c r="M9" s="51"/>
      <c r="O9" s="8"/>
      <c r="P9" s="8"/>
      <c r="Q9" s="156"/>
      <c r="R9" s="1"/>
      <c r="S9" s="1"/>
      <c r="T9" s="1"/>
    </row>
    <row r="10" spans="2:20">
      <c r="B10" s="8"/>
      <c r="C10" s="8" t="s">
        <v>142</v>
      </c>
      <c r="D10" s="8" t="s">
        <v>141</v>
      </c>
      <c r="E10" s="8"/>
      <c r="F10" s="51"/>
      <c r="G10" s="51"/>
      <c r="H10" s="51"/>
      <c r="I10" s="51"/>
      <c r="J10" s="51"/>
      <c r="K10" s="51"/>
      <c r="L10" s="51"/>
      <c r="M10" s="51"/>
      <c r="O10" s="8"/>
      <c r="P10" s="8"/>
      <c r="Q10" s="156"/>
      <c r="R10" s="1"/>
      <c r="S10" s="1"/>
      <c r="T10" s="1"/>
    </row>
    <row r="11" spans="2:20"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O11" s="8"/>
      <c r="P11" s="8" t="s">
        <v>143</v>
      </c>
      <c r="Q11" s="8" t="s">
        <v>144</v>
      </c>
      <c r="R11" s="1"/>
      <c r="S11" s="1"/>
      <c r="T11" s="1"/>
    </row>
    <row r="12" spans="2:20">
      <c r="B12" s="8" t="s">
        <v>122</v>
      </c>
      <c r="C12" s="8" t="s">
        <v>123</v>
      </c>
      <c r="D12" s="8" t="s">
        <v>124</v>
      </c>
      <c r="E12" s="8" t="s">
        <v>125</v>
      </c>
      <c r="F12" s="8" t="s">
        <v>94</v>
      </c>
      <c r="G12" s="8" t="s">
        <v>126</v>
      </c>
      <c r="H12" s="8" t="s">
        <v>127</v>
      </c>
      <c r="I12" s="8"/>
      <c r="J12" s="8"/>
      <c r="K12" s="8"/>
      <c r="L12" s="8"/>
      <c r="M12" s="8"/>
      <c r="O12" s="8"/>
      <c r="P12" s="8" t="s">
        <v>145</v>
      </c>
      <c r="Q12" s="156" t="s">
        <v>138</v>
      </c>
      <c r="R12" s="1"/>
      <c r="S12" s="1"/>
      <c r="T12" s="1"/>
    </row>
    <row r="13" customHeight="1" spans="2:17">
      <c r="B13" s="8" t="s">
        <v>131</v>
      </c>
      <c r="C13" s="8" t="s">
        <v>146</v>
      </c>
      <c r="D13" s="8" t="s">
        <v>132</v>
      </c>
      <c r="E13" s="8" t="s">
        <v>133</v>
      </c>
      <c r="F13" s="70" t="s">
        <v>147</v>
      </c>
      <c r="G13" s="145" t="s">
        <v>148</v>
      </c>
      <c r="H13" s="51" t="s">
        <v>149</v>
      </c>
      <c r="I13" s="51"/>
      <c r="J13" s="51"/>
      <c r="K13" s="51"/>
      <c r="L13" s="51"/>
      <c r="M13" s="51"/>
      <c r="O13" s="135"/>
      <c r="P13" s="135"/>
      <c r="Q13" s="135"/>
    </row>
    <row r="14" spans="2:17">
      <c r="B14" s="8"/>
      <c r="C14" s="8" t="s">
        <v>139</v>
      </c>
      <c r="D14" s="8" t="s">
        <v>140</v>
      </c>
      <c r="E14" s="8"/>
      <c r="F14" s="143"/>
      <c r="G14" s="146"/>
      <c r="H14" s="51"/>
      <c r="I14" s="51"/>
      <c r="J14" s="51"/>
      <c r="K14" s="51"/>
      <c r="L14" s="51"/>
      <c r="M14" s="51"/>
      <c r="O14" s="135"/>
      <c r="P14" s="135"/>
      <c r="Q14" s="135"/>
    </row>
    <row r="15" spans="2:17">
      <c r="B15" s="8"/>
      <c r="C15" s="8" t="s">
        <v>150</v>
      </c>
      <c r="D15" s="8" t="s">
        <v>141</v>
      </c>
      <c r="E15" s="8"/>
      <c r="F15" s="143"/>
      <c r="G15" s="146"/>
      <c r="H15" s="51"/>
      <c r="I15" s="51"/>
      <c r="J15" s="51"/>
      <c r="K15" s="51"/>
      <c r="L15" s="51"/>
      <c r="M15" s="51"/>
      <c r="O15" s="135"/>
      <c r="P15" s="135"/>
      <c r="Q15" s="135"/>
    </row>
    <row r="16" spans="2:17">
      <c r="B16" s="8"/>
      <c r="C16" s="8" t="s">
        <v>142</v>
      </c>
      <c r="D16" s="8" t="s">
        <v>141</v>
      </c>
      <c r="E16" s="8"/>
      <c r="F16" s="143"/>
      <c r="G16" s="146"/>
      <c r="H16" s="51"/>
      <c r="I16" s="51"/>
      <c r="J16" s="51"/>
      <c r="K16" s="51"/>
      <c r="L16" s="51"/>
      <c r="M16" s="51"/>
      <c r="O16" s="135"/>
      <c r="P16" s="135"/>
      <c r="Q16" s="135"/>
    </row>
    <row r="17" spans="2:20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O17" s="8"/>
      <c r="P17" s="8" t="s">
        <v>151</v>
      </c>
      <c r="Q17" s="156" t="s">
        <v>138</v>
      </c>
      <c r="R17" s="1"/>
      <c r="S17" s="1"/>
      <c r="T17" s="1"/>
    </row>
    <row r="18" spans="2:20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O18" s="8" t="s">
        <v>149</v>
      </c>
      <c r="P18" s="8" t="s">
        <v>152</v>
      </c>
      <c r="Q18" s="8" t="s">
        <v>149</v>
      </c>
      <c r="R18" s="1"/>
      <c r="S18" s="1"/>
      <c r="T18" s="1"/>
    </row>
    <row r="19" spans="2:20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O19" s="8" t="s">
        <v>153</v>
      </c>
      <c r="P19" s="8" t="s">
        <v>154</v>
      </c>
      <c r="Q19" s="156" t="s">
        <v>138</v>
      </c>
      <c r="R19" s="1"/>
      <c r="S19" s="1"/>
      <c r="T19" s="1"/>
    </row>
    <row r="20" spans="3:20">
      <c r="C20" s="147"/>
      <c r="D20" s="147"/>
      <c r="E20" s="17"/>
      <c r="H20" s="148"/>
      <c r="I20" s="148"/>
      <c r="J20" s="148"/>
      <c r="K20" s="148"/>
      <c r="L20" s="148"/>
      <c r="M20" s="152"/>
      <c r="O20" s="8"/>
      <c r="P20" s="8" t="s">
        <v>155</v>
      </c>
      <c r="Q20" s="156" t="s">
        <v>138</v>
      </c>
      <c r="R20" s="1"/>
      <c r="S20" s="1"/>
      <c r="T20" s="1"/>
    </row>
    <row r="21" spans="3:20">
      <c r="C21" s="147"/>
      <c r="D21" s="147"/>
      <c r="E21" s="17"/>
      <c r="G21" s="17"/>
      <c r="H21" s="149"/>
      <c r="I21" s="149"/>
      <c r="J21" s="149"/>
      <c r="K21" s="149"/>
      <c r="L21" s="149"/>
      <c r="M21" s="149"/>
      <c r="O21" s="8"/>
      <c r="P21" s="8" t="s">
        <v>156</v>
      </c>
      <c r="Q21" s="156" t="s">
        <v>138</v>
      </c>
      <c r="R21" s="1"/>
      <c r="S21" s="1"/>
      <c r="T21" s="1"/>
    </row>
    <row r="22" spans="3:20">
      <c r="C22" s="147"/>
      <c r="D22" s="147"/>
      <c r="E22" s="17"/>
      <c r="F22" s="17"/>
      <c r="G22" s="17"/>
      <c r="H22" s="149"/>
      <c r="I22" s="149"/>
      <c r="J22" s="149"/>
      <c r="K22" s="149"/>
      <c r="L22" s="149"/>
      <c r="M22" s="149"/>
      <c r="O22" s="8"/>
      <c r="P22" s="8" t="s">
        <v>157</v>
      </c>
      <c r="Q22" s="156" t="s">
        <v>138</v>
      </c>
      <c r="R22" s="1"/>
      <c r="S22" s="1"/>
      <c r="T22" s="1"/>
    </row>
    <row r="23" spans="3:20">
      <c r="C23" s="147"/>
      <c r="D23" s="147"/>
      <c r="E23" s="17"/>
      <c r="G23" s="17"/>
      <c r="H23" s="149"/>
      <c r="I23" s="149"/>
      <c r="J23" s="149"/>
      <c r="K23" s="149"/>
      <c r="L23" s="149"/>
      <c r="M23" s="149"/>
      <c r="O23" s="8"/>
      <c r="P23" s="8" t="s">
        <v>158</v>
      </c>
      <c r="Q23" s="156" t="s">
        <v>138</v>
      </c>
      <c r="R23" s="1"/>
      <c r="S23" s="1"/>
      <c r="T23" s="1"/>
    </row>
    <row r="24" spans="3:20">
      <c r="C24" s="17"/>
      <c r="D24" s="17"/>
      <c r="E24" s="17"/>
      <c r="G24" s="17"/>
      <c r="H24" s="149"/>
      <c r="I24" s="149"/>
      <c r="J24" s="149"/>
      <c r="K24" s="149"/>
      <c r="L24" s="149"/>
      <c r="M24" s="149"/>
      <c r="O24" s="8"/>
      <c r="P24" s="8" t="s">
        <v>159</v>
      </c>
      <c r="Q24" s="156" t="s">
        <v>138</v>
      </c>
      <c r="R24" s="1"/>
      <c r="S24" s="1"/>
      <c r="T24" s="1"/>
    </row>
    <row r="25" ht="27" spans="7:13">
      <c r="G25" s="17"/>
      <c r="H25" s="149"/>
      <c r="I25" s="149"/>
      <c r="J25" s="149"/>
      <c r="K25" s="153" t="s">
        <v>160</v>
      </c>
      <c r="L25" s="149"/>
      <c r="M25" s="149"/>
    </row>
    <row r="26" spans="7:18">
      <c r="G26" s="17"/>
      <c r="H26" s="149"/>
      <c r="I26" s="149"/>
      <c r="J26" s="149"/>
      <c r="K26" s="153"/>
      <c r="L26" s="149"/>
      <c r="M26" s="149"/>
      <c r="P26" s="154" t="s">
        <v>161</v>
      </c>
      <c r="R26" t="s">
        <v>162</v>
      </c>
    </row>
    <row r="27" spans="7:13">
      <c r="G27" s="17"/>
      <c r="H27" s="149"/>
      <c r="I27" s="149"/>
      <c r="J27" s="149"/>
      <c r="K27" s="149"/>
      <c r="L27" s="149"/>
      <c r="M27" s="149"/>
    </row>
    <row r="33" spans="10:10">
      <c r="J33" t="s">
        <v>109</v>
      </c>
    </row>
  </sheetData>
  <mergeCells count="23">
    <mergeCell ref="O3:T3"/>
    <mergeCell ref="O4:T4"/>
    <mergeCell ref="H6:M6"/>
    <mergeCell ref="B11:M11"/>
    <mergeCell ref="H12:M12"/>
    <mergeCell ref="B7:B10"/>
    <mergeCell ref="B13:B16"/>
    <mergeCell ref="E7:E10"/>
    <mergeCell ref="E13:E16"/>
    <mergeCell ref="F7:F10"/>
    <mergeCell ref="F13:F16"/>
    <mergeCell ref="G7:G10"/>
    <mergeCell ref="G13:G16"/>
    <mergeCell ref="J1:J2"/>
    <mergeCell ref="O6:O7"/>
    <mergeCell ref="O11:O12"/>
    <mergeCell ref="O19:O24"/>
    <mergeCell ref="B1:E2"/>
    <mergeCell ref="F1:I2"/>
    <mergeCell ref="B3:M5"/>
    <mergeCell ref="H7:M10"/>
    <mergeCell ref="B17:M19"/>
    <mergeCell ref="H13:M16"/>
  </mergeCells>
  <hyperlinks>
    <hyperlink ref="K25:K26" r:id="rId2" display="2015.12.xls"/>
  </hyperlinks>
  <pageMargins left="0.699305555555556" right="0.699305555555556" top="0.75" bottom="0.75" header="0.3" footer="0.3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workbookViewId="0">
      <selection activeCell="N29" sqref="N29"/>
    </sheetView>
  </sheetViews>
  <sheetFormatPr defaultColWidth="9" defaultRowHeight="13.5"/>
  <cols>
    <col min="1" max="1" width="4.375" customWidth="1"/>
    <col min="3" max="3" width="10.625" customWidth="1"/>
  </cols>
  <sheetData>
    <row r="1" ht="27" customHeight="1" spans="2:15">
      <c r="B1" s="142" t="s">
        <v>163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>
      <c r="A2" s="8" t="s">
        <v>164</v>
      </c>
      <c r="B2" s="8"/>
      <c r="C2" s="8" t="s">
        <v>165</v>
      </c>
      <c r="D2" s="8">
        <v>1</v>
      </c>
      <c r="E2" s="8">
        <v>2</v>
      </c>
      <c r="F2" s="8">
        <v>3</v>
      </c>
      <c r="G2" s="8">
        <v>4</v>
      </c>
      <c r="H2" s="8">
        <v>5</v>
      </c>
      <c r="I2" s="8">
        <v>6</v>
      </c>
      <c r="J2" s="8">
        <v>7</v>
      </c>
      <c r="K2" s="8">
        <v>8</v>
      </c>
      <c r="L2" s="8">
        <v>9</v>
      </c>
      <c r="M2" s="8">
        <v>10</v>
      </c>
      <c r="N2" s="8">
        <v>11</v>
      </c>
      <c r="O2" s="8">
        <v>12</v>
      </c>
    </row>
    <row r="3" spans="1:18">
      <c r="A3" s="8" t="s">
        <v>166</v>
      </c>
      <c r="B3" s="8">
        <v>306</v>
      </c>
      <c r="C3" s="8" t="s">
        <v>167</v>
      </c>
      <c r="D3" s="8">
        <v>4571</v>
      </c>
      <c r="E3" s="8">
        <v>4120</v>
      </c>
      <c r="F3" s="8">
        <v>3654</v>
      </c>
      <c r="G3" s="8">
        <v>2721</v>
      </c>
      <c r="H3" s="8">
        <v>3020</v>
      </c>
      <c r="I3" s="8">
        <v>1624</v>
      </c>
      <c r="J3" s="8">
        <v>2119</v>
      </c>
      <c r="K3" s="8">
        <v>2574</v>
      </c>
      <c r="L3" s="8">
        <v>2328</v>
      </c>
      <c r="M3" s="8">
        <v>2142</v>
      </c>
      <c r="N3" s="8">
        <v>1886</v>
      </c>
      <c r="O3" s="8">
        <v>2384</v>
      </c>
      <c r="Q3">
        <f t="shared" ref="Q3:Q9" si="0">(O3+N3+M3+L3+K3+J3+I3+H3+G3+F3+E3+D3)/12</f>
        <v>2761.91666666667</v>
      </c>
      <c r="R3" s="1"/>
    </row>
    <row r="4" spans="1:18">
      <c r="A4" s="8"/>
      <c r="B4" s="8">
        <v>307</v>
      </c>
      <c r="C4" s="8"/>
      <c r="D4" s="8">
        <v>2152</v>
      </c>
      <c r="E4" s="8">
        <v>2195</v>
      </c>
      <c r="F4" s="8">
        <v>2058</v>
      </c>
      <c r="G4" s="8">
        <v>1366</v>
      </c>
      <c r="H4" s="8">
        <v>1183</v>
      </c>
      <c r="I4" s="8">
        <v>649</v>
      </c>
      <c r="J4" s="8">
        <v>785</v>
      </c>
      <c r="K4" s="8">
        <v>504</v>
      </c>
      <c r="L4" s="8">
        <v>401</v>
      </c>
      <c r="M4" s="8">
        <v>304</v>
      </c>
      <c r="N4" s="8">
        <v>455</v>
      </c>
      <c r="O4" s="8">
        <v>574</v>
      </c>
      <c r="Q4">
        <f t="shared" si="0"/>
        <v>1052.16666666667</v>
      </c>
      <c r="R4" s="1"/>
    </row>
    <row r="5" spans="1:18">
      <c r="A5" s="8"/>
      <c r="B5" s="8" t="s">
        <v>168</v>
      </c>
      <c r="C5" s="8"/>
      <c r="D5" s="8"/>
      <c r="E5" s="8"/>
      <c r="F5" s="8"/>
      <c r="G5" s="8"/>
      <c r="H5" s="8"/>
      <c r="I5" s="8"/>
      <c r="J5" s="8"/>
      <c r="K5" s="8"/>
      <c r="L5" s="8">
        <v>1646</v>
      </c>
      <c r="M5" s="8">
        <v>2825</v>
      </c>
      <c r="N5" s="8">
        <v>1096</v>
      </c>
      <c r="O5" s="8">
        <v>862</v>
      </c>
      <c r="Q5">
        <f t="shared" si="0"/>
        <v>535.75</v>
      </c>
      <c r="R5" s="1"/>
    </row>
    <row r="6" spans="1:18">
      <c r="A6" s="8"/>
      <c r="B6" s="8">
        <v>306</v>
      </c>
      <c r="C6" s="70" t="s">
        <v>169</v>
      </c>
      <c r="D6" s="8">
        <v>25553</v>
      </c>
      <c r="E6" s="8">
        <v>9976</v>
      </c>
      <c r="F6" s="8">
        <v>31504</v>
      </c>
      <c r="G6" s="8">
        <v>20063</v>
      </c>
      <c r="H6" s="8">
        <v>15433</v>
      </c>
      <c r="I6" s="8">
        <v>11262</v>
      </c>
      <c r="J6" s="8">
        <v>5561</v>
      </c>
      <c r="K6" s="8">
        <v>33311</v>
      </c>
      <c r="L6" s="8">
        <v>26082</v>
      </c>
      <c r="M6" s="8">
        <v>15102</v>
      </c>
      <c r="N6" s="8">
        <v>36681</v>
      </c>
      <c r="O6" s="8">
        <v>40833</v>
      </c>
      <c r="Q6">
        <f t="shared" si="0"/>
        <v>22613.4166666667</v>
      </c>
      <c r="R6" s="1"/>
    </row>
    <row r="7" spans="1:18">
      <c r="A7" s="8"/>
      <c r="B7" s="8">
        <v>307</v>
      </c>
      <c r="C7" s="143"/>
      <c r="D7" s="8">
        <v>1873</v>
      </c>
      <c r="E7" s="8">
        <v>178</v>
      </c>
      <c r="F7" s="8">
        <v>165</v>
      </c>
      <c r="G7" s="8">
        <v>466</v>
      </c>
      <c r="H7" s="8">
        <v>844</v>
      </c>
      <c r="I7" s="8">
        <v>2222</v>
      </c>
      <c r="J7" s="8">
        <v>1243</v>
      </c>
      <c r="K7" s="8">
        <v>2465</v>
      </c>
      <c r="L7" s="8">
        <v>1737</v>
      </c>
      <c r="M7" s="8">
        <v>2390</v>
      </c>
      <c r="N7" s="8">
        <v>3371</v>
      </c>
      <c r="O7" s="8">
        <v>774</v>
      </c>
      <c r="Q7">
        <f t="shared" si="0"/>
        <v>1477.33333333333</v>
      </c>
      <c r="R7" s="1"/>
    </row>
    <row r="8" spans="1:18">
      <c r="A8" s="8"/>
      <c r="B8" s="8" t="s">
        <v>168</v>
      </c>
      <c r="C8" s="71"/>
      <c r="D8" s="8"/>
      <c r="E8" s="8"/>
      <c r="F8" s="8"/>
      <c r="G8" s="8"/>
      <c r="H8" s="8"/>
      <c r="I8" s="8"/>
      <c r="J8" s="8"/>
      <c r="K8" s="8"/>
      <c r="L8" s="8">
        <v>2845</v>
      </c>
      <c r="M8" s="8">
        <v>11674</v>
      </c>
      <c r="N8" s="8">
        <v>11978</v>
      </c>
      <c r="O8" s="8">
        <v>5529</v>
      </c>
      <c r="Q8">
        <f t="shared" si="0"/>
        <v>2668.83333333333</v>
      </c>
      <c r="R8" s="1"/>
    </row>
    <row r="9" spans="1:18">
      <c r="A9" s="1"/>
      <c r="B9" s="8" t="s">
        <v>170</v>
      </c>
      <c r="C9" s="8"/>
      <c r="D9" s="1">
        <f>(D3+D4+D5)/(D6+D7+D8)*21*16</f>
        <v>82.364471669219</v>
      </c>
      <c r="E9" s="1">
        <f>(E3+E4+E5)/(E6+E7+E8)*10*16</f>
        <v>99.5075832184361</v>
      </c>
      <c r="F9" s="1">
        <f>(F3+F4+F5)/(F6+F7+F8)*24*16</f>
        <v>69.2604123906659</v>
      </c>
      <c r="G9" s="1">
        <f>(G3+G4+G5)/(G6+G7+G8)*15*16</f>
        <v>47.7802133567149</v>
      </c>
      <c r="H9" s="1">
        <f>(H3+H4+H5)/(H6+H7+H8)*18*16</f>
        <v>74.3665294587455</v>
      </c>
      <c r="I9" s="1">
        <f>(I3+I4+I5)/(I6+I7+I8)*26*16</f>
        <v>70.1251854049244</v>
      </c>
      <c r="J9" s="1">
        <f>(J3+J4+J5)/(J6+J7+J8)*10*16</f>
        <v>68.2892416225749</v>
      </c>
      <c r="K9" s="1">
        <f t="shared" ref="K9:O9" si="1">(K3+K4+K5)/(K6+K7+K8)*30*16</f>
        <v>41.2969588550984</v>
      </c>
      <c r="L9" s="1">
        <f t="shared" si="1"/>
        <v>68.4842160187843</v>
      </c>
      <c r="M9" s="1">
        <f t="shared" si="1"/>
        <v>86.7475828018926</v>
      </c>
      <c r="N9" s="1">
        <f t="shared" si="1"/>
        <v>31.7078608495099</v>
      </c>
      <c r="O9" s="1">
        <f t="shared" si="1"/>
        <v>38.9002036659878</v>
      </c>
      <c r="Q9">
        <f t="shared" si="0"/>
        <v>64.9025382760461</v>
      </c>
      <c r="R9" s="1"/>
    </row>
    <row r="10" ht="3" customHeight="1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s="8" t="s">
        <v>171</v>
      </c>
      <c r="B11" s="1" t="s">
        <v>164</v>
      </c>
      <c r="C11" s="8" t="s">
        <v>165</v>
      </c>
      <c r="D11" s="8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8">
        <v>9</v>
      </c>
      <c r="M11" s="8">
        <v>10</v>
      </c>
      <c r="N11" s="8">
        <v>11</v>
      </c>
      <c r="O11" s="8">
        <v>12</v>
      </c>
    </row>
    <row r="12" spans="1:17">
      <c r="A12" s="8"/>
      <c r="B12" s="8">
        <v>301</v>
      </c>
      <c r="C12" s="8" t="s">
        <v>167</v>
      </c>
      <c r="D12" s="8"/>
      <c r="E12" s="8"/>
      <c r="F12" s="8"/>
      <c r="G12" s="8"/>
      <c r="H12" s="8">
        <v>532</v>
      </c>
      <c r="I12" s="8">
        <v>2152</v>
      </c>
      <c r="J12" s="8">
        <v>2046</v>
      </c>
      <c r="K12" s="8">
        <v>2250</v>
      </c>
      <c r="L12" s="8">
        <v>3047</v>
      </c>
      <c r="M12" s="8">
        <v>3412</v>
      </c>
      <c r="N12" s="8">
        <v>3503</v>
      </c>
      <c r="O12" s="8">
        <v>2532</v>
      </c>
      <c r="Q12">
        <f>(O12+N12+M12+L12+K12+J12+I12+H12+G12+F12+E12+D12)/8</f>
        <v>2434.25</v>
      </c>
    </row>
    <row r="13" ht="0.75" customHeight="1" spans="1:17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Q13">
        <f t="shared" ref="Q13:Q17" si="2">(O13+N13+M13+L13+K13+J13+I13+H13+G13+F13+E13+D13)/12</f>
        <v>0</v>
      </c>
    </row>
    <row r="14" spans="1:1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Q14">
        <f t="shared" si="2"/>
        <v>0</v>
      </c>
    </row>
    <row r="15" spans="1:17">
      <c r="A15" s="8"/>
      <c r="B15" s="8">
        <v>301</v>
      </c>
      <c r="C15" s="70" t="s">
        <v>169</v>
      </c>
      <c r="D15" s="8"/>
      <c r="E15" s="8"/>
      <c r="F15" s="8"/>
      <c r="G15" s="8"/>
      <c r="H15" s="8">
        <v>2248</v>
      </c>
      <c r="I15" s="8">
        <v>12391</v>
      </c>
      <c r="J15" s="8">
        <v>4451</v>
      </c>
      <c r="K15" s="8">
        <v>9757</v>
      </c>
      <c r="L15" s="8">
        <v>18675</v>
      </c>
      <c r="M15" s="8">
        <v>19070</v>
      </c>
      <c r="N15" s="8">
        <v>24350</v>
      </c>
      <c r="O15" s="8">
        <v>29023</v>
      </c>
      <c r="Q15">
        <f>(O15+N15+M15+L15+K15+J15+I15+H15+G15+F15+E15+D15)/8</f>
        <v>14995.625</v>
      </c>
    </row>
    <row r="16" ht="0.75" customHeight="1" spans="1:17">
      <c r="A16" s="8"/>
      <c r="B16" s="8"/>
      <c r="C16" s="14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Q16">
        <f t="shared" si="2"/>
        <v>0</v>
      </c>
    </row>
    <row r="17" spans="1:17">
      <c r="A17" s="8"/>
      <c r="B17" s="8"/>
      <c r="C17" s="71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Q17">
        <f t="shared" si="2"/>
        <v>0</v>
      </c>
    </row>
    <row r="18" ht="12.75" customHeight="1" spans="1:17">
      <c r="A18" s="1"/>
      <c r="B18" s="8" t="s">
        <v>170</v>
      </c>
      <c r="C18" s="8"/>
      <c r="D18" s="1">
        <v>0</v>
      </c>
      <c r="E18" s="1">
        <v>0</v>
      </c>
      <c r="F18" s="1">
        <v>0</v>
      </c>
      <c r="G18" s="1">
        <v>0</v>
      </c>
      <c r="H18" s="1">
        <f>(H12+H13+H14)/(H15+H16+H17)*18*16</f>
        <v>68.1565836298932</v>
      </c>
      <c r="I18" s="1">
        <f>(I12+I13+I14)/(I15+I16+I17)*24*16</f>
        <v>66.6909853926237</v>
      </c>
      <c r="J18" s="1">
        <f>(J12+J13+J14)/(J15+J16+J17)*6*16</f>
        <v>44.1285104470905</v>
      </c>
      <c r="K18" s="1">
        <f>(K12+K13+K14)/(K15+K16+K17)*20*16</f>
        <v>73.7931741313928</v>
      </c>
      <c r="L18" s="1">
        <f t="shared" ref="L18:O18" si="3">(L12+L13+L14)/(L15+L16+L17)*30*16</f>
        <v>78.3164658634538</v>
      </c>
      <c r="M18" s="1">
        <f t="shared" si="3"/>
        <v>85.8814892501311</v>
      </c>
      <c r="N18" s="1">
        <f t="shared" si="3"/>
        <v>69.052977412731</v>
      </c>
      <c r="O18" s="1">
        <f t="shared" si="3"/>
        <v>41.8757537125728</v>
      </c>
      <c r="Q18">
        <f>(O18+N18+M18+L18+K18+J18+I18+H18+G18+F18+E18+D18)/8</f>
        <v>65.9869924799861</v>
      </c>
    </row>
    <row r="19" hidden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idden="1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22.5" spans="1:15">
      <c r="A21" s="1"/>
      <c r="B21" s="44" t="s">
        <v>172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>
      <c r="A22" s="1"/>
      <c r="B22" s="1" t="s">
        <v>164</v>
      </c>
      <c r="C22" s="8" t="s">
        <v>165</v>
      </c>
      <c r="D22" s="8">
        <v>1</v>
      </c>
      <c r="E22" s="8">
        <v>2</v>
      </c>
      <c r="F22" s="8">
        <v>3</v>
      </c>
      <c r="G22" s="8">
        <v>4</v>
      </c>
      <c r="H22" s="8">
        <v>5</v>
      </c>
      <c r="I22" s="8">
        <v>6</v>
      </c>
      <c r="J22" s="8">
        <v>7</v>
      </c>
      <c r="K22" s="8">
        <v>8</v>
      </c>
      <c r="L22" s="8">
        <v>9</v>
      </c>
      <c r="M22" s="8">
        <v>10</v>
      </c>
      <c r="N22" s="8">
        <v>11</v>
      </c>
      <c r="O22" s="8">
        <v>12</v>
      </c>
    </row>
    <row r="23" spans="1:15">
      <c r="A23" s="8" t="s">
        <v>166</v>
      </c>
      <c r="B23" s="8">
        <v>306</v>
      </c>
      <c r="C23" s="8" t="s">
        <v>167</v>
      </c>
      <c r="D23" s="8">
        <v>1063</v>
      </c>
      <c r="E23" s="8">
        <v>2094</v>
      </c>
      <c r="F23" s="8">
        <v>2289</v>
      </c>
      <c r="G23" s="8">
        <v>1481</v>
      </c>
      <c r="H23" s="8">
        <v>323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/>
      <c r="O23" s="8"/>
    </row>
    <row r="24" spans="1:15">
      <c r="A24" s="8"/>
      <c r="B24" s="8">
        <v>307</v>
      </c>
      <c r="C24" s="8"/>
      <c r="D24" s="8">
        <v>1098</v>
      </c>
      <c r="E24" s="8">
        <v>684</v>
      </c>
      <c r="F24" s="8">
        <v>1076</v>
      </c>
      <c r="G24" s="8">
        <v>418</v>
      </c>
      <c r="H24" s="8">
        <v>188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/>
      <c r="O24" s="8"/>
    </row>
    <row r="25" spans="1:15">
      <c r="A25" s="8"/>
      <c r="B25" s="8" t="s">
        <v>173</v>
      </c>
      <c r="C25" s="8"/>
      <c r="D25" s="8"/>
      <c r="E25" s="8"/>
      <c r="F25" s="8"/>
      <c r="G25" s="8"/>
      <c r="H25" s="8"/>
      <c r="I25" s="8"/>
      <c r="J25" s="8"/>
      <c r="K25" s="8">
        <v>384</v>
      </c>
      <c r="L25" s="8">
        <v>250</v>
      </c>
      <c r="M25" s="8">
        <v>228</v>
      </c>
      <c r="N25" s="8"/>
      <c r="O25" s="8"/>
    </row>
    <row r="26" spans="1:15">
      <c r="A26" s="8"/>
      <c r="B26" s="8" t="s">
        <v>168</v>
      </c>
      <c r="C26" s="8"/>
      <c r="D26" s="8">
        <v>815</v>
      </c>
      <c r="E26" s="8">
        <v>2925</v>
      </c>
      <c r="F26" s="8">
        <v>2540</v>
      </c>
      <c r="G26" s="85">
        <v>1933</v>
      </c>
      <c r="H26" s="8">
        <v>2664</v>
      </c>
      <c r="I26" s="8">
        <v>569</v>
      </c>
      <c r="J26" s="8">
        <v>748</v>
      </c>
      <c r="K26" s="8">
        <v>707</v>
      </c>
      <c r="L26" s="8">
        <v>1466</v>
      </c>
      <c r="M26" s="8">
        <v>841</v>
      </c>
      <c r="N26" s="8"/>
      <c r="O26" s="8"/>
    </row>
    <row r="27" spans="1:15">
      <c r="A27" s="8"/>
      <c r="B27" s="8">
        <v>306</v>
      </c>
      <c r="C27" s="70" t="s">
        <v>169</v>
      </c>
      <c r="D27" s="8">
        <v>10731</v>
      </c>
      <c r="E27" s="8">
        <f>2455+60+77+140</f>
        <v>2732</v>
      </c>
      <c r="F27" s="8">
        <f>18228+51</f>
        <v>18279</v>
      </c>
      <c r="G27" s="8">
        <f>28309+258+200</f>
        <v>28767</v>
      </c>
      <c r="H27" s="8">
        <f>25206+245+128+8</f>
        <v>25587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/>
      <c r="O27" s="8"/>
    </row>
    <row r="28" spans="1:15">
      <c r="A28" s="8"/>
      <c r="B28" s="8">
        <v>307</v>
      </c>
      <c r="C28" s="143"/>
      <c r="D28" s="8">
        <v>9619</v>
      </c>
      <c r="E28" s="8">
        <f>2951+52+30</f>
        <v>3033</v>
      </c>
      <c r="F28" s="8">
        <v>2093</v>
      </c>
      <c r="G28" s="8">
        <f>3267+82+93</f>
        <v>3442</v>
      </c>
      <c r="H28" s="8">
        <f>6170+5+38+30</f>
        <v>6243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/>
      <c r="O28" s="8"/>
    </row>
    <row r="29" spans="1:15">
      <c r="A29" s="1"/>
      <c r="B29" s="8" t="s">
        <v>173</v>
      </c>
      <c r="C29" s="143"/>
      <c r="D29" s="8"/>
      <c r="E29" s="8"/>
      <c r="F29" s="8"/>
      <c r="G29" s="8"/>
      <c r="H29" s="8"/>
      <c r="I29" s="8"/>
      <c r="J29" s="8"/>
      <c r="K29" s="8">
        <v>7036</v>
      </c>
      <c r="L29" s="8">
        <v>18398</v>
      </c>
      <c r="M29" s="8">
        <v>27211</v>
      </c>
      <c r="N29" s="8"/>
      <c r="O29" s="8"/>
    </row>
    <row r="30" spans="1:15">
      <c r="A30" s="1"/>
      <c r="B30" s="8" t="s">
        <v>168</v>
      </c>
      <c r="C30" s="71"/>
      <c r="D30" s="8">
        <f>6594+2541+3</f>
        <v>9138</v>
      </c>
      <c r="E30" s="8">
        <v>3315</v>
      </c>
      <c r="F30" s="8">
        <f>41854+1016</f>
        <v>42870</v>
      </c>
      <c r="G30" s="85">
        <v>39993</v>
      </c>
      <c r="H30" s="8">
        <v>27126</v>
      </c>
      <c r="I30" s="8">
        <v>23899</v>
      </c>
      <c r="J30" s="8">
        <v>12218</v>
      </c>
      <c r="K30" s="8">
        <f>32204+3110</f>
        <v>35314</v>
      </c>
      <c r="L30" s="8">
        <f>4299+28054</f>
        <v>32353</v>
      </c>
      <c r="M30" s="8">
        <f>4830+32285</f>
        <v>37115</v>
      </c>
      <c r="N30" s="8"/>
      <c r="O30" s="8"/>
    </row>
    <row r="31" spans="1:15">
      <c r="A31" s="8" t="s">
        <v>171</v>
      </c>
      <c r="B31" s="8" t="s">
        <v>170</v>
      </c>
      <c r="C31" s="8"/>
      <c r="D31" s="1">
        <f>(D23+D24+D25+D26)/(D27+D28+D29+D30)*30*16</f>
        <v>48.4427563754748</v>
      </c>
      <c r="E31" s="1">
        <f>(E23+E24+E25+E26)/(E27+E28+E29+E30)*7*16</f>
        <v>70.3453744493392</v>
      </c>
      <c r="F31" s="1">
        <f t="shared" ref="F31:M31" si="4">(F23+F24+F25+F26)/(F27+F28+F29+F30)*30*16</f>
        <v>44.8183169412732</v>
      </c>
      <c r="G31" s="1">
        <f t="shared" si="4"/>
        <v>25.4751945929476</v>
      </c>
      <c r="H31" s="1">
        <f>(H23+H24+H25+H26)/(H27+H28+H29+H30)*26*16</f>
        <v>22.4031481104553</v>
      </c>
      <c r="I31" s="1">
        <f>(I23+I24+I25+I26)/(I27+I28+I29+I30)*15*16</f>
        <v>5.71404661282899</v>
      </c>
      <c r="J31" s="1">
        <f>(J23+J24+J25+J26)/(J27+J28+J29+J30)*15*16</f>
        <v>14.6930757898183</v>
      </c>
      <c r="K31" s="1">
        <f>(K23+K24+K25+K26)/(K27+K28+K29+K30)*30*16</f>
        <v>12.3655253837072</v>
      </c>
      <c r="L31" s="1">
        <f>(L23+L24+L25+L26)/(L27+L28+L29+L30)*24*16</f>
        <v>12.983862386948</v>
      </c>
      <c r="M31" s="1">
        <f t="shared" si="4"/>
        <v>7.97686782949352</v>
      </c>
      <c r="N31" s="1"/>
      <c r="O31" s="1"/>
    </row>
    <row r="32" ht="6" customHeight="1" spans="1:15">
      <c r="A32" s="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8"/>
      <c r="B33" s="1" t="s">
        <v>164</v>
      </c>
      <c r="C33" s="8" t="s">
        <v>165</v>
      </c>
      <c r="D33" s="8">
        <v>1</v>
      </c>
      <c r="E33" s="8">
        <v>2</v>
      </c>
      <c r="F33" s="8">
        <v>3</v>
      </c>
      <c r="G33" s="8">
        <v>4</v>
      </c>
      <c r="H33" s="8">
        <v>5</v>
      </c>
      <c r="I33" s="8">
        <v>6</v>
      </c>
      <c r="J33" s="8">
        <v>7</v>
      </c>
      <c r="K33" s="8">
        <v>8</v>
      </c>
      <c r="L33" s="8">
        <v>9</v>
      </c>
      <c r="M33" s="8">
        <v>10</v>
      </c>
      <c r="N33" s="8">
        <v>11</v>
      </c>
      <c r="O33" s="8">
        <v>12</v>
      </c>
    </row>
    <row r="34" spans="1:15">
      <c r="A34" s="8"/>
      <c r="B34" s="8">
        <v>301</v>
      </c>
      <c r="C34" s="8" t="s">
        <v>167</v>
      </c>
      <c r="D34" s="8">
        <v>3218</v>
      </c>
      <c r="E34" s="8">
        <v>3325</v>
      </c>
      <c r="F34" s="8">
        <v>2441</v>
      </c>
      <c r="G34" s="8">
        <v>1952</v>
      </c>
      <c r="H34" s="8">
        <v>1999</v>
      </c>
      <c r="I34" s="8"/>
      <c r="J34" s="8"/>
      <c r="K34" s="8"/>
      <c r="L34" s="8"/>
      <c r="M34" s="8">
        <v>1838</v>
      </c>
      <c r="N34" s="8"/>
      <c r="O34" s="8"/>
    </row>
    <row r="35" ht="0.75" customHeight="1" spans="1: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>
      <c r="A37" s="8"/>
      <c r="B37" s="8">
        <v>301</v>
      </c>
      <c r="C37" s="70" t="s">
        <v>169</v>
      </c>
      <c r="D37" s="8">
        <v>21970</v>
      </c>
      <c r="E37" s="8">
        <f>7755+24</f>
        <v>7779</v>
      </c>
      <c r="F37" s="8">
        <v>3628</v>
      </c>
      <c r="G37" s="8">
        <v>3215</v>
      </c>
      <c r="H37" s="8">
        <v>2964</v>
      </c>
      <c r="I37" s="8"/>
      <c r="J37" s="8"/>
      <c r="K37" s="8"/>
      <c r="L37" s="8"/>
      <c r="M37" s="8">
        <v>11107</v>
      </c>
      <c r="N37" s="8"/>
      <c r="O37" s="8"/>
    </row>
    <row r="38" ht="0.75" customHeight="1" spans="1:15">
      <c r="A38" s="1"/>
      <c r="B38" s="8"/>
      <c r="C38" s="143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>
      <c r="A39" s="1"/>
      <c r="B39" s="8"/>
      <c r="C39" s="71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>
      <c r="A40" s="1"/>
      <c r="B40" s="8" t="s">
        <v>170</v>
      </c>
      <c r="C40" s="8"/>
      <c r="D40" s="1">
        <f>(D34+D35+D36)/(D37+D38+D39)*30*16</f>
        <v>70.306781975421</v>
      </c>
      <c r="E40" s="1">
        <f>(E34+E35+E36)/(E37+E38+E39)*10*16</f>
        <v>68.3892531173673</v>
      </c>
      <c r="F40" s="1">
        <f>(F34+F35+F36)/(F37+F38+F39)*9*16</f>
        <v>96.8864388092613</v>
      </c>
      <c r="G40" s="1">
        <f>(G34+G35+G36)/(G37+G38+G39)*9*16</f>
        <v>87.4301710730949</v>
      </c>
      <c r="H40" s="1">
        <f>(H34+H35+H36)/(H37+H38+H39)*6*16</f>
        <v>64.744939271255</v>
      </c>
      <c r="I40" s="1"/>
      <c r="J40" s="1"/>
      <c r="K40" s="1"/>
      <c r="L40" s="1"/>
      <c r="M40" s="1">
        <f>(M34+M35+M36)/(M37+M38+M39)*30*7</f>
        <v>34.7510578914198</v>
      </c>
      <c r="N40" s="1"/>
      <c r="O40" s="1"/>
    </row>
  </sheetData>
  <mergeCells count="19">
    <mergeCell ref="B1:O1"/>
    <mergeCell ref="A2:B2"/>
    <mergeCell ref="B9:C9"/>
    <mergeCell ref="B18:C18"/>
    <mergeCell ref="B21:O21"/>
    <mergeCell ref="B31:C31"/>
    <mergeCell ref="B40:C40"/>
    <mergeCell ref="A3:A8"/>
    <mergeCell ref="A11:A17"/>
    <mergeCell ref="A23:A28"/>
    <mergeCell ref="A31:A37"/>
    <mergeCell ref="C3:C5"/>
    <mergeCell ref="C6:C8"/>
    <mergeCell ref="C12:C14"/>
    <mergeCell ref="C15:C17"/>
    <mergeCell ref="C23:C26"/>
    <mergeCell ref="C27:C30"/>
    <mergeCell ref="C34:C36"/>
    <mergeCell ref="C37:C39"/>
  </mergeCells>
  <pageMargins left="0.699305555555556" right="0.699305555555556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N27" sqref="N27"/>
    </sheetView>
  </sheetViews>
  <sheetFormatPr defaultColWidth="9" defaultRowHeight="13.5"/>
  <cols>
    <col min="2" max="2" width="17.875" customWidth="1"/>
    <col min="6" max="6" width="7" customWidth="1"/>
    <col min="10" max="10" width="8.625" customWidth="1"/>
  </cols>
  <sheetData>
    <row r="1" spans="1:8">
      <c r="A1" s="135" t="s">
        <v>174</v>
      </c>
      <c r="B1" s="135"/>
      <c r="C1" s="135"/>
      <c r="D1" s="135"/>
      <c r="E1" s="135"/>
      <c r="F1" s="135"/>
      <c r="G1" s="135"/>
      <c r="H1" s="135"/>
    </row>
    <row r="2" spans="1:8">
      <c r="A2" s="59" t="s">
        <v>175</v>
      </c>
      <c r="B2" s="59"/>
      <c r="C2" s="59"/>
      <c r="D2" s="59"/>
      <c r="E2" s="59"/>
      <c r="F2" s="59"/>
      <c r="G2" s="59"/>
      <c r="H2" s="59"/>
    </row>
    <row r="3" spans="1:9">
      <c r="A3" s="136" t="s">
        <v>22</v>
      </c>
      <c r="B3" s="136" t="s">
        <v>176</v>
      </c>
      <c r="C3" s="90" t="s">
        <v>95</v>
      </c>
      <c r="D3" s="90"/>
      <c r="E3" s="90"/>
      <c r="F3" s="90"/>
      <c r="G3" s="90"/>
      <c r="H3" s="90"/>
      <c r="I3" s="45" t="s">
        <v>177</v>
      </c>
    </row>
    <row r="4" spans="1:11">
      <c r="A4" s="137"/>
      <c r="B4" s="137"/>
      <c r="C4" s="90" t="s">
        <v>73</v>
      </c>
      <c r="D4" s="90"/>
      <c r="E4" s="138" t="s">
        <v>74</v>
      </c>
      <c r="F4" s="139"/>
      <c r="G4" s="90" t="s">
        <v>75</v>
      </c>
      <c r="H4" s="90"/>
      <c r="I4" s="48"/>
      <c r="J4" s="8" t="s">
        <v>178</v>
      </c>
      <c r="K4" s="8"/>
    </row>
    <row r="5" spans="1:11">
      <c r="A5" s="90">
        <v>1</v>
      </c>
      <c r="B5" s="90" t="s">
        <v>179</v>
      </c>
      <c r="C5" s="140">
        <v>56</v>
      </c>
      <c r="D5" s="140">
        <v>12</v>
      </c>
      <c r="E5" s="140">
        <v>48</v>
      </c>
      <c r="F5" s="140"/>
      <c r="G5" s="140">
        <v>57</v>
      </c>
      <c r="H5" s="140"/>
      <c r="I5" s="45">
        <v>18</v>
      </c>
      <c r="J5" s="1">
        <v>11</v>
      </c>
      <c r="K5" s="1">
        <v>192</v>
      </c>
    </row>
    <row r="6" spans="1:11">
      <c r="A6" s="90">
        <v>2</v>
      </c>
      <c r="B6" s="90" t="s">
        <v>179</v>
      </c>
      <c r="C6" s="140">
        <v>11</v>
      </c>
      <c r="D6" s="140">
        <v>2</v>
      </c>
      <c r="E6" s="140">
        <v>86</v>
      </c>
      <c r="F6" s="140"/>
      <c r="G6" s="140">
        <v>176</v>
      </c>
      <c r="H6" s="140"/>
      <c r="I6" s="141"/>
      <c r="J6" s="1">
        <v>5</v>
      </c>
      <c r="K6" s="1"/>
    </row>
    <row r="7" spans="1:11">
      <c r="A7" s="90">
        <v>3</v>
      </c>
      <c r="B7" s="90" t="s">
        <v>179</v>
      </c>
      <c r="C7" s="140">
        <v>1</v>
      </c>
      <c r="D7" s="140"/>
      <c r="E7" s="140">
        <v>99</v>
      </c>
      <c r="F7" s="140"/>
      <c r="G7" s="140"/>
      <c r="H7" s="140"/>
      <c r="I7" s="141"/>
      <c r="J7" s="1">
        <v>52</v>
      </c>
      <c r="K7" s="1"/>
    </row>
    <row r="8" spans="1:11">
      <c r="A8" s="90">
        <v>4</v>
      </c>
      <c r="B8" s="90" t="s">
        <v>179</v>
      </c>
      <c r="C8" s="140">
        <v>9</v>
      </c>
      <c r="D8" s="140">
        <v>18</v>
      </c>
      <c r="E8" s="140">
        <v>13</v>
      </c>
      <c r="F8" s="140"/>
      <c r="G8" s="140"/>
      <c r="H8" s="140"/>
      <c r="I8" s="141"/>
      <c r="J8" s="1">
        <v>119</v>
      </c>
      <c r="K8" s="1"/>
    </row>
    <row r="9" spans="1:11">
      <c r="A9" s="90">
        <v>5</v>
      </c>
      <c r="B9" s="90" t="s">
        <v>179</v>
      </c>
      <c r="C9" s="140">
        <v>7</v>
      </c>
      <c r="D9" s="140">
        <v>152</v>
      </c>
      <c r="E9" s="140"/>
      <c r="F9" s="140"/>
      <c r="G9" s="140"/>
      <c r="H9" s="140"/>
      <c r="I9" s="141"/>
      <c r="J9" s="1">
        <v>24</v>
      </c>
      <c r="K9" s="1"/>
    </row>
    <row r="10" spans="1:11">
      <c r="A10" s="90">
        <v>6</v>
      </c>
      <c r="B10" s="90" t="s">
        <v>179</v>
      </c>
      <c r="C10" s="140">
        <v>5</v>
      </c>
      <c r="D10" s="140">
        <v>148</v>
      </c>
      <c r="E10" s="140"/>
      <c r="F10" s="140"/>
      <c r="G10" s="140"/>
      <c r="H10" s="140"/>
      <c r="I10" s="141"/>
      <c r="J10" s="1">
        <v>16</v>
      </c>
      <c r="K10" s="1"/>
    </row>
    <row r="11" spans="1:11">
      <c r="A11" s="90">
        <v>7</v>
      </c>
      <c r="B11" s="90" t="s">
        <v>179</v>
      </c>
      <c r="C11" s="140">
        <v>8</v>
      </c>
      <c r="D11" s="140"/>
      <c r="E11" s="140"/>
      <c r="F11" s="140"/>
      <c r="G11" s="140"/>
      <c r="H11" s="140"/>
      <c r="I11" s="48"/>
      <c r="J11" s="1">
        <v>22</v>
      </c>
      <c r="K11" s="1"/>
    </row>
    <row r="12" spans="1:11">
      <c r="A12" s="90">
        <v>8</v>
      </c>
      <c r="B12" s="90" t="s">
        <v>180</v>
      </c>
      <c r="C12" s="140">
        <v>754</v>
      </c>
      <c r="D12" s="140"/>
      <c r="E12" s="140">
        <v>723</v>
      </c>
      <c r="F12" s="140"/>
      <c r="G12" s="140">
        <v>646</v>
      </c>
      <c r="H12" s="140">
        <v>505</v>
      </c>
      <c r="I12" s="45">
        <v>20</v>
      </c>
      <c r="J12" s="1">
        <v>3</v>
      </c>
      <c r="K12" s="1"/>
    </row>
    <row r="13" spans="1:11">
      <c r="A13" s="90">
        <v>9</v>
      </c>
      <c r="B13" s="90" t="s">
        <v>180</v>
      </c>
      <c r="C13" s="140">
        <v>804</v>
      </c>
      <c r="D13" s="140"/>
      <c r="E13" s="140">
        <v>545</v>
      </c>
      <c r="F13" s="140"/>
      <c r="G13" s="140">
        <v>702</v>
      </c>
      <c r="H13" s="140">
        <v>786</v>
      </c>
      <c r="I13" s="141"/>
      <c r="J13" s="1">
        <v>580</v>
      </c>
      <c r="K13" s="1"/>
    </row>
    <row r="14" spans="1:11">
      <c r="A14" s="90">
        <v>10</v>
      </c>
      <c r="B14" s="90" t="s">
        <v>180</v>
      </c>
      <c r="C14" s="140">
        <v>767</v>
      </c>
      <c r="D14" s="140"/>
      <c r="E14" s="140"/>
      <c r="F14" s="140"/>
      <c r="G14" s="140">
        <v>781</v>
      </c>
      <c r="H14" s="140">
        <v>502</v>
      </c>
      <c r="I14" s="141"/>
      <c r="J14" s="1">
        <v>649</v>
      </c>
      <c r="K14" s="1"/>
    </row>
    <row r="15" spans="1:11">
      <c r="A15" s="90">
        <v>11</v>
      </c>
      <c r="B15" s="90" t="s">
        <v>180</v>
      </c>
      <c r="C15" s="140">
        <v>564</v>
      </c>
      <c r="D15" s="140"/>
      <c r="E15" s="140"/>
      <c r="F15" s="140"/>
      <c r="G15" s="140">
        <v>506</v>
      </c>
      <c r="H15" s="140">
        <v>763</v>
      </c>
      <c r="I15" s="141"/>
      <c r="J15" s="1">
        <v>813</v>
      </c>
      <c r="K15" s="1"/>
    </row>
    <row r="16" spans="1:11">
      <c r="A16" s="90">
        <v>12</v>
      </c>
      <c r="B16" s="90" t="s">
        <v>180</v>
      </c>
      <c r="C16" s="140">
        <v>829</v>
      </c>
      <c r="D16" s="140"/>
      <c r="E16" s="140"/>
      <c r="F16" s="140"/>
      <c r="G16" s="140">
        <v>793</v>
      </c>
      <c r="H16" s="140">
        <v>629</v>
      </c>
      <c r="I16" s="141"/>
      <c r="J16" s="1">
        <v>750</v>
      </c>
      <c r="K16" s="1"/>
    </row>
    <row r="17" spans="1:11">
      <c r="A17" s="90">
        <v>13</v>
      </c>
      <c r="B17" s="90" t="s">
        <v>180</v>
      </c>
      <c r="C17" s="140">
        <v>748</v>
      </c>
      <c r="D17" s="140"/>
      <c r="E17" s="140"/>
      <c r="F17" s="140"/>
      <c r="G17" s="140">
        <v>659</v>
      </c>
      <c r="H17" s="140"/>
      <c r="I17" s="141"/>
      <c r="J17" s="1">
        <v>722</v>
      </c>
      <c r="K17" s="1"/>
    </row>
    <row r="18" spans="1:11">
      <c r="A18" s="90">
        <v>14</v>
      </c>
      <c r="B18" s="90" t="s">
        <v>180</v>
      </c>
      <c r="C18" s="140"/>
      <c r="D18" s="140"/>
      <c r="E18" s="140"/>
      <c r="F18" s="140"/>
      <c r="G18" s="140">
        <v>807</v>
      </c>
      <c r="H18" s="140"/>
      <c r="I18" s="48"/>
      <c r="J18" s="1"/>
      <c r="K18" s="1"/>
    </row>
    <row r="20" spans="2:7">
      <c r="B20" s="96" t="s">
        <v>181</v>
      </c>
      <c r="G20" t="s">
        <v>182</v>
      </c>
    </row>
    <row r="25" spans="7:10">
      <c r="G25">
        <f>1090/6</f>
        <v>181.666666666667</v>
      </c>
      <c r="J25">
        <v>340</v>
      </c>
    </row>
    <row r="26" spans="10:10">
      <c r="J26">
        <v>150</v>
      </c>
    </row>
    <row r="27" spans="10:10">
      <c r="J27">
        <v>150</v>
      </c>
    </row>
    <row r="28" spans="10:10">
      <c r="J28">
        <v>150</v>
      </c>
    </row>
    <row r="29" spans="10:10">
      <c r="J29">
        <v>150</v>
      </c>
    </row>
    <row r="30" spans="10:10">
      <c r="J30">
        <v>150</v>
      </c>
    </row>
  </sheetData>
  <mergeCells count="12">
    <mergeCell ref="A1:H1"/>
    <mergeCell ref="A2:H2"/>
    <mergeCell ref="C3:H3"/>
    <mergeCell ref="C4:D4"/>
    <mergeCell ref="E4:F4"/>
    <mergeCell ref="G4:H4"/>
    <mergeCell ref="J4:K4"/>
    <mergeCell ref="A3:A4"/>
    <mergeCell ref="B3:B4"/>
    <mergeCell ref="I3:I4"/>
    <mergeCell ref="I5:I11"/>
    <mergeCell ref="I12:I18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J8" sqref="J8"/>
    </sheetView>
  </sheetViews>
  <sheetFormatPr defaultColWidth="9" defaultRowHeight="13.5"/>
  <cols>
    <col min="1" max="1" width="5.75" customWidth="1"/>
    <col min="2" max="2" width="17.5" customWidth="1"/>
    <col min="3" max="3" width="7.5" customWidth="1"/>
    <col min="4" max="4" width="6.625" customWidth="1"/>
    <col min="5" max="5" width="6.25" customWidth="1"/>
    <col min="6" max="6" width="5.25" customWidth="1"/>
    <col min="7" max="7" width="1" hidden="1" customWidth="1"/>
    <col min="8" max="8" width="10.75" customWidth="1"/>
    <col min="9" max="9" width="9.375" customWidth="1"/>
    <col min="10" max="10" width="10.875" customWidth="1"/>
    <col min="11" max="11" width="6.5" customWidth="1"/>
  </cols>
  <sheetData>
    <row r="1" spans="1:11">
      <c r="A1" s="45" t="s">
        <v>174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9" t="s">
        <v>183</v>
      </c>
      <c r="B2" s="59"/>
      <c r="C2" s="59"/>
      <c r="D2" s="59"/>
      <c r="E2" s="59"/>
      <c r="F2" s="59"/>
      <c r="G2" s="59"/>
      <c r="H2" s="59"/>
      <c r="I2" s="59"/>
      <c r="J2" s="59"/>
      <c r="K2" s="97"/>
    </row>
    <row r="3" spans="1:11">
      <c r="A3" s="90" t="s">
        <v>22</v>
      </c>
      <c r="B3" s="90" t="s">
        <v>176</v>
      </c>
      <c r="C3" s="90" t="s">
        <v>95</v>
      </c>
      <c r="D3" s="90"/>
      <c r="E3" s="90"/>
      <c r="F3" s="90"/>
      <c r="G3" s="90"/>
      <c r="H3" s="90"/>
      <c r="I3" s="90"/>
      <c r="J3" s="90"/>
      <c r="K3" s="98" t="s">
        <v>60</v>
      </c>
    </row>
    <row r="4" spans="1:11">
      <c r="A4" s="90"/>
      <c r="B4" s="90"/>
      <c r="C4" s="95" t="s">
        <v>76</v>
      </c>
      <c r="D4" s="95"/>
      <c r="E4" s="95" t="s">
        <v>77</v>
      </c>
      <c r="F4" s="95"/>
      <c r="G4" s="95"/>
      <c r="H4" s="133" t="s">
        <v>77</v>
      </c>
      <c r="I4" s="129" t="s">
        <v>78</v>
      </c>
      <c r="J4" s="130" t="s">
        <v>79</v>
      </c>
      <c r="K4" s="101"/>
    </row>
    <row r="5" spans="1:11">
      <c r="A5" s="90">
        <v>1</v>
      </c>
      <c r="B5" s="90" t="s">
        <v>179</v>
      </c>
      <c r="C5" s="94">
        <v>153</v>
      </c>
      <c r="D5" s="94">
        <v>50</v>
      </c>
      <c r="E5" s="131"/>
      <c r="F5" s="131"/>
      <c r="G5" s="131"/>
      <c r="H5" s="94"/>
      <c r="I5" s="94"/>
      <c r="J5" s="94"/>
      <c r="K5" s="102">
        <v>12</v>
      </c>
    </row>
    <row r="6" spans="1:11">
      <c r="A6" s="90">
        <v>2</v>
      </c>
      <c r="B6" s="90" t="s">
        <v>179</v>
      </c>
      <c r="C6" s="94">
        <v>134</v>
      </c>
      <c r="D6" s="94">
        <v>75</v>
      </c>
      <c r="E6" s="131"/>
      <c r="F6" s="131"/>
      <c r="G6" s="131"/>
      <c r="H6" s="94"/>
      <c r="I6" s="94"/>
      <c r="J6" s="94"/>
      <c r="K6" s="103"/>
    </row>
    <row r="7" spans="1:11">
      <c r="A7" s="90">
        <v>3</v>
      </c>
      <c r="B7" s="90" t="s">
        <v>179</v>
      </c>
      <c r="C7" s="134">
        <v>6</v>
      </c>
      <c r="D7" s="94">
        <v>4</v>
      </c>
      <c r="E7" s="131"/>
      <c r="F7" s="131"/>
      <c r="G7" s="131"/>
      <c r="H7" s="94"/>
      <c r="I7" s="94"/>
      <c r="J7" s="94"/>
      <c r="K7" s="103"/>
    </row>
    <row r="8" spans="1:11">
      <c r="A8" s="90">
        <v>4</v>
      </c>
      <c r="B8" s="90" t="s">
        <v>179</v>
      </c>
      <c r="C8" s="94">
        <v>147</v>
      </c>
      <c r="D8" s="94">
        <v>3</v>
      </c>
      <c r="E8" s="131"/>
      <c r="F8" s="131"/>
      <c r="G8" s="131"/>
      <c r="H8" s="94"/>
      <c r="I8" s="94"/>
      <c r="J8" s="94"/>
      <c r="K8" s="103"/>
    </row>
    <row r="9" spans="1:11">
      <c r="A9" s="90">
        <v>5</v>
      </c>
      <c r="B9" s="90" t="s">
        <v>179</v>
      </c>
      <c r="C9" s="94">
        <v>193</v>
      </c>
      <c r="D9" s="94">
        <v>175</v>
      </c>
      <c r="E9" s="131"/>
      <c r="F9" s="131"/>
      <c r="G9" s="131"/>
      <c r="H9" s="94"/>
      <c r="I9" s="94"/>
      <c r="J9" s="94"/>
      <c r="K9" s="103"/>
    </row>
    <row r="10" spans="1:11">
      <c r="A10" s="90">
        <v>6</v>
      </c>
      <c r="B10" s="90" t="s">
        <v>179</v>
      </c>
      <c r="C10" s="94">
        <v>40</v>
      </c>
      <c r="D10" s="94"/>
      <c r="E10" s="131"/>
      <c r="F10" s="131"/>
      <c r="G10" s="131"/>
      <c r="H10" s="94"/>
      <c r="I10" s="94"/>
      <c r="J10" s="94"/>
      <c r="K10" s="103"/>
    </row>
    <row r="11" spans="1:11">
      <c r="A11" s="90">
        <v>7</v>
      </c>
      <c r="B11" s="90" t="s">
        <v>179</v>
      </c>
      <c r="C11" s="94">
        <v>63</v>
      </c>
      <c r="D11" s="94"/>
      <c r="E11" s="131"/>
      <c r="F11" s="131"/>
      <c r="G11" s="131"/>
      <c r="H11" s="94"/>
      <c r="I11" s="94"/>
      <c r="J11" s="94"/>
      <c r="K11" s="104"/>
    </row>
    <row r="12" spans="1:11">
      <c r="A12" s="90">
        <v>8</v>
      </c>
      <c r="B12" s="90" t="s">
        <v>180</v>
      </c>
      <c r="C12" s="94">
        <v>561</v>
      </c>
      <c r="D12" s="94">
        <v>607</v>
      </c>
      <c r="E12" s="132">
        <v>599</v>
      </c>
      <c r="F12" s="132">
        <v>572</v>
      </c>
      <c r="G12" s="132"/>
      <c r="H12" s="94">
        <v>832</v>
      </c>
      <c r="I12" s="94">
        <v>603</v>
      </c>
      <c r="J12" s="94">
        <v>817</v>
      </c>
      <c r="K12" s="102">
        <v>34</v>
      </c>
    </row>
    <row r="13" spans="1:11">
      <c r="A13" s="90">
        <v>9</v>
      </c>
      <c r="B13" s="90" t="s">
        <v>180</v>
      </c>
      <c r="C13" s="94">
        <v>520</v>
      </c>
      <c r="D13" s="94">
        <v>514</v>
      </c>
      <c r="E13" s="132">
        <v>590</v>
      </c>
      <c r="F13" s="132">
        <v>537</v>
      </c>
      <c r="G13" s="132"/>
      <c r="H13" s="94"/>
      <c r="I13" s="94">
        <v>833</v>
      </c>
      <c r="J13" s="94">
        <v>687</v>
      </c>
      <c r="K13" s="103"/>
    </row>
    <row r="14" spans="1:11">
      <c r="A14" s="90">
        <v>10</v>
      </c>
      <c r="B14" s="90" t="s">
        <v>180</v>
      </c>
      <c r="C14" s="94">
        <v>542</v>
      </c>
      <c r="D14" s="94"/>
      <c r="E14" s="94"/>
      <c r="F14" s="94">
        <v>559</v>
      </c>
      <c r="G14" s="94"/>
      <c r="H14" s="94"/>
      <c r="I14" s="94">
        <v>678</v>
      </c>
      <c r="J14" s="94">
        <v>790</v>
      </c>
      <c r="K14" s="103"/>
    </row>
    <row r="15" spans="1:11">
      <c r="A15" s="90">
        <v>11</v>
      </c>
      <c r="B15" s="90" t="s">
        <v>180</v>
      </c>
      <c r="C15" s="94">
        <v>565</v>
      </c>
      <c r="D15" s="94">
        <v>679</v>
      </c>
      <c r="E15" s="94">
        <v>562</v>
      </c>
      <c r="F15" s="94">
        <v>848</v>
      </c>
      <c r="G15" s="94"/>
      <c r="H15" s="94"/>
      <c r="I15" s="94">
        <v>719</v>
      </c>
      <c r="J15" s="94">
        <v>504</v>
      </c>
      <c r="K15" s="103"/>
    </row>
    <row r="16" spans="1:11">
      <c r="A16" s="90">
        <v>12</v>
      </c>
      <c r="B16" s="90" t="s">
        <v>180</v>
      </c>
      <c r="C16" s="94">
        <v>512</v>
      </c>
      <c r="D16" s="94">
        <v>501</v>
      </c>
      <c r="E16" s="94"/>
      <c r="F16" s="94">
        <v>625</v>
      </c>
      <c r="G16" s="94"/>
      <c r="H16" s="94"/>
      <c r="I16" s="94">
        <v>609</v>
      </c>
      <c r="J16" s="94">
        <v>526</v>
      </c>
      <c r="K16" s="103"/>
    </row>
    <row r="17" spans="1:11">
      <c r="A17" s="90">
        <v>13</v>
      </c>
      <c r="B17" s="90" t="s">
        <v>180</v>
      </c>
      <c r="C17" s="94"/>
      <c r="D17" s="94">
        <v>801</v>
      </c>
      <c r="E17" s="94">
        <v>740</v>
      </c>
      <c r="F17" s="94">
        <v>798</v>
      </c>
      <c r="G17" s="94"/>
      <c r="H17" s="94"/>
      <c r="I17" s="94">
        <v>612</v>
      </c>
      <c r="J17" s="94"/>
      <c r="K17" s="103"/>
    </row>
    <row r="18" spans="1:11">
      <c r="A18" s="90">
        <v>14</v>
      </c>
      <c r="B18" s="90" t="s">
        <v>180</v>
      </c>
      <c r="C18" s="94"/>
      <c r="D18" s="94"/>
      <c r="E18" s="94">
        <v>842</v>
      </c>
      <c r="F18" s="94">
        <v>644</v>
      </c>
      <c r="G18" s="94"/>
      <c r="H18" s="94"/>
      <c r="I18" s="94"/>
      <c r="J18" s="94"/>
      <c r="K18" s="104"/>
    </row>
    <row r="20" spans="2:7">
      <c r="B20" s="96" t="s">
        <v>181</v>
      </c>
      <c r="G20" t="s">
        <v>182</v>
      </c>
    </row>
  </sheetData>
  <mergeCells count="10">
    <mergeCell ref="A1:K1"/>
    <mergeCell ref="A2:J2"/>
    <mergeCell ref="C3:J3"/>
    <mergeCell ref="C4:D4"/>
    <mergeCell ref="E4:G4"/>
    <mergeCell ref="A3:A4"/>
    <mergeCell ref="B3:B4"/>
    <mergeCell ref="K3:K4"/>
    <mergeCell ref="K5:K11"/>
    <mergeCell ref="K12:K18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20"/>
    </sheetView>
  </sheetViews>
  <sheetFormatPr defaultColWidth="9" defaultRowHeight="13.5"/>
  <cols>
    <col min="2" max="2" width="17.5" customWidth="1"/>
    <col min="4" max="4" width="6.875" customWidth="1"/>
    <col min="5" max="5" width="5.75" customWidth="1"/>
    <col min="6" max="6" width="6.875" customWidth="1"/>
    <col min="7" max="7" width="5.875" customWidth="1"/>
    <col min="8" max="10" width="6.125" customWidth="1"/>
  </cols>
  <sheetData>
    <row r="1" spans="1:11">
      <c r="A1" s="45" t="s">
        <v>184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>
      <c r="A2" s="49" t="s">
        <v>183</v>
      </c>
      <c r="B2" s="59"/>
      <c r="C2" s="59"/>
      <c r="D2" s="59"/>
      <c r="E2" s="59"/>
      <c r="F2" s="59"/>
      <c r="G2" s="59"/>
      <c r="H2" s="59"/>
      <c r="I2" s="59"/>
      <c r="J2" s="59"/>
      <c r="K2" s="97"/>
    </row>
    <row r="3" spans="1:11">
      <c r="A3" s="90" t="s">
        <v>22</v>
      </c>
      <c r="B3" s="90" t="s">
        <v>176</v>
      </c>
      <c r="C3" s="90" t="s">
        <v>95</v>
      </c>
      <c r="D3" s="90"/>
      <c r="E3" s="90"/>
      <c r="F3" s="90"/>
      <c r="G3" s="90"/>
      <c r="H3" s="90"/>
      <c r="I3" s="90"/>
      <c r="J3" s="90"/>
      <c r="K3" s="98" t="s">
        <v>60</v>
      </c>
    </row>
    <row r="4" spans="1:11">
      <c r="A4" s="90"/>
      <c r="B4" s="90"/>
      <c r="C4" s="90" t="s">
        <v>85</v>
      </c>
      <c r="D4" s="90"/>
      <c r="E4" s="90"/>
      <c r="F4" s="130"/>
      <c r="G4" s="130"/>
      <c r="H4" s="130"/>
      <c r="I4" s="129"/>
      <c r="J4" s="130"/>
      <c r="K4" s="101"/>
    </row>
    <row r="5" spans="1:11">
      <c r="A5" s="90">
        <v>1</v>
      </c>
      <c r="B5" s="90" t="s">
        <v>179</v>
      </c>
      <c r="C5" s="90">
        <v>197</v>
      </c>
      <c r="D5" s="90">
        <v>76</v>
      </c>
      <c r="E5" s="90"/>
      <c r="F5" s="131"/>
      <c r="G5" s="131"/>
      <c r="H5" s="94"/>
      <c r="I5" s="94"/>
      <c r="J5" s="94"/>
      <c r="K5" s="102">
        <v>12</v>
      </c>
    </row>
    <row r="6" spans="1:11">
      <c r="A6" s="90">
        <v>2</v>
      </c>
      <c r="B6" s="90" t="s">
        <v>179</v>
      </c>
      <c r="C6" s="90">
        <v>104</v>
      </c>
      <c r="D6" s="90">
        <v>128</v>
      </c>
      <c r="E6" s="90"/>
      <c r="F6" s="131"/>
      <c r="G6" s="131"/>
      <c r="H6" s="94"/>
      <c r="I6" s="94"/>
      <c r="J6" s="94"/>
      <c r="K6" s="103"/>
    </row>
    <row r="7" spans="1:11">
      <c r="A7" s="90">
        <v>3</v>
      </c>
      <c r="B7" s="90" t="s">
        <v>179</v>
      </c>
      <c r="C7" s="90">
        <v>113</v>
      </c>
      <c r="D7" s="90">
        <v>123</v>
      </c>
      <c r="E7" s="90"/>
      <c r="F7" s="131"/>
      <c r="G7" s="131"/>
      <c r="H7" s="94"/>
      <c r="I7" s="94"/>
      <c r="J7" s="94"/>
      <c r="K7" s="103"/>
    </row>
    <row r="8" spans="1:11">
      <c r="A8" s="90">
        <v>4</v>
      </c>
      <c r="B8" s="90" t="s">
        <v>179</v>
      </c>
      <c r="C8" s="90">
        <v>87</v>
      </c>
      <c r="D8" s="90">
        <v>44</v>
      </c>
      <c r="E8" s="90"/>
      <c r="F8" s="131"/>
      <c r="G8" s="131"/>
      <c r="H8" s="94"/>
      <c r="I8" s="94"/>
      <c r="J8" s="94"/>
      <c r="K8" s="103"/>
    </row>
    <row r="9" spans="1:11">
      <c r="A9" s="90">
        <v>5</v>
      </c>
      <c r="B9" s="90" t="s">
        <v>179</v>
      </c>
      <c r="C9" s="90">
        <v>39</v>
      </c>
      <c r="D9" s="90">
        <v>136</v>
      </c>
      <c r="E9" s="90"/>
      <c r="F9" s="131"/>
      <c r="G9" s="131"/>
      <c r="H9" s="94"/>
      <c r="I9" s="94"/>
      <c r="J9" s="94"/>
      <c r="K9" s="103"/>
    </row>
    <row r="10" spans="1:11">
      <c r="A10" s="90">
        <v>6</v>
      </c>
      <c r="B10" s="90" t="s">
        <v>179</v>
      </c>
      <c r="C10" s="90">
        <v>17</v>
      </c>
      <c r="D10" s="90">
        <v>125</v>
      </c>
      <c r="E10" s="90"/>
      <c r="F10" s="131"/>
      <c r="G10" s="131"/>
      <c r="H10" s="94"/>
      <c r="I10" s="94"/>
      <c r="J10" s="94"/>
      <c r="K10" s="103"/>
    </row>
    <row r="11" spans="1:11">
      <c r="A11" s="90">
        <v>7</v>
      </c>
      <c r="B11" s="90" t="s">
        <v>179</v>
      </c>
      <c r="C11" s="94"/>
      <c r="D11" s="94"/>
      <c r="E11" s="131"/>
      <c r="F11" s="131"/>
      <c r="G11" s="131"/>
      <c r="H11" s="94"/>
      <c r="I11" s="94"/>
      <c r="J11" s="94"/>
      <c r="K11" s="104"/>
    </row>
    <row r="12" spans="1:11">
      <c r="A12" s="90">
        <v>8</v>
      </c>
      <c r="B12" s="90" t="s">
        <v>180</v>
      </c>
      <c r="C12" s="90">
        <v>518</v>
      </c>
      <c r="D12" s="90">
        <v>609</v>
      </c>
      <c r="E12" s="90">
        <v>527</v>
      </c>
      <c r="F12" s="132"/>
      <c r="G12" s="132"/>
      <c r="H12" s="94"/>
      <c r="I12" s="94"/>
      <c r="J12" s="94"/>
      <c r="K12" s="102">
        <v>15</v>
      </c>
    </row>
    <row r="13" spans="1:11">
      <c r="A13" s="90">
        <v>9</v>
      </c>
      <c r="B13" s="90" t="s">
        <v>180</v>
      </c>
      <c r="C13" s="90">
        <v>764</v>
      </c>
      <c r="D13" s="90">
        <v>658</v>
      </c>
      <c r="E13" s="90"/>
      <c r="F13" s="132"/>
      <c r="G13" s="132"/>
      <c r="H13" s="94"/>
      <c r="I13" s="94"/>
      <c r="J13" s="94"/>
      <c r="K13" s="103"/>
    </row>
    <row r="14" spans="1:11">
      <c r="A14" s="90">
        <v>10</v>
      </c>
      <c r="B14" s="90" t="s">
        <v>180</v>
      </c>
      <c r="C14" s="90">
        <v>701</v>
      </c>
      <c r="D14" s="90">
        <v>597</v>
      </c>
      <c r="E14" s="90"/>
      <c r="F14" s="94"/>
      <c r="G14" s="94"/>
      <c r="H14" s="94"/>
      <c r="I14" s="94"/>
      <c r="J14" s="94"/>
      <c r="K14" s="103"/>
    </row>
    <row r="15" spans="1:11">
      <c r="A15" s="90">
        <v>11</v>
      </c>
      <c r="B15" s="90" t="s">
        <v>180</v>
      </c>
      <c r="C15" s="90">
        <v>758</v>
      </c>
      <c r="D15" s="90">
        <v>568</v>
      </c>
      <c r="E15" s="90"/>
      <c r="F15" s="94"/>
      <c r="G15" s="94"/>
      <c r="H15" s="94"/>
      <c r="I15" s="94"/>
      <c r="J15" s="94"/>
      <c r="K15" s="103"/>
    </row>
    <row r="16" spans="1:11">
      <c r="A16" s="90">
        <v>12</v>
      </c>
      <c r="B16" s="90" t="s">
        <v>180</v>
      </c>
      <c r="C16" s="90">
        <v>575</v>
      </c>
      <c r="D16" s="90">
        <v>535</v>
      </c>
      <c r="E16" s="90"/>
      <c r="F16" s="94"/>
      <c r="G16" s="94"/>
      <c r="H16" s="94"/>
      <c r="I16" s="94"/>
      <c r="J16" s="94"/>
      <c r="K16" s="103"/>
    </row>
    <row r="17" spans="1:11">
      <c r="A17" s="90">
        <v>13</v>
      </c>
      <c r="B17" s="90" t="s">
        <v>180</v>
      </c>
      <c r="C17" s="90">
        <v>805</v>
      </c>
      <c r="D17" s="90">
        <v>806</v>
      </c>
      <c r="E17" s="90"/>
      <c r="F17" s="94"/>
      <c r="G17" s="94"/>
      <c r="H17" s="94"/>
      <c r="I17" s="94"/>
      <c r="J17" s="94"/>
      <c r="K17" s="103"/>
    </row>
    <row r="18" spans="1:11">
      <c r="A18" s="90">
        <v>14</v>
      </c>
      <c r="B18" s="90" t="s">
        <v>180</v>
      </c>
      <c r="C18" s="90">
        <v>839</v>
      </c>
      <c r="D18" s="90">
        <v>627</v>
      </c>
      <c r="E18" s="90"/>
      <c r="F18" s="94"/>
      <c r="G18" s="94"/>
      <c r="H18" s="94"/>
      <c r="I18" s="94"/>
      <c r="J18" s="94"/>
      <c r="K18" s="104"/>
    </row>
    <row r="20" spans="2:7">
      <c r="B20" s="96" t="s">
        <v>181</v>
      </c>
      <c r="G20" t="s">
        <v>182</v>
      </c>
    </row>
  </sheetData>
  <mergeCells count="9">
    <mergeCell ref="A1:K1"/>
    <mergeCell ref="A2:J2"/>
    <mergeCell ref="C3:J3"/>
    <mergeCell ref="C4:E4"/>
    <mergeCell ref="A3:A4"/>
    <mergeCell ref="B3:B4"/>
    <mergeCell ref="K3:K4"/>
    <mergeCell ref="K5:K11"/>
    <mergeCell ref="K12:K18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Sheet3</vt:lpstr>
      <vt:lpstr>Sheet1</vt:lpstr>
      <vt:lpstr>工装转移数据</vt:lpstr>
      <vt:lpstr>301前排工装转景德镇明细</vt:lpstr>
      <vt:lpstr>加班申请</vt:lpstr>
      <vt:lpstr>Sheet5</vt:lpstr>
      <vt:lpstr>转黄骅工装数数</vt:lpstr>
      <vt:lpstr>Sheet7</vt:lpstr>
      <vt:lpstr>Sheet8</vt:lpstr>
      <vt:lpstr>Sheet9</vt:lpstr>
      <vt:lpstr>Sheet10</vt:lpstr>
      <vt:lpstr>Sheet11</vt:lpstr>
      <vt:lpstr>排序计件工资表</vt:lpstr>
      <vt:lpstr>绩效工资表</vt:lpstr>
      <vt:lpstr>Sheet12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2020-03-26T02:37:22Z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