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2.xml" ContentType="application/vnd.openxmlformats-officedocument.drawingml.chartshapes+xml"/>
  <Override PartName="/xl/charts/chart8.xml" ContentType="application/vnd.openxmlformats-officedocument.drawingml.chart+xml"/>
  <Override PartName="/xl/drawings/drawing3.xml" ContentType="application/vnd.openxmlformats-officedocument.drawingml.chartshapes+xml"/>
  <Override PartName="/xl/charts/chart9.xml" ContentType="application/vnd.openxmlformats-officedocument.drawingml.chart+xml"/>
  <Override PartName="/xl/drawings/drawing4.xml" ContentType="application/vnd.openxmlformats-officedocument.drawingml.chartshapes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375" windowWidth="13995" windowHeight="7080"/>
  </bookViews>
  <sheets>
    <sheet name="总表" sheetId="1" r:id="rId1"/>
    <sheet name="Sheet1" sheetId="16" r:id="rId2"/>
  </sheets>
  <calcPr calcId="145621"/>
</workbook>
</file>

<file path=xl/calcChain.xml><?xml version="1.0" encoding="utf-8"?>
<calcChain xmlns="http://schemas.openxmlformats.org/spreadsheetml/2006/main">
  <c r="H142" i="1" l="1"/>
  <c r="G80" i="1" l="1"/>
  <c r="G81" i="1"/>
  <c r="G82" i="1"/>
  <c r="G83" i="1"/>
  <c r="G84" i="1"/>
  <c r="G85" i="1"/>
  <c r="G86" i="1"/>
  <c r="G79" i="1"/>
  <c r="N59" i="1"/>
  <c r="M59" i="1"/>
  <c r="L59" i="1"/>
  <c r="O57" i="1"/>
  <c r="O56" i="1"/>
  <c r="N56" i="1"/>
  <c r="M56" i="1"/>
  <c r="L56" i="1"/>
  <c r="O55" i="1"/>
  <c r="N55" i="1"/>
  <c r="M55" i="1"/>
  <c r="L55" i="1"/>
  <c r="M54" i="1"/>
  <c r="N54" i="1"/>
  <c r="O54" i="1"/>
  <c r="L54" i="1"/>
  <c r="D127" i="1"/>
  <c r="E127" i="1"/>
  <c r="F127" i="1"/>
  <c r="C127" i="1"/>
  <c r="D120" i="1"/>
  <c r="E120" i="1"/>
  <c r="F120" i="1"/>
  <c r="C120" i="1"/>
  <c r="U109" i="1"/>
  <c r="U110" i="1"/>
  <c r="U111" i="1"/>
  <c r="U112" i="1"/>
  <c r="U113" i="1"/>
  <c r="U114" i="1"/>
  <c r="U108" i="1"/>
  <c r="U107" i="1"/>
  <c r="N109" i="1"/>
  <c r="N110" i="1"/>
  <c r="N111" i="1"/>
  <c r="N112" i="1"/>
  <c r="N113" i="1"/>
  <c r="N114" i="1"/>
  <c r="N108" i="1"/>
  <c r="N107" i="1"/>
  <c r="L115" i="1"/>
  <c r="K115" i="1"/>
  <c r="J115" i="1"/>
  <c r="I115" i="1"/>
  <c r="H115" i="1"/>
  <c r="M115" i="1"/>
  <c r="C109" i="1"/>
  <c r="C110" i="1"/>
  <c r="C111" i="1"/>
  <c r="C112" i="1"/>
  <c r="C113" i="1"/>
  <c r="C114" i="1"/>
  <c r="C108" i="1"/>
  <c r="C107" i="1"/>
  <c r="T142" i="1" l="1"/>
  <c r="I50" i="1"/>
  <c r="J61" i="1" l="1"/>
  <c r="F18" i="1"/>
  <c r="T204" i="1"/>
  <c r="E87" i="1" l="1"/>
  <c r="D100" i="1" s="1"/>
  <c r="F87" i="1"/>
  <c r="E100" i="1" s="1"/>
  <c r="D87" i="1"/>
  <c r="C100" i="1" s="1"/>
  <c r="G184" i="1" l="1"/>
  <c r="G185" i="1"/>
  <c r="G186" i="1"/>
  <c r="G183" i="1"/>
  <c r="E185" i="1"/>
  <c r="E184" i="1"/>
  <c r="E186" i="1"/>
  <c r="E183" i="1"/>
  <c r="G99" i="1" l="1"/>
  <c r="H99" i="1"/>
  <c r="I99" i="1"/>
  <c r="J99" i="1"/>
  <c r="K99" i="1"/>
  <c r="L99" i="1"/>
  <c r="M99" i="1"/>
  <c r="N99" i="1"/>
  <c r="F99" i="1"/>
  <c r="J135" i="1" l="1"/>
  <c r="J136" i="1"/>
  <c r="J137" i="1"/>
  <c r="J138" i="1"/>
  <c r="J139" i="1"/>
  <c r="J140" i="1"/>
  <c r="J141" i="1"/>
  <c r="J134" i="1"/>
  <c r="J212" i="1" l="1"/>
  <c r="F217" i="1" l="1"/>
  <c r="I169" i="1"/>
  <c r="H178" i="1" s="1"/>
  <c r="H183" i="1" s="1"/>
  <c r="J169" i="1"/>
  <c r="H179" i="1" s="1"/>
  <c r="H184" i="1" s="1"/>
  <c r="K169" i="1"/>
  <c r="H180" i="1" s="1"/>
  <c r="H185" i="1" s="1"/>
  <c r="L169" i="1"/>
  <c r="H181" i="1" s="1"/>
  <c r="H186" i="1" s="1"/>
  <c r="M161" i="1"/>
  <c r="M162" i="1"/>
  <c r="M163" i="1"/>
  <c r="M164" i="1"/>
  <c r="M165" i="1"/>
  <c r="M166" i="1"/>
  <c r="M167" i="1"/>
  <c r="M168" i="1"/>
  <c r="G232" i="1"/>
  <c r="AE161" i="1"/>
  <c r="W169" i="1"/>
  <c r="X169" i="1"/>
  <c r="Y169" i="1"/>
  <c r="Z169" i="1"/>
  <c r="V169" i="1"/>
  <c r="F237" i="1" l="1"/>
  <c r="O61" i="1"/>
  <c r="F219" i="1"/>
  <c r="F218" i="1"/>
  <c r="C165" i="1"/>
  <c r="C161" i="1"/>
  <c r="C162" i="1"/>
  <c r="C166" i="1"/>
  <c r="C163" i="1"/>
  <c r="C167" i="1"/>
  <c r="C164" i="1"/>
  <c r="C168" i="1"/>
  <c r="H182" i="1"/>
  <c r="M169" i="1"/>
  <c r="S115" i="1"/>
  <c r="T115" i="1"/>
  <c r="F239" i="1" l="1"/>
  <c r="F238" i="1"/>
  <c r="F154" i="1"/>
  <c r="U142" i="1"/>
  <c r="F156" i="1" l="1"/>
  <c r="F155" i="1"/>
  <c r="F129" i="1"/>
  <c r="F128" i="1"/>
  <c r="E74" i="1"/>
  <c r="D74" i="1"/>
  <c r="F67" i="1"/>
  <c r="F68" i="1"/>
  <c r="F69" i="1"/>
  <c r="F70" i="1"/>
  <c r="F71" i="1"/>
  <c r="F72" i="1"/>
  <c r="F73" i="1"/>
  <c r="F66" i="1"/>
  <c r="F74" i="1" l="1"/>
  <c r="T74" i="1" l="1"/>
  <c r="S74" i="1"/>
  <c r="U73" i="1"/>
  <c r="U72" i="1"/>
  <c r="U71" i="1"/>
  <c r="U70" i="1"/>
  <c r="U69" i="1"/>
  <c r="U68" i="1"/>
  <c r="U67" i="1"/>
  <c r="U66" i="1"/>
  <c r="Q74" i="1"/>
  <c r="P74" i="1"/>
  <c r="R73" i="1"/>
  <c r="R72" i="1"/>
  <c r="R71" i="1"/>
  <c r="R70" i="1"/>
  <c r="R69" i="1"/>
  <c r="R68" i="1"/>
  <c r="R67" i="1"/>
  <c r="R66" i="1"/>
  <c r="N74" i="1"/>
  <c r="M74" i="1"/>
  <c r="O67" i="1"/>
  <c r="P80" i="1" s="1"/>
  <c r="O68" i="1"/>
  <c r="P81" i="1" s="1"/>
  <c r="O69" i="1"/>
  <c r="P82" i="1" s="1"/>
  <c r="O70" i="1"/>
  <c r="P83" i="1" s="1"/>
  <c r="O71" i="1"/>
  <c r="P84" i="1" s="1"/>
  <c r="O72" i="1"/>
  <c r="P85" i="1" s="1"/>
  <c r="O73" i="1"/>
  <c r="P86" i="1" s="1"/>
  <c r="O66" i="1"/>
  <c r="P79" i="1" s="1"/>
  <c r="K74" i="1"/>
  <c r="J74" i="1"/>
  <c r="L67" i="1"/>
  <c r="L68" i="1"/>
  <c r="L69" i="1"/>
  <c r="L70" i="1"/>
  <c r="L71" i="1"/>
  <c r="L72" i="1"/>
  <c r="L73" i="1"/>
  <c r="L66" i="1"/>
  <c r="H74" i="1"/>
  <c r="G74" i="1"/>
  <c r="I67" i="1"/>
  <c r="I68" i="1"/>
  <c r="I69" i="1"/>
  <c r="I70" i="1"/>
  <c r="I71" i="1"/>
  <c r="I72" i="1"/>
  <c r="I73" i="1"/>
  <c r="I66" i="1"/>
  <c r="D37" i="1"/>
  <c r="P87" i="1" l="1"/>
  <c r="G87" i="1"/>
  <c r="C82" i="1"/>
  <c r="I74" i="1"/>
  <c r="U74" i="1"/>
  <c r="L74" i="1"/>
  <c r="R74" i="1"/>
  <c r="O74" i="1"/>
  <c r="F100" i="1" l="1"/>
  <c r="O59" i="1"/>
  <c r="C86" i="1"/>
  <c r="C81" i="1"/>
  <c r="C83" i="1"/>
  <c r="C80" i="1"/>
  <c r="F93" i="1"/>
  <c r="O58" i="1"/>
  <c r="C79" i="1"/>
  <c r="C84" i="1"/>
  <c r="C85" i="1"/>
  <c r="E232" i="1"/>
  <c r="F232" i="1"/>
  <c r="N61" i="1" s="1"/>
  <c r="D232" i="1"/>
  <c r="F95" i="1" l="1"/>
  <c r="F94" i="1"/>
  <c r="E237" i="1"/>
  <c r="E238" i="1" s="1"/>
  <c r="E239" i="1" l="1"/>
  <c r="F19" i="1"/>
  <c r="F20" i="1"/>
  <c r="F23" i="1"/>
  <c r="F24" i="1"/>
  <c r="H55" i="1"/>
  <c r="H56" i="1"/>
  <c r="H57" i="1"/>
  <c r="H58" i="1"/>
  <c r="H59" i="1"/>
  <c r="I49" i="1"/>
  <c r="Q115" i="1" l="1"/>
  <c r="D129" i="1" s="1"/>
  <c r="P115" i="1"/>
  <c r="C129" i="1" s="1"/>
  <c r="N115" i="1"/>
  <c r="N142" i="1"/>
  <c r="O142" i="1"/>
  <c r="Q142" i="1"/>
  <c r="R142" i="1"/>
  <c r="D154" i="1" s="1"/>
  <c r="K142" i="1"/>
  <c r="L142" i="1"/>
  <c r="F142" i="1"/>
  <c r="D147" i="1" s="1"/>
  <c r="I142" i="1"/>
  <c r="H212" i="1"/>
  <c r="E217" i="1" s="1"/>
  <c r="D169" i="1"/>
  <c r="F147" i="1" l="1"/>
  <c r="O60" i="1"/>
  <c r="H60" i="1" s="1"/>
  <c r="M142" i="1"/>
  <c r="R115" i="1"/>
  <c r="E129" i="1" s="1"/>
  <c r="G142" i="1"/>
  <c r="E147" i="1" s="1"/>
  <c r="E142" i="1"/>
  <c r="C147" i="1" s="1"/>
  <c r="S142" i="1"/>
  <c r="E154" i="1" s="1"/>
  <c r="E219" i="1"/>
  <c r="E218" i="1"/>
  <c r="C154" i="1"/>
  <c r="F149" i="1" l="1"/>
  <c r="F148" i="1"/>
  <c r="F121" i="1"/>
  <c r="F122" i="1"/>
  <c r="P142" i="1"/>
  <c r="F101" i="1" l="1"/>
  <c r="F102" i="1"/>
  <c r="O236" i="1" l="1"/>
  <c r="P230" i="1"/>
  <c r="P228" i="1"/>
  <c r="P226" i="1"/>
  <c r="P225" i="1"/>
  <c r="P231" i="1"/>
  <c r="P224" i="1"/>
  <c r="O49" i="1"/>
  <c r="U49" i="1"/>
  <c r="E50" i="1"/>
  <c r="F50" i="1"/>
  <c r="G50" i="1"/>
  <c r="H50" i="1"/>
  <c r="J50" i="1"/>
  <c r="K50" i="1"/>
  <c r="L50" i="1"/>
  <c r="M50" i="1"/>
  <c r="F21" i="1" s="1"/>
  <c r="N50" i="1"/>
  <c r="P50" i="1"/>
  <c r="Q50" i="1"/>
  <c r="R50" i="1"/>
  <c r="S50" i="1"/>
  <c r="F22" i="1" s="1"/>
  <c r="T50" i="1"/>
  <c r="D50" i="1"/>
  <c r="E37" i="1"/>
  <c r="F37" i="1"/>
  <c r="G37" i="1"/>
  <c r="H37" i="1"/>
  <c r="J37" i="1"/>
  <c r="K37" i="1"/>
  <c r="L37" i="1"/>
  <c r="M37" i="1"/>
  <c r="N37" i="1"/>
  <c r="P37" i="1"/>
  <c r="Q37" i="1"/>
  <c r="R37" i="1"/>
  <c r="S37" i="1"/>
  <c r="T37" i="1"/>
  <c r="O43" i="1"/>
  <c r="O44" i="1"/>
  <c r="O45" i="1"/>
  <c r="O46" i="1"/>
  <c r="O47" i="1"/>
  <c r="O48" i="1"/>
  <c r="U43" i="1"/>
  <c r="U44" i="1"/>
  <c r="U45" i="1"/>
  <c r="U46" i="1"/>
  <c r="U47" i="1"/>
  <c r="U48" i="1"/>
  <c r="I43" i="1"/>
  <c r="I44" i="1"/>
  <c r="I45" i="1"/>
  <c r="I46" i="1"/>
  <c r="I47" i="1"/>
  <c r="I48" i="1"/>
  <c r="U42" i="1"/>
  <c r="O42" i="1"/>
  <c r="I42" i="1"/>
  <c r="U30" i="1"/>
  <c r="U31" i="1"/>
  <c r="U32" i="1"/>
  <c r="U33" i="1"/>
  <c r="U34" i="1"/>
  <c r="U35" i="1"/>
  <c r="U36" i="1"/>
  <c r="U29" i="1"/>
  <c r="O30" i="1"/>
  <c r="O31" i="1"/>
  <c r="O32" i="1"/>
  <c r="O33" i="1"/>
  <c r="O34" i="1"/>
  <c r="O35" i="1"/>
  <c r="O36" i="1"/>
  <c r="O29" i="1"/>
  <c r="I30" i="1"/>
  <c r="I31" i="1"/>
  <c r="I32" i="1"/>
  <c r="I33" i="1"/>
  <c r="I34" i="1"/>
  <c r="I35" i="1"/>
  <c r="I36" i="1"/>
  <c r="I29" i="1"/>
  <c r="H19" i="1" l="1"/>
  <c r="H18" i="1"/>
  <c r="P229" i="1"/>
  <c r="P227" i="1"/>
  <c r="C237" i="1"/>
  <c r="D237" i="1"/>
  <c r="I37" i="1"/>
  <c r="U37" i="1"/>
  <c r="O37" i="1"/>
  <c r="O50" i="1"/>
  <c r="U50" i="1"/>
  <c r="H22" i="1"/>
  <c r="H24" i="1"/>
  <c r="H20" i="1"/>
  <c r="H21" i="1"/>
  <c r="D238" i="1" l="1"/>
  <c r="M61" i="1"/>
  <c r="D239" i="1"/>
  <c r="C238" i="1"/>
  <c r="L61" i="1"/>
  <c r="O237" i="1"/>
  <c r="O239" i="1" s="1"/>
  <c r="C239" i="1"/>
  <c r="P232" i="1"/>
  <c r="H61" i="1" l="1"/>
  <c r="O238" i="1"/>
  <c r="O216" i="1" l="1"/>
  <c r="T211" i="1"/>
  <c r="C204" i="1" l="1"/>
  <c r="C211" i="1"/>
  <c r="C206" i="1"/>
  <c r="C208" i="1"/>
  <c r="C210" i="1"/>
  <c r="C205" i="1"/>
  <c r="C207" i="1"/>
  <c r="C209" i="1"/>
  <c r="T206" i="1"/>
  <c r="T208" i="1"/>
  <c r="T205" i="1"/>
  <c r="T207" i="1"/>
  <c r="T210" i="1"/>
  <c r="F212" i="1"/>
  <c r="T209" i="1"/>
  <c r="D212" i="1"/>
  <c r="E156" i="1" l="1"/>
  <c r="E155" i="1"/>
  <c r="D217" i="1"/>
  <c r="D219" i="1" s="1"/>
  <c r="C217" i="1"/>
  <c r="J55" i="1" s="1"/>
  <c r="T212" i="1"/>
  <c r="O153" i="1"/>
  <c r="D218" i="1" l="1"/>
  <c r="C218" i="1"/>
  <c r="O217" i="1"/>
  <c r="O219" i="1" s="1"/>
  <c r="C219" i="1"/>
  <c r="C155" i="1"/>
  <c r="O154" i="1"/>
  <c r="C156" i="1"/>
  <c r="D155" i="1"/>
  <c r="D156" i="1"/>
  <c r="O218" i="1" l="1"/>
  <c r="O156" i="1"/>
  <c r="O155" i="1"/>
  <c r="H187" i="1" l="1"/>
  <c r="I187" i="1"/>
  <c r="J187" i="1"/>
  <c r="K187" i="1"/>
  <c r="L187" i="1"/>
  <c r="M187" i="1"/>
  <c r="N187" i="1"/>
  <c r="O187" i="1"/>
  <c r="P187" i="1"/>
  <c r="Q167" i="1"/>
  <c r="P167" i="1"/>
  <c r="O167" i="1"/>
  <c r="N167" i="1"/>
  <c r="Q166" i="1"/>
  <c r="P166" i="1"/>
  <c r="N166" i="1"/>
  <c r="N168" i="1"/>
  <c r="O168" i="1"/>
  <c r="P168" i="1"/>
  <c r="Q165" i="1"/>
  <c r="P165" i="1"/>
  <c r="O165" i="1"/>
  <c r="N165" i="1"/>
  <c r="O164" i="1"/>
  <c r="N164" i="1"/>
  <c r="Q164" i="1"/>
  <c r="Q168" i="1"/>
  <c r="AE168" i="1"/>
  <c r="H168" i="1"/>
  <c r="Q163" i="1"/>
  <c r="O163" i="1"/>
  <c r="N163" i="1"/>
  <c r="P162" i="1"/>
  <c r="O162" i="1"/>
  <c r="N162" i="1"/>
  <c r="Q161" i="1"/>
  <c r="P161" i="1"/>
  <c r="D141" i="1"/>
  <c r="D99" i="1"/>
  <c r="C99" i="1"/>
  <c r="D115" i="1"/>
  <c r="F114" i="1"/>
  <c r="F108" i="1" l="1"/>
  <c r="F109" i="1"/>
  <c r="F107" i="1"/>
  <c r="F111" i="1"/>
  <c r="F113" i="1"/>
  <c r="E128" i="1"/>
  <c r="F112" i="1"/>
  <c r="E99" i="1"/>
  <c r="E122" i="1"/>
  <c r="E121" i="1"/>
  <c r="J142" i="1"/>
  <c r="E149" i="1"/>
  <c r="E148" i="1"/>
  <c r="O177" i="1"/>
  <c r="K177" i="1"/>
  <c r="N177" i="1"/>
  <c r="J177" i="1"/>
  <c r="F177" i="1"/>
  <c r="M177" i="1"/>
  <c r="I177" i="1"/>
  <c r="P177" i="1"/>
  <c r="L177" i="1"/>
  <c r="H177" i="1"/>
  <c r="P163" i="1"/>
  <c r="P164" i="1"/>
  <c r="F110" i="1"/>
  <c r="H163" i="1"/>
  <c r="E177" i="1"/>
  <c r="E182" i="1"/>
  <c r="AB169" i="1"/>
  <c r="F179" i="1" s="1"/>
  <c r="F184" i="1" s="1"/>
  <c r="E169" i="1"/>
  <c r="Q162" i="1"/>
  <c r="Q169" i="1" s="1"/>
  <c r="O146" i="1"/>
  <c r="G169" i="1"/>
  <c r="H166" i="1"/>
  <c r="O119" i="1"/>
  <c r="O126" i="1"/>
  <c r="D140" i="1"/>
  <c r="H161" i="1"/>
  <c r="N161" i="1"/>
  <c r="N169" i="1" s="1"/>
  <c r="F169" i="1"/>
  <c r="H162" i="1"/>
  <c r="AE167" i="1"/>
  <c r="O161" i="1"/>
  <c r="D134" i="1"/>
  <c r="AE162" i="1"/>
  <c r="AD169" i="1"/>
  <c r="F181" i="1" s="1"/>
  <c r="F186" i="1" s="1"/>
  <c r="AE165" i="1"/>
  <c r="AA169" i="1"/>
  <c r="F178" i="1" s="1"/>
  <c r="F183" i="1" s="1"/>
  <c r="AC169" i="1"/>
  <c r="F180" i="1" s="1"/>
  <c r="F185" i="1" s="1"/>
  <c r="D138" i="1"/>
  <c r="AE163" i="1"/>
  <c r="H164" i="1"/>
  <c r="H165" i="1"/>
  <c r="AE166" i="1"/>
  <c r="O166" i="1"/>
  <c r="H167" i="1"/>
  <c r="AE164" i="1"/>
  <c r="D136" i="1"/>
  <c r="D137" i="1"/>
  <c r="D139" i="1"/>
  <c r="D135" i="1"/>
  <c r="C134" i="1" l="1"/>
  <c r="D121" i="1"/>
  <c r="D122" i="1"/>
  <c r="O115" i="1"/>
  <c r="E102" i="1"/>
  <c r="E101" i="1"/>
  <c r="H54" i="1"/>
  <c r="J54" i="1" s="1"/>
  <c r="J56" i="1"/>
  <c r="Q186" i="1"/>
  <c r="G187" i="1"/>
  <c r="Q183" i="1"/>
  <c r="G177" i="1"/>
  <c r="Q185" i="1"/>
  <c r="Q176" i="1"/>
  <c r="Q174" i="1"/>
  <c r="Q175" i="1"/>
  <c r="Q173" i="1"/>
  <c r="C148" i="1"/>
  <c r="C135" i="1"/>
  <c r="C139" i="1"/>
  <c r="C141" i="1"/>
  <c r="C137" i="1"/>
  <c r="F182" i="1"/>
  <c r="C136" i="1"/>
  <c r="C138" i="1"/>
  <c r="C140" i="1"/>
  <c r="P169" i="1"/>
  <c r="E187" i="1"/>
  <c r="Q177" i="1"/>
  <c r="Q180" i="1"/>
  <c r="H169" i="1"/>
  <c r="Q179" i="1"/>
  <c r="F115" i="1"/>
  <c r="U115" i="1"/>
  <c r="AE169" i="1"/>
  <c r="O169" i="1"/>
  <c r="D142" i="1"/>
  <c r="Q184" i="1" l="1"/>
  <c r="G182" i="1"/>
  <c r="Q182" i="1" s="1"/>
  <c r="Q181" i="1"/>
  <c r="O147" i="1"/>
  <c r="J60" i="1"/>
  <c r="C121" i="1"/>
  <c r="O121" i="1" s="1"/>
  <c r="O120" i="1"/>
  <c r="O122" i="1" s="1"/>
  <c r="C122" i="1"/>
  <c r="C149" i="1"/>
  <c r="D148" i="1"/>
  <c r="O148" i="1" s="1"/>
  <c r="D149" i="1"/>
  <c r="J57" i="1"/>
  <c r="Q178" i="1"/>
  <c r="O149" i="1" l="1"/>
  <c r="F187" i="1"/>
  <c r="Q187" i="1" s="1"/>
  <c r="O127" i="1" l="1"/>
  <c r="O129" i="1" s="1"/>
  <c r="C128" i="1"/>
  <c r="D128" i="1"/>
  <c r="O92" i="1"/>
  <c r="D95" i="1"/>
  <c r="D94" i="1"/>
  <c r="O99" i="1"/>
  <c r="C95" i="1"/>
  <c r="C94" i="1"/>
  <c r="O128" i="1" l="1"/>
  <c r="J58" i="1" l="1"/>
  <c r="H23" i="1"/>
  <c r="C101" i="1" l="1"/>
  <c r="O100" i="1"/>
  <c r="C102" i="1"/>
  <c r="D101" i="1"/>
  <c r="D102" i="1"/>
  <c r="J59" i="1"/>
  <c r="O101" i="1" l="1"/>
  <c r="O102" i="1"/>
  <c r="E93" i="1" l="1"/>
  <c r="E95" i="1" s="1"/>
  <c r="E94" i="1" l="1"/>
  <c r="O93" i="1"/>
  <c r="O95" i="1" s="1"/>
  <c r="O94" i="1" l="1"/>
</calcChain>
</file>

<file path=xl/comments1.xml><?xml version="1.0" encoding="utf-8"?>
<comments xmlns="http://schemas.openxmlformats.org/spreadsheetml/2006/main">
  <authors>
    <author>栗文慧</author>
  </authors>
  <commentList>
    <comment ref="C76" authorId="0">
      <text>
        <r>
          <rPr>
            <b/>
            <sz val="9"/>
            <color indexed="81"/>
            <rFont val="宋体"/>
            <family val="3"/>
            <charset val="134"/>
          </rPr>
          <t>栗文慧:按人均产值</t>
        </r>
      </text>
    </comment>
  </commentList>
</comments>
</file>

<file path=xl/sharedStrings.xml><?xml version="1.0" encoding="utf-8"?>
<sst xmlns="http://schemas.openxmlformats.org/spreadsheetml/2006/main" count="527" uniqueCount="154">
  <si>
    <t>工厂</t>
  </si>
  <si>
    <t>年度预算进度（金额）</t>
  </si>
  <si>
    <t>排名</t>
  </si>
  <si>
    <t>年度目标</t>
  </si>
  <si>
    <t>累计完成</t>
  </si>
  <si>
    <t>进度率</t>
  </si>
  <si>
    <t>天津</t>
  </si>
  <si>
    <t>湖南</t>
  </si>
  <si>
    <t>西安</t>
  </si>
  <si>
    <t>山东</t>
  </si>
  <si>
    <t>长春</t>
  </si>
  <si>
    <t>成都</t>
  </si>
  <si>
    <t>合计</t>
  </si>
  <si>
    <t>安路普</t>
    <phoneticPr fontId="3" type="noConversion"/>
  </si>
  <si>
    <t>河北</t>
    <phoneticPr fontId="3" type="noConversion"/>
  </si>
  <si>
    <t>直接人员</t>
    <phoneticPr fontId="3" type="noConversion"/>
  </si>
  <si>
    <t>间接人员</t>
    <phoneticPr fontId="3" type="noConversion"/>
  </si>
  <si>
    <t>人员合计</t>
    <phoneticPr fontId="3" type="noConversion"/>
  </si>
  <si>
    <t>人员情况</t>
    <phoneticPr fontId="3" type="noConversion"/>
  </si>
  <si>
    <t>1月</t>
    <phoneticPr fontId="3" type="noConversion"/>
  </si>
  <si>
    <t>2月</t>
  </si>
  <si>
    <t>2月</t>
    <phoneticPr fontId="3" type="noConversion"/>
  </si>
  <si>
    <t>合计</t>
    <phoneticPr fontId="3" type="noConversion"/>
  </si>
  <si>
    <t>工厂</t>
    <phoneticPr fontId="3" type="noConversion"/>
  </si>
  <si>
    <t>销售收入</t>
  </si>
  <si>
    <t>1月份</t>
    <phoneticPr fontId="3" type="noConversion"/>
  </si>
  <si>
    <t>2月份</t>
  </si>
  <si>
    <t>2月份</t>
    <phoneticPr fontId="3" type="noConversion"/>
  </si>
  <si>
    <t>3月份</t>
  </si>
  <si>
    <t>4月份</t>
  </si>
  <si>
    <t>5月份</t>
  </si>
  <si>
    <t>6月份</t>
  </si>
  <si>
    <t>利润</t>
    <phoneticPr fontId="3" type="noConversion"/>
  </si>
  <si>
    <t>原材料</t>
  </si>
  <si>
    <t>半成品</t>
  </si>
  <si>
    <t>成品</t>
  </si>
  <si>
    <t>呆滞品</t>
  </si>
  <si>
    <t>库存现状</t>
    <phoneticPr fontId="3" type="noConversion"/>
  </si>
  <si>
    <t>7月份</t>
  </si>
  <si>
    <t>8月份</t>
  </si>
  <si>
    <t>2019年</t>
    <phoneticPr fontId="3" type="noConversion"/>
  </si>
  <si>
    <t>2020年</t>
    <phoneticPr fontId="3" type="noConversion"/>
  </si>
  <si>
    <t>同比增减</t>
    <phoneticPr fontId="3" type="noConversion"/>
  </si>
  <si>
    <t>增减率</t>
    <phoneticPr fontId="3" type="noConversion"/>
  </si>
  <si>
    <t>项目</t>
    <phoneticPr fontId="3" type="noConversion"/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</si>
  <si>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</si>
  <si>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</si>
  <si>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</si>
  <si>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</si>
  <si>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</si>
  <si>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</si>
  <si>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</si>
  <si>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</si>
  <si>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</si>
  <si>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</si>
  <si>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原材料</t>
    <phoneticPr fontId="3" type="noConversion"/>
  </si>
  <si>
    <t>年份</t>
    <phoneticPr fontId="3" type="noConversion"/>
  </si>
  <si>
    <t>差异</t>
    <phoneticPr fontId="3" type="noConversion"/>
  </si>
  <si>
    <t>备注</t>
    <phoneticPr fontId="3" type="noConversion"/>
  </si>
  <si>
    <t>合计平均</t>
    <phoneticPr fontId="3" type="noConversion"/>
  </si>
  <si>
    <t>裁决</t>
    <phoneticPr fontId="3" type="noConversion"/>
  </si>
  <si>
    <t>编制</t>
    <phoneticPr fontId="3" type="noConversion"/>
  </si>
  <si>
    <t>审核</t>
    <phoneticPr fontId="3" type="noConversion"/>
  </si>
  <si>
    <t>批准</t>
    <phoneticPr fontId="3" type="noConversion"/>
  </si>
  <si>
    <t>总结</t>
    <phoneticPr fontId="3" type="noConversion"/>
  </si>
  <si>
    <t>2019年</t>
    <phoneticPr fontId="3" type="noConversion"/>
  </si>
  <si>
    <t>2020年进度</t>
    <phoneticPr fontId="3" type="noConversion"/>
  </si>
  <si>
    <t>合计</t>
    <phoneticPr fontId="3" type="noConversion"/>
  </si>
  <si>
    <t>合计</t>
    <phoneticPr fontId="3" type="noConversion"/>
  </si>
  <si>
    <t>月份</t>
    <phoneticPr fontId="3" type="noConversion"/>
  </si>
  <si>
    <t>1月份</t>
    <phoneticPr fontId="3" type="noConversion"/>
  </si>
  <si>
    <t>营业成本</t>
    <phoneticPr fontId="3" type="noConversion"/>
  </si>
  <si>
    <t>销售费用</t>
  </si>
  <si>
    <t>管理费用</t>
    <phoneticPr fontId="3" type="noConversion"/>
  </si>
  <si>
    <t>财务费用</t>
    <phoneticPr fontId="3" type="noConversion"/>
  </si>
  <si>
    <t>营业利润</t>
  </si>
  <si>
    <t>净利润</t>
  </si>
  <si>
    <t>2020年预算</t>
    <phoneticPr fontId="3" type="noConversion"/>
  </si>
  <si>
    <t>进度率</t>
    <phoneticPr fontId="3" type="noConversion"/>
  </si>
  <si>
    <t>营业收入</t>
    <phoneticPr fontId="3" type="noConversion"/>
  </si>
  <si>
    <t>1月</t>
    <phoneticPr fontId="3" type="noConversion"/>
  </si>
  <si>
    <t>销售费用</t>
    <phoneticPr fontId="3" type="noConversion"/>
  </si>
  <si>
    <t>备注</t>
    <phoneticPr fontId="3" type="noConversion"/>
  </si>
  <si>
    <t>管理费用</t>
    <phoneticPr fontId="3" type="noConversion"/>
  </si>
  <si>
    <t>利润</t>
  </si>
  <si>
    <t>利润</t>
    <phoneticPr fontId="3" type="noConversion"/>
  </si>
  <si>
    <t>5月</t>
    <phoneticPr fontId="3" type="noConversion"/>
  </si>
  <si>
    <t>回款</t>
  </si>
  <si>
    <t>存货管理</t>
  </si>
  <si>
    <t>劳效管理</t>
  </si>
  <si>
    <t>人均产值</t>
  </si>
  <si>
    <t>劳效率</t>
  </si>
  <si>
    <t>运费管理</t>
  </si>
  <si>
    <t xml:space="preserve">    人员数     （平均）</t>
    <phoneticPr fontId="3" type="noConversion"/>
  </si>
  <si>
    <t>2019年达成</t>
    <phoneticPr fontId="3" type="noConversion"/>
  </si>
  <si>
    <t>2020年目标</t>
    <phoneticPr fontId="3" type="noConversion"/>
  </si>
  <si>
    <t>2020年月份</t>
    <phoneticPr fontId="3" type="noConversion"/>
  </si>
  <si>
    <t xml:space="preserve">   2020年实际             （1-12月累计）</t>
    <phoneticPr fontId="3" type="noConversion"/>
  </si>
  <si>
    <t>2020年回款达成</t>
    <phoneticPr fontId="3" type="noConversion"/>
  </si>
  <si>
    <t>2020年运费达成</t>
    <phoneticPr fontId="3" type="noConversion"/>
  </si>
  <si>
    <t>2020年与2019年运费对比</t>
    <phoneticPr fontId="3" type="noConversion"/>
  </si>
  <si>
    <t>2020年与2019年回款对比</t>
    <phoneticPr fontId="3" type="noConversion"/>
  </si>
  <si>
    <t>2020年与2019年交付数量对比</t>
    <phoneticPr fontId="3" type="noConversion"/>
  </si>
  <si>
    <t>2020年与2019年生产效率对比</t>
    <phoneticPr fontId="3" type="noConversion"/>
  </si>
  <si>
    <t>2019年与2020年库存实际对比</t>
    <phoneticPr fontId="3" type="noConversion"/>
  </si>
  <si>
    <t>2、经营KPI达成（单位：万元）</t>
    <phoneticPr fontId="3" type="noConversion"/>
  </si>
  <si>
    <t>1、经营财务指标完成（单位：万元）</t>
    <phoneticPr fontId="3" type="noConversion"/>
  </si>
  <si>
    <t>流失工时（h)</t>
    <phoneticPr fontId="3" type="noConversion"/>
  </si>
  <si>
    <t>生产效率(百分比）</t>
    <phoneticPr fontId="3" type="noConversion"/>
  </si>
  <si>
    <t>交付数量 （件）</t>
    <phoneticPr fontId="3" type="noConversion"/>
  </si>
  <si>
    <t>2020年与2019年销售收入对比</t>
    <phoneticPr fontId="3" type="noConversion"/>
  </si>
  <si>
    <t>2020年与2019年利润情况对比</t>
    <phoneticPr fontId="3" type="noConversion"/>
  </si>
  <si>
    <t>2020年与2019年人员数对比</t>
    <phoneticPr fontId="3" type="noConversion"/>
  </si>
  <si>
    <t>2020年与2019年人均产值对比</t>
    <phoneticPr fontId="3" type="noConversion"/>
  </si>
  <si>
    <t>营业收入</t>
    <phoneticPr fontId="3" type="noConversion"/>
  </si>
  <si>
    <t>2月份</t>
    <phoneticPr fontId="3" type="noConversion"/>
  </si>
  <si>
    <t>3月份</t>
    <phoneticPr fontId="3" type="noConversion"/>
  </si>
  <si>
    <t>2月</t>
    <phoneticPr fontId="3" type="noConversion"/>
  </si>
  <si>
    <t>3月</t>
    <phoneticPr fontId="3" type="noConversion"/>
  </si>
  <si>
    <t>2.1 人员及产值情况（单位：万元）</t>
    <phoneticPr fontId="3" type="noConversion"/>
  </si>
  <si>
    <t>2.2 销售收入及利润（单位：万元）</t>
    <phoneticPr fontId="3" type="noConversion"/>
  </si>
  <si>
    <t>2.3 劳效及交付情况</t>
    <phoneticPr fontId="3" type="noConversion"/>
  </si>
  <si>
    <t>2.4  存货管理</t>
    <phoneticPr fontId="3" type="noConversion"/>
  </si>
  <si>
    <t>2.5、销售回款</t>
    <phoneticPr fontId="3" type="noConversion"/>
  </si>
  <si>
    <t>2.6、运费达成（单位：万元）</t>
    <phoneticPr fontId="3" type="noConversion"/>
  </si>
  <si>
    <t>9月份</t>
  </si>
  <si>
    <t>10月份</t>
  </si>
  <si>
    <t>11月份</t>
  </si>
  <si>
    <t>12月份</t>
  </si>
  <si>
    <t>1月</t>
    <phoneticPr fontId="3" type="noConversion"/>
  </si>
  <si>
    <t>合计</t>
    <phoneticPr fontId="3" type="noConversion"/>
  </si>
  <si>
    <t>备注</t>
    <phoneticPr fontId="3" type="noConversion"/>
  </si>
  <si>
    <t>2月</t>
    <phoneticPr fontId="3" type="noConversion"/>
  </si>
  <si>
    <t>3月</t>
    <phoneticPr fontId="3" type="noConversion"/>
  </si>
  <si>
    <t>4月</t>
    <phoneticPr fontId="3" type="noConversion"/>
  </si>
  <si>
    <t>5月</t>
    <phoneticPr fontId="3" type="noConversion"/>
  </si>
  <si>
    <t>1月</t>
    <phoneticPr fontId="3" type="noConversion"/>
  </si>
  <si>
    <t>接间人员</t>
    <phoneticPr fontId="3" type="noConversion"/>
  </si>
  <si>
    <t>4月</t>
    <phoneticPr fontId="3" type="noConversion"/>
  </si>
  <si>
    <t>5月</t>
    <phoneticPr fontId="3" type="noConversion"/>
  </si>
  <si>
    <t>6月</t>
    <phoneticPr fontId="3" type="noConversion"/>
  </si>
  <si>
    <r>
      <t>2020年4月份经营总报表</t>
    </r>
    <r>
      <rPr>
        <sz val="12"/>
        <color theme="1"/>
        <rFont val="微软雅黑"/>
        <family val="2"/>
        <charset val="134"/>
      </rPr>
      <t>（2020.5.12）</t>
    </r>
    <phoneticPr fontId="3" type="noConversion"/>
  </si>
  <si>
    <t>1月份</t>
  </si>
  <si>
    <t>合计平均</t>
    <phoneticPr fontId="3" type="noConversion"/>
  </si>
  <si>
    <t>湖南</t>
    <phoneticPr fontId="3" type="noConversion"/>
  </si>
  <si>
    <t>西安</t>
    <phoneticPr fontId="3" type="noConversion"/>
  </si>
  <si>
    <t>山东</t>
    <phoneticPr fontId="3" type="noConversion"/>
  </si>
  <si>
    <t>长春</t>
    <phoneticPr fontId="3" type="noConversion"/>
  </si>
  <si>
    <t>成都</t>
    <phoneticPr fontId="3" type="noConversion"/>
  </si>
  <si>
    <t>安路普</t>
    <phoneticPr fontId="3" type="noConversion"/>
  </si>
  <si>
    <t>合计</t>
    <phoneticPr fontId="3" type="noConversion"/>
  </si>
  <si>
    <t>其中潍坊成品库存金额有751.59万为青岛一汽产品。</t>
    <phoneticPr fontId="3" type="noConversion"/>
  </si>
  <si>
    <t>张晓楠</t>
    <phoneticPr fontId="3" type="noConversion"/>
  </si>
  <si>
    <t xml:space="preserve">   2020年实际           （1-12月累计）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</si>
</sst>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41" formatCode="_ * #,##0_ ;_ * \-#,##0_ ;_ * &quot;-&quot;_ ;_ @_ "/>
    <numFmt numFmtId="43" formatCode="_ * #,##0.00_ ;_ * \-#,##0.00_ ;_ * &quot;-&quot;??_ ;_ @_ "/>
    <numFmt numFmtId="176" formatCode="0.00_);[Red]\(0.00\)"/>
    <numFmt numFmtId="177" formatCode="0.00_ "/>
    <numFmt numFmtId="178" formatCode="0.00;[Red]0.00"/>
    <numFmt numFmtId="179" formatCode="0;[Red]0"/>
    <numFmt numFmtId="180" formatCode="0_);[Red]\(0\)"/>
    <numFmt numFmtId="181" formatCode="0_ ;[Red]\-0\ "/>
    <numFmt numFmtId="182" formatCode="0.00_ ;[Red]\-0.00\ "/>
    <numFmt numFmtId="183" formatCode="[$-F800]dddd\,\ mmmm\ dd\,\ yyyy"/>
    <numFmt numFmtId="184" formatCode="0.0%"/>
    <numFmt numFmtId="185" formatCode="_ &quot;￥&quot;* #,##0_ ;_ &quot;￥&quot;* \-#,##0_ ;_ &quot;￥&quot;* &quot;-&quot;_ ;_ @_ "/>
    <numFmt numFmtId="186" formatCode="0.00000000000_ "/>
    <numFmt numFmtId="187" formatCode="0.000000000_ "/>
  </numFmts>
  <fonts count="36" x14ac:knownFonts="1">
    <font>
      <sz val="11"/>
      <color theme="1"/>
      <name val="宋体"/>
      <family val="2"/>
      <charset val="134"/>
      <scheme val="minor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2"/>
      <charset val="134"/>
      <scheme val="minor"/>
    </font>
    <font>
      <sz val="10"/>
      <name val="微软雅黑"/>
      <family val="2"/>
      <charset val="134"/>
    </font>
    <font>
      <sz val="10"/>
      <color theme="1"/>
      <name val="微软雅黑"/>
      <family val="2"/>
      <charset val="134"/>
    </font>
    <font>
      <sz val="8"/>
      <color theme="1"/>
      <name val="微软雅黑"/>
      <family val="2"/>
      <charset val="134"/>
    </font>
    <font>
      <sz val="14"/>
      <color theme="1"/>
      <name val="微软雅黑"/>
      <family val="2"/>
      <charset val="134"/>
    </font>
    <font>
      <sz val="11"/>
      <color theme="1"/>
      <name val="微软雅黑"/>
      <family val="2"/>
      <charset val="134"/>
    </font>
    <font>
      <b/>
      <sz val="9"/>
      <color indexed="81"/>
      <name val="宋体"/>
      <family val="3"/>
      <charset val="134"/>
    </font>
    <font>
      <sz val="12"/>
      <color theme="1"/>
      <name val="微软雅黑"/>
      <family val="2"/>
      <charset val="134"/>
    </font>
    <font>
      <sz val="20"/>
      <color theme="1"/>
      <name val="微软雅黑"/>
      <family val="2"/>
      <charset val="134"/>
    </font>
    <font>
      <b/>
      <sz val="11"/>
      <color rgb="FF0070C0"/>
      <name val="微软雅黑"/>
      <family val="2"/>
      <charset val="134"/>
    </font>
    <font>
      <sz val="28"/>
      <color theme="1"/>
      <name val="微软雅黑"/>
      <family val="2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sz val="9"/>
      <name val="微软雅黑"/>
      <family val="2"/>
      <charset val="134"/>
    </font>
    <font>
      <b/>
      <sz val="14"/>
      <color rgb="FF002060"/>
      <name val="微软雅黑"/>
      <family val="2"/>
      <charset val="134"/>
    </font>
    <font>
      <b/>
      <sz val="12"/>
      <color rgb="FF7030A0"/>
      <name val="微软雅黑"/>
      <family val="2"/>
      <charset val="134"/>
    </font>
    <font>
      <sz val="10"/>
      <name val="宋体"/>
      <family val="3"/>
      <charset val="134"/>
    </font>
    <font>
      <sz val="12"/>
      <name val="Times New Roman"/>
      <family val="1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name val="宋体"/>
      <family val="3"/>
      <charset val="134"/>
    </font>
    <font>
      <sz val="9"/>
      <name val="Arial"/>
      <family val="2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0"/>
      <name val="Arial"/>
      <family val="2"/>
    </font>
    <font>
      <b/>
      <sz val="12"/>
      <color rgb="FF00B050"/>
      <name val="微软雅黑"/>
      <family val="2"/>
      <charset val="134"/>
    </font>
    <font>
      <b/>
      <sz val="12"/>
      <color rgb="FFFFC000"/>
      <name val="微软雅黑"/>
      <family val="2"/>
      <charset val="134"/>
    </font>
    <font>
      <b/>
      <sz val="12"/>
      <color rgb="FFFF0000"/>
      <name val="微软雅黑"/>
      <family val="2"/>
      <charset val="134"/>
    </font>
    <font>
      <b/>
      <sz val="11"/>
      <color rgb="FF00B050"/>
      <name val="微软雅黑"/>
      <family val="2"/>
      <charset val="134"/>
    </font>
    <font>
      <b/>
      <sz val="11"/>
      <color rgb="FFFFC000"/>
      <name val="微软雅黑"/>
      <family val="2"/>
      <charset val="134"/>
    </font>
    <font>
      <b/>
      <sz val="11"/>
      <color rgb="FFFF0000"/>
      <name val="微软雅黑"/>
      <family val="2"/>
      <charset val="134"/>
    </font>
    <font>
      <b/>
      <sz val="10"/>
      <color rgb="FFFF0000"/>
      <name val="微软雅黑"/>
      <family val="2"/>
      <charset val="13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6" tint="0.59999389629810485"/>
        <bgColor indexed="64"/>
      </patternFill>
    </fill>
  </fills>
  <borders count="125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69">
    <xf numFmtId="0" fontId="0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183" fontId="15" fillId="0" borderId="0">
      <alignment vertical="center"/>
    </xf>
    <xf numFmtId="43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183" fontId="15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9" fontId="22" fillId="0" borderId="0" applyFont="0" applyFill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2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183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43" fontId="15" fillId="0" borderId="0" applyFont="0" applyFill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21" fillId="0" borderId="0"/>
    <xf numFmtId="0" fontId="23" fillId="0" borderId="0">
      <alignment vertical="center"/>
    </xf>
    <xf numFmtId="41" fontId="23" fillId="0" borderId="0" applyFont="0" applyFill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0" fontId="25" fillId="0" borderId="16" applyNumberFormat="0" applyFill="0" applyBorder="0" applyAlignment="0" applyProtection="0">
      <alignment vertical="center"/>
    </xf>
    <xf numFmtId="0" fontId="24" fillId="0" borderId="0">
      <alignment vertical="center"/>
    </xf>
    <xf numFmtId="9" fontId="23" fillId="0" borderId="0" applyFont="0" applyFill="0" applyBorder="0" applyAlignment="0" applyProtection="0">
      <alignment vertical="center"/>
    </xf>
    <xf numFmtId="0" fontId="26" fillId="0" borderId="0"/>
    <xf numFmtId="0" fontId="23" fillId="0" borderId="0">
      <alignment vertical="center"/>
    </xf>
    <xf numFmtId="9" fontId="27" fillId="0" borderId="0" applyFont="0" applyFill="0" applyBorder="0" applyAlignment="0" applyProtection="0">
      <alignment vertical="center"/>
    </xf>
    <xf numFmtId="0" fontId="23" fillId="0" borderId="0">
      <alignment vertical="center"/>
    </xf>
    <xf numFmtId="0" fontId="27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4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183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3" fillId="0" borderId="0">
      <alignment vertical="center"/>
    </xf>
    <xf numFmtId="0" fontId="24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/>
    <xf numFmtId="0" fontId="23" fillId="0" borderId="0">
      <alignment vertical="center"/>
    </xf>
    <xf numFmtId="43" fontId="23" fillId="0" borderId="0" applyFont="0" applyFill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15" fillId="0" borderId="0">
      <alignment vertical="center"/>
    </xf>
    <xf numFmtId="0" fontId="28" fillId="0" borderId="0"/>
    <xf numFmtId="185" fontId="15" fillId="0" borderId="0" applyFont="0" applyFill="0" applyBorder="0" applyAlignment="0" applyProtection="0">
      <alignment vertical="center"/>
    </xf>
  </cellStyleXfs>
  <cellXfs count="524">
    <xf numFmtId="0" fontId="0" fillId="0" borderId="0" xfId="0">
      <alignment vertical="center"/>
    </xf>
    <xf numFmtId="0" fontId="6" fillId="0" borderId="6" xfId="0" applyFont="1" applyBorder="1">
      <alignment vertical="center"/>
    </xf>
    <xf numFmtId="2" fontId="6" fillId="0" borderId="6" xfId="0" applyNumberFormat="1" applyFont="1" applyBorder="1">
      <alignment vertical="center"/>
    </xf>
    <xf numFmtId="0" fontId="4" fillId="2" borderId="55" xfId="3" applyFont="1" applyFill="1" applyBorder="1" applyAlignment="1">
      <alignment horizontal="center" vertical="center"/>
    </xf>
    <xf numFmtId="0" fontId="4" fillId="2" borderId="17" xfId="3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 textRotation="255"/>
    </xf>
    <xf numFmtId="0" fontId="7" fillId="2" borderId="0" xfId="0" applyFont="1" applyFill="1" applyBorder="1" applyAlignment="1">
      <alignment horizontal="center" vertical="center" textRotation="255"/>
    </xf>
    <xf numFmtId="0" fontId="7" fillId="2" borderId="21" xfId="0" applyFont="1" applyFill="1" applyBorder="1" applyAlignment="1">
      <alignment horizontal="center" vertical="center" textRotation="255"/>
    </xf>
    <xf numFmtId="0" fontId="4" fillId="2" borderId="10" xfId="3" applyFont="1" applyFill="1" applyBorder="1" applyAlignment="1">
      <alignment horizontal="center" vertical="center"/>
    </xf>
    <xf numFmtId="0" fontId="4" fillId="2" borderId="2" xfId="3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/>
    </xf>
    <xf numFmtId="0" fontId="12" fillId="2" borderId="12" xfId="3" applyNumberFormat="1" applyFont="1" applyFill="1" applyBorder="1" applyAlignment="1">
      <alignment horizontal="center" vertical="center"/>
    </xf>
    <xf numFmtId="0" fontId="4" fillId="2" borderId="1" xfId="3" applyFont="1" applyFill="1" applyBorder="1" applyAlignment="1">
      <alignment horizontal="center" vertical="center"/>
    </xf>
    <xf numFmtId="0" fontId="4" fillId="2" borderId="8" xfId="3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4" fillId="2" borderId="11" xfId="3" applyFont="1" applyFill="1" applyBorder="1" applyAlignment="1">
      <alignment horizontal="center" vertical="center"/>
    </xf>
    <xf numFmtId="0" fontId="4" fillId="2" borderId="44" xfId="3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 vertical="center" textRotation="255"/>
    </xf>
    <xf numFmtId="0" fontId="7" fillId="2" borderId="78" xfId="0" applyFont="1" applyFill="1" applyBorder="1" applyAlignment="1">
      <alignment horizontal="center" vertical="center" textRotation="255"/>
    </xf>
    <xf numFmtId="0" fontId="11" fillId="2" borderId="8" xfId="0" applyFont="1" applyFill="1" applyBorder="1" applyAlignment="1">
      <alignment horizontal="center" vertical="center" textRotation="255"/>
    </xf>
    <xf numFmtId="0" fontId="5" fillId="0" borderId="0" xfId="0" applyFont="1">
      <alignment vertical="center"/>
    </xf>
    <xf numFmtId="0" fontId="5" fillId="2" borderId="82" xfId="0" applyFont="1" applyFill="1" applyBorder="1" applyAlignment="1">
      <alignment horizontal="center" vertical="center"/>
    </xf>
    <xf numFmtId="176" fontId="16" fillId="2" borderId="12" xfId="0" applyNumberFormat="1" applyFont="1" applyFill="1" applyBorder="1" applyAlignment="1">
      <alignment horizontal="center" vertical="center"/>
    </xf>
    <xf numFmtId="176" fontId="16" fillId="2" borderId="6" xfId="0" applyNumberFormat="1" applyFont="1" applyFill="1" applyBorder="1" applyAlignment="1">
      <alignment horizontal="center" vertical="center"/>
    </xf>
    <xf numFmtId="176" fontId="16" fillId="2" borderId="6" xfId="6" applyNumberFormat="1" applyFont="1" applyFill="1" applyBorder="1" applyAlignment="1">
      <alignment horizontal="center" vertical="center" wrapText="1" readingOrder="1"/>
    </xf>
    <xf numFmtId="2" fontId="16" fillId="2" borderId="34" xfId="0" applyNumberFormat="1" applyFont="1" applyFill="1" applyBorder="1" applyAlignment="1">
      <alignment vertical="center"/>
    </xf>
    <xf numFmtId="182" fontId="16" fillId="2" borderId="6" xfId="0" applyNumberFormat="1" applyFont="1" applyFill="1" applyBorder="1" applyAlignment="1">
      <alignment horizontal="center" vertical="center"/>
    </xf>
    <xf numFmtId="43" fontId="16" fillId="2" borderId="36" xfId="5" applyFont="1" applyFill="1" applyBorder="1" applyAlignment="1">
      <alignment horizontal="center" vertical="center"/>
    </xf>
    <xf numFmtId="43" fontId="16" fillId="2" borderId="6" xfId="5" applyFont="1" applyFill="1" applyBorder="1" applyAlignment="1">
      <alignment horizontal="center" vertical="center"/>
    </xf>
    <xf numFmtId="43" fontId="16" fillId="2" borderId="12" xfId="5" applyFont="1" applyFill="1" applyBorder="1" applyAlignment="1">
      <alignment horizontal="center" vertical="center"/>
    </xf>
    <xf numFmtId="2" fontId="16" fillId="2" borderId="3" xfId="0" applyNumberFormat="1" applyFont="1" applyFill="1" applyBorder="1" applyAlignment="1">
      <alignment horizontal="center" vertical="center"/>
    </xf>
    <xf numFmtId="43" fontId="16" fillId="2" borderId="7" xfId="5" applyFont="1" applyFill="1" applyBorder="1" applyAlignment="1">
      <alignment vertical="center"/>
    </xf>
    <xf numFmtId="43" fontId="16" fillId="0" borderId="0" xfId="5" applyFont="1" applyBorder="1">
      <alignment vertical="center"/>
    </xf>
    <xf numFmtId="0" fontId="5" fillId="2" borderId="0" xfId="0" applyFont="1" applyFill="1" applyBorder="1" applyAlignment="1">
      <alignment horizontal="center" vertical="center"/>
    </xf>
    <xf numFmtId="0" fontId="16" fillId="2" borderId="6" xfId="0" applyFont="1" applyFill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center" vertical="center"/>
    </xf>
    <xf numFmtId="179" fontId="16" fillId="2" borderId="6" xfId="0" applyNumberFormat="1" applyFont="1" applyFill="1" applyBorder="1" applyAlignment="1">
      <alignment horizontal="center" vertical="center"/>
    </xf>
    <xf numFmtId="0" fontId="5" fillId="2" borderId="0" xfId="0" applyFont="1" applyFill="1">
      <alignment vertical="center"/>
    </xf>
    <xf numFmtId="0" fontId="5" fillId="2" borderId="69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0" fontId="5" fillId="2" borderId="28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5" fillId="2" borderId="78" xfId="0" applyFont="1" applyFill="1" applyBorder="1" applyAlignment="1">
      <alignment horizontal="center" vertical="center"/>
    </xf>
    <xf numFmtId="0" fontId="5" fillId="2" borderId="81" xfId="0" applyFont="1" applyFill="1" applyBorder="1" applyAlignment="1">
      <alignment horizontal="center" vertical="center"/>
    </xf>
    <xf numFmtId="0" fontId="4" fillId="2" borderId="48" xfId="3" applyNumberFormat="1" applyFont="1" applyFill="1" applyBorder="1" applyAlignment="1">
      <alignment horizontal="center" vertical="center"/>
    </xf>
    <xf numFmtId="0" fontId="4" fillId="2" borderId="0" xfId="3" applyNumberFormat="1" applyFont="1" applyFill="1" applyBorder="1" applyAlignment="1">
      <alignment horizontal="center" vertical="center"/>
    </xf>
    <xf numFmtId="179" fontId="4" fillId="2" borderId="0" xfId="3" applyNumberFormat="1" applyFont="1" applyFill="1" applyBorder="1" applyAlignment="1">
      <alignment horizontal="center" vertical="center"/>
    </xf>
    <xf numFmtId="10" fontId="4" fillId="2" borderId="0" xfId="3" applyNumberFormat="1" applyFont="1" applyFill="1" applyBorder="1" applyAlignment="1">
      <alignment horizontal="center" vertical="center"/>
    </xf>
    <xf numFmtId="0" fontId="5" fillId="2" borderId="20" xfId="0" applyFont="1" applyFill="1" applyBorder="1">
      <alignment vertical="center"/>
    </xf>
    <xf numFmtId="0" fontId="4" fillId="2" borderId="6" xfId="3" applyNumberFormat="1" applyFont="1" applyFill="1" applyBorder="1" applyAlignment="1">
      <alignment horizontal="center" vertical="center"/>
    </xf>
    <xf numFmtId="0" fontId="4" fillId="2" borderId="14" xfId="3" applyNumberFormat="1" applyFont="1" applyFill="1" applyBorder="1" applyAlignment="1">
      <alignment horizontal="center" vertical="center"/>
    </xf>
    <xf numFmtId="0" fontId="5" fillId="2" borderId="0" xfId="0" applyFont="1" applyFill="1" applyBorder="1">
      <alignment vertical="center"/>
    </xf>
    <xf numFmtId="0" fontId="4" fillId="2" borderId="52" xfId="3" applyNumberFormat="1" applyFont="1" applyFill="1" applyBorder="1" applyAlignment="1">
      <alignment horizontal="center" vertical="center"/>
    </xf>
    <xf numFmtId="179" fontId="4" fillId="2" borderId="52" xfId="3" applyNumberFormat="1" applyFont="1" applyFill="1" applyBorder="1" applyAlignment="1">
      <alignment horizontal="center" vertical="center"/>
    </xf>
    <xf numFmtId="10" fontId="4" fillId="2" borderId="52" xfId="3" applyNumberFormat="1" applyFont="1" applyFill="1" applyBorder="1" applyAlignment="1">
      <alignment horizontal="center" vertical="center"/>
    </xf>
    <xf numFmtId="0" fontId="5" fillId="0" borderId="0" xfId="0" applyFont="1" applyBorder="1">
      <alignment vertical="center"/>
    </xf>
    <xf numFmtId="10" fontId="4" fillId="2" borderId="21" xfId="3" applyNumberFormat="1" applyFont="1" applyFill="1" applyBorder="1" applyAlignment="1">
      <alignment horizontal="center" vertical="center"/>
    </xf>
    <xf numFmtId="0" fontId="5" fillId="2" borderId="22" xfId="0" applyFont="1" applyFill="1" applyBorder="1">
      <alignment vertical="center"/>
    </xf>
    <xf numFmtId="0" fontId="4" fillId="2" borderId="66" xfId="3" applyNumberFormat="1" applyFont="1" applyFill="1" applyBorder="1" applyAlignment="1">
      <alignment horizontal="center" vertical="center"/>
    </xf>
    <xf numFmtId="0" fontId="5" fillId="0" borderId="35" xfId="0" applyFont="1" applyBorder="1">
      <alignment vertical="center"/>
    </xf>
    <xf numFmtId="0" fontId="5" fillId="2" borderId="8" xfId="0" applyFont="1" applyFill="1" applyBorder="1">
      <alignment vertical="center"/>
    </xf>
    <xf numFmtId="0" fontId="5" fillId="2" borderId="28" xfId="0" applyFont="1" applyFill="1" applyBorder="1">
      <alignment vertical="center"/>
    </xf>
    <xf numFmtId="0" fontId="5" fillId="2" borderId="21" xfId="0" applyFont="1" applyFill="1" applyBorder="1">
      <alignment vertical="center"/>
    </xf>
    <xf numFmtId="0" fontId="5" fillId="0" borderId="71" xfId="0" applyFont="1" applyBorder="1">
      <alignment vertical="center"/>
    </xf>
    <xf numFmtId="10" fontId="5" fillId="0" borderId="0" xfId="0" applyNumberFormat="1" applyFont="1">
      <alignment vertical="center"/>
    </xf>
    <xf numFmtId="179" fontId="16" fillId="2" borderId="6" xfId="3" applyNumberFormat="1" applyFont="1" applyFill="1" applyBorder="1" applyAlignment="1">
      <alignment horizontal="center" vertical="center"/>
    </xf>
    <xf numFmtId="179" fontId="17" fillId="2" borderId="6" xfId="3" applyNumberFormat="1" applyFont="1" applyFill="1" applyBorder="1" applyAlignment="1">
      <alignment horizontal="center" vertical="center"/>
    </xf>
    <xf numFmtId="10" fontId="17" fillId="2" borderId="6" xfId="3" applyNumberFormat="1" applyFont="1" applyFill="1" applyBorder="1" applyAlignment="1">
      <alignment horizontal="center" vertical="center"/>
    </xf>
    <xf numFmtId="179" fontId="17" fillId="2" borderId="48" xfId="3" applyNumberFormat="1" applyFont="1" applyFill="1" applyBorder="1" applyAlignment="1">
      <alignment horizontal="center" vertical="center"/>
    </xf>
    <xf numFmtId="10" fontId="17" fillId="2" borderId="48" xfId="3" applyNumberFormat="1" applyFont="1" applyFill="1" applyBorder="1" applyAlignment="1">
      <alignment horizontal="center" vertical="center"/>
    </xf>
    <xf numFmtId="0" fontId="17" fillId="2" borderId="6" xfId="3" applyNumberFormat="1" applyFont="1" applyFill="1" applyBorder="1" applyAlignment="1">
      <alignment horizontal="center" vertical="center"/>
    </xf>
    <xf numFmtId="179" fontId="17" fillId="2" borderId="14" xfId="3" applyNumberFormat="1" applyFont="1" applyFill="1" applyBorder="1" applyAlignment="1">
      <alignment horizontal="center" vertical="center"/>
    </xf>
    <xf numFmtId="180" fontId="17" fillId="2" borderId="6" xfId="3" applyNumberFormat="1" applyFont="1" applyFill="1" applyBorder="1" applyAlignment="1">
      <alignment horizontal="center" vertical="center"/>
    </xf>
    <xf numFmtId="9" fontId="17" fillId="2" borderId="48" xfId="3" applyNumberFormat="1" applyFont="1" applyFill="1" applyBorder="1" applyAlignment="1">
      <alignment horizontal="center" vertical="center"/>
    </xf>
    <xf numFmtId="10" fontId="17" fillId="2" borderId="50" xfId="3" applyNumberFormat="1" applyFont="1" applyFill="1" applyBorder="1" applyAlignment="1">
      <alignment horizontal="center" vertical="center"/>
    </xf>
    <xf numFmtId="2" fontId="17" fillId="2" borderId="6" xfId="3" applyNumberFormat="1" applyFont="1" applyFill="1" applyBorder="1" applyAlignment="1">
      <alignment horizontal="center" vertical="center"/>
    </xf>
    <xf numFmtId="178" fontId="17" fillId="2" borderId="14" xfId="3" applyNumberFormat="1" applyFont="1" applyFill="1" applyBorder="1" applyAlignment="1">
      <alignment horizontal="center" vertical="center"/>
    </xf>
    <xf numFmtId="182" fontId="17" fillId="2" borderId="6" xfId="3" applyNumberFormat="1" applyFont="1" applyFill="1" applyBorder="1" applyAlignment="1">
      <alignment horizontal="center" vertical="center"/>
    </xf>
    <xf numFmtId="182" fontId="17" fillId="2" borderId="14" xfId="3" applyNumberFormat="1" applyFont="1" applyFill="1" applyBorder="1" applyAlignment="1">
      <alignment horizontal="center" vertical="center"/>
    </xf>
    <xf numFmtId="10" fontId="17" fillId="2" borderId="3" xfId="3" applyNumberFormat="1" applyFont="1" applyFill="1" applyBorder="1" applyAlignment="1">
      <alignment horizontal="center" vertical="center"/>
    </xf>
    <xf numFmtId="179" fontId="17" fillId="2" borderId="3" xfId="3" applyNumberFormat="1" applyFont="1" applyFill="1" applyBorder="1" applyAlignment="1">
      <alignment horizontal="center" vertical="center"/>
    </xf>
    <xf numFmtId="181" fontId="17" fillId="2" borderId="15" xfId="3" applyNumberFormat="1" applyFont="1" applyFill="1" applyBorder="1" applyAlignment="1">
      <alignment horizontal="center" vertical="center"/>
    </xf>
    <xf numFmtId="177" fontId="17" fillId="2" borderId="14" xfId="3" applyNumberFormat="1" applyFont="1" applyFill="1" applyBorder="1" applyAlignment="1">
      <alignment horizontal="center" vertical="center"/>
    </xf>
    <xf numFmtId="10" fontId="17" fillId="2" borderId="15" xfId="3" applyNumberFormat="1" applyFont="1" applyFill="1" applyBorder="1" applyAlignment="1">
      <alignment horizontal="center" vertical="center"/>
    </xf>
    <xf numFmtId="2" fontId="17" fillId="2" borderId="14" xfId="3" applyNumberFormat="1" applyFont="1" applyFill="1" applyBorder="1" applyAlignment="1">
      <alignment horizontal="center" vertical="center"/>
    </xf>
    <xf numFmtId="10" fontId="17" fillId="2" borderId="14" xfId="3" applyNumberFormat="1" applyFont="1" applyFill="1" applyBorder="1" applyAlignment="1">
      <alignment horizontal="center" vertical="center"/>
    </xf>
    <xf numFmtId="181" fontId="17" fillId="2" borderId="14" xfId="3" applyNumberFormat="1" applyFont="1" applyFill="1" applyBorder="1" applyAlignment="1">
      <alignment horizontal="center" vertical="center"/>
    </xf>
    <xf numFmtId="2" fontId="16" fillId="2" borderId="12" xfId="0" applyNumberFormat="1" applyFont="1" applyFill="1" applyBorder="1">
      <alignment vertical="center"/>
    </xf>
    <xf numFmtId="2" fontId="16" fillId="2" borderId="6" xfId="0" applyNumberFormat="1" applyFont="1" applyFill="1" applyBorder="1">
      <alignment vertical="center"/>
    </xf>
    <xf numFmtId="2" fontId="16" fillId="2" borderId="48" xfId="0" applyNumberFormat="1" applyFont="1" applyFill="1" applyBorder="1">
      <alignment vertical="center"/>
    </xf>
    <xf numFmtId="0" fontId="16" fillId="2" borderId="6" xfId="0" applyFont="1" applyFill="1" applyBorder="1">
      <alignment vertical="center"/>
    </xf>
    <xf numFmtId="176" fontId="17" fillId="2" borderId="6" xfId="3" applyNumberFormat="1" applyFont="1" applyFill="1" applyBorder="1" applyAlignment="1">
      <alignment horizontal="center" vertical="center"/>
    </xf>
    <xf numFmtId="176" fontId="17" fillId="2" borderId="14" xfId="3" applyNumberFormat="1" applyFont="1" applyFill="1" applyBorder="1" applyAlignment="1">
      <alignment horizontal="center" vertical="center"/>
    </xf>
    <xf numFmtId="0" fontId="4" fillId="0" borderId="6" xfId="3" applyNumberFormat="1" applyFont="1" applyFill="1" applyBorder="1" applyAlignment="1">
      <alignment horizontal="center" vertical="center"/>
    </xf>
    <xf numFmtId="0" fontId="5" fillId="0" borderId="20" xfId="0" applyFont="1" applyBorder="1">
      <alignment vertical="center"/>
    </xf>
    <xf numFmtId="0" fontId="5" fillId="0" borderId="21" xfId="0" applyFont="1" applyBorder="1">
      <alignment vertical="center"/>
    </xf>
    <xf numFmtId="0" fontId="5" fillId="0" borderId="22" xfId="0" applyFont="1" applyBorder="1">
      <alignment vertical="center"/>
    </xf>
    <xf numFmtId="0" fontId="5" fillId="0" borderId="17" xfId="0" applyFont="1" applyBorder="1">
      <alignment vertical="center"/>
    </xf>
    <xf numFmtId="0" fontId="5" fillId="0" borderId="52" xfId="0" applyFont="1" applyBorder="1">
      <alignment vertical="center"/>
    </xf>
    <xf numFmtId="0" fontId="4" fillId="0" borderId="14" xfId="3" applyNumberFormat="1" applyFont="1" applyFill="1" applyBorder="1" applyAlignment="1">
      <alignment horizontal="center" vertical="center"/>
    </xf>
    <xf numFmtId="182" fontId="16" fillId="2" borderId="3" xfId="0" applyNumberFormat="1" applyFont="1" applyFill="1" applyBorder="1">
      <alignment vertical="center"/>
    </xf>
    <xf numFmtId="178" fontId="17" fillId="2" borderId="15" xfId="3" applyNumberFormat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vertical="center"/>
    </xf>
    <xf numFmtId="0" fontId="18" fillId="2" borderId="0" xfId="0" applyFont="1" applyFill="1" applyBorder="1" applyAlignment="1">
      <alignment vertical="center"/>
    </xf>
    <xf numFmtId="0" fontId="19" fillId="2" borderId="0" xfId="0" applyFont="1" applyFill="1" applyAlignment="1">
      <alignment vertical="center"/>
    </xf>
    <xf numFmtId="0" fontId="4" fillId="2" borderId="11" xfId="3" applyFont="1" applyFill="1" applyBorder="1" applyAlignment="1">
      <alignment horizontal="center" vertical="center"/>
    </xf>
    <xf numFmtId="0" fontId="4" fillId="2" borderId="1" xfId="3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5" fillId="2" borderId="52" xfId="0" applyFont="1" applyFill="1" applyBorder="1" applyAlignment="1">
      <alignment horizontal="center" vertical="center"/>
    </xf>
    <xf numFmtId="0" fontId="4" fillId="2" borderId="8" xfId="3" applyFont="1" applyFill="1" applyBorder="1" applyAlignment="1">
      <alignment horizontal="center" vertical="center"/>
    </xf>
    <xf numFmtId="0" fontId="5" fillId="2" borderId="39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3" borderId="16" xfId="0" applyFont="1" applyFill="1" applyBorder="1" applyAlignment="1">
      <alignment horizontal="center" vertical="center"/>
    </xf>
    <xf numFmtId="2" fontId="16" fillId="2" borderId="6" xfId="0" applyNumberFormat="1" applyFont="1" applyFill="1" applyBorder="1" applyAlignment="1">
      <alignment horizontal="center" vertical="center"/>
    </xf>
    <xf numFmtId="0" fontId="16" fillId="2" borderId="6" xfId="0" applyFont="1" applyFill="1" applyBorder="1" applyAlignment="1">
      <alignment horizontal="center" vertical="center"/>
    </xf>
    <xf numFmtId="0" fontId="16" fillId="2" borderId="12" xfId="0" applyFont="1" applyFill="1" applyBorder="1" applyAlignment="1">
      <alignment horizontal="center" vertical="center"/>
    </xf>
    <xf numFmtId="0" fontId="5" fillId="3" borderId="39" xfId="0" applyFont="1" applyFill="1" applyBorder="1" applyAlignment="1">
      <alignment horizontal="center" vertical="center"/>
    </xf>
    <xf numFmtId="2" fontId="16" fillId="2" borderId="12" xfId="0" applyNumberFormat="1" applyFont="1" applyFill="1" applyBorder="1" applyAlignment="1">
      <alignment horizontal="center" vertical="center"/>
    </xf>
    <xf numFmtId="10" fontId="16" fillId="2" borderId="6" xfId="0" applyNumberFormat="1" applyFont="1" applyFill="1" applyBorder="1" applyAlignment="1">
      <alignment horizontal="center" vertical="center"/>
    </xf>
    <xf numFmtId="176" fontId="16" fillId="0" borderId="6" xfId="0" applyNumberFormat="1" applyFont="1" applyBorder="1">
      <alignment vertical="center"/>
    </xf>
    <xf numFmtId="176" fontId="16" fillId="0" borderId="0" xfId="0" applyNumberFormat="1" applyFont="1">
      <alignment vertical="center"/>
    </xf>
    <xf numFmtId="182" fontId="16" fillId="0" borderId="6" xfId="0" applyNumberFormat="1" applyFont="1" applyBorder="1">
      <alignment vertical="center"/>
    </xf>
    <xf numFmtId="180" fontId="16" fillId="0" borderId="6" xfId="0" applyNumberFormat="1" applyFont="1" applyBorder="1">
      <alignment vertical="center"/>
    </xf>
    <xf numFmtId="10" fontId="16" fillId="2" borderId="23" xfId="0" applyNumberFormat="1" applyFont="1" applyFill="1" applyBorder="1" applyAlignment="1">
      <alignment vertical="center"/>
    </xf>
    <xf numFmtId="0" fontId="16" fillId="2" borderId="23" xfId="0" applyFont="1" applyFill="1" applyBorder="1" applyAlignment="1">
      <alignment vertical="center"/>
    </xf>
    <xf numFmtId="10" fontId="16" fillId="2" borderId="6" xfId="0" applyNumberFormat="1" applyFont="1" applyFill="1" applyBorder="1" applyAlignment="1">
      <alignment vertical="center"/>
    </xf>
    <xf numFmtId="0" fontId="16" fillId="2" borderId="6" xfId="0" applyFont="1" applyFill="1" applyBorder="1" applyAlignment="1">
      <alignment vertical="center"/>
    </xf>
    <xf numFmtId="0" fontId="5" fillId="2" borderId="6" xfId="0" applyFont="1" applyFill="1" applyBorder="1" applyAlignment="1">
      <alignment vertical="center"/>
    </xf>
    <xf numFmtId="0" fontId="5" fillId="0" borderId="6" xfId="0" applyFont="1" applyBorder="1">
      <alignment vertical="center"/>
    </xf>
    <xf numFmtId="2" fontId="16" fillId="2" borderId="23" xfId="0" applyNumberFormat="1" applyFont="1" applyFill="1" applyBorder="1" applyAlignment="1">
      <alignment vertical="center"/>
    </xf>
    <xf numFmtId="2" fontId="16" fillId="2" borderId="6" xfId="0" applyNumberFormat="1" applyFont="1" applyFill="1" applyBorder="1" applyAlignment="1">
      <alignment vertical="center"/>
    </xf>
    <xf numFmtId="180" fontId="16" fillId="2" borderId="6" xfId="0" applyNumberFormat="1" applyFont="1" applyFill="1" applyBorder="1" applyAlignment="1">
      <alignment vertical="center"/>
    </xf>
    <xf numFmtId="10" fontId="16" fillId="2" borderId="36" xfId="0" applyNumberFormat="1" applyFont="1" applyFill="1" applyBorder="1" applyAlignment="1">
      <alignment vertical="center"/>
    </xf>
    <xf numFmtId="10" fontId="16" fillId="2" borderId="12" xfId="0" applyNumberFormat="1" applyFont="1" applyFill="1" applyBorder="1" applyAlignment="1">
      <alignment vertical="center"/>
    </xf>
    <xf numFmtId="0" fontId="5" fillId="0" borderId="12" xfId="0" applyFont="1" applyBorder="1">
      <alignment vertical="center"/>
    </xf>
    <xf numFmtId="0" fontId="16" fillId="2" borderId="12" xfId="0" applyFont="1" applyFill="1" applyBorder="1" applyAlignment="1">
      <alignment vertical="center"/>
    </xf>
    <xf numFmtId="2" fontId="16" fillId="2" borderId="12" xfId="0" applyNumberFormat="1" applyFont="1" applyFill="1" applyBorder="1" applyAlignment="1">
      <alignment vertical="center"/>
    </xf>
    <xf numFmtId="2" fontId="16" fillId="2" borderId="36" xfId="0" applyNumberFormat="1" applyFont="1" applyFill="1" applyBorder="1" applyAlignment="1">
      <alignment vertical="center"/>
    </xf>
    <xf numFmtId="0" fontId="16" fillId="2" borderId="34" xfId="0" applyFont="1" applyFill="1" applyBorder="1" applyAlignment="1">
      <alignment vertical="center"/>
    </xf>
    <xf numFmtId="0" fontId="16" fillId="2" borderId="7" xfId="0" applyFont="1" applyFill="1" applyBorder="1" applyAlignment="1">
      <alignment vertical="center"/>
    </xf>
    <xf numFmtId="10" fontId="5" fillId="0" borderId="12" xfId="0" applyNumberFormat="1" applyFont="1" applyBorder="1">
      <alignment vertical="center"/>
    </xf>
    <xf numFmtId="10" fontId="5" fillId="0" borderId="6" xfId="0" applyNumberFormat="1" applyFont="1" applyBorder="1">
      <alignment vertical="center"/>
    </xf>
    <xf numFmtId="2" fontId="5" fillId="0" borderId="12" xfId="0" applyNumberFormat="1" applyFont="1" applyBorder="1">
      <alignment vertical="center"/>
    </xf>
    <xf numFmtId="2" fontId="5" fillId="0" borderId="6" xfId="0" applyNumberFormat="1" applyFont="1" applyBorder="1">
      <alignment vertical="center"/>
    </xf>
    <xf numFmtId="0" fontId="16" fillId="0" borderId="12" xfId="0" applyFont="1" applyBorder="1">
      <alignment vertical="center"/>
    </xf>
    <xf numFmtId="0" fontId="16" fillId="0" borderId="6" xfId="0" applyFont="1" applyBorder="1">
      <alignment vertical="center"/>
    </xf>
    <xf numFmtId="177" fontId="16" fillId="2" borderId="6" xfId="0" applyNumberFormat="1" applyFont="1" applyFill="1" applyBorder="1" applyAlignment="1">
      <alignment vertical="center"/>
    </xf>
    <xf numFmtId="2" fontId="5" fillId="0" borderId="0" xfId="0" applyNumberFormat="1" applyFont="1">
      <alignment vertical="center"/>
    </xf>
    <xf numFmtId="0" fontId="16" fillId="2" borderId="34" xfId="0" applyFont="1" applyFill="1" applyBorder="1" applyAlignment="1">
      <alignment horizontal="center" vertical="center"/>
    </xf>
    <xf numFmtId="0" fontId="16" fillId="2" borderId="7" xfId="0" applyFont="1" applyFill="1" applyBorder="1" applyAlignment="1">
      <alignment horizontal="center" vertical="center"/>
    </xf>
    <xf numFmtId="176" fontId="16" fillId="2" borderId="3" xfId="0" applyNumberFormat="1" applyFont="1" applyFill="1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0" fontId="16" fillId="2" borderId="100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vertical="center"/>
    </xf>
    <xf numFmtId="177" fontId="16" fillId="2" borderId="12" xfId="0" applyNumberFormat="1" applyFont="1" applyFill="1" applyBorder="1" applyAlignment="1">
      <alignment vertical="center"/>
    </xf>
    <xf numFmtId="2" fontId="16" fillId="2" borderId="48" xfId="0" applyNumberFormat="1" applyFont="1" applyFill="1" applyBorder="1" applyAlignment="1">
      <alignment vertical="center"/>
    </xf>
    <xf numFmtId="0" fontId="5" fillId="2" borderId="39" xfId="0" applyFont="1" applyFill="1" applyBorder="1" applyAlignment="1">
      <alignment vertical="center"/>
    </xf>
    <xf numFmtId="0" fontId="5" fillId="2" borderId="75" xfId="0" applyFont="1" applyFill="1" applyBorder="1" applyAlignment="1">
      <alignment vertical="center"/>
    </xf>
    <xf numFmtId="0" fontId="5" fillId="2" borderId="13" xfId="0" applyFont="1" applyFill="1" applyBorder="1" applyAlignment="1">
      <alignment vertical="center"/>
    </xf>
    <xf numFmtId="0" fontId="5" fillId="2" borderId="67" xfId="0" applyFont="1" applyFill="1" applyBorder="1" applyAlignment="1">
      <alignment vertical="center"/>
    </xf>
    <xf numFmtId="0" fontId="5" fillId="2" borderId="47" xfId="0" applyFont="1" applyFill="1" applyBorder="1" applyAlignment="1">
      <alignment vertical="center"/>
    </xf>
    <xf numFmtId="0" fontId="5" fillId="2" borderId="48" xfId="0" applyFont="1" applyFill="1" applyBorder="1" applyAlignment="1">
      <alignment vertical="center"/>
    </xf>
    <xf numFmtId="0" fontId="5" fillId="0" borderId="45" xfId="0" applyFont="1" applyBorder="1">
      <alignment vertical="center"/>
    </xf>
    <xf numFmtId="0" fontId="16" fillId="2" borderId="98" xfId="0" applyFont="1" applyFill="1" applyBorder="1" applyAlignment="1">
      <alignment horizontal="center" vertical="center"/>
    </xf>
    <xf numFmtId="2" fontId="16" fillId="2" borderId="23" xfId="0" applyNumberFormat="1" applyFont="1" applyFill="1" applyBorder="1" applyAlignment="1">
      <alignment horizontal="center" vertical="center"/>
    </xf>
    <xf numFmtId="0" fontId="16" fillId="2" borderId="23" xfId="0" applyFont="1" applyFill="1" applyBorder="1" applyAlignment="1">
      <alignment horizontal="center" vertical="center"/>
    </xf>
    <xf numFmtId="2" fontId="16" fillId="2" borderId="66" xfId="0" applyNumberFormat="1" applyFont="1" applyFill="1" applyBorder="1" applyAlignment="1">
      <alignment horizontal="center" vertical="center"/>
    </xf>
    <xf numFmtId="2" fontId="16" fillId="2" borderId="98" xfId="0" applyNumberFormat="1" applyFont="1" applyFill="1" applyBorder="1" applyAlignment="1">
      <alignment horizontal="center" vertical="center"/>
    </xf>
    <xf numFmtId="0" fontId="5" fillId="0" borderId="57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2" fontId="5" fillId="0" borderId="57" xfId="0" applyNumberFormat="1" applyFont="1" applyBorder="1" applyAlignment="1">
      <alignment horizontal="center" vertical="center"/>
    </xf>
    <xf numFmtId="0" fontId="4" fillId="2" borderId="1" xfId="3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4" fillId="2" borderId="8" xfId="3" applyFont="1" applyFill="1" applyBorder="1" applyAlignment="1">
      <alignment horizontal="center" vertical="center"/>
    </xf>
    <xf numFmtId="0" fontId="4" fillId="2" borderId="60" xfId="3" applyFont="1" applyFill="1" applyBorder="1" applyAlignment="1">
      <alignment horizontal="center" vertical="center"/>
    </xf>
    <xf numFmtId="0" fontId="4" fillId="2" borderId="16" xfId="3" applyFont="1" applyFill="1" applyBorder="1" applyAlignment="1">
      <alignment horizontal="center" vertical="center"/>
    </xf>
    <xf numFmtId="179" fontId="17" fillId="2" borderId="0" xfId="3" applyNumberFormat="1" applyFont="1" applyFill="1" applyBorder="1" applyAlignment="1">
      <alignment horizontal="center" vertical="center"/>
    </xf>
    <xf numFmtId="10" fontId="17" fillId="2" borderId="0" xfId="3" applyNumberFormat="1" applyFont="1" applyFill="1" applyBorder="1" applyAlignment="1">
      <alignment horizontal="center" vertical="center"/>
    </xf>
    <xf numFmtId="176" fontId="17" fillId="2" borderId="0" xfId="3" applyNumberFormat="1" applyFont="1" applyFill="1" applyBorder="1" applyAlignment="1">
      <alignment vertical="center"/>
    </xf>
    <xf numFmtId="176" fontId="17" fillId="2" borderId="20" xfId="3" applyNumberFormat="1" applyFont="1" applyFill="1" applyBorder="1" applyAlignment="1">
      <alignment vertical="center"/>
    </xf>
    <xf numFmtId="0" fontId="4" fillId="2" borderId="42" xfId="3" applyFont="1" applyFill="1" applyBorder="1" applyAlignment="1">
      <alignment horizontal="center" vertical="center"/>
    </xf>
    <xf numFmtId="178" fontId="17" fillId="2" borderId="6" xfId="3" applyNumberFormat="1" applyFont="1" applyFill="1" applyBorder="1" applyAlignment="1">
      <alignment horizontal="center" vertical="center"/>
    </xf>
    <xf numFmtId="0" fontId="4" fillId="2" borderId="43" xfId="3" applyFont="1" applyFill="1" applyBorder="1" applyAlignment="1">
      <alignment horizontal="center" vertical="center"/>
    </xf>
    <xf numFmtId="179" fontId="17" fillId="2" borderId="106" xfId="3" applyNumberFormat="1" applyFont="1" applyFill="1" applyBorder="1" applyAlignment="1">
      <alignment horizontal="center" vertical="center"/>
    </xf>
    <xf numFmtId="179" fontId="17" fillId="2" borderId="47" xfId="3" applyNumberFormat="1" applyFont="1" applyFill="1" applyBorder="1" applyAlignment="1">
      <alignment horizontal="center" vertical="center"/>
    </xf>
    <xf numFmtId="179" fontId="17" fillId="2" borderId="49" xfId="3" applyNumberFormat="1" applyFont="1" applyFill="1" applyBorder="1" applyAlignment="1">
      <alignment horizontal="center" vertical="center"/>
    </xf>
    <xf numFmtId="179" fontId="17" fillId="2" borderId="89" xfId="3" applyNumberFormat="1" applyFont="1" applyFill="1" applyBorder="1" applyAlignment="1">
      <alignment horizontal="center" vertical="center"/>
    </xf>
    <xf numFmtId="179" fontId="17" fillId="2" borderId="102" xfId="3" applyNumberFormat="1" applyFont="1" applyFill="1" applyBorder="1" applyAlignment="1">
      <alignment horizontal="center" vertical="center"/>
    </xf>
    <xf numFmtId="179" fontId="17" fillId="2" borderId="91" xfId="3" applyNumberFormat="1" applyFont="1" applyFill="1" applyBorder="1" applyAlignment="1">
      <alignment horizontal="center" vertical="center"/>
    </xf>
    <xf numFmtId="179" fontId="16" fillId="2" borderId="106" xfId="3" applyNumberFormat="1" applyFont="1" applyFill="1" applyBorder="1" applyAlignment="1">
      <alignment horizontal="center" vertical="center"/>
    </xf>
    <xf numFmtId="179" fontId="16" fillId="2" borderId="47" xfId="3" applyNumberFormat="1" applyFont="1" applyFill="1" applyBorder="1" applyAlignment="1">
      <alignment horizontal="center" vertical="center"/>
    </xf>
    <xf numFmtId="179" fontId="16" fillId="2" borderId="49" xfId="3" applyNumberFormat="1" applyFont="1" applyFill="1" applyBorder="1" applyAlignment="1">
      <alignment horizontal="center" vertical="center"/>
    </xf>
    <xf numFmtId="179" fontId="16" fillId="2" borderId="111" xfId="3" applyNumberFormat="1" applyFont="1" applyFill="1" applyBorder="1" applyAlignment="1">
      <alignment horizontal="center" vertical="center"/>
    </xf>
    <xf numFmtId="179" fontId="16" fillId="2" borderId="89" xfId="3" applyNumberFormat="1" applyFont="1" applyFill="1" applyBorder="1" applyAlignment="1">
      <alignment horizontal="center" vertical="center"/>
    </xf>
    <xf numFmtId="179" fontId="17" fillId="2" borderId="112" xfId="3" applyNumberFormat="1" applyFont="1" applyFill="1" applyBorder="1" applyAlignment="1">
      <alignment horizontal="center" vertical="center"/>
    </xf>
    <xf numFmtId="179" fontId="17" fillId="2" borderId="111" xfId="3" applyNumberFormat="1" applyFont="1" applyFill="1" applyBorder="1" applyAlignment="1">
      <alignment horizontal="center" vertical="center"/>
    </xf>
    <xf numFmtId="179" fontId="17" fillId="2" borderId="88" xfId="3" applyNumberFormat="1" applyFont="1" applyFill="1" applyBorder="1" applyAlignment="1">
      <alignment horizontal="center" vertical="center"/>
    </xf>
    <xf numFmtId="179" fontId="17" fillId="2" borderId="113" xfId="3" applyNumberFormat="1" applyFont="1" applyFill="1" applyBorder="1" applyAlignment="1">
      <alignment horizontal="center" vertical="center"/>
    </xf>
    <xf numFmtId="178" fontId="17" fillId="2" borderId="47" xfId="3" applyNumberFormat="1" applyFont="1" applyFill="1" applyBorder="1" applyAlignment="1">
      <alignment horizontal="center" vertical="center"/>
    </xf>
    <xf numFmtId="10" fontId="17" fillId="2" borderId="47" xfId="3" applyNumberFormat="1" applyFont="1" applyFill="1" applyBorder="1" applyAlignment="1">
      <alignment horizontal="center" vertical="center"/>
    </xf>
    <xf numFmtId="178" fontId="17" fillId="2" borderId="48" xfId="3" applyNumberFormat="1" applyFont="1" applyFill="1" applyBorder="1" applyAlignment="1">
      <alignment horizontal="center" vertical="center"/>
    </xf>
    <xf numFmtId="0" fontId="4" fillId="2" borderId="39" xfId="3" applyFont="1" applyFill="1" applyBorder="1" applyAlignment="1">
      <alignment horizontal="center" vertical="center"/>
    </xf>
    <xf numFmtId="179" fontId="17" fillId="2" borderId="114" xfId="3" applyNumberFormat="1" applyFont="1" applyFill="1" applyBorder="1" applyAlignment="1">
      <alignment horizontal="center" vertical="center"/>
    </xf>
    <xf numFmtId="179" fontId="17" fillId="2" borderId="34" xfId="3" applyNumberFormat="1" applyFont="1" applyFill="1" applyBorder="1" applyAlignment="1">
      <alignment horizontal="center" vertical="center"/>
    </xf>
    <xf numFmtId="179" fontId="17" fillId="2" borderId="115" xfId="3" applyNumberFormat="1" applyFont="1" applyFill="1" applyBorder="1" applyAlignment="1">
      <alignment horizontal="center" vertical="center"/>
    </xf>
    <xf numFmtId="179" fontId="17" fillId="2" borderId="7" xfId="3" applyNumberFormat="1" applyFont="1" applyFill="1" applyBorder="1" applyAlignment="1">
      <alignment horizontal="center" vertical="center"/>
    </xf>
    <xf numFmtId="176" fontId="17" fillId="2" borderId="105" xfId="3" applyNumberFormat="1" applyFont="1" applyFill="1" applyBorder="1" applyAlignment="1">
      <alignment horizontal="center" vertical="center"/>
    </xf>
    <xf numFmtId="176" fontId="17" fillId="2" borderId="48" xfId="3" applyNumberFormat="1" applyFont="1" applyFill="1" applyBorder="1" applyAlignment="1">
      <alignment horizontal="center" vertical="center"/>
    </xf>
    <xf numFmtId="2" fontId="16" fillId="2" borderId="6" xfId="0" applyNumberFormat="1" applyFont="1" applyFill="1" applyBorder="1" applyAlignment="1">
      <alignment horizontal="center" vertical="center"/>
    </xf>
    <xf numFmtId="2" fontId="16" fillId="2" borderId="66" xfId="0" applyNumberFormat="1" applyFont="1" applyFill="1" applyBorder="1" applyAlignment="1">
      <alignment horizontal="center" vertical="center"/>
    </xf>
    <xf numFmtId="0" fontId="5" fillId="3" borderId="16" xfId="0" applyFont="1" applyFill="1" applyBorder="1" applyAlignment="1">
      <alignment horizontal="center" vertical="center"/>
    </xf>
    <xf numFmtId="0" fontId="16" fillId="2" borderId="13" xfId="0" applyFont="1" applyFill="1" applyBorder="1" applyAlignment="1">
      <alignment horizontal="center" vertical="center"/>
    </xf>
    <xf numFmtId="0" fontId="5" fillId="3" borderId="37" xfId="0" applyFont="1" applyFill="1" applyBorder="1" applyAlignment="1">
      <alignment vertical="center"/>
    </xf>
    <xf numFmtId="0" fontId="5" fillId="3" borderId="38" xfId="0" applyFont="1" applyFill="1" applyBorder="1" applyAlignment="1">
      <alignment vertical="center"/>
    </xf>
    <xf numFmtId="2" fontId="4" fillId="2" borderId="48" xfId="3" applyNumberFormat="1" applyFont="1" applyFill="1" applyBorder="1" applyAlignment="1">
      <alignment horizontal="center" vertical="center"/>
    </xf>
    <xf numFmtId="2" fontId="16" fillId="2" borderId="13" xfId="0" applyNumberFormat="1" applyFont="1" applyFill="1" applyBorder="1" applyAlignment="1">
      <alignment horizontal="center" vertical="center"/>
    </xf>
    <xf numFmtId="178" fontId="17" fillId="2" borderId="105" xfId="3" applyNumberFormat="1" applyFont="1" applyFill="1" applyBorder="1" applyAlignment="1">
      <alignment horizontal="center" vertical="center"/>
    </xf>
    <xf numFmtId="0" fontId="16" fillId="2" borderId="75" xfId="0" applyFont="1" applyFill="1" applyBorder="1" applyAlignment="1">
      <alignment horizontal="center" vertical="center"/>
    </xf>
    <xf numFmtId="184" fontId="17" fillId="2" borderId="3" xfId="3" applyNumberFormat="1" applyFont="1" applyFill="1" applyBorder="1" applyAlignment="1">
      <alignment horizontal="center" vertical="center"/>
    </xf>
    <xf numFmtId="180" fontId="16" fillId="0" borderId="12" xfId="0" applyNumberFormat="1" applyFont="1" applyBorder="1">
      <alignment vertical="center"/>
    </xf>
    <xf numFmtId="177" fontId="16" fillId="2" borderId="6" xfId="0" applyNumberFormat="1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176" fontId="16" fillId="2" borderId="36" xfId="0" applyNumberFormat="1" applyFont="1" applyFill="1" applyBorder="1" applyAlignment="1">
      <alignment horizontal="center" vertical="center"/>
    </xf>
    <xf numFmtId="2" fontId="16" fillId="2" borderId="6" xfId="0" applyNumberFormat="1" applyFont="1" applyFill="1" applyBorder="1" applyAlignment="1">
      <alignment horizontal="center" vertical="center"/>
    </xf>
    <xf numFmtId="0" fontId="5" fillId="3" borderId="39" xfId="0" applyFont="1" applyFill="1" applyBorder="1" applyAlignment="1">
      <alignment horizontal="center" vertical="center"/>
    </xf>
    <xf numFmtId="0" fontId="5" fillId="3" borderId="32" xfId="0" applyFont="1" applyFill="1" applyBorder="1" applyAlignment="1">
      <alignment horizontal="center" vertical="center"/>
    </xf>
    <xf numFmtId="0" fontId="16" fillId="2" borderId="12" xfId="0" applyFont="1" applyFill="1" applyBorder="1" applyAlignment="1">
      <alignment horizontal="center" vertical="center"/>
    </xf>
    <xf numFmtId="0" fontId="16" fillId="2" borderId="6" xfId="0" applyFont="1" applyFill="1" applyBorder="1" applyAlignment="1">
      <alignment horizontal="center" vertical="center"/>
    </xf>
    <xf numFmtId="2" fontId="16" fillId="2" borderId="12" xfId="0" applyNumberFormat="1" applyFont="1" applyFill="1" applyBorder="1" applyAlignment="1">
      <alignment horizontal="center" vertical="center"/>
    </xf>
    <xf numFmtId="176" fontId="16" fillId="2" borderId="6" xfId="0" applyNumberFormat="1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176" fontId="17" fillId="2" borderId="6" xfId="3" applyNumberFormat="1" applyFont="1" applyFill="1" applyBorder="1" applyAlignment="1">
      <alignment horizontal="center" vertical="center"/>
    </xf>
    <xf numFmtId="182" fontId="16" fillId="2" borderId="23" xfId="0" applyNumberFormat="1" applyFont="1" applyFill="1" applyBorder="1" applyAlignment="1">
      <alignment horizontal="center" vertical="center"/>
    </xf>
    <xf numFmtId="0" fontId="4" fillId="2" borderId="45" xfId="3" applyNumberFormat="1" applyFont="1" applyFill="1" applyBorder="1" applyAlignment="1">
      <alignment horizontal="center" vertical="center"/>
    </xf>
    <xf numFmtId="0" fontId="4" fillId="2" borderId="119" xfId="3" applyFont="1" applyFill="1" applyBorder="1" applyAlignment="1">
      <alignment horizontal="center" vertical="center"/>
    </xf>
    <xf numFmtId="179" fontId="29" fillId="2" borderId="6" xfId="3" applyNumberFormat="1" applyFont="1" applyFill="1" applyBorder="1" applyAlignment="1">
      <alignment horizontal="center" vertical="center"/>
    </xf>
    <xf numFmtId="179" fontId="29" fillId="2" borderId="105" xfId="3" applyNumberFormat="1" applyFont="1" applyFill="1" applyBorder="1" applyAlignment="1">
      <alignment horizontal="center" vertical="center"/>
    </xf>
    <xf numFmtId="179" fontId="29" fillId="2" borderId="12" xfId="3" applyNumberFormat="1" applyFont="1" applyFill="1" applyBorder="1" applyAlignment="1">
      <alignment horizontal="center" vertical="center"/>
    </xf>
    <xf numFmtId="179" fontId="30" fillId="2" borderId="12" xfId="3" applyNumberFormat="1" applyFont="1" applyFill="1" applyBorder="1" applyAlignment="1">
      <alignment horizontal="center" vertical="center"/>
    </xf>
    <xf numFmtId="179" fontId="30" fillId="2" borderId="6" xfId="3" applyNumberFormat="1" applyFont="1" applyFill="1" applyBorder="1" applyAlignment="1">
      <alignment horizontal="center" vertical="center"/>
    </xf>
    <xf numFmtId="179" fontId="31" fillId="2" borderId="12" xfId="3" applyNumberFormat="1" applyFont="1" applyFill="1" applyBorder="1" applyAlignment="1">
      <alignment horizontal="center" vertical="center"/>
    </xf>
    <xf numFmtId="179" fontId="31" fillId="2" borderId="57" xfId="3" applyNumberFormat="1" applyFont="1" applyFill="1" applyBorder="1" applyAlignment="1">
      <alignment horizontal="center" vertical="center"/>
    </xf>
    <xf numFmtId="0" fontId="32" fillId="2" borderId="12" xfId="3" applyNumberFormat="1" applyFont="1" applyFill="1" applyBorder="1" applyAlignment="1">
      <alignment horizontal="center" vertical="center"/>
    </xf>
    <xf numFmtId="0" fontId="33" fillId="2" borderId="12" xfId="3" applyNumberFormat="1" applyFont="1" applyFill="1" applyBorder="1" applyAlignment="1">
      <alignment horizontal="center" vertical="center"/>
    </xf>
    <xf numFmtId="0" fontId="34" fillId="2" borderId="12" xfId="3" applyNumberFormat="1" applyFont="1" applyFill="1" applyBorder="1" applyAlignment="1">
      <alignment horizontal="center" vertical="center"/>
    </xf>
    <xf numFmtId="182" fontId="16" fillId="2" borderId="98" xfId="0" applyNumberFormat="1" applyFont="1" applyFill="1" applyBorder="1" applyAlignment="1">
      <alignment horizontal="center" vertical="center"/>
    </xf>
    <xf numFmtId="182" fontId="16" fillId="2" borderId="98" xfId="0" applyNumberFormat="1" applyFont="1" applyFill="1" applyBorder="1" applyAlignment="1">
      <alignment vertical="center"/>
    </xf>
    <xf numFmtId="0" fontId="5" fillId="2" borderId="120" xfId="0" applyFont="1" applyFill="1" applyBorder="1" applyAlignment="1">
      <alignment vertical="center"/>
    </xf>
    <xf numFmtId="182" fontId="16" fillId="2" borderId="23" xfId="0" applyNumberFormat="1" applyFont="1" applyFill="1" applyBorder="1" applyAlignment="1">
      <alignment vertical="center"/>
    </xf>
    <xf numFmtId="0" fontId="5" fillId="2" borderId="41" xfId="0" applyFont="1" applyFill="1" applyBorder="1" applyAlignment="1">
      <alignment vertical="center"/>
    </xf>
    <xf numFmtId="0" fontId="5" fillId="3" borderId="121" xfId="0" applyFont="1" applyFill="1" applyBorder="1" applyAlignment="1">
      <alignment vertical="center"/>
    </xf>
    <xf numFmtId="186" fontId="16" fillId="2" borderId="12" xfId="0" applyNumberFormat="1" applyFont="1" applyFill="1" applyBorder="1" applyAlignment="1">
      <alignment horizontal="center" vertical="center"/>
    </xf>
    <xf numFmtId="187" fontId="16" fillId="2" borderId="6" xfId="0" applyNumberFormat="1" applyFont="1" applyFill="1" applyBorder="1">
      <alignment vertical="center"/>
    </xf>
    <xf numFmtId="182" fontId="16" fillId="5" borderId="6" xfId="0" applyNumberFormat="1" applyFont="1" applyFill="1" applyBorder="1" applyAlignment="1">
      <alignment horizontal="center" vertical="center"/>
    </xf>
    <xf numFmtId="182" fontId="16" fillId="5" borderId="7" xfId="0" applyNumberFormat="1" applyFont="1" applyFill="1" applyBorder="1" applyAlignment="1">
      <alignment horizontal="center" vertical="center"/>
    </xf>
    <xf numFmtId="2" fontId="16" fillId="5" borderId="3" xfId="0" applyNumberFormat="1" applyFont="1" applyFill="1" applyBorder="1" applyAlignment="1">
      <alignment horizontal="center" vertical="center"/>
    </xf>
    <xf numFmtId="2" fontId="16" fillId="5" borderId="84" xfId="0" applyNumberFormat="1" applyFont="1" applyFill="1" applyBorder="1" applyAlignment="1">
      <alignment horizontal="center" vertical="center"/>
    </xf>
    <xf numFmtId="179" fontId="16" fillId="5" borderId="110" xfId="3" applyNumberFormat="1" applyFont="1" applyFill="1" applyBorder="1" applyAlignment="1">
      <alignment horizontal="center" vertical="center"/>
    </xf>
    <xf numFmtId="179" fontId="17" fillId="5" borderId="74" xfId="3" applyNumberFormat="1" applyFont="1" applyFill="1" applyBorder="1" applyAlignment="1">
      <alignment horizontal="center" vertical="center"/>
    </xf>
    <xf numFmtId="179" fontId="17" fillId="5" borderId="110" xfId="3" applyNumberFormat="1" applyFont="1" applyFill="1" applyBorder="1" applyAlignment="1">
      <alignment horizontal="center" vertical="center"/>
    </xf>
    <xf numFmtId="179" fontId="17" fillId="5" borderId="116" xfId="3" applyNumberFormat="1" applyFont="1" applyFill="1" applyBorder="1" applyAlignment="1">
      <alignment horizontal="center" vertical="center"/>
    </xf>
    <xf numFmtId="178" fontId="17" fillId="5" borderId="48" xfId="3" applyNumberFormat="1" applyFont="1" applyFill="1" applyBorder="1" applyAlignment="1">
      <alignment horizontal="center" vertical="center"/>
    </xf>
    <xf numFmtId="2" fontId="16" fillId="5" borderId="48" xfId="0" applyNumberFormat="1" applyFont="1" applyFill="1" applyBorder="1" applyAlignment="1">
      <alignment vertical="center"/>
    </xf>
    <xf numFmtId="10" fontId="16" fillId="5" borderId="6" xfId="0" applyNumberFormat="1" applyFont="1" applyFill="1" applyBorder="1" applyAlignment="1">
      <alignment vertical="center"/>
    </xf>
    <xf numFmtId="176" fontId="16" fillId="5" borderId="6" xfId="0" applyNumberFormat="1" applyFont="1" applyFill="1" applyBorder="1" applyAlignment="1">
      <alignment vertical="center"/>
    </xf>
    <xf numFmtId="2" fontId="16" fillId="5" borderId="48" xfId="0" applyNumberFormat="1" applyFont="1" applyFill="1" applyBorder="1">
      <alignment vertical="center"/>
    </xf>
    <xf numFmtId="2" fontId="16" fillId="2" borderId="6" xfId="0" applyNumberFormat="1" applyFont="1" applyFill="1" applyBorder="1" applyAlignment="1">
      <alignment horizontal="center" vertical="center"/>
    </xf>
    <xf numFmtId="0" fontId="4" fillId="2" borderId="11" xfId="3" applyFont="1" applyFill="1" applyBorder="1" applyAlignment="1">
      <alignment horizontal="center" vertical="center"/>
    </xf>
    <xf numFmtId="0" fontId="4" fillId="2" borderId="1" xfId="3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10" fontId="16" fillId="2" borderId="6" xfId="0" applyNumberFormat="1" applyFont="1" applyFill="1" applyBorder="1" applyAlignment="1">
      <alignment horizontal="center" vertical="center"/>
    </xf>
    <xf numFmtId="10" fontId="16" fillId="2" borderId="48" xfId="0" applyNumberFormat="1" applyFont="1" applyFill="1" applyBorder="1" applyAlignment="1">
      <alignment horizontal="center" vertical="center"/>
    </xf>
    <xf numFmtId="0" fontId="4" fillId="2" borderId="8" xfId="3" applyFont="1" applyFill="1" applyBorder="1" applyAlignment="1">
      <alignment horizontal="center" vertical="center"/>
    </xf>
    <xf numFmtId="10" fontId="16" fillId="2" borderId="12" xfId="0" applyNumberFormat="1" applyFont="1" applyFill="1" applyBorder="1" applyAlignment="1">
      <alignment horizontal="center" vertical="center"/>
    </xf>
    <xf numFmtId="2" fontId="16" fillId="2" borderId="12" xfId="0" applyNumberFormat="1" applyFont="1" applyFill="1" applyBorder="1" applyAlignment="1">
      <alignment horizontal="center" vertical="center"/>
    </xf>
    <xf numFmtId="2" fontId="16" fillId="2" borderId="36" xfId="0" applyNumberFormat="1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10" fontId="5" fillId="2" borderId="42" xfId="0" applyNumberFormat="1" applyFont="1" applyFill="1" applyBorder="1" applyAlignment="1">
      <alignment horizontal="center" vertical="center"/>
    </xf>
    <xf numFmtId="2" fontId="16" fillId="2" borderId="41" xfId="0" applyNumberFormat="1" applyFont="1" applyFill="1" applyBorder="1" applyAlignment="1">
      <alignment vertical="center"/>
    </xf>
    <xf numFmtId="2" fontId="16" fillId="5" borderId="123" xfId="0" applyNumberFormat="1" applyFont="1" applyFill="1" applyBorder="1" applyAlignment="1">
      <alignment vertical="center"/>
    </xf>
    <xf numFmtId="0" fontId="16" fillId="2" borderId="47" xfId="0" applyFont="1" applyFill="1" applyBorder="1" applyAlignment="1">
      <alignment vertical="center"/>
    </xf>
    <xf numFmtId="2" fontId="16" fillId="0" borderId="48" xfId="0" applyNumberFormat="1" applyFont="1" applyFill="1" applyBorder="1" applyAlignment="1">
      <alignment vertical="center"/>
    </xf>
    <xf numFmtId="2" fontId="16" fillId="2" borderId="122" xfId="0" applyNumberFormat="1" applyFont="1" applyFill="1" applyBorder="1" applyAlignment="1">
      <alignment vertical="center"/>
    </xf>
    <xf numFmtId="0" fontId="30" fillId="2" borderId="36" xfId="3" applyNumberFormat="1" applyFont="1" applyFill="1" applyBorder="1" applyAlignment="1">
      <alignment horizontal="center" vertical="center"/>
    </xf>
    <xf numFmtId="0" fontId="29" fillId="2" borderId="36" xfId="3" applyNumberFormat="1" applyFont="1" applyFill="1" applyBorder="1" applyAlignment="1">
      <alignment horizontal="center" vertical="center"/>
    </xf>
    <xf numFmtId="0" fontId="31" fillId="2" borderId="36" xfId="3" applyNumberFormat="1" applyFont="1" applyFill="1" applyBorder="1" applyAlignment="1">
      <alignment horizontal="center" vertical="center"/>
    </xf>
    <xf numFmtId="178" fontId="17" fillId="2" borderId="124" xfId="3" applyNumberFormat="1" applyFont="1" applyFill="1" applyBorder="1" applyAlignment="1">
      <alignment horizontal="center" vertical="center"/>
    </xf>
    <xf numFmtId="178" fontId="17" fillId="2" borderId="57" xfId="3" applyNumberFormat="1" applyFont="1" applyFill="1" applyBorder="1" applyAlignment="1">
      <alignment horizontal="center" vertical="center"/>
    </xf>
    <xf numFmtId="0" fontId="5" fillId="2" borderId="103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51" xfId="0" applyFont="1" applyFill="1" applyBorder="1" applyAlignment="1">
      <alignment horizontal="center" vertical="center"/>
    </xf>
    <xf numFmtId="0" fontId="5" fillId="2" borderId="52" xfId="0" applyFont="1" applyFill="1" applyBorder="1" applyAlignment="1">
      <alignment horizontal="center" vertical="center"/>
    </xf>
    <xf numFmtId="0" fontId="5" fillId="2" borderId="90" xfId="0" applyFont="1" applyFill="1" applyBorder="1" applyAlignment="1">
      <alignment horizontal="center" vertical="center"/>
    </xf>
    <xf numFmtId="0" fontId="5" fillId="2" borderId="74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53" xfId="0" applyFont="1" applyFill="1" applyBorder="1" applyAlignment="1">
      <alignment horizontal="center" vertical="center"/>
    </xf>
    <xf numFmtId="0" fontId="5" fillId="3" borderId="32" xfId="0" applyFont="1" applyFill="1" applyBorder="1" applyAlignment="1">
      <alignment horizontal="center" vertical="center"/>
    </xf>
    <xf numFmtId="0" fontId="5" fillId="3" borderId="45" xfId="0" applyFont="1" applyFill="1" applyBorder="1" applyAlignment="1">
      <alignment horizontal="center" vertical="center"/>
    </xf>
    <xf numFmtId="0" fontId="5" fillId="3" borderId="42" xfId="0" applyFont="1" applyFill="1" applyBorder="1" applyAlignment="1">
      <alignment horizontal="center" vertical="center"/>
    </xf>
    <xf numFmtId="0" fontId="5" fillId="3" borderId="30" xfId="0" applyFont="1" applyFill="1" applyBorder="1" applyAlignment="1">
      <alignment horizontal="center" vertical="center"/>
    </xf>
    <xf numFmtId="0" fontId="5" fillId="3" borderId="37" xfId="0" applyFont="1" applyFill="1" applyBorder="1" applyAlignment="1">
      <alignment horizontal="center" vertical="center"/>
    </xf>
    <xf numFmtId="2" fontId="5" fillId="2" borderId="6" xfId="0" applyNumberFormat="1" applyFont="1" applyFill="1" applyBorder="1" applyAlignment="1">
      <alignment horizontal="center" vertical="center"/>
    </xf>
    <xf numFmtId="2" fontId="16" fillId="2" borderId="6" xfId="0" applyNumberFormat="1" applyFont="1" applyFill="1" applyBorder="1" applyAlignment="1">
      <alignment horizontal="center" vertical="center" wrapText="1"/>
    </xf>
    <xf numFmtId="2" fontId="16" fillId="2" borderId="6" xfId="0" applyNumberFormat="1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4" fillId="0" borderId="76" xfId="3" applyFont="1" applyFill="1" applyBorder="1" applyAlignment="1">
      <alignment horizontal="center" vertical="center"/>
    </xf>
    <xf numFmtId="0" fontId="4" fillId="0" borderId="77" xfId="3" applyFont="1" applyFill="1" applyBorder="1" applyAlignment="1">
      <alignment horizontal="center" vertical="center"/>
    </xf>
    <xf numFmtId="0" fontId="4" fillId="0" borderId="36" xfId="3" applyFont="1" applyFill="1" applyBorder="1" applyAlignment="1">
      <alignment horizontal="center" vertical="center"/>
    </xf>
    <xf numFmtId="0" fontId="4" fillId="0" borderId="25" xfId="3" applyFont="1" applyFill="1" applyBorder="1" applyAlignment="1">
      <alignment horizontal="center" vertical="center"/>
    </xf>
    <xf numFmtId="0" fontId="4" fillId="3" borderId="30" xfId="3" applyFont="1" applyFill="1" applyBorder="1" applyAlignment="1">
      <alignment horizontal="center" vertical="center"/>
    </xf>
    <xf numFmtId="0" fontId="4" fillId="3" borderId="32" xfId="3" applyFont="1" applyFill="1" applyBorder="1" applyAlignment="1">
      <alignment horizontal="center" vertical="center"/>
    </xf>
    <xf numFmtId="2" fontId="16" fillId="5" borderId="48" xfId="0" applyNumberFormat="1" applyFont="1" applyFill="1" applyBorder="1" applyAlignment="1">
      <alignment horizontal="center" vertical="center"/>
    </xf>
    <xf numFmtId="177" fontId="5" fillId="2" borderId="48" xfId="0" applyNumberFormat="1" applyFont="1" applyFill="1" applyBorder="1" applyAlignment="1">
      <alignment horizontal="center" vertical="center"/>
    </xf>
    <xf numFmtId="0" fontId="5" fillId="2" borderId="48" xfId="0" applyFont="1" applyFill="1" applyBorder="1" applyAlignment="1">
      <alignment horizontal="center" vertical="center"/>
    </xf>
    <xf numFmtId="176" fontId="16" fillId="2" borderId="6" xfId="0" applyNumberFormat="1" applyFont="1" applyFill="1" applyBorder="1" applyAlignment="1">
      <alignment horizontal="center" vertical="center" wrapText="1"/>
    </xf>
    <xf numFmtId="176" fontId="16" fillId="2" borderId="6" xfId="0" applyNumberFormat="1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26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0" fontId="5" fillId="2" borderId="97" xfId="0" applyFont="1" applyFill="1" applyBorder="1" applyAlignment="1">
      <alignment horizontal="center" vertical="center"/>
    </xf>
    <xf numFmtId="0" fontId="5" fillId="2" borderId="83" xfId="0" applyFont="1" applyFill="1" applyBorder="1" applyAlignment="1">
      <alignment horizontal="center" vertical="center"/>
    </xf>
    <xf numFmtId="0" fontId="5" fillId="3" borderId="72" xfId="0" applyFont="1" applyFill="1" applyBorder="1" applyAlignment="1">
      <alignment horizontal="center" vertical="center"/>
    </xf>
    <xf numFmtId="0" fontId="5" fillId="3" borderId="51" xfId="0" applyFont="1" applyFill="1" applyBorder="1" applyAlignment="1">
      <alignment horizontal="center" vertical="center"/>
    </xf>
    <xf numFmtId="0" fontId="5" fillId="3" borderId="16" xfId="0" applyFont="1" applyFill="1" applyBorder="1" applyAlignment="1">
      <alignment horizontal="center" vertical="center"/>
    </xf>
    <xf numFmtId="2" fontId="5" fillId="5" borderId="48" xfId="0" applyNumberFormat="1" applyFont="1" applyFill="1" applyBorder="1" applyAlignment="1">
      <alignment horizontal="center" vertical="center"/>
    </xf>
    <xf numFmtId="0" fontId="5" fillId="5" borderId="65" xfId="0" applyFont="1" applyFill="1" applyBorder="1" applyAlignment="1">
      <alignment horizontal="center" vertical="center"/>
    </xf>
    <xf numFmtId="0" fontId="5" fillId="3" borderId="97" xfId="0" applyFont="1" applyFill="1" applyBorder="1" applyAlignment="1">
      <alignment horizontal="center" vertical="center"/>
    </xf>
    <xf numFmtId="0" fontId="5" fillId="3" borderId="43" xfId="0" applyFont="1" applyFill="1" applyBorder="1" applyAlignment="1">
      <alignment horizontal="center" vertical="center"/>
    </xf>
    <xf numFmtId="0" fontId="5" fillId="3" borderId="101" xfId="0" applyFont="1" applyFill="1" applyBorder="1" applyAlignment="1">
      <alignment horizontal="center" vertical="center"/>
    </xf>
    <xf numFmtId="0" fontId="5" fillId="3" borderId="102" xfId="0" applyFont="1" applyFill="1" applyBorder="1" applyAlignment="1">
      <alignment horizontal="center" vertical="center"/>
    </xf>
    <xf numFmtId="0" fontId="5" fillId="3" borderId="71" xfId="0" applyFont="1" applyFill="1" applyBorder="1" applyAlignment="1">
      <alignment horizontal="center" vertical="center"/>
    </xf>
    <xf numFmtId="0" fontId="5" fillId="3" borderId="52" xfId="0" applyFont="1" applyFill="1" applyBorder="1" applyAlignment="1">
      <alignment horizontal="center" vertical="center"/>
    </xf>
    <xf numFmtId="0" fontId="4" fillId="2" borderId="56" xfId="3" applyFont="1" applyFill="1" applyBorder="1" applyAlignment="1">
      <alignment horizontal="center" vertical="center"/>
    </xf>
    <xf numFmtId="0" fontId="4" fillId="2" borderId="11" xfId="3" applyFont="1" applyFill="1" applyBorder="1" applyAlignment="1">
      <alignment horizontal="center" vertical="center"/>
    </xf>
    <xf numFmtId="0" fontId="4" fillId="2" borderId="47" xfId="3" applyNumberFormat="1" applyFont="1" applyFill="1" applyBorder="1" applyAlignment="1">
      <alignment horizontal="center" vertical="center"/>
    </xf>
    <xf numFmtId="0" fontId="4" fillId="2" borderId="49" xfId="3" applyNumberFormat="1" applyFont="1" applyFill="1" applyBorder="1" applyAlignment="1">
      <alignment horizontal="center" vertical="center"/>
    </xf>
    <xf numFmtId="0" fontId="4" fillId="2" borderId="60" xfId="3" applyFont="1" applyFill="1" applyBorder="1" applyAlignment="1">
      <alignment horizontal="center" vertical="center"/>
    </xf>
    <xf numFmtId="0" fontId="4" fillId="2" borderId="1" xfId="3" applyFont="1" applyFill="1" applyBorder="1" applyAlignment="1">
      <alignment horizontal="center" vertical="center"/>
    </xf>
    <xf numFmtId="0" fontId="5" fillId="2" borderId="29" xfId="0" applyFont="1" applyFill="1" applyBorder="1" applyAlignment="1">
      <alignment horizontal="center" vertical="center"/>
    </xf>
    <xf numFmtId="0" fontId="5" fillId="2" borderId="31" xfId="0" applyFont="1" applyFill="1" applyBorder="1" applyAlignment="1">
      <alignment horizontal="center" vertical="center"/>
    </xf>
    <xf numFmtId="0" fontId="5" fillId="2" borderId="32" xfId="0" applyFont="1" applyFill="1" applyBorder="1" applyAlignment="1">
      <alignment horizontal="center" vertical="center"/>
    </xf>
    <xf numFmtId="0" fontId="5" fillId="2" borderId="42" xfId="0" applyFont="1" applyFill="1" applyBorder="1" applyAlignment="1">
      <alignment horizontal="center" vertical="center"/>
    </xf>
    <xf numFmtId="0" fontId="4" fillId="2" borderId="30" xfId="3" applyFont="1" applyFill="1" applyBorder="1" applyAlignment="1">
      <alignment horizontal="center" vertical="center"/>
    </xf>
    <xf numFmtId="0" fontId="4" fillId="2" borderId="32" xfId="3" applyFont="1" applyFill="1" applyBorder="1" applyAlignment="1">
      <alignment horizontal="center" vertical="center"/>
    </xf>
    <xf numFmtId="2" fontId="5" fillId="2" borderId="12" xfId="0" applyNumberFormat="1" applyFont="1" applyFill="1" applyBorder="1" applyAlignment="1">
      <alignment horizontal="center" vertical="center"/>
    </xf>
    <xf numFmtId="0" fontId="5" fillId="2" borderId="34" xfId="0" applyFont="1" applyFill="1" applyBorder="1" applyAlignment="1">
      <alignment horizontal="center" vertical="center"/>
    </xf>
    <xf numFmtId="0" fontId="16" fillId="2" borderId="6" xfId="0" applyFont="1" applyFill="1" applyBorder="1" applyAlignment="1">
      <alignment horizontal="center" vertical="center"/>
    </xf>
    <xf numFmtId="2" fontId="16" fillId="2" borderId="12" xfId="0" applyNumberFormat="1" applyFont="1" applyFill="1" applyBorder="1" applyAlignment="1">
      <alignment horizontal="center" vertical="center"/>
    </xf>
    <xf numFmtId="176" fontId="17" fillId="2" borderId="47" xfId="3" applyNumberFormat="1" applyFont="1" applyFill="1" applyBorder="1" applyAlignment="1">
      <alignment horizontal="center" vertical="center"/>
    </xf>
    <xf numFmtId="176" fontId="17" fillId="2" borderId="114" xfId="3" applyNumberFormat="1" applyFont="1" applyFill="1" applyBorder="1" applyAlignment="1">
      <alignment horizontal="center" vertical="center"/>
    </xf>
    <xf numFmtId="176" fontId="17" fillId="2" borderId="6" xfId="3" applyNumberFormat="1" applyFont="1" applyFill="1" applyBorder="1" applyAlignment="1">
      <alignment horizontal="center" vertical="center"/>
    </xf>
    <xf numFmtId="176" fontId="17" fillId="2" borderId="7" xfId="3" applyNumberFormat="1" applyFont="1" applyFill="1" applyBorder="1" applyAlignment="1">
      <alignment horizontal="center" vertical="center"/>
    </xf>
    <xf numFmtId="0" fontId="5" fillId="3" borderId="29" xfId="0" applyFont="1" applyFill="1" applyBorder="1" applyAlignment="1">
      <alignment horizontal="center" vertical="center"/>
    </xf>
    <xf numFmtId="0" fontId="5" fillId="3" borderId="31" xfId="0" applyFont="1" applyFill="1" applyBorder="1" applyAlignment="1">
      <alignment horizontal="center" vertical="center"/>
    </xf>
    <xf numFmtId="0" fontId="4" fillId="3" borderId="26" xfId="3" applyFont="1" applyFill="1" applyBorder="1" applyAlignment="1">
      <alignment horizontal="center" vertical="center"/>
    </xf>
    <xf numFmtId="0" fontId="4" fillId="3" borderId="16" xfId="3" applyFont="1" applyFill="1" applyBorder="1" applyAlignment="1">
      <alignment horizontal="center" vertical="center"/>
    </xf>
    <xf numFmtId="0" fontId="5" fillId="3" borderId="38" xfId="0" applyFont="1" applyFill="1" applyBorder="1" applyAlignment="1">
      <alignment horizontal="center" vertical="center"/>
    </xf>
    <xf numFmtId="0" fontId="5" fillId="3" borderId="39" xfId="0" applyFont="1" applyFill="1" applyBorder="1" applyAlignment="1">
      <alignment horizontal="center" vertical="center"/>
    </xf>
    <xf numFmtId="0" fontId="4" fillId="0" borderId="56" xfId="3" applyFont="1" applyFill="1" applyBorder="1" applyAlignment="1">
      <alignment horizontal="center" vertical="center"/>
    </xf>
    <xf numFmtId="0" fontId="4" fillId="0" borderId="11" xfId="3" applyFont="1" applyFill="1" applyBorder="1" applyAlignment="1">
      <alignment horizontal="center" vertical="center"/>
    </xf>
    <xf numFmtId="0" fontId="4" fillId="2" borderId="69" xfId="3" applyFont="1" applyFill="1" applyBorder="1" applyAlignment="1">
      <alignment horizontal="center" vertical="center"/>
    </xf>
    <xf numFmtId="0" fontId="4" fillId="2" borderId="90" xfId="3" applyFont="1" applyFill="1" applyBorder="1" applyAlignment="1">
      <alignment horizontal="center" vertical="center"/>
    </xf>
    <xf numFmtId="0" fontId="4" fillId="2" borderId="8" xfId="3" applyFont="1" applyFill="1" applyBorder="1" applyAlignment="1">
      <alignment horizontal="center" vertical="center"/>
    </xf>
    <xf numFmtId="0" fontId="4" fillId="2" borderId="35" xfId="3" applyFont="1" applyFill="1" applyBorder="1" applyAlignment="1">
      <alignment horizontal="center" vertical="center"/>
    </xf>
    <xf numFmtId="0" fontId="4" fillId="2" borderId="17" xfId="3" applyFont="1" applyFill="1" applyBorder="1" applyAlignment="1">
      <alignment horizontal="center" vertical="center"/>
    </xf>
    <xf numFmtId="0" fontId="4" fillId="2" borderId="74" xfId="3" applyFont="1" applyFill="1" applyBorder="1" applyAlignment="1">
      <alignment horizontal="center" vertical="center"/>
    </xf>
    <xf numFmtId="0" fontId="4" fillId="2" borderId="86" xfId="3" applyFont="1" applyFill="1" applyBorder="1" applyAlignment="1">
      <alignment horizontal="center" vertical="center"/>
    </xf>
    <xf numFmtId="0" fontId="4" fillId="2" borderId="88" xfId="3" applyFont="1" applyFill="1" applyBorder="1" applyAlignment="1">
      <alignment horizontal="center" vertical="center"/>
    </xf>
    <xf numFmtId="0" fontId="4" fillId="2" borderId="80" xfId="3" applyFont="1" applyFill="1" applyBorder="1" applyAlignment="1">
      <alignment horizontal="center" vertical="center"/>
    </xf>
    <xf numFmtId="0" fontId="4" fillId="2" borderId="117" xfId="3" applyFont="1" applyFill="1" applyBorder="1" applyAlignment="1">
      <alignment horizontal="center" vertical="center"/>
    </xf>
    <xf numFmtId="0" fontId="19" fillId="2" borderId="0" xfId="0" applyFont="1" applyFill="1" applyAlignment="1">
      <alignment horizontal="center" vertical="center"/>
    </xf>
    <xf numFmtId="0" fontId="4" fillId="2" borderId="63" xfId="3" applyFont="1" applyFill="1" applyBorder="1" applyAlignment="1">
      <alignment horizontal="center" vertical="center"/>
    </xf>
    <xf numFmtId="0" fontId="4" fillId="2" borderId="24" xfId="3" applyFont="1" applyFill="1" applyBorder="1" applyAlignment="1">
      <alignment horizontal="center" vertical="center"/>
    </xf>
    <xf numFmtId="0" fontId="4" fillId="2" borderId="54" xfId="3" applyFont="1" applyFill="1" applyBorder="1" applyAlignment="1">
      <alignment horizontal="center" vertical="center"/>
    </xf>
    <xf numFmtId="0" fontId="4" fillId="2" borderId="28" xfId="3" applyFont="1" applyFill="1" applyBorder="1" applyAlignment="1">
      <alignment horizontal="center" vertical="center"/>
    </xf>
    <xf numFmtId="0" fontId="4" fillId="2" borderId="93" xfId="3" applyFont="1" applyFill="1" applyBorder="1" applyAlignment="1">
      <alignment horizontal="center" vertical="center"/>
    </xf>
    <xf numFmtId="2" fontId="16" fillId="2" borderId="98" xfId="0" applyNumberFormat="1" applyFont="1" applyFill="1" applyBorder="1" applyAlignment="1">
      <alignment horizontal="center" vertical="center"/>
    </xf>
    <xf numFmtId="2" fontId="16" fillId="2" borderId="75" xfId="0" applyNumberFormat="1" applyFont="1" applyFill="1" applyBorder="1" applyAlignment="1">
      <alignment horizontal="center" vertical="center"/>
    </xf>
    <xf numFmtId="2" fontId="16" fillId="2" borderId="23" xfId="0" applyNumberFormat="1" applyFont="1" applyFill="1" applyBorder="1" applyAlignment="1">
      <alignment horizontal="center" vertical="center"/>
    </xf>
    <xf numFmtId="2" fontId="16" fillId="2" borderId="13" xfId="0" applyNumberFormat="1" applyFont="1" applyFill="1" applyBorder="1" applyAlignment="1">
      <alignment horizontal="center" vertical="center"/>
    </xf>
    <xf numFmtId="2" fontId="16" fillId="2" borderId="66" xfId="0" applyNumberFormat="1" applyFont="1" applyFill="1" applyBorder="1" applyAlignment="1">
      <alignment horizontal="center" vertical="center"/>
    </xf>
    <xf numFmtId="2" fontId="16" fillId="2" borderId="67" xfId="0" applyNumberFormat="1" applyFont="1" applyFill="1" applyBorder="1" applyAlignment="1">
      <alignment horizontal="center" vertical="center"/>
    </xf>
    <xf numFmtId="0" fontId="35" fillId="2" borderId="76" xfId="0" applyFont="1" applyFill="1" applyBorder="1" applyAlignment="1">
      <alignment horizontal="left" vertical="center" wrapText="1"/>
    </xf>
    <xf numFmtId="0" fontId="35" fillId="2" borderId="71" xfId="0" applyFont="1" applyFill="1" applyBorder="1" applyAlignment="1">
      <alignment horizontal="left" vertical="center" wrapText="1"/>
    </xf>
    <xf numFmtId="0" fontId="35" fillId="2" borderId="85" xfId="0" applyFont="1" applyFill="1" applyBorder="1" applyAlignment="1">
      <alignment horizontal="left" vertical="center" wrapText="1"/>
    </xf>
    <xf numFmtId="0" fontId="35" fillId="2" borderId="40" xfId="0" applyFont="1" applyFill="1" applyBorder="1" applyAlignment="1">
      <alignment horizontal="left" vertical="center" wrapText="1"/>
    </xf>
    <xf numFmtId="0" fontId="35" fillId="2" borderId="0" xfId="0" applyFont="1" applyFill="1" applyBorder="1" applyAlignment="1">
      <alignment horizontal="left" vertical="center" wrapText="1"/>
    </xf>
    <xf numFmtId="0" fontId="35" fillId="2" borderId="20" xfId="0" applyFont="1" applyFill="1" applyBorder="1" applyAlignment="1">
      <alignment horizontal="left" vertical="center" wrapText="1"/>
    </xf>
    <xf numFmtId="0" fontId="35" fillId="2" borderId="68" xfId="0" applyFont="1" applyFill="1" applyBorder="1" applyAlignment="1">
      <alignment horizontal="left" vertical="center" wrapText="1"/>
    </xf>
    <xf numFmtId="0" fontId="35" fillId="2" borderId="52" xfId="0" applyFont="1" applyFill="1" applyBorder="1" applyAlignment="1">
      <alignment horizontal="left" vertical="center" wrapText="1"/>
    </xf>
    <xf numFmtId="0" fontId="35" fillId="2" borderId="53" xfId="0" applyFont="1" applyFill="1" applyBorder="1" applyAlignment="1">
      <alignment horizontal="left" vertical="center" wrapText="1"/>
    </xf>
    <xf numFmtId="0" fontId="5" fillId="0" borderId="92" xfId="0" applyFont="1" applyFill="1" applyBorder="1" applyAlignment="1">
      <alignment horizontal="center" vertical="center"/>
    </xf>
    <xf numFmtId="0" fontId="5" fillId="0" borderId="59" xfId="0" applyFont="1" applyFill="1" applyBorder="1" applyAlignment="1">
      <alignment horizontal="center" vertical="center"/>
    </xf>
    <xf numFmtId="0" fontId="5" fillId="0" borderId="61" xfId="0" applyFont="1" applyFill="1" applyBorder="1" applyAlignment="1">
      <alignment horizontal="center" vertical="center"/>
    </xf>
    <xf numFmtId="0" fontId="5" fillId="0" borderId="88" xfId="0" applyFont="1" applyFill="1" applyBorder="1" applyAlignment="1">
      <alignment horizontal="center" vertical="center"/>
    </xf>
    <xf numFmtId="0" fontId="5" fillId="0" borderId="58" xfId="0" applyFont="1" applyFill="1" applyBorder="1" applyAlignment="1">
      <alignment horizontal="center" vertical="center"/>
    </xf>
    <xf numFmtId="0" fontId="5" fillId="0" borderId="62" xfId="0" applyFont="1" applyFill="1" applyBorder="1" applyAlignment="1">
      <alignment horizontal="center" vertical="center"/>
    </xf>
    <xf numFmtId="0" fontId="5" fillId="2" borderId="43" xfId="0" applyFont="1" applyFill="1" applyBorder="1" applyAlignment="1">
      <alignment horizontal="center" vertical="center"/>
    </xf>
    <xf numFmtId="0" fontId="5" fillId="2" borderId="64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39" xfId="0" applyFont="1" applyFill="1" applyBorder="1" applyAlignment="1">
      <alignment horizontal="center" vertical="center"/>
    </xf>
    <xf numFmtId="0" fontId="5" fillId="2" borderId="9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4" fillId="0" borderId="47" xfId="3" applyNumberFormat="1" applyFont="1" applyFill="1" applyBorder="1" applyAlignment="1">
      <alignment horizontal="center" vertical="center"/>
    </xf>
    <xf numFmtId="0" fontId="4" fillId="0" borderId="49" xfId="3" applyNumberFormat="1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33" xfId="0" applyFont="1" applyFill="1" applyBorder="1" applyAlignment="1">
      <alignment horizontal="center" vertical="center"/>
    </xf>
    <xf numFmtId="0" fontId="7" fillId="2" borderId="27" xfId="0" applyFont="1" applyFill="1" applyBorder="1" applyAlignment="1">
      <alignment horizontal="center" vertical="center" textRotation="255"/>
    </xf>
    <xf numFmtId="0" fontId="7" fillId="2" borderId="46" xfId="0" applyFont="1" applyFill="1" applyBorder="1" applyAlignment="1">
      <alignment horizontal="center" vertical="center" textRotation="255"/>
    </xf>
    <xf numFmtId="0" fontId="13" fillId="2" borderId="26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11" fillId="2" borderId="29" xfId="0" applyFont="1" applyFill="1" applyBorder="1" applyAlignment="1">
      <alignment horizontal="center" vertical="center" textRotation="255"/>
    </xf>
    <xf numFmtId="0" fontId="11" fillId="2" borderId="31" xfId="0" applyFont="1" applyFill="1" applyBorder="1" applyAlignment="1">
      <alignment horizontal="center" vertical="center" textRotation="255"/>
    </xf>
    <xf numFmtId="0" fontId="11" fillId="2" borderId="4" xfId="0" applyFont="1" applyFill="1" applyBorder="1" applyAlignment="1">
      <alignment horizontal="center" vertical="center" textRotation="255"/>
    </xf>
    <xf numFmtId="0" fontId="4" fillId="2" borderId="70" xfId="3" applyFont="1" applyFill="1" applyBorder="1" applyAlignment="1">
      <alignment horizontal="center" vertical="center"/>
    </xf>
    <xf numFmtId="0" fontId="4" fillId="2" borderId="25" xfId="3" applyFont="1" applyFill="1" applyBorder="1" applyAlignment="1">
      <alignment horizontal="center" vertical="center"/>
    </xf>
    <xf numFmtId="0" fontId="16" fillId="2" borderId="70" xfId="0" applyFont="1" applyFill="1" applyBorder="1" applyAlignment="1">
      <alignment horizontal="center" vertical="center"/>
    </xf>
    <xf numFmtId="0" fontId="16" fillId="2" borderId="25" xfId="0" applyFont="1" applyFill="1" applyBorder="1" applyAlignment="1">
      <alignment horizontal="center" vertical="center"/>
    </xf>
    <xf numFmtId="0" fontId="5" fillId="2" borderId="80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44" xfId="0" applyFont="1" applyFill="1" applyBorder="1" applyAlignment="1">
      <alignment horizontal="center" vertical="center"/>
    </xf>
    <xf numFmtId="0" fontId="5" fillId="2" borderId="79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182" fontId="16" fillId="2" borderId="23" xfId="0" applyNumberFormat="1" applyFont="1" applyFill="1" applyBorder="1" applyAlignment="1">
      <alignment horizontal="center" vertical="center"/>
    </xf>
    <xf numFmtId="182" fontId="16" fillId="2" borderId="13" xfId="0" applyNumberFormat="1" applyFont="1" applyFill="1" applyBorder="1" applyAlignment="1">
      <alignment horizontal="center" vertical="center"/>
    </xf>
    <xf numFmtId="0" fontId="11" fillId="3" borderId="29" xfId="0" applyFont="1" applyFill="1" applyBorder="1" applyAlignment="1">
      <alignment horizontal="center" vertical="center" textRotation="255"/>
    </xf>
    <xf numFmtId="0" fontId="11" fillId="3" borderId="26" xfId="0" applyFont="1" applyFill="1" applyBorder="1" applyAlignment="1">
      <alignment horizontal="center" vertical="center" textRotation="255"/>
    </xf>
    <xf numFmtId="0" fontId="11" fillId="3" borderId="31" xfId="0" applyFont="1" applyFill="1" applyBorder="1" applyAlignment="1">
      <alignment horizontal="center" vertical="center" textRotation="255"/>
    </xf>
    <xf numFmtId="0" fontId="11" fillId="3" borderId="16" xfId="0" applyFont="1" applyFill="1" applyBorder="1" applyAlignment="1">
      <alignment horizontal="center" vertical="center" textRotation="255"/>
    </xf>
    <xf numFmtId="0" fontId="4" fillId="3" borderId="10" xfId="3" applyFont="1" applyFill="1" applyBorder="1" applyAlignment="1">
      <alignment horizontal="center" vertical="center"/>
    </xf>
    <xf numFmtId="0" fontId="4" fillId="3" borderId="73" xfId="3" applyFont="1" applyFill="1" applyBorder="1" applyAlignment="1">
      <alignment horizontal="center" vertical="center"/>
    </xf>
    <xf numFmtId="0" fontId="4" fillId="3" borderId="8" xfId="3" applyFont="1" applyFill="1" applyBorder="1" applyAlignment="1">
      <alignment horizontal="center" vertical="center"/>
    </xf>
    <xf numFmtId="0" fontId="4" fillId="3" borderId="35" xfId="3" applyFont="1" applyFill="1" applyBorder="1" applyAlignment="1">
      <alignment horizontal="center" vertical="center"/>
    </xf>
    <xf numFmtId="0" fontId="4" fillId="3" borderId="17" xfId="3" applyFont="1" applyFill="1" applyBorder="1" applyAlignment="1">
      <alignment horizontal="center" vertical="center"/>
    </xf>
    <xf numFmtId="0" fontId="4" fillId="3" borderId="74" xfId="3" applyFont="1" applyFill="1" applyBorder="1" applyAlignment="1">
      <alignment horizontal="center" vertical="center"/>
    </xf>
    <xf numFmtId="0" fontId="16" fillId="2" borderId="11" xfId="0" applyFont="1" applyFill="1" applyBorder="1" applyAlignment="1">
      <alignment horizontal="center" vertical="center"/>
    </xf>
    <xf numFmtId="0" fontId="16" fillId="2" borderId="12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0" fontId="4" fillId="2" borderId="26" xfId="3" applyFont="1" applyFill="1" applyBorder="1" applyAlignment="1">
      <alignment horizontal="center" vertical="center"/>
    </xf>
    <xf numFmtId="0" fontId="4" fillId="2" borderId="16" xfId="3" applyFont="1" applyFill="1" applyBorder="1" applyAlignment="1">
      <alignment horizontal="center" vertical="center"/>
    </xf>
    <xf numFmtId="0" fontId="8" fillId="3" borderId="16" xfId="0" applyFont="1" applyFill="1" applyBorder="1" applyAlignment="1">
      <alignment horizontal="center" vertical="center"/>
    </xf>
    <xf numFmtId="0" fontId="8" fillId="3" borderId="39" xfId="0" applyFont="1" applyFill="1" applyBorder="1" applyAlignment="1">
      <alignment horizontal="center" vertical="center"/>
    </xf>
    <xf numFmtId="0" fontId="5" fillId="3" borderId="26" xfId="0" applyFont="1" applyFill="1" applyBorder="1" applyAlignment="1">
      <alignment horizontal="center" vertical="center"/>
    </xf>
    <xf numFmtId="0" fontId="5" fillId="3" borderId="33" xfId="0" applyFont="1" applyFill="1" applyBorder="1" applyAlignment="1">
      <alignment horizontal="center" vertical="center"/>
    </xf>
    <xf numFmtId="10" fontId="16" fillId="2" borderId="23" xfId="0" applyNumberFormat="1" applyFont="1" applyFill="1" applyBorder="1" applyAlignment="1">
      <alignment horizontal="center" vertical="center"/>
    </xf>
    <xf numFmtId="10" fontId="16" fillId="2" borderId="13" xfId="0" applyNumberFormat="1" applyFont="1" applyFill="1" applyBorder="1" applyAlignment="1">
      <alignment horizontal="center" vertical="center"/>
    </xf>
    <xf numFmtId="0" fontId="5" fillId="3" borderId="32" xfId="0" applyFont="1" applyFill="1" applyBorder="1" applyAlignment="1">
      <alignment horizontal="center" vertical="center" wrapText="1"/>
    </xf>
    <xf numFmtId="0" fontId="5" fillId="3" borderId="42" xfId="0" applyFont="1" applyFill="1" applyBorder="1" applyAlignment="1">
      <alignment horizontal="center" vertical="center" wrapText="1"/>
    </xf>
    <xf numFmtId="182" fontId="16" fillId="2" borderId="98" xfId="0" applyNumberFormat="1" applyFont="1" applyFill="1" applyBorder="1" applyAlignment="1">
      <alignment horizontal="center" vertical="center"/>
    </xf>
    <xf numFmtId="182" fontId="16" fillId="2" borderId="75" xfId="0" applyNumberFormat="1" applyFont="1" applyFill="1" applyBorder="1" applyAlignment="1">
      <alignment horizontal="center" vertical="center"/>
    </xf>
    <xf numFmtId="10" fontId="16" fillId="2" borderId="98" xfId="0" applyNumberFormat="1" applyFont="1" applyFill="1" applyBorder="1" applyAlignment="1">
      <alignment horizontal="center" vertical="center"/>
    </xf>
    <xf numFmtId="10" fontId="16" fillId="2" borderId="75" xfId="0" applyNumberFormat="1" applyFont="1" applyFill="1" applyBorder="1" applyAlignment="1">
      <alignment horizontal="center" vertical="center"/>
    </xf>
    <xf numFmtId="0" fontId="6" fillId="3" borderId="29" xfId="0" applyFont="1" applyFill="1" applyBorder="1" applyAlignment="1">
      <alignment horizontal="center" vertical="center" textRotation="255"/>
    </xf>
    <xf numFmtId="0" fontId="6" fillId="3" borderId="26" xfId="0" applyFont="1" applyFill="1" applyBorder="1" applyAlignment="1">
      <alignment horizontal="center" vertical="center" textRotation="255"/>
    </xf>
    <xf numFmtId="0" fontId="6" fillId="3" borderId="31" xfId="0" applyFont="1" applyFill="1" applyBorder="1" applyAlignment="1">
      <alignment horizontal="center" vertical="center" textRotation="255"/>
    </xf>
    <xf numFmtId="0" fontId="6" fillId="3" borderId="16" xfId="0" applyFont="1" applyFill="1" applyBorder="1" applyAlignment="1">
      <alignment horizontal="center" vertical="center" textRotation="255"/>
    </xf>
    <xf numFmtId="0" fontId="4" fillId="2" borderId="13" xfId="3" applyFont="1" applyFill="1" applyBorder="1" applyAlignment="1">
      <alignment horizontal="center" vertical="center"/>
    </xf>
    <xf numFmtId="0" fontId="4" fillId="2" borderId="75" xfId="3" applyFont="1" applyFill="1" applyBorder="1" applyAlignment="1">
      <alignment horizontal="center" vertical="center"/>
    </xf>
    <xf numFmtId="0" fontId="5" fillId="3" borderId="83" xfId="0" applyFont="1" applyFill="1" applyBorder="1" applyAlignment="1">
      <alignment horizontal="center" vertical="center"/>
    </xf>
    <xf numFmtId="10" fontId="16" fillId="2" borderId="36" xfId="0" applyNumberFormat="1" applyFont="1" applyFill="1" applyBorder="1" applyAlignment="1">
      <alignment horizontal="center" vertical="center"/>
    </xf>
    <xf numFmtId="10" fontId="16" fillId="2" borderId="25" xfId="0" applyNumberFormat="1" applyFont="1" applyFill="1" applyBorder="1" applyAlignment="1">
      <alignment horizontal="center" vertical="center"/>
    </xf>
    <xf numFmtId="0" fontId="5" fillId="3" borderId="16" xfId="0" applyFont="1" applyFill="1" applyBorder="1" applyAlignment="1">
      <alignment vertical="center" wrapText="1"/>
    </xf>
    <xf numFmtId="0" fontId="4" fillId="2" borderId="95" xfId="3" applyFont="1" applyFill="1" applyBorder="1" applyAlignment="1">
      <alignment horizontal="center" vertical="center"/>
    </xf>
    <xf numFmtId="0" fontId="4" fillId="2" borderId="96" xfId="3" applyFont="1" applyFill="1" applyBorder="1" applyAlignment="1">
      <alignment horizontal="center" vertical="center"/>
    </xf>
    <xf numFmtId="176" fontId="16" fillId="2" borderId="82" xfId="0" applyNumberFormat="1" applyFont="1" applyFill="1" applyBorder="1" applyAlignment="1">
      <alignment horizontal="center" vertical="center"/>
    </xf>
    <xf numFmtId="0" fontId="16" fillId="2" borderId="96" xfId="0" applyFont="1" applyFill="1" applyBorder="1" applyAlignment="1">
      <alignment horizontal="center" vertical="center"/>
    </xf>
    <xf numFmtId="176" fontId="16" fillId="2" borderId="36" xfId="0" applyNumberFormat="1" applyFont="1" applyFill="1" applyBorder="1" applyAlignment="1">
      <alignment horizontal="center" vertical="center"/>
    </xf>
    <xf numFmtId="176" fontId="16" fillId="2" borderId="25" xfId="0" applyNumberFormat="1" applyFont="1" applyFill="1" applyBorder="1" applyAlignment="1">
      <alignment horizontal="center" vertical="center"/>
    </xf>
    <xf numFmtId="2" fontId="16" fillId="2" borderId="36" xfId="0" applyNumberFormat="1" applyFont="1" applyFill="1" applyBorder="1" applyAlignment="1">
      <alignment horizontal="center" vertical="center"/>
    </xf>
    <xf numFmtId="176" fontId="16" fillId="2" borderId="23" xfId="0" applyNumberFormat="1" applyFont="1" applyFill="1" applyBorder="1" applyAlignment="1">
      <alignment horizontal="center" vertical="center"/>
    </xf>
    <xf numFmtId="176" fontId="16" fillId="2" borderId="13" xfId="0" applyNumberFormat="1" applyFont="1" applyFill="1" applyBorder="1" applyAlignment="1">
      <alignment horizontal="center" vertical="center"/>
    </xf>
    <xf numFmtId="178" fontId="16" fillId="2" borderId="36" xfId="0" applyNumberFormat="1" applyFont="1" applyFill="1" applyBorder="1" applyAlignment="1">
      <alignment horizontal="center" vertical="center"/>
    </xf>
    <xf numFmtId="10" fontId="16" fillId="2" borderId="99" xfId="0" applyNumberFormat="1" applyFont="1" applyFill="1" applyBorder="1" applyAlignment="1">
      <alignment horizontal="center" vertical="center"/>
    </xf>
    <xf numFmtId="10" fontId="16" fillId="2" borderId="93" xfId="0" applyNumberFormat="1" applyFont="1" applyFill="1" applyBorder="1" applyAlignment="1">
      <alignment horizontal="center" vertical="center"/>
    </xf>
    <xf numFmtId="0" fontId="16" fillId="2" borderId="13" xfId="0" applyFont="1" applyFill="1" applyBorder="1" applyAlignment="1">
      <alignment horizontal="center" vertical="center"/>
    </xf>
    <xf numFmtId="178" fontId="16" fillId="2" borderId="23" xfId="0" applyNumberFormat="1" applyFont="1" applyFill="1" applyBorder="1" applyAlignment="1">
      <alignment horizontal="center" vertical="center"/>
    </xf>
    <xf numFmtId="0" fontId="4" fillId="2" borderId="12" xfId="3" applyNumberFormat="1" applyFont="1" applyFill="1" applyBorder="1" applyAlignment="1">
      <alignment horizontal="center" vertical="center"/>
    </xf>
    <xf numFmtId="0" fontId="4" fillId="2" borderId="89" xfId="3" applyNumberFormat="1" applyFont="1" applyFill="1" applyBorder="1" applyAlignment="1">
      <alignment horizontal="center" vertical="center"/>
    </xf>
    <xf numFmtId="0" fontId="19" fillId="2" borderId="0" xfId="0" applyFont="1" applyFill="1" applyBorder="1" applyAlignment="1">
      <alignment horizontal="left" vertical="center"/>
    </xf>
    <xf numFmtId="0" fontId="10" fillId="2" borderId="0" xfId="0" applyFont="1" applyFill="1" applyBorder="1" applyAlignment="1">
      <alignment horizontal="left" vertical="center"/>
    </xf>
    <xf numFmtId="0" fontId="4" fillId="2" borderId="87" xfId="3" applyFont="1" applyFill="1" applyBorder="1" applyAlignment="1">
      <alignment horizontal="center" vertical="center"/>
    </xf>
    <xf numFmtId="0" fontId="4" fillId="2" borderId="67" xfId="3" applyFont="1" applyFill="1" applyBorder="1" applyAlignment="1">
      <alignment horizontal="center" vertical="center"/>
    </xf>
    <xf numFmtId="0" fontId="5" fillId="3" borderId="85" xfId="0" applyFont="1" applyFill="1" applyBorder="1" applyAlignment="1">
      <alignment horizontal="center" vertical="center"/>
    </xf>
    <xf numFmtId="0" fontId="5" fillId="3" borderId="53" xfId="0" applyFont="1" applyFill="1" applyBorder="1" applyAlignment="1">
      <alignment horizontal="center" vertical="center"/>
    </xf>
    <xf numFmtId="0" fontId="5" fillId="3" borderId="69" xfId="0" applyFont="1" applyFill="1" applyBorder="1" applyAlignment="1">
      <alignment horizontal="center" vertical="center"/>
    </xf>
    <xf numFmtId="0" fontId="5" fillId="3" borderId="90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35" xfId="0" applyFont="1" applyFill="1" applyBorder="1" applyAlignment="1">
      <alignment horizontal="center" vertical="center"/>
    </xf>
    <xf numFmtId="0" fontId="5" fillId="3" borderId="17" xfId="0" applyFont="1" applyFill="1" applyBorder="1" applyAlignment="1">
      <alignment horizontal="center" vertical="center"/>
    </xf>
    <xf numFmtId="0" fontId="5" fillId="3" borderId="74" xfId="0" applyFont="1" applyFill="1" applyBorder="1" applyAlignment="1">
      <alignment horizontal="center" vertical="center"/>
    </xf>
    <xf numFmtId="2" fontId="5" fillId="2" borderId="47" xfId="0" applyNumberFormat="1" applyFont="1" applyFill="1" applyBorder="1" applyAlignment="1">
      <alignment horizontal="center" vertical="center"/>
    </xf>
    <xf numFmtId="0" fontId="5" fillId="2" borderId="76" xfId="0" applyFont="1" applyFill="1" applyBorder="1" applyAlignment="1">
      <alignment horizontal="center" vertical="center"/>
    </xf>
    <xf numFmtId="0" fontId="5" fillId="2" borderId="71" xfId="0" applyFont="1" applyFill="1" applyBorder="1" applyAlignment="1">
      <alignment horizontal="center" vertical="center"/>
    </xf>
    <xf numFmtId="0" fontId="5" fillId="2" borderId="85" xfId="0" applyFont="1" applyFill="1" applyBorder="1" applyAlignment="1">
      <alignment horizontal="center" vertical="center"/>
    </xf>
    <xf numFmtId="0" fontId="5" fillId="2" borderId="4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5" fillId="2" borderId="68" xfId="0" applyFont="1" applyFill="1" applyBorder="1" applyAlignment="1">
      <alignment horizontal="center" vertical="center"/>
    </xf>
    <xf numFmtId="2" fontId="5" fillId="2" borderId="91" xfId="0" applyNumberFormat="1" applyFont="1" applyFill="1" applyBorder="1" applyAlignment="1">
      <alignment horizontal="center" vertical="center"/>
    </xf>
    <xf numFmtId="176" fontId="17" fillId="2" borderId="48" xfId="3" applyNumberFormat="1" applyFont="1" applyFill="1" applyBorder="1" applyAlignment="1">
      <alignment horizontal="center" vertical="center"/>
    </xf>
    <xf numFmtId="176" fontId="17" fillId="2" borderId="65" xfId="3" applyNumberFormat="1" applyFont="1" applyFill="1" applyBorder="1" applyAlignment="1">
      <alignment horizontal="center" vertical="center"/>
    </xf>
    <xf numFmtId="0" fontId="4" fillId="2" borderId="103" xfId="3" applyFont="1" applyFill="1" applyBorder="1" applyAlignment="1">
      <alignment horizontal="center" vertical="center"/>
    </xf>
    <xf numFmtId="0" fontId="4" fillId="2" borderId="18" xfId="3" applyFont="1" applyFill="1" applyBorder="1" applyAlignment="1">
      <alignment horizontal="center" vertical="center"/>
    </xf>
    <xf numFmtId="0" fontId="4" fillId="2" borderId="19" xfId="3" applyFont="1" applyFill="1" applyBorder="1" applyAlignment="1">
      <alignment horizontal="center" vertical="center"/>
    </xf>
    <xf numFmtId="0" fontId="4" fillId="2" borderId="107" xfId="3" applyFont="1" applyFill="1" applyBorder="1" applyAlignment="1">
      <alignment horizontal="center" vertical="center"/>
    </xf>
    <xf numFmtId="0" fontId="4" fillId="2" borderId="108" xfId="3" applyFont="1" applyFill="1" applyBorder="1" applyAlignment="1">
      <alignment horizontal="center" vertical="center"/>
    </xf>
    <xf numFmtId="0" fontId="4" fillId="2" borderId="109" xfId="3" applyFont="1" applyFill="1" applyBorder="1" applyAlignment="1">
      <alignment horizontal="center" vertical="center"/>
    </xf>
    <xf numFmtId="0" fontId="4" fillId="2" borderId="45" xfId="3" applyFont="1" applyFill="1" applyBorder="1" applyAlignment="1">
      <alignment horizontal="center" vertical="center"/>
    </xf>
    <xf numFmtId="0" fontId="5" fillId="2" borderId="45" xfId="0" applyFont="1" applyFill="1" applyBorder="1" applyAlignment="1">
      <alignment horizontal="center" vertical="center"/>
    </xf>
    <xf numFmtId="0" fontId="5" fillId="2" borderId="104" xfId="0" applyFont="1" applyFill="1" applyBorder="1" applyAlignment="1">
      <alignment horizontal="center" vertical="center"/>
    </xf>
    <xf numFmtId="0" fontId="4" fillId="2" borderId="31" xfId="3" applyFont="1" applyFill="1" applyBorder="1" applyAlignment="1">
      <alignment horizontal="center" vertical="center"/>
    </xf>
    <xf numFmtId="0" fontId="4" fillId="2" borderId="118" xfId="3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176" fontId="16" fillId="2" borderId="96" xfId="0" applyNumberFormat="1" applyFont="1" applyFill="1" applyBorder="1" applyAlignment="1">
      <alignment horizontal="center" vertical="center"/>
    </xf>
    <xf numFmtId="179" fontId="16" fillId="2" borderId="23" xfId="0" applyNumberFormat="1" applyFont="1" applyFill="1" applyBorder="1" applyAlignment="1">
      <alignment horizontal="center" vertical="center"/>
    </xf>
  </cellXfs>
  <cellStyles count="69">
    <cellStyle name="20% - 强调文字颜色 5 2" xfId="64"/>
    <cellStyle name="BOM_Level_Below3" xfId="38"/>
    <cellStyle name="百分比 10" xfId="8"/>
    <cellStyle name="百分比 2" xfId="2"/>
    <cellStyle name="百分比 2 2" xfId="12"/>
    <cellStyle name="百分比 2 3" xfId="43"/>
    <cellStyle name="百分比 3" xfId="4"/>
    <cellStyle name="百分比 3 2" xfId="65"/>
    <cellStyle name="百分比 4" xfId="40"/>
    <cellStyle name="常规" xfId="0" builtinId="0"/>
    <cellStyle name="常规 10" xfId="21"/>
    <cellStyle name="常规 10 2" xfId="50"/>
    <cellStyle name="常规 10 3" xfId="9"/>
    <cellStyle name="常规 100 2 2 2" xfId="22"/>
    <cellStyle name="常规 100 2 2 2 2" xfId="52"/>
    <cellStyle name="常规 11 2" xfId="23"/>
    <cellStyle name="常规 11 2 2" xfId="53"/>
    <cellStyle name="常规 12" xfId="6"/>
    <cellStyle name="常规 16" xfId="16"/>
    <cellStyle name="常规 16 2" xfId="45"/>
    <cellStyle name="常规 19" xfId="24"/>
    <cellStyle name="常规 19 2" xfId="54"/>
    <cellStyle name="常规 2" xfId="1"/>
    <cellStyle name="常规 2 2" xfId="19"/>
    <cellStyle name="常规 2 2 2" xfId="17"/>
    <cellStyle name="常规 2 2 2 2" xfId="47"/>
    <cellStyle name="常规 2 2 3" xfId="48"/>
    <cellStyle name="常规 2 2 3 2 2 2 2 2 3" xfId="18"/>
    <cellStyle name="常规 2 2 3 2 2 2 2 2 3 2" xfId="49"/>
    <cellStyle name="常规 2 2 3 2 2 2 2 2 3 2 2 2 2" xfId="11"/>
    <cellStyle name="常规 2 2 3 2 2 2 2 2 3 2 2 2 2 2" xfId="39"/>
    <cellStyle name="常规 2 2 3 2 3 2 2 2 2 2" xfId="26"/>
    <cellStyle name="常规 2 2 3 2 3 2 2 2 2 2 2" xfId="56"/>
    <cellStyle name="常规 2 3" xfId="20"/>
    <cellStyle name="常规 2 3 2" xfId="51"/>
    <cellStyle name="常规 2 4" xfId="25"/>
    <cellStyle name="常规 2 4 3 2 2 2 2" xfId="14"/>
    <cellStyle name="常规 2 4 3 2 2 2 2 2" xfId="44"/>
    <cellStyle name="常规 2 5" xfId="55"/>
    <cellStyle name="常规 2 63" xfId="15"/>
    <cellStyle name="常规 2 63 2" xfId="46"/>
    <cellStyle name="常规 2 64" xfId="27"/>
    <cellStyle name="常规 2 64 2" xfId="57"/>
    <cellStyle name="常规 23" xfId="66"/>
    <cellStyle name="常规 3" xfId="3"/>
    <cellStyle name="常规 3 2" xfId="28"/>
    <cellStyle name="常规 3 3" xfId="58"/>
    <cellStyle name="常规 3 4" xfId="67"/>
    <cellStyle name="常规 4" xfId="10"/>
    <cellStyle name="常规 5" xfId="29"/>
    <cellStyle name="常规 5 2" xfId="59"/>
    <cellStyle name="常规 6" xfId="13"/>
    <cellStyle name="常规 6 2" xfId="42"/>
    <cellStyle name="常规 7" xfId="30"/>
    <cellStyle name="常规 7 2" xfId="60"/>
    <cellStyle name="常规 8" xfId="35"/>
    <cellStyle name="货币 2" xfId="68"/>
    <cellStyle name="千位分隔" xfId="5" builtinId="3"/>
    <cellStyle name="千位分隔 2" xfId="31"/>
    <cellStyle name="千位分隔 2 2" xfId="32"/>
    <cellStyle name="千位分隔 2 2 2" xfId="62"/>
    <cellStyle name="千位分隔 2 2 2 2" xfId="7"/>
    <cellStyle name="千位分隔 2 3" xfId="61"/>
    <cellStyle name="千位分隔 3" xfId="33"/>
    <cellStyle name="千位分隔 3 2" xfId="63"/>
    <cellStyle name="千位分隔 4" xfId="37"/>
    <cellStyle name="千位分隔[0] 2" xfId="36"/>
    <cellStyle name="样式 1" xfId="34"/>
    <cellStyle name="样式 1 5" xfId="4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总表!$B$92</c:f>
              <c:strCache>
                <c:ptCount val="1"/>
                <c:pt idx="0">
                  <c:v>2019年</c:v>
                </c:pt>
              </c:strCache>
            </c:strRef>
          </c:tx>
          <c:val>
            <c:numRef>
              <c:f>总表!$C$92:$N$92</c:f>
              <c:numCache>
                <c:formatCode>General</c:formatCode>
                <c:ptCount val="12"/>
                <c:pt idx="0">
                  <c:v>816</c:v>
                </c:pt>
                <c:pt idx="1">
                  <c:v>787</c:v>
                </c:pt>
                <c:pt idx="2">
                  <c:v>793</c:v>
                </c:pt>
                <c:pt idx="3">
                  <c:v>790</c:v>
                </c:pt>
                <c:pt idx="4">
                  <c:v>788</c:v>
                </c:pt>
                <c:pt idx="5">
                  <c:v>780</c:v>
                </c:pt>
                <c:pt idx="6">
                  <c:v>789</c:v>
                </c:pt>
                <c:pt idx="7">
                  <c:v>805</c:v>
                </c:pt>
                <c:pt idx="8">
                  <c:v>811</c:v>
                </c:pt>
                <c:pt idx="9">
                  <c:v>812</c:v>
                </c:pt>
                <c:pt idx="10">
                  <c:v>814</c:v>
                </c:pt>
                <c:pt idx="11">
                  <c:v>811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总表!$B$93</c:f>
              <c:strCache>
                <c:ptCount val="1"/>
                <c:pt idx="0">
                  <c:v>2020年</c:v>
                </c:pt>
              </c:strCache>
            </c:strRef>
          </c:tx>
          <c:val>
            <c:numRef>
              <c:f>总表!$C$93:$N$93</c:f>
              <c:numCache>
                <c:formatCode>General</c:formatCode>
                <c:ptCount val="12"/>
                <c:pt idx="0">
                  <c:v>925</c:v>
                </c:pt>
                <c:pt idx="1">
                  <c:v>840</c:v>
                </c:pt>
                <c:pt idx="2" formatCode="0;[Red]0">
                  <c:v>947</c:v>
                </c:pt>
                <c:pt idx="3" formatCode="0;[Red]0">
                  <c:v>939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3790848"/>
        <c:axId val="45175872"/>
      </c:lineChart>
      <c:catAx>
        <c:axId val="243790848"/>
        <c:scaling>
          <c:orientation val="minMax"/>
        </c:scaling>
        <c:delete val="0"/>
        <c:axPos val="b"/>
        <c:majorTickMark val="out"/>
        <c:minorTickMark val="none"/>
        <c:tickLblPos val="nextTo"/>
        <c:crossAx val="45175872"/>
        <c:crosses val="autoZero"/>
        <c:auto val="1"/>
        <c:lblAlgn val="ctr"/>
        <c:lblOffset val="100"/>
        <c:noMultiLvlLbl val="0"/>
      </c:catAx>
      <c:valAx>
        <c:axId val="4517587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4379084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8855352222246458"/>
          <c:y val="0.10280110819480898"/>
          <c:w val="0.56664500039988075"/>
          <c:h val="0.66523913677456981"/>
        </c:manualLayout>
      </c:layout>
      <c:lineChart>
        <c:grouping val="standard"/>
        <c:varyColors val="0"/>
        <c:ser>
          <c:idx val="0"/>
          <c:order val="0"/>
          <c:tx>
            <c:strRef>
              <c:f>总表!$B$216</c:f>
              <c:strCache>
                <c:ptCount val="1"/>
                <c:pt idx="0">
                  <c:v>2019年</c:v>
                </c:pt>
              </c:strCache>
            </c:strRef>
          </c:tx>
          <c:val>
            <c:numRef>
              <c:f>总表!$C$216:$N$216</c:f>
              <c:numCache>
                <c:formatCode>0.00_);[Red]\(0.00\)</c:formatCode>
                <c:ptCount val="12"/>
                <c:pt idx="0">
                  <c:v>9265.8056259999994</c:v>
                </c:pt>
                <c:pt idx="1">
                  <c:v>3043.88</c:v>
                </c:pt>
                <c:pt idx="2">
                  <c:v>8665.5200750000004</c:v>
                </c:pt>
                <c:pt idx="3">
                  <c:v>6079.25</c:v>
                </c:pt>
                <c:pt idx="4">
                  <c:v>8363.5645199999999</c:v>
                </c:pt>
                <c:pt idx="5">
                  <c:v>7626.92</c:v>
                </c:pt>
                <c:pt idx="6">
                  <c:v>5546.09</c:v>
                </c:pt>
                <c:pt idx="7">
                  <c:v>7049.61</c:v>
                </c:pt>
                <c:pt idx="8">
                  <c:v>7352.0568999999996</c:v>
                </c:pt>
                <c:pt idx="9">
                  <c:v>7304.0997900000002</c:v>
                </c:pt>
                <c:pt idx="10">
                  <c:v>9039.1185270000005</c:v>
                </c:pt>
                <c:pt idx="11">
                  <c:v>9684.2099999999991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总表!$B$217</c:f>
              <c:strCache>
                <c:ptCount val="1"/>
                <c:pt idx="0">
                  <c:v>2020年</c:v>
                </c:pt>
              </c:strCache>
            </c:strRef>
          </c:tx>
          <c:val>
            <c:numRef>
              <c:f>总表!$C$217:$N$217</c:f>
              <c:numCache>
                <c:formatCode>0.00_);[Red]\(0.00\)</c:formatCode>
                <c:ptCount val="12"/>
                <c:pt idx="0">
                  <c:v>7744.1498310000006</c:v>
                </c:pt>
                <c:pt idx="1">
                  <c:v>6959.2480740000001</c:v>
                </c:pt>
                <c:pt idx="2">
                  <c:v>9304.5</c:v>
                </c:pt>
                <c:pt idx="3" formatCode="0.00">
                  <c:v>8679.43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5369344"/>
        <c:axId val="237133120"/>
      </c:lineChart>
      <c:catAx>
        <c:axId val="245369344"/>
        <c:scaling>
          <c:orientation val="minMax"/>
        </c:scaling>
        <c:delete val="0"/>
        <c:axPos val="b"/>
        <c:majorTickMark val="out"/>
        <c:minorTickMark val="none"/>
        <c:tickLblPos val="nextTo"/>
        <c:crossAx val="237133120"/>
        <c:crosses val="autoZero"/>
        <c:auto val="1"/>
        <c:lblAlgn val="ctr"/>
        <c:lblOffset val="100"/>
        <c:noMultiLvlLbl val="0"/>
      </c:catAx>
      <c:valAx>
        <c:axId val="237133120"/>
        <c:scaling>
          <c:orientation val="minMax"/>
        </c:scaling>
        <c:delete val="0"/>
        <c:axPos val="l"/>
        <c:majorGridlines/>
        <c:numFmt formatCode="0.00_);[Red]\(0.00\)" sourceLinked="1"/>
        <c:majorTickMark val="out"/>
        <c:minorTickMark val="none"/>
        <c:tickLblPos val="nextTo"/>
        <c:crossAx val="24536934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总表!$B$236</c:f>
              <c:strCache>
                <c:ptCount val="1"/>
                <c:pt idx="0">
                  <c:v>2019年</c:v>
                </c:pt>
              </c:strCache>
            </c:strRef>
          </c:tx>
          <c:val>
            <c:numRef>
              <c:f>总表!$C$236:$N$236</c:f>
              <c:numCache>
                <c:formatCode>0.00_);[Red]\(0.00\)</c:formatCode>
                <c:ptCount val="12"/>
                <c:pt idx="0">
                  <c:v>79.078000000000003</c:v>
                </c:pt>
                <c:pt idx="1">
                  <c:v>52.38</c:v>
                </c:pt>
                <c:pt idx="2">
                  <c:v>93.735938000000004</c:v>
                </c:pt>
                <c:pt idx="3">
                  <c:v>97.811599999999999</c:v>
                </c:pt>
                <c:pt idx="4">
                  <c:v>91.81</c:v>
                </c:pt>
                <c:pt idx="5">
                  <c:v>57.3</c:v>
                </c:pt>
                <c:pt idx="6">
                  <c:v>51.21</c:v>
                </c:pt>
                <c:pt idx="7">
                  <c:v>85.28</c:v>
                </c:pt>
                <c:pt idx="8">
                  <c:v>99.73</c:v>
                </c:pt>
                <c:pt idx="9">
                  <c:v>102.80459999999999</c:v>
                </c:pt>
                <c:pt idx="10">
                  <c:v>125.03</c:v>
                </c:pt>
                <c:pt idx="11">
                  <c:v>121.61799999999999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总表!$B$237</c:f>
              <c:strCache>
                <c:ptCount val="1"/>
                <c:pt idx="0">
                  <c:v>2020年</c:v>
                </c:pt>
              </c:strCache>
            </c:strRef>
          </c:tx>
          <c:val>
            <c:numRef>
              <c:f>总表!$C$237:$N$237</c:f>
              <c:numCache>
                <c:formatCode>0.00_);[Red]\(0.00\)</c:formatCode>
                <c:ptCount val="12"/>
                <c:pt idx="0">
                  <c:v>147.97399999999996</c:v>
                </c:pt>
                <c:pt idx="1">
                  <c:v>49.076999999999991</c:v>
                </c:pt>
                <c:pt idx="2">
                  <c:v>115.57</c:v>
                </c:pt>
                <c:pt idx="3" formatCode="0.00">
                  <c:v>207.85999999999999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5369856"/>
        <c:axId val="287901952"/>
      </c:lineChart>
      <c:catAx>
        <c:axId val="245369856"/>
        <c:scaling>
          <c:orientation val="minMax"/>
        </c:scaling>
        <c:delete val="0"/>
        <c:axPos val="b"/>
        <c:majorTickMark val="out"/>
        <c:minorTickMark val="none"/>
        <c:tickLblPos val="nextTo"/>
        <c:crossAx val="287901952"/>
        <c:crosses val="autoZero"/>
        <c:auto val="1"/>
        <c:lblAlgn val="ctr"/>
        <c:lblOffset val="100"/>
        <c:noMultiLvlLbl val="0"/>
      </c:catAx>
      <c:valAx>
        <c:axId val="287901952"/>
        <c:scaling>
          <c:orientation val="minMax"/>
        </c:scaling>
        <c:delete val="0"/>
        <c:axPos val="l"/>
        <c:majorGridlines/>
        <c:numFmt formatCode="0.00_);[Red]\(0.00\)" sourceLinked="1"/>
        <c:majorTickMark val="out"/>
        <c:minorTickMark val="none"/>
        <c:tickLblPos val="nextTo"/>
        <c:crossAx val="24536985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总表!$B$99</c:f>
              <c:strCache>
                <c:ptCount val="1"/>
                <c:pt idx="0">
                  <c:v>2019年</c:v>
                </c:pt>
              </c:strCache>
            </c:strRef>
          </c:tx>
          <c:val>
            <c:numRef>
              <c:f>总表!$C$99:$N$99</c:f>
              <c:numCache>
                <c:formatCode>0.00</c:formatCode>
                <c:ptCount val="12"/>
                <c:pt idx="0">
                  <c:v>8.2910854043959201</c:v>
                </c:pt>
                <c:pt idx="1">
                  <c:v>6.0281188618757557</c:v>
                </c:pt>
                <c:pt idx="2">
                  <c:v>10.901170431133771</c:v>
                </c:pt>
                <c:pt idx="3">
                  <c:v>9.4023332933816572</c:v>
                </c:pt>
                <c:pt idx="4">
                  <c:v>8.6592957228025753</c:v>
                </c:pt>
                <c:pt idx="5">
                  <c:v>5.1126507692307692</c:v>
                </c:pt>
                <c:pt idx="6">
                  <c:v>7.160704219217064</c:v>
                </c:pt>
                <c:pt idx="7">
                  <c:v>8.6190000012411936</c:v>
                </c:pt>
                <c:pt idx="8">
                  <c:v>9.2048798498007436</c:v>
                </c:pt>
                <c:pt idx="9">
                  <c:v>10.434234951609605</c:v>
                </c:pt>
                <c:pt idx="10">
                  <c:v>11.431597042995529</c:v>
                </c:pt>
                <c:pt idx="11">
                  <c:v>11.874148269479607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总表!$B$100</c:f>
              <c:strCache>
                <c:ptCount val="1"/>
                <c:pt idx="0">
                  <c:v>2020年</c:v>
                </c:pt>
              </c:strCache>
            </c:strRef>
          </c:tx>
          <c:val>
            <c:numRef>
              <c:f>总表!$C$100:$N$100</c:f>
              <c:numCache>
                <c:formatCode>0.00</c:formatCode>
                <c:ptCount val="12"/>
                <c:pt idx="0">
                  <c:v>11.140940017534525</c:v>
                </c:pt>
                <c:pt idx="1">
                  <c:v>4.5470498921161226</c:v>
                </c:pt>
                <c:pt idx="2">
                  <c:v>9.4361763480051692</c:v>
                </c:pt>
                <c:pt idx="3">
                  <c:v>13.065799617691169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1174144"/>
        <c:axId val="45178176"/>
      </c:lineChart>
      <c:catAx>
        <c:axId val="71174144"/>
        <c:scaling>
          <c:orientation val="minMax"/>
        </c:scaling>
        <c:delete val="0"/>
        <c:axPos val="b"/>
        <c:majorTickMark val="out"/>
        <c:minorTickMark val="none"/>
        <c:tickLblPos val="nextTo"/>
        <c:crossAx val="45178176"/>
        <c:crosses val="autoZero"/>
        <c:auto val="1"/>
        <c:lblAlgn val="ctr"/>
        <c:lblOffset val="100"/>
        <c:noMultiLvlLbl val="0"/>
      </c:catAx>
      <c:valAx>
        <c:axId val="45178176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7117414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总表!$B$119</c:f>
              <c:strCache>
                <c:ptCount val="1"/>
                <c:pt idx="0">
                  <c:v>2019年</c:v>
                </c:pt>
              </c:strCache>
            </c:strRef>
          </c:tx>
          <c:val>
            <c:numRef>
              <c:f>总表!$C$119:$N$119</c:f>
              <c:numCache>
                <c:formatCode>0.00</c:formatCode>
                <c:ptCount val="12"/>
                <c:pt idx="0">
                  <c:v>6765.525689987071</c:v>
                </c:pt>
                <c:pt idx="1">
                  <c:v>4744.12954429622</c:v>
                </c:pt>
                <c:pt idx="2">
                  <c:v>8644.628151889081</c:v>
                </c:pt>
                <c:pt idx="3">
                  <c:v>7427.8433017715097</c:v>
                </c:pt>
                <c:pt idx="4">
                  <c:v>6823.5250295684291</c:v>
                </c:pt>
                <c:pt idx="5">
                  <c:v>3987.8676</c:v>
                </c:pt>
                <c:pt idx="6">
                  <c:v>5649.7956289622634</c:v>
                </c:pt>
                <c:pt idx="7">
                  <c:v>6938.2950009991609</c:v>
                </c:pt>
                <c:pt idx="8">
                  <c:v>7465.1575581884026</c:v>
                </c:pt>
                <c:pt idx="9">
                  <c:v>8472.5987807069996</c:v>
                </c:pt>
                <c:pt idx="10">
                  <c:v>9305.3199929983602</c:v>
                </c:pt>
                <c:pt idx="11">
                  <c:v>9629.9342465479604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总表!$B$120</c:f>
              <c:strCache>
                <c:ptCount val="1"/>
                <c:pt idx="0">
                  <c:v>2020年</c:v>
                </c:pt>
              </c:strCache>
            </c:strRef>
          </c:tx>
          <c:val>
            <c:numRef>
              <c:f>总表!$C$120:$N$120</c:f>
              <c:numCache>
                <c:formatCode>0.00</c:formatCode>
                <c:ptCount val="12"/>
                <c:pt idx="0">
                  <c:v>7290.8617219068828</c:v>
                </c:pt>
                <c:pt idx="1">
                  <c:v>2637.1532770000003</c:v>
                </c:pt>
                <c:pt idx="2">
                  <c:v>7538.9707958381332</c:v>
                </c:pt>
                <c:pt idx="3">
                  <c:v>10472.360485428168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4025856"/>
        <c:axId val="62963712"/>
      </c:lineChart>
      <c:catAx>
        <c:axId val="244025856"/>
        <c:scaling>
          <c:orientation val="minMax"/>
        </c:scaling>
        <c:delete val="0"/>
        <c:axPos val="b"/>
        <c:majorTickMark val="out"/>
        <c:minorTickMark val="none"/>
        <c:tickLblPos val="nextTo"/>
        <c:crossAx val="62963712"/>
        <c:crosses val="autoZero"/>
        <c:auto val="1"/>
        <c:lblAlgn val="ctr"/>
        <c:lblOffset val="100"/>
        <c:noMultiLvlLbl val="0"/>
      </c:catAx>
      <c:valAx>
        <c:axId val="62963712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24402585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总表!$B$126</c:f>
              <c:strCache>
                <c:ptCount val="1"/>
                <c:pt idx="0">
                  <c:v>2019年</c:v>
                </c:pt>
              </c:strCache>
            </c:strRef>
          </c:tx>
          <c:val>
            <c:numRef>
              <c:f>总表!$C$126:$N$126</c:f>
              <c:numCache>
                <c:formatCode>0.00</c:formatCode>
                <c:ptCount val="12"/>
                <c:pt idx="0">
                  <c:v>103.04037111471996</c:v>
                </c:pt>
                <c:pt idx="1">
                  <c:v>-125.75577794829978</c:v>
                </c:pt>
                <c:pt idx="2">
                  <c:v>253.57799990947004</c:v>
                </c:pt>
                <c:pt idx="3">
                  <c:v>-4.4368119753299879</c:v>
                </c:pt>
                <c:pt idx="4">
                  <c:v>48.343356328429898</c:v>
                </c:pt>
                <c:pt idx="5">
                  <c:v>70.86480700866008</c:v>
                </c:pt>
                <c:pt idx="6">
                  <c:v>36.528535523048447</c:v>
                </c:pt>
                <c:pt idx="7">
                  <c:v>193.146915231592</c:v>
                </c:pt>
                <c:pt idx="8">
                  <c:v>236.69046992631959</c:v>
                </c:pt>
                <c:pt idx="9">
                  <c:v>317.64415374185501</c:v>
                </c:pt>
                <c:pt idx="10">
                  <c:v>411.23587136545996</c:v>
                </c:pt>
                <c:pt idx="11">
                  <c:v>347.23421848463994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总表!$B$127</c:f>
              <c:strCache>
                <c:ptCount val="1"/>
                <c:pt idx="0">
                  <c:v>2020年</c:v>
                </c:pt>
              </c:strCache>
            </c:strRef>
          </c:tx>
          <c:val>
            <c:numRef>
              <c:f>总表!$C$127:$N$127</c:f>
              <c:numCache>
                <c:formatCode>0.00</c:formatCode>
                <c:ptCount val="12"/>
                <c:pt idx="0">
                  <c:v>18.174458558341005</c:v>
                </c:pt>
                <c:pt idx="1">
                  <c:v>-574.75777230824406</c:v>
                </c:pt>
                <c:pt idx="2">
                  <c:v>24.831684133556017</c:v>
                </c:pt>
                <c:pt idx="3">
                  <c:v>697.94445411925903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4026880"/>
        <c:axId val="62966592"/>
      </c:lineChart>
      <c:catAx>
        <c:axId val="244026880"/>
        <c:scaling>
          <c:orientation val="minMax"/>
        </c:scaling>
        <c:delete val="0"/>
        <c:axPos val="b"/>
        <c:majorTickMark val="out"/>
        <c:minorTickMark val="none"/>
        <c:tickLblPos val="nextTo"/>
        <c:crossAx val="62966592"/>
        <c:crosses val="autoZero"/>
        <c:auto val="1"/>
        <c:lblAlgn val="ctr"/>
        <c:lblOffset val="100"/>
        <c:noMultiLvlLbl val="0"/>
      </c:catAx>
      <c:valAx>
        <c:axId val="62966592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24402688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916294050501304"/>
          <c:y val="0.11520119480735937"/>
          <c:w val="0.59342247039064722"/>
          <c:h val="0.62485957500349276"/>
        </c:manualLayout>
      </c:layout>
      <c:lineChart>
        <c:grouping val="standard"/>
        <c:varyColors val="0"/>
        <c:ser>
          <c:idx val="0"/>
          <c:order val="0"/>
          <c:tx>
            <c:strRef>
              <c:f>总表!$B$146</c:f>
              <c:strCache>
                <c:ptCount val="1"/>
                <c:pt idx="0">
                  <c:v>2019年</c:v>
                </c:pt>
              </c:strCache>
            </c:strRef>
          </c:tx>
          <c:val>
            <c:numRef>
              <c:f>总表!$C$146:$N$146</c:f>
              <c:numCache>
                <c:formatCode>0.00%</c:formatCode>
                <c:ptCount val="12"/>
                <c:pt idx="0">
                  <c:v>0.50482966404271334</c:v>
                </c:pt>
                <c:pt idx="1">
                  <c:v>0.51206163205488886</c:v>
                </c:pt>
                <c:pt idx="2">
                  <c:v>0.6224003883356809</c:v>
                </c:pt>
                <c:pt idx="3">
                  <c:v>0.67097402962610952</c:v>
                </c:pt>
                <c:pt idx="4">
                  <c:v>0.60310342503212266</c:v>
                </c:pt>
                <c:pt idx="5">
                  <c:v>0.63010218190803302</c:v>
                </c:pt>
                <c:pt idx="6">
                  <c:v>0.59394642718641943</c:v>
                </c:pt>
                <c:pt idx="7">
                  <c:v>0.65548781696090508</c:v>
                </c:pt>
                <c:pt idx="8">
                  <c:v>0.57939937278375175</c:v>
                </c:pt>
                <c:pt idx="9">
                  <c:v>0.63193701537282332</c:v>
                </c:pt>
                <c:pt idx="10">
                  <c:v>0.67254886937274017</c:v>
                </c:pt>
                <c:pt idx="11">
                  <c:v>0.79741439205114839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总表!$B$147</c:f>
              <c:strCache>
                <c:ptCount val="1"/>
                <c:pt idx="0">
                  <c:v>2020年</c:v>
                </c:pt>
              </c:strCache>
            </c:strRef>
          </c:tx>
          <c:val>
            <c:numRef>
              <c:f>总表!$C$147:$N$147</c:f>
              <c:numCache>
                <c:formatCode>0.00%</c:formatCode>
                <c:ptCount val="12"/>
                <c:pt idx="0">
                  <c:v>0.82591221813107141</c:v>
                </c:pt>
                <c:pt idx="1">
                  <c:v>0.77512978480970629</c:v>
                </c:pt>
                <c:pt idx="2">
                  <c:v>0.80499133834271153</c:v>
                </c:pt>
                <c:pt idx="3">
                  <c:v>0.8122838474025974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5366784"/>
        <c:axId val="62968320"/>
      </c:lineChart>
      <c:catAx>
        <c:axId val="245366784"/>
        <c:scaling>
          <c:orientation val="minMax"/>
        </c:scaling>
        <c:delete val="0"/>
        <c:axPos val="b"/>
        <c:majorTickMark val="out"/>
        <c:minorTickMark val="none"/>
        <c:tickLblPos val="nextTo"/>
        <c:crossAx val="62968320"/>
        <c:crosses val="autoZero"/>
        <c:auto val="1"/>
        <c:lblAlgn val="ctr"/>
        <c:lblOffset val="100"/>
        <c:noMultiLvlLbl val="0"/>
      </c:catAx>
      <c:valAx>
        <c:axId val="62968320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24536678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总表!$B$153</c:f>
              <c:strCache>
                <c:ptCount val="1"/>
                <c:pt idx="0">
                  <c:v>2019年</c:v>
                </c:pt>
              </c:strCache>
            </c:strRef>
          </c:tx>
          <c:val>
            <c:numRef>
              <c:f>总表!$C$153:$N$153</c:f>
              <c:numCache>
                <c:formatCode>General</c:formatCode>
                <c:ptCount val="12"/>
                <c:pt idx="0">
                  <c:v>414756</c:v>
                </c:pt>
                <c:pt idx="1">
                  <c:v>263976</c:v>
                </c:pt>
                <c:pt idx="2">
                  <c:v>465617</c:v>
                </c:pt>
                <c:pt idx="3">
                  <c:v>1090748</c:v>
                </c:pt>
                <c:pt idx="4">
                  <c:v>910278</c:v>
                </c:pt>
                <c:pt idx="5">
                  <c:v>805491</c:v>
                </c:pt>
                <c:pt idx="6">
                  <c:v>659871</c:v>
                </c:pt>
                <c:pt idx="7">
                  <c:v>701734</c:v>
                </c:pt>
                <c:pt idx="8">
                  <c:v>840508</c:v>
                </c:pt>
                <c:pt idx="9">
                  <c:v>881812</c:v>
                </c:pt>
                <c:pt idx="10">
                  <c:v>1224596</c:v>
                </c:pt>
                <c:pt idx="11">
                  <c:v>975851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总表!$B$154</c:f>
              <c:strCache>
                <c:ptCount val="1"/>
                <c:pt idx="0">
                  <c:v>2020年</c:v>
                </c:pt>
              </c:strCache>
            </c:strRef>
          </c:tx>
          <c:val>
            <c:numRef>
              <c:f>总表!$C$154:$N$154</c:f>
              <c:numCache>
                <c:formatCode>0_);[Red]\(0\)</c:formatCode>
                <c:ptCount val="12"/>
                <c:pt idx="0">
                  <c:v>1088760</c:v>
                </c:pt>
                <c:pt idx="1">
                  <c:v>206268</c:v>
                </c:pt>
                <c:pt idx="2">
                  <c:v>1922006</c:v>
                </c:pt>
                <c:pt idx="3">
                  <c:v>2645428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5367296"/>
        <c:axId val="62970048"/>
      </c:lineChart>
      <c:catAx>
        <c:axId val="245367296"/>
        <c:scaling>
          <c:orientation val="minMax"/>
        </c:scaling>
        <c:delete val="0"/>
        <c:axPos val="b"/>
        <c:majorTickMark val="out"/>
        <c:minorTickMark val="none"/>
        <c:tickLblPos val="nextTo"/>
        <c:crossAx val="62970048"/>
        <c:crosses val="autoZero"/>
        <c:auto val="1"/>
        <c:lblAlgn val="ctr"/>
        <c:lblOffset val="100"/>
        <c:noMultiLvlLbl val="0"/>
      </c:catAx>
      <c:valAx>
        <c:axId val="6297004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4536729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autoTitleDeleted val="0"/>
    <c:plotArea>
      <c:layout/>
      <c:pieChart>
        <c:varyColors val="1"/>
        <c:ser>
          <c:idx val="0"/>
          <c:order val="0"/>
          <c:dLbls>
            <c:txPr>
              <a:bodyPr/>
              <a:lstStyle/>
              <a:p>
                <a:pPr>
                  <a:defRPr b="1"/>
                </a:pPr>
                <a:endParaRPr lang="zh-CN"/>
              </a:p>
            </c:txPr>
            <c:showLegendKey val="0"/>
            <c:showVal val="1"/>
            <c:showCatName val="0"/>
            <c:showSerName val="0"/>
            <c:showPercent val="1"/>
            <c:showBubbleSize val="0"/>
            <c:showLeaderLines val="1"/>
          </c:dLbls>
          <c:cat>
            <c:strRef>
              <c:f>总表!$D$173:$D$176</c:f>
              <c:strCache>
                <c:ptCount val="4"/>
                <c:pt idx="0">
                  <c:v>原材料</c:v>
                </c:pt>
                <c:pt idx="1">
                  <c:v>半成品</c:v>
                </c:pt>
                <c:pt idx="2">
                  <c:v>成品</c:v>
                </c:pt>
                <c:pt idx="3">
                  <c:v>呆滞品</c:v>
                </c:pt>
              </c:strCache>
            </c:strRef>
          </c:cat>
          <c:val>
            <c:numRef>
              <c:f>总表!$H$173:$H$176</c:f>
              <c:numCache>
                <c:formatCode>0.00</c:formatCode>
                <c:ptCount val="4"/>
                <c:pt idx="0">
                  <c:v>1485.07</c:v>
                </c:pt>
                <c:pt idx="1">
                  <c:v>229.47</c:v>
                </c:pt>
                <c:pt idx="2">
                  <c:v>1906.29</c:v>
                </c:pt>
                <c:pt idx="3">
                  <c:v>413.35</c:v>
                </c:pt>
              </c:numCache>
            </c:numRef>
          </c:val>
        </c:ser>
        <c:ser>
          <c:idx val="1"/>
          <c:order val="1"/>
          <c:cat>
            <c:strRef>
              <c:f>总表!$D$173:$D$176</c:f>
              <c:strCache>
                <c:ptCount val="4"/>
                <c:pt idx="0">
                  <c:v>原材料</c:v>
                </c:pt>
                <c:pt idx="1">
                  <c:v>半成品</c:v>
                </c:pt>
                <c:pt idx="2">
                  <c:v>成品</c:v>
                </c:pt>
                <c:pt idx="3">
                  <c:v>呆滞品</c:v>
                </c:pt>
              </c:strCache>
            </c:strRef>
          </c:cat>
          <c:val>
            <c:numRef>
              <c:f>总表!$F$173:$F$176</c:f>
              <c:numCache>
                <c:formatCode>0.00</c:formatCode>
                <c:ptCount val="4"/>
                <c:pt idx="0">
                  <c:v>2113.5052816901998</c:v>
                </c:pt>
                <c:pt idx="1">
                  <c:v>204.00586900000002</c:v>
                </c:pt>
                <c:pt idx="2">
                  <c:v>1602.1235795600001</c:v>
                </c:pt>
                <c:pt idx="3">
                  <c:v>376.23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autoTitleDeleted val="0"/>
    <c:plotArea>
      <c:layout/>
      <c:pieChart>
        <c:varyColors val="1"/>
        <c:ser>
          <c:idx val="0"/>
          <c:order val="0"/>
          <c:dLbls>
            <c:txPr>
              <a:bodyPr/>
              <a:lstStyle/>
              <a:p>
                <a:pPr>
                  <a:defRPr b="1"/>
                </a:pPr>
                <a:endParaRPr lang="zh-CN"/>
              </a:p>
            </c:txPr>
            <c:showLegendKey val="0"/>
            <c:showVal val="1"/>
            <c:showCatName val="0"/>
            <c:showSerName val="0"/>
            <c:showPercent val="1"/>
            <c:showBubbleSize val="0"/>
            <c:showLeaderLines val="1"/>
          </c:dLbls>
          <c:cat>
            <c:strRef>
              <c:f>总表!$D$178:$D$181</c:f>
              <c:strCache>
                <c:ptCount val="4"/>
                <c:pt idx="0">
                  <c:v>原材料</c:v>
                </c:pt>
                <c:pt idx="1">
                  <c:v>半成品</c:v>
                </c:pt>
                <c:pt idx="2">
                  <c:v>成品</c:v>
                </c:pt>
                <c:pt idx="3">
                  <c:v>呆滞品</c:v>
                </c:pt>
              </c:strCache>
            </c:strRef>
          </c:cat>
          <c:val>
            <c:numRef>
              <c:f>总表!$H$178:$H$181</c:f>
              <c:numCache>
                <c:formatCode>0.00</c:formatCode>
                <c:ptCount val="4"/>
                <c:pt idx="0">
                  <c:v>2256.88</c:v>
                </c:pt>
                <c:pt idx="1">
                  <c:v>352.57</c:v>
                </c:pt>
                <c:pt idx="2">
                  <c:v>1783.3300000000002</c:v>
                </c:pt>
                <c:pt idx="3">
                  <c:v>522.41999999999996</c:v>
                </c:pt>
              </c:numCache>
            </c:numRef>
          </c:val>
        </c:ser>
        <c:ser>
          <c:idx val="1"/>
          <c:order val="1"/>
          <c:cat>
            <c:strRef>
              <c:f>总表!$D$178:$D$181</c:f>
              <c:strCache>
                <c:ptCount val="4"/>
                <c:pt idx="0">
                  <c:v>原材料</c:v>
                </c:pt>
                <c:pt idx="1">
                  <c:v>半成品</c:v>
                </c:pt>
                <c:pt idx="2">
                  <c:v>成品</c:v>
                </c:pt>
                <c:pt idx="3">
                  <c:v>呆滞品</c:v>
                </c:pt>
              </c:strCache>
            </c:strRef>
          </c:cat>
          <c:val>
            <c:numRef>
              <c:f>总表!$F$178:$F$181</c:f>
              <c:numCache>
                <c:formatCode>0.00</c:formatCode>
                <c:ptCount val="4"/>
                <c:pt idx="0">
                  <c:v>2391.5879334252159</c:v>
                </c:pt>
                <c:pt idx="1">
                  <c:v>323.96330889000001</c:v>
                </c:pt>
                <c:pt idx="2">
                  <c:v>3092.0699999999997</c:v>
                </c:pt>
                <c:pt idx="3">
                  <c:v>333.37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autoTitleDeleted val="0"/>
    <c:plotArea>
      <c:layout/>
      <c:pieChart>
        <c:varyColors val="1"/>
        <c:ser>
          <c:idx val="0"/>
          <c:order val="0"/>
          <c:dLbls>
            <c:dLbl>
              <c:idx val="2"/>
              <c:layout>
                <c:manualLayout>
                  <c:x val="5.5805297065139585E-2"/>
                  <c:y val="-0.18256718140272896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-1.4069531234885566E-2"/>
                  <c:y val="0.1471659658818924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</c:dLbl>
            <c:txPr>
              <a:bodyPr/>
              <a:lstStyle/>
              <a:p>
                <a:pPr>
                  <a:defRPr b="1"/>
                </a:pPr>
                <a:endParaRPr lang="zh-CN"/>
              </a:p>
            </c:txPr>
            <c:showLegendKey val="0"/>
            <c:showVal val="1"/>
            <c:showCatName val="0"/>
            <c:showSerName val="0"/>
            <c:showPercent val="1"/>
            <c:showBubbleSize val="0"/>
            <c:showLeaderLines val="0"/>
          </c:dLbls>
          <c:cat>
            <c:strRef>
              <c:f>总表!$D$183:$D$186</c:f>
              <c:strCache>
                <c:ptCount val="4"/>
                <c:pt idx="0">
                  <c:v>原材料</c:v>
                </c:pt>
                <c:pt idx="1">
                  <c:v>半成品</c:v>
                </c:pt>
                <c:pt idx="2">
                  <c:v>成品</c:v>
                </c:pt>
                <c:pt idx="3">
                  <c:v>呆滞品</c:v>
                </c:pt>
              </c:strCache>
            </c:strRef>
          </c:cat>
          <c:val>
            <c:numRef>
              <c:f>总表!$H$183:$H$186</c:f>
              <c:numCache>
                <c:formatCode>0.00_ ;[Red]\-0.00\ </c:formatCode>
                <c:ptCount val="4"/>
                <c:pt idx="0">
                  <c:v>771.81000000000017</c:v>
                </c:pt>
                <c:pt idx="1">
                  <c:v>123.1</c:v>
                </c:pt>
                <c:pt idx="2">
                  <c:v>-122.95999999999981</c:v>
                </c:pt>
                <c:pt idx="3">
                  <c:v>109.06999999999994</c:v>
                </c:pt>
              </c:numCache>
            </c:numRef>
          </c:val>
        </c:ser>
        <c:ser>
          <c:idx val="1"/>
          <c:order val="1"/>
          <c:cat>
            <c:strRef>
              <c:f>总表!$D$183:$D$186</c:f>
              <c:strCache>
                <c:ptCount val="4"/>
                <c:pt idx="0">
                  <c:v>原材料</c:v>
                </c:pt>
                <c:pt idx="1">
                  <c:v>半成品</c:v>
                </c:pt>
                <c:pt idx="2">
                  <c:v>成品</c:v>
                </c:pt>
                <c:pt idx="3">
                  <c:v>呆滞品</c:v>
                </c:pt>
              </c:strCache>
            </c:strRef>
          </c:cat>
          <c:val>
            <c:numRef>
              <c:f>总表!$F$183:$F$186</c:f>
              <c:numCache>
                <c:formatCode>0.00_ ;[Red]\-0.00\ </c:formatCode>
                <c:ptCount val="4"/>
                <c:pt idx="0">
                  <c:v>278.08265173501604</c:v>
                </c:pt>
                <c:pt idx="1">
                  <c:v>119.95743988999999</c:v>
                </c:pt>
                <c:pt idx="2">
                  <c:v>1489.9464204399997</c:v>
                </c:pt>
                <c:pt idx="3">
                  <c:v>-42.860000000000014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1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image" Target="../media/image1.png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76199</xdr:colOff>
      <xdr:row>89</xdr:row>
      <xdr:rowOff>0</xdr:rowOff>
    </xdr:from>
    <xdr:to>
      <xdr:col>20</xdr:col>
      <xdr:colOff>552449</xdr:colOff>
      <xdr:row>94</xdr:row>
      <xdr:rowOff>200025</xdr:rowOff>
    </xdr:to>
    <xdr:graphicFrame macro="">
      <xdr:nvGraphicFramePr>
        <xdr:cNvPr id="2" name="图表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28575</xdr:colOff>
      <xdr:row>96</xdr:row>
      <xdr:rowOff>28575</xdr:rowOff>
    </xdr:from>
    <xdr:to>
      <xdr:col>20</xdr:col>
      <xdr:colOff>542925</xdr:colOff>
      <xdr:row>101</xdr:row>
      <xdr:rowOff>209550</xdr:rowOff>
    </xdr:to>
    <xdr:graphicFrame macro="">
      <xdr:nvGraphicFramePr>
        <xdr:cNvPr id="3" name="图表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47625</xdr:colOff>
      <xdr:row>116</xdr:row>
      <xdr:rowOff>4761</xdr:rowOff>
    </xdr:from>
    <xdr:to>
      <xdr:col>20</xdr:col>
      <xdr:colOff>561975</xdr:colOff>
      <xdr:row>121</xdr:row>
      <xdr:rowOff>200024</xdr:rowOff>
    </xdr:to>
    <xdr:graphicFrame macro="">
      <xdr:nvGraphicFramePr>
        <xdr:cNvPr id="4" name="图表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38101</xdr:colOff>
      <xdr:row>123</xdr:row>
      <xdr:rowOff>14287</xdr:rowOff>
    </xdr:from>
    <xdr:to>
      <xdr:col>20</xdr:col>
      <xdr:colOff>561976</xdr:colOff>
      <xdr:row>128</xdr:row>
      <xdr:rowOff>209550</xdr:rowOff>
    </xdr:to>
    <xdr:graphicFrame macro="">
      <xdr:nvGraphicFramePr>
        <xdr:cNvPr id="5" name="图表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15</xdr:col>
      <xdr:colOff>19050</xdr:colOff>
      <xdr:row>143</xdr:row>
      <xdr:rowOff>23811</xdr:rowOff>
    </xdr:from>
    <xdr:to>
      <xdr:col>20</xdr:col>
      <xdr:colOff>552450</xdr:colOff>
      <xdr:row>148</xdr:row>
      <xdr:rowOff>200024</xdr:rowOff>
    </xdr:to>
    <xdr:graphicFrame macro="">
      <xdr:nvGraphicFramePr>
        <xdr:cNvPr id="9" name="图表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28575</xdr:colOff>
      <xdr:row>150</xdr:row>
      <xdr:rowOff>14287</xdr:rowOff>
    </xdr:from>
    <xdr:to>
      <xdr:col>20</xdr:col>
      <xdr:colOff>561975</xdr:colOff>
      <xdr:row>156</xdr:row>
      <xdr:rowOff>0</xdr:rowOff>
    </xdr:to>
    <xdr:graphicFrame macro="">
      <xdr:nvGraphicFramePr>
        <xdr:cNvPr id="10" name="图表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19050</xdr:colOff>
      <xdr:row>187</xdr:row>
      <xdr:rowOff>57149</xdr:rowOff>
    </xdr:from>
    <xdr:to>
      <xdr:col>7</xdr:col>
      <xdr:colOff>200025</xdr:colOff>
      <xdr:row>198</xdr:row>
      <xdr:rowOff>114300</xdr:rowOff>
    </xdr:to>
    <xdr:graphicFrame macro="">
      <xdr:nvGraphicFramePr>
        <xdr:cNvPr id="7" name="图表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7</xdr:col>
      <xdr:colOff>209550</xdr:colOff>
      <xdr:row>187</xdr:row>
      <xdr:rowOff>57149</xdr:rowOff>
    </xdr:from>
    <xdr:to>
      <xdr:col>14</xdr:col>
      <xdr:colOff>247650</xdr:colOff>
      <xdr:row>198</xdr:row>
      <xdr:rowOff>104775</xdr:rowOff>
    </xdr:to>
    <xdr:graphicFrame macro="">
      <xdr:nvGraphicFramePr>
        <xdr:cNvPr id="8" name="图表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14</xdr:col>
      <xdr:colOff>257175</xdr:colOff>
      <xdr:row>187</xdr:row>
      <xdr:rowOff>57151</xdr:rowOff>
    </xdr:from>
    <xdr:to>
      <xdr:col>20</xdr:col>
      <xdr:colOff>581025</xdr:colOff>
      <xdr:row>198</xdr:row>
      <xdr:rowOff>104776</xdr:rowOff>
    </xdr:to>
    <xdr:graphicFrame macro="">
      <xdr:nvGraphicFramePr>
        <xdr:cNvPr id="11" name="图表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15</xdr:col>
      <xdr:colOff>19050</xdr:colOff>
      <xdr:row>213</xdr:row>
      <xdr:rowOff>0</xdr:rowOff>
    </xdr:from>
    <xdr:to>
      <xdr:col>20</xdr:col>
      <xdr:colOff>552450</xdr:colOff>
      <xdr:row>218</xdr:row>
      <xdr:rowOff>190500</xdr:rowOff>
    </xdr:to>
    <xdr:graphicFrame macro="">
      <xdr:nvGraphicFramePr>
        <xdr:cNvPr id="12" name="图表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1</xdr:col>
      <xdr:colOff>28576</xdr:colOff>
      <xdr:row>0</xdr:row>
      <xdr:rowOff>28575</xdr:rowOff>
    </xdr:from>
    <xdr:to>
      <xdr:col>2</xdr:col>
      <xdr:colOff>561976</xdr:colOff>
      <xdr:row>1</xdr:row>
      <xdr:rowOff>441325</xdr:rowOff>
    </xdr:to>
    <xdr:pic>
      <xdr:nvPicPr>
        <xdr:cNvPr id="14" name="图片 1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6" y="28575"/>
          <a:ext cx="1238250" cy="793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47626</xdr:colOff>
      <xdr:row>3</xdr:row>
      <xdr:rowOff>9524</xdr:rowOff>
    </xdr:from>
    <xdr:to>
      <xdr:col>11</xdr:col>
      <xdr:colOff>463126</xdr:colOff>
      <xdr:row>13</xdr:row>
      <xdr:rowOff>295275</xdr:rowOff>
    </xdr:to>
    <xdr:sp macro="" textlink="">
      <xdr:nvSpPr>
        <xdr:cNvPr id="17" name="TextBox 16"/>
        <xdr:cNvSpPr txBox="1"/>
      </xdr:nvSpPr>
      <xdr:spPr>
        <a:xfrm>
          <a:off x="1019176" y="1019174"/>
          <a:ext cx="6120975" cy="2952751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/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ts val="1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zh-CN" sz="1000" b="1" i="0" u="sng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微软雅黑" pitchFamily="34" charset="-122"/>
              <a:ea typeface="微软雅黑" pitchFamily="34" charset="-122"/>
              <a:cs typeface="+mn-cs"/>
            </a:rPr>
            <a:t>1</a:t>
          </a:r>
          <a:r>
            <a:rPr kumimoji="0" lang="zh-CN" altLang="en-US" sz="1000" b="1" i="0" u="sng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微软雅黑" pitchFamily="34" charset="-122"/>
              <a:ea typeface="微软雅黑" pitchFamily="34" charset="-122"/>
              <a:cs typeface="+mn-cs"/>
            </a:rPr>
            <a:t>、营业收入：</a:t>
          </a:r>
          <a:r>
            <a:rPr kumimoji="0" lang="en-US" altLang="zh-CN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微软雅黑" pitchFamily="34" charset="-122"/>
              <a:ea typeface="微软雅黑" pitchFamily="34" charset="-122"/>
              <a:cs typeface="+mn-cs"/>
            </a:rPr>
            <a:t>2020</a:t>
          </a:r>
          <a:r>
            <a:rPr kumimoji="0" lang="zh-CN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微软雅黑" pitchFamily="34" charset="-122"/>
              <a:ea typeface="微软雅黑" pitchFamily="34" charset="-122"/>
              <a:cs typeface="+mn-cs"/>
            </a:rPr>
            <a:t>年全年预算为</a:t>
          </a:r>
          <a:r>
            <a:rPr kumimoji="0" lang="en-US" altLang="zh-CN" sz="10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微软雅黑" pitchFamily="34" charset="-122"/>
              <a:ea typeface="微软雅黑" pitchFamily="34" charset="-122"/>
              <a:cs typeface="+mn-cs"/>
            </a:rPr>
            <a:t>111849.97</a:t>
          </a:r>
          <a:r>
            <a:rPr kumimoji="0" lang="zh-CN" altLang="en-US" sz="10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微软雅黑" pitchFamily="34" charset="-122"/>
              <a:ea typeface="微软雅黑" pitchFamily="34" charset="-122"/>
              <a:cs typeface="+mn-cs"/>
            </a:rPr>
            <a:t>万元</a:t>
          </a:r>
          <a:r>
            <a:rPr kumimoji="0" lang="zh-CN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微软雅黑" pitchFamily="34" charset="-122"/>
              <a:ea typeface="微软雅黑" pitchFamily="34" charset="-122"/>
              <a:cs typeface="+mn-cs"/>
            </a:rPr>
            <a:t>，</a:t>
          </a:r>
          <a:r>
            <a:rPr kumimoji="0" lang="en-US" altLang="zh-CN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微软雅黑" pitchFamily="34" charset="-122"/>
              <a:ea typeface="微软雅黑" pitchFamily="34" charset="-122"/>
              <a:cs typeface="+mn-cs"/>
            </a:rPr>
            <a:t>1-4</a:t>
          </a:r>
          <a:r>
            <a:rPr kumimoji="0" lang="zh-CN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微软雅黑" pitchFamily="34" charset="-122"/>
              <a:ea typeface="微软雅黑" pitchFamily="34" charset="-122"/>
              <a:cs typeface="+mn-cs"/>
            </a:rPr>
            <a:t>月份各工厂总完成</a:t>
          </a:r>
          <a:r>
            <a:rPr kumimoji="0" lang="en-US" altLang="zh-CN" sz="10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微软雅黑" pitchFamily="34" charset="-122"/>
              <a:ea typeface="微软雅黑" pitchFamily="34" charset="-122"/>
              <a:cs typeface="+mn-cs"/>
            </a:rPr>
            <a:t>27939.37</a:t>
          </a:r>
          <a:r>
            <a:rPr kumimoji="0" lang="zh-CN" altLang="en-US" sz="10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微软雅黑" pitchFamily="34" charset="-122"/>
              <a:ea typeface="微软雅黑" pitchFamily="34" charset="-122"/>
              <a:cs typeface="+mn-cs"/>
            </a:rPr>
            <a:t>万元</a:t>
          </a:r>
          <a:r>
            <a:rPr kumimoji="0" lang="zh-CN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微软雅黑" pitchFamily="34" charset="-122"/>
              <a:ea typeface="微软雅黑" pitchFamily="34" charset="-122"/>
              <a:cs typeface="+mn-cs"/>
            </a:rPr>
            <a:t>，完成总进度率的</a:t>
          </a:r>
          <a:r>
            <a:rPr kumimoji="0" lang="en-US" altLang="zh-CN" sz="10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微软雅黑" pitchFamily="34" charset="-122"/>
              <a:ea typeface="微软雅黑" pitchFamily="34" charset="-122"/>
              <a:cs typeface="+mn-cs"/>
            </a:rPr>
            <a:t>24.98%</a:t>
          </a:r>
          <a:r>
            <a:rPr kumimoji="0" lang="zh-CN" altLang="en-US" sz="10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微软雅黑" pitchFamily="34" charset="-122"/>
              <a:ea typeface="微软雅黑" pitchFamily="34" charset="-122"/>
              <a:cs typeface="+mn-cs"/>
            </a:rPr>
            <a:t>。</a:t>
          </a:r>
          <a:endParaRPr kumimoji="0" lang="en-US" altLang="zh-CN" sz="10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微软雅黑" pitchFamily="34" charset="-122"/>
            <a:ea typeface="微软雅黑" pitchFamily="34" charset="-122"/>
            <a:cs typeface="+mn-cs"/>
          </a:endParaRPr>
        </a:p>
        <a:p>
          <a:pPr marL="0" marR="0" lvl="0" indent="0" defTabSz="914400" eaLnBrk="1" fontAlgn="auto" latinLnBrk="0" hangingPunct="1">
            <a:lnSpc>
              <a:spcPts val="1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zh-CN" sz="1000" b="1" i="0" u="sng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微软雅黑" pitchFamily="34" charset="-122"/>
              <a:ea typeface="微软雅黑" pitchFamily="34" charset="-122"/>
              <a:cs typeface="+mn-cs"/>
            </a:rPr>
            <a:t>2</a:t>
          </a:r>
          <a:r>
            <a:rPr kumimoji="0" lang="zh-CN" altLang="en-US" sz="1000" b="1" i="0" u="sng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微软雅黑" pitchFamily="34" charset="-122"/>
              <a:ea typeface="微软雅黑" pitchFamily="34" charset="-122"/>
              <a:cs typeface="+mn-cs"/>
            </a:rPr>
            <a:t>、营业成本：</a:t>
          </a:r>
          <a:r>
            <a:rPr kumimoji="0" lang="en-US" altLang="zh-CN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微软雅黑" pitchFamily="34" charset="-122"/>
              <a:ea typeface="微软雅黑" pitchFamily="34" charset="-122"/>
              <a:cs typeface="+mn-cs"/>
            </a:rPr>
            <a:t>2020</a:t>
          </a:r>
          <a:r>
            <a:rPr kumimoji="0" lang="zh-CN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微软雅黑" pitchFamily="34" charset="-122"/>
              <a:ea typeface="微软雅黑" pitchFamily="34" charset="-122"/>
              <a:cs typeface="+mn-cs"/>
            </a:rPr>
            <a:t>年全年预算为</a:t>
          </a:r>
          <a:r>
            <a:rPr kumimoji="0" lang="en-US" altLang="zh-CN" sz="10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微软雅黑" pitchFamily="34" charset="-122"/>
              <a:ea typeface="微软雅黑" pitchFamily="34" charset="-122"/>
              <a:cs typeface="+mn-cs"/>
            </a:rPr>
            <a:t>102417.00</a:t>
          </a:r>
          <a:r>
            <a:rPr kumimoji="0" lang="zh-CN" altLang="en-US" sz="10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微软雅黑" pitchFamily="34" charset="-122"/>
              <a:ea typeface="微软雅黑" pitchFamily="34" charset="-122"/>
              <a:cs typeface="+mn-cs"/>
            </a:rPr>
            <a:t>万元</a:t>
          </a:r>
          <a:r>
            <a:rPr kumimoji="0" lang="zh-CN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微软雅黑" pitchFamily="34" charset="-122"/>
              <a:ea typeface="微软雅黑" pitchFamily="34" charset="-122"/>
              <a:cs typeface="+mn-cs"/>
            </a:rPr>
            <a:t>，</a:t>
          </a:r>
          <a:r>
            <a:rPr kumimoji="0" lang="en-US" altLang="zh-CN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微软雅黑" pitchFamily="34" charset="-122"/>
              <a:ea typeface="微软雅黑" pitchFamily="34" charset="-122"/>
              <a:cs typeface="+mn-cs"/>
            </a:rPr>
            <a:t>1-4</a:t>
          </a:r>
          <a:r>
            <a:rPr kumimoji="0" lang="zh-CN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微软雅黑" pitchFamily="34" charset="-122"/>
              <a:ea typeface="微软雅黑" pitchFamily="34" charset="-122"/>
              <a:cs typeface="+mn-cs"/>
            </a:rPr>
            <a:t>月份各工厂总完成</a:t>
          </a:r>
          <a:r>
            <a:rPr kumimoji="0" lang="en-US" altLang="zh-CN" sz="10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微软雅黑" pitchFamily="34" charset="-122"/>
              <a:ea typeface="微软雅黑" pitchFamily="34" charset="-122"/>
              <a:cs typeface="+mn-cs"/>
            </a:rPr>
            <a:t>26501.71</a:t>
          </a:r>
          <a:r>
            <a:rPr kumimoji="0" lang="zh-CN" altLang="en-US" sz="10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微软雅黑" pitchFamily="34" charset="-122"/>
              <a:ea typeface="微软雅黑" pitchFamily="34" charset="-122"/>
              <a:cs typeface="+mn-cs"/>
            </a:rPr>
            <a:t>万元</a:t>
          </a:r>
          <a:r>
            <a:rPr kumimoji="0" lang="zh-CN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微软雅黑" pitchFamily="34" charset="-122"/>
              <a:ea typeface="微软雅黑" pitchFamily="34" charset="-122"/>
              <a:cs typeface="+mn-cs"/>
            </a:rPr>
            <a:t>，完成总进度率的</a:t>
          </a:r>
          <a:r>
            <a:rPr kumimoji="0" lang="en-US" altLang="zh-CN" sz="10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微软雅黑" pitchFamily="34" charset="-122"/>
              <a:ea typeface="微软雅黑" pitchFamily="34" charset="-122"/>
              <a:cs typeface="+mn-cs"/>
            </a:rPr>
            <a:t>25.88%</a:t>
          </a:r>
          <a:r>
            <a:rPr kumimoji="0" lang="zh-CN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微软雅黑" pitchFamily="34" charset="-122"/>
              <a:ea typeface="微软雅黑" pitchFamily="34" charset="-122"/>
              <a:cs typeface="+mn-cs"/>
            </a:rPr>
            <a:t>。</a:t>
          </a:r>
          <a:endParaRPr kumimoji="0" lang="en-US" altLang="zh-CN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微软雅黑" pitchFamily="34" charset="-122"/>
            <a:ea typeface="微软雅黑" pitchFamily="34" charset="-122"/>
            <a:cs typeface="+mn-cs"/>
          </a:endParaRPr>
        </a:p>
        <a:p>
          <a:pPr marL="0" marR="0" lvl="0" indent="0" defTabSz="914400" eaLnBrk="1" fontAlgn="auto" latinLnBrk="0" hangingPunct="1">
            <a:lnSpc>
              <a:spcPts val="1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zh-CN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微软雅黑" pitchFamily="34" charset="-122"/>
              <a:ea typeface="微软雅黑" pitchFamily="34" charset="-122"/>
              <a:cs typeface="+mn-cs"/>
            </a:rPr>
            <a:t>    </a:t>
          </a:r>
          <a:r>
            <a:rPr kumimoji="0" lang="en-US" altLang="zh-CN" sz="1000" b="1" i="0" u="sng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微软雅黑" pitchFamily="34" charset="-122"/>
              <a:ea typeface="微软雅黑" pitchFamily="34" charset="-122"/>
              <a:cs typeface="+mn-cs"/>
            </a:rPr>
            <a:t>2.1 </a:t>
          </a:r>
          <a:r>
            <a:rPr kumimoji="0" lang="zh-CN" altLang="en-US" sz="1000" b="1" i="0" u="sng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微软雅黑" pitchFamily="34" charset="-122"/>
              <a:ea typeface="微软雅黑" pitchFamily="34" charset="-122"/>
              <a:cs typeface="+mn-cs"/>
            </a:rPr>
            <a:t>销售费用：</a:t>
          </a:r>
          <a:r>
            <a:rPr kumimoji="0" lang="en-US" altLang="zh-CN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微软雅黑" pitchFamily="34" charset="-122"/>
              <a:ea typeface="微软雅黑" pitchFamily="34" charset="-122"/>
              <a:cs typeface="+mn-cs"/>
            </a:rPr>
            <a:t>2020</a:t>
          </a:r>
          <a:r>
            <a:rPr kumimoji="0" lang="zh-CN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微软雅黑" pitchFamily="34" charset="-122"/>
              <a:ea typeface="微软雅黑" pitchFamily="34" charset="-122"/>
              <a:cs typeface="+mn-cs"/>
            </a:rPr>
            <a:t>年全年预算为</a:t>
          </a:r>
          <a:r>
            <a:rPr kumimoji="0" lang="en-US" altLang="zh-CN" sz="10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微软雅黑" pitchFamily="34" charset="-122"/>
              <a:ea typeface="微软雅黑" pitchFamily="34" charset="-122"/>
              <a:cs typeface="+mn-cs"/>
            </a:rPr>
            <a:t>4339.59</a:t>
          </a:r>
          <a:r>
            <a:rPr kumimoji="0" lang="zh-CN" altLang="en-US" sz="10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微软雅黑" pitchFamily="34" charset="-122"/>
              <a:ea typeface="微软雅黑" pitchFamily="34" charset="-122"/>
              <a:cs typeface="+mn-cs"/>
            </a:rPr>
            <a:t>万元</a:t>
          </a:r>
          <a:r>
            <a:rPr kumimoji="0" lang="zh-CN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微软雅黑" pitchFamily="34" charset="-122"/>
              <a:ea typeface="微软雅黑" pitchFamily="34" charset="-122"/>
              <a:cs typeface="+mn-cs"/>
            </a:rPr>
            <a:t>，</a:t>
          </a:r>
          <a:r>
            <a:rPr kumimoji="0" lang="en-US" altLang="zh-CN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微软雅黑" pitchFamily="34" charset="-122"/>
              <a:ea typeface="微软雅黑" pitchFamily="34" charset="-122"/>
              <a:cs typeface="+mn-cs"/>
            </a:rPr>
            <a:t>1-4</a:t>
          </a:r>
          <a:r>
            <a:rPr kumimoji="0" lang="zh-CN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微软雅黑" pitchFamily="34" charset="-122"/>
              <a:ea typeface="微软雅黑" pitchFamily="34" charset="-122"/>
              <a:cs typeface="+mn-cs"/>
            </a:rPr>
            <a:t>月份各工厂总完成</a:t>
          </a:r>
          <a:r>
            <a:rPr kumimoji="0" lang="en-US" altLang="zh-CN" sz="10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微软雅黑" pitchFamily="34" charset="-122"/>
              <a:ea typeface="微软雅黑" pitchFamily="34" charset="-122"/>
              <a:cs typeface="+mn-cs"/>
            </a:rPr>
            <a:t>1119.38</a:t>
          </a:r>
          <a:r>
            <a:rPr kumimoji="0" lang="zh-CN" altLang="en-US" sz="10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微软雅黑" pitchFamily="34" charset="-122"/>
              <a:ea typeface="微软雅黑" pitchFamily="34" charset="-122"/>
              <a:cs typeface="+mn-cs"/>
            </a:rPr>
            <a:t>万元</a:t>
          </a:r>
          <a:r>
            <a:rPr kumimoji="0" lang="zh-CN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微软雅黑" pitchFamily="34" charset="-122"/>
              <a:ea typeface="微软雅黑" pitchFamily="34" charset="-122"/>
              <a:cs typeface="+mn-cs"/>
            </a:rPr>
            <a:t>，完成总进度率的</a:t>
          </a:r>
          <a:r>
            <a:rPr kumimoji="0" lang="en-US" altLang="zh-CN" sz="10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微软雅黑" pitchFamily="34" charset="-122"/>
              <a:ea typeface="微软雅黑" pitchFamily="34" charset="-122"/>
              <a:cs typeface="+mn-cs"/>
            </a:rPr>
            <a:t>25.79%</a:t>
          </a:r>
        </a:p>
        <a:p>
          <a:pPr marL="0" marR="0" lvl="0" indent="0" defTabSz="914400" eaLnBrk="1" fontAlgn="auto" latinLnBrk="0" hangingPunct="1">
            <a:lnSpc>
              <a:spcPts val="1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zh-CN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微软雅黑" pitchFamily="34" charset="-122"/>
              <a:ea typeface="微软雅黑" pitchFamily="34" charset="-122"/>
              <a:cs typeface="+mn-cs"/>
            </a:rPr>
            <a:t>    </a:t>
          </a:r>
          <a:r>
            <a:rPr kumimoji="0" lang="en-US" altLang="zh-CN" sz="1000" b="1" i="0" u="sng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微软雅黑" pitchFamily="34" charset="-122"/>
              <a:ea typeface="微软雅黑" pitchFamily="34" charset="-122"/>
              <a:cs typeface="+mn-cs"/>
            </a:rPr>
            <a:t>2.2</a:t>
          </a:r>
          <a:r>
            <a:rPr kumimoji="0" lang="zh-CN" altLang="en-US" sz="1000" b="1" i="0" u="sng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微软雅黑" pitchFamily="34" charset="-122"/>
              <a:ea typeface="微软雅黑" pitchFamily="34" charset="-122"/>
              <a:cs typeface="+mn-cs"/>
            </a:rPr>
            <a:t>管理费用</a:t>
          </a:r>
          <a:r>
            <a:rPr kumimoji="0" lang="zh-CN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微软雅黑" pitchFamily="34" charset="-122"/>
              <a:ea typeface="微软雅黑" pitchFamily="34" charset="-122"/>
              <a:cs typeface="+mn-cs"/>
            </a:rPr>
            <a:t>：</a:t>
          </a:r>
          <a:r>
            <a:rPr lang="en-US" altLang="zh-CN" sz="1100" b="0" i="0" baseline="0">
              <a:effectLst/>
              <a:latin typeface="微软雅黑" pitchFamily="34" charset="-122"/>
              <a:ea typeface="微软雅黑" pitchFamily="34" charset="-122"/>
              <a:cs typeface="+mn-cs"/>
            </a:rPr>
            <a:t>2020</a:t>
          </a:r>
          <a:r>
            <a:rPr lang="zh-CN" altLang="zh-CN" sz="1100" b="0" i="0" baseline="0">
              <a:effectLst/>
              <a:latin typeface="微软雅黑" pitchFamily="34" charset="-122"/>
              <a:ea typeface="微软雅黑" pitchFamily="34" charset="-122"/>
              <a:cs typeface="+mn-cs"/>
            </a:rPr>
            <a:t>年全年预算为</a:t>
          </a:r>
          <a:r>
            <a:rPr lang="en-US" altLang="zh-CN" sz="1100" b="1" i="0" baseline="0">
              <a:effectLst/>
              <a:latin typeface="微软雅黑" pitchFamily="34" charset="-122"/>
              <a:ea typeface="微软雅黑" pitchFamily="34" charset="-122"/>
              <a:cs typeface="+mn-cs"/>
            </a:rPr>
            <a:t>4208.05</a:t>
          </a:r>
          <a:r>
            <a:rPr lang="zh-CN" altLang="zh-CN" sz="1100" b="1" i="0" baseline="0">
              <a:effectLst/>
              <a:latin typeface="微软雅黑" pitchFamily="34" charset="-122"/>
              <a:ea typeface="微软雅黑" pitchFamily="34" charset="-122"/>
              <a:cs typeface="+mn-cs"/>
            </a:rPr>
            <a:t>万元</a:t>
          </a:r>
          <a:r>
            <a:rPr lang="zh-CN" altLang="zh-CN" sz="1100" b="0" i="0" baseline="0">
              <a:effectLst/>
              <a:latin typeface="微软雅黑" pitchFamily="34" charset="-122"/>
              <a:ea typeface="微软雅黑" pitchFamily="34" charset="-122"/>
              <a:cs typeface="+mn-cs"/>
            </a:rPr>
            <a:t>，</a:t>
          </a:r>
          <a:r>
            <a:rPr lang="en-US" altLang="zh-CN" sz="1100" b="0" i="0" baseline="0">
              <a:effectLst/>
              <a:latin typeface="微软雅黑" pitchFamily="34" charset="-122"/>
              <a:ea typeface="微软雅黑" pitchFamily="34" charset="-122"/>
              <a:cs typeface="+mn-cs"/>
            </a:rPr>
            <a:t>1-4</a:t>
          </a:r>
          <a:r>
            <a:rPr lang="zh-CN" altLang="zh-CN" sz="1100" b="0" i="0" baseline="0">
              <a:effectLst/>
              <a:latin typeface="微软雅黑" pitchFamily="34" charset="-122"/>
              <a:ea typeface="微软雅黑" pitchFamily="34" charset="-122"/>
              <a:cs typeface="+mn-cs"/>
            </a:rPr>
            <a:t>月份各工厂总完成</a:t>
          </a:r>
          <a:r>
            <a:rPr lang="en-US" altLang="zh-CN" sz="1100" b="1" i="0" baseline="0">
              <a:effectLst/>
              <a:latin typeface="微软雅黑" pitchFamily="34" charset="-122"/>
              <a:ea typeface="微软雅黑" pitchFamily="34" charset="-122"/>
              <a:cs typeface="+mn-cs"/>
            </a:rPr>
            <a:t>91222.23</a:t>
          </a:r>
          <a:r>
            <a:rPr lang="zh-CN" altLang="zh-CN" sz="1100" b="1" i="0" baseline="0">
              <a:effectLst/>
              <a:latin typeface="微软雅黑" pitchFamily="34" charset="-122"/>
              <a:ea typeface="微软雅黑" pitchFamily="34" charset="-122"/>
              <a:cs typeface="+mn-cs"/>
            </a:rPr>
            <a:t>万元</a:t>
          </a:r>
          <a:r>
            <a:rPr lang="zh-CN" altLang="zh-CN" sz="1100" b="0" i="0" baseline="0">
              <a:effectLst/>
              <a:latin typeface="微软雅黑" pitchFamily="34" charset="-122"/>
              <a:ea typeface="微软雅黑" pitchFamily="34" charset="-122"/>
              <a:cs typeface="+mn-cs"/>
            </a:rPr>
            <a:t>，完成总进度率的</a:t>
          </a:r>
          <a:r>
            <a:rPr lang="en-US" altLang="zh-CN" sz="1100" b="1" i="0" baseline="0">
              <a:effectLst/>
              <a:latin typeface="微软雅黑" pitchFamily="34" charset="-122"/>
              <a:ea typeface="微软雅黑" pitchFamily="34" charset="-122"/>
              <a:cs typeface="+mn-cs"/>
            </a:rPr>
            <a:t>29.05%</a:t>
          </a:r>
        </a:p>
        <a:p>
          <a:pPr marL="0" marR="0" lvl="0" indent="0" defTabSz="914400" eaLnBrk="1" fontAlgn="auto" latinLnBrk="0" hangingPunct="1">
            <a:lnSpc>
              <a:spcPts val="1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zh-CN" sz="1100" b="0" i="0" baseline="0">
              <a:effectLst/>
              <a:latin typeface="微软雅黑" pitchFamily="34" charset="-122"/>
              <a:ea typeface="微软雅黑" pitchFamily="34" charset="-122"/>
              <a:cs typeface="+mn-cs"/>
            </a:rPr>
            <a:t>    </a:t>
          </a:r>
          <a:r>
            <a:rPr lang="en-US" altLang="zh-CN" sz="1100" b="1" i="0" u="sng" baseline="0">
              <a:effectLst/>
              <a:latin typeface="微软雅黑" pitchFamily="34" charset="-122"/>
              <a:ea typeface="微软雅黑" pitchFamily="34" charset="-122"/>
              <a:cs typeface="+mn-cs"/>
            </a:rPr>
            <a:t>2.3</a:t>
          </a:r>
          <a:r>
            <a:rPr lang="zh-CN" altLang="en-US" sz="1100" b="1" i="0" u="sng" baseline="0">
              <a:effectLst/>
              <a:latin typeface="微软雅黑" pitchFamily="34" charset="-122"/>
              <a:ea typeface="微软雅黑" pitchFamily="34" charset="-122"/>
              <a:cs typeface="+mn-cs"/>
            </a:rPr>
            <a:t>财务</a:t>
          </a:r>
          <a:r>
            <a:rPr lang="zh-CN" altLang="zh-CN" sz="1100" b="1" i="0" u="sng" baseline="0">
              <a:effectLst/>
              <a:latin typeface="微软雅黑" pitchFamily="34" charset="-122"/>
              <a:ea typeface="微软雅黑" pitchFamily="34" charset="-122"/>
              <a:cs typeface="+mn-cs"/>
            </a:rPr>
            <a:t>费用</a:t>
          </a:r>
          <a:r>
            <a:rPr lang="zh-CN" altLang="zh-CN" sz="1100" b="0" i="0" baseline="0">
              <a:effectLst/>
              <a:latin typeface="微软雅黑" pitchFamily="34" charset="-122"/>
              <a:ea typeface="微软雅黑" pitchFamily="34" charset="-122"/>
              <a:cs typeface="+mn-cs"/>
            </a:rPr>
            <a:t>：</a:t>
          </a:r>
          <a:r>
            <a:rPr lang="en-US" altLang="zh-CN" sz="1100" b="0" i="0" baseline="0">
              <a:effectLst/>
              <a:latin typeface="微软雅黑" pitchFamily="34" charset="-122"/>
              <a:ea typeface="微软雅黑" pitchFamily="34" charset="-122"/>
              <a:cs typeface="+mn-cs"/>
            </a:rPr>
            <a:t>2020</a:t>
          </a:r>
          <a:r>
            <a:rPr lang="zh-CN" altLang="zh-CN" sz="1100" b="0" i="0" baseline="0">
              <a:effectLst/>
              <a:latin typeface="微软雅黑" pitchFamily="34" charset="-122"/>
              <a:ea typeface="微软雅黑" pitchFamily="34" charset="-122"/>
              <a:cs typeface="+mn-cs"/>
            </a:rPr>
            <a:t>年全年预算为</a:t>
          </a:r>
          <a:r>
            <a:rPr lang="en-US" altLang="zh-CN" sz="1100" b="1" i="0" baseline="0">
              <a:effectLst/>
              <a:latin typeface="微软雅黑" pitchFamily="34" charset="-122"/>
              <a:ea typeface="微软雅黑" pitchFamily="34" charset="-122"/>
              <a:cs typeface="+mn-cs"/>
            </a:rPr>
            <a:t>1203.11</a:t>
          </a:r>
          <a:r>
            <a:rPr lang="zh-CN" altLang="zh-CN" sz="1100" b="1" i="0" baseline="0">
              <a:effectLst/>
              <a:latin typeface="微软雅黑" pitchFamily="34" charset="-122"/>
              <a:ea typeface="微软雅黑" pitchFamily="34" charset="-122"/>
              <a:cs typeface="+mn-cs"/>
            </a:rPr>
            <a:t>万元</a:t>
          </a:r>
          <a:r>
            <a:rPr lang="zh-CN" altLang="zh-CN" sz="1100" b="0" i="0" baseline="0">
              <a:effectLst/>
              <a:latin typeface="微软雅黑" pitchFamily="34" charset="-122"/>
              <a:ea typeface="微软雅黑" pitchFamily="34" charset="-122"/>
              <a:cs typeface="+mn-cs"/>
            </a:rPr>
            <a:t>，</a:t>
          </a:r>
          <a:r>
            <a:rPr lang="en-US" altLang="zh-CN" sz="1100" b="0" i="0" baseline="0">
              <a:effectLst/>
              <a:latin typeface="微软雅黑" pitchFamily="34" charset="-122"/>
              <a:ea typeface="微软雅黑" pitchFamily="34" charset="-122"/>
              <a:cs typeface="+mn-cs"/>
            </a:rPr>
            <a:t>1-4</a:t>
          </a:r>
          <a:r>
            <a:rPr lang="zh-CN" altLang="zh-CN" sz="1100" b="0" i="0" baseline="0">
              <a:effectLst/>
              <a:latin typeface="微软雅黑" pitchFamily="34" charset="-122"/>
              <a:ea typeface="微软雅黑" pitchFamily="34" charset="-122"/>
              <a:cs typeface="+mn-cs"/>
            </a:rPr>
            <a:t>月份各工厂总完成</a:t>
          </a:r>
          <a:r>
            <a:rPr lang="en-US" altLang="zh-CN" sz="1100" b="1" i="0" baseline="0">
              <a:effectLst/>
              <a:latin typeface="微软雅黑" pitchFamily="34" charset="-122"/>
              <a:ea typeface="微软雅黑" pitchFamily="34" charset="-122"/>
              <a:cs typeface="+mn-cs"/>
            </a:rPr>
            <a:t>2272.68</a:t>
          </a:r>
          <a:r>
            <a:rPr lang="zh-CN" altLang="zh-CN" sz="1100" b="1" i="0" baseline="0">
              <a:effectLst/>
              <a:latin typeface="微软雅黑" pitchFamily="34" charset="-122"/>
              <a:ea typeface="微软雅黑" pitchFamily="34" charset="-122"/>
              <a:cs typeface="+mn-cs"/>
            </a:rPr>
            <a:t>万元</a:t>
          </a:r>
          <a:r>
            <a:rPr lang="zh-CN" altLang="zh-CN" sz="1100" b="0" i="0" baseline="0">
              <a:effectLst/>
              <a:latin typeface="微软雅黑" pitchFamily="34" charset="-122"/>
              <a:ea typeface="微软雅黑" pitchFamily="34" charset="-122"/>
              <a:cs typeface="+mn-cs"/>
            </a:rPr>
            <a:t>，完成总进度率的</a:t>
          </a:r>
          <a:r>
            <a:rPr lang="en-US" altLang="zh-CN" sz="1100" b="1" i="0" baseline="0">
              <a:effectLst/>
              <a:latin typeface="微软雅黑" pitchFamily="34" charset="-122"/>
              <a:ea typeface="微软雅黑" pitchFamily="34" charset="-122"/>
              <a:cs typeface="+mn-cs"/>
            </a:rPr>
            <a:t>22.66%</a:t>
          </a:r>
        </a:p>
        <a:p>
          <a:pPr marL="0" marR="0" lvl="0" indent="0" defTabSz="914400" eaLnBrk="1" fontAlgn="auto" latinLnBrk="0" hangingPunct="1">
            <a:lnSpc>
              <a:spcPts val="1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zh-CN" sz="1100" b="1" i="0" u="sng" baseline="0">
              <a:effectLst/>
              <a:latin typeface="微软雅黑" pitchFamily="34" charset="-122"/>
              <a:ea typeface="微软雅黑" pitchFamily="34" charset="-122"/>
              <a:cs typeface="+mn-cs"/>
            </a:rPr>
            <a:t>3</a:t>
          </a:r>
          <a:r>
            <a:rPr lang="zh-CN" altLang="en-US" sz="1100" b="1" i="0" u="sng" baseline="0">
              <a:effectLst/>
              <a:latin typeface="微软雅黑" pitchFamily="34" charset="-122"/>
              <a:ea typeface="微软雅黑" pitchFamily="34" charset="-122"/>
              <a:cs typeface="+mn-cs"/>
            </a:rPr>
            <a:t>、营业利润：</a:t>
          </a:r>
          <a:r>
            <a:rPr lang="en-US" altLang="zh-CN" sz="1100" b="0" i="0" baseline="0">
              <a:effectLst/>
              <a:latin typeface="微软雅黑" pitchFamily="34" charset="-122"/>
              <a:ea typeface="微软雅黑" pitchFamily="34" charset="-122"/>
              <a:cs typeface="+mn-cs"/>
            </a:rPr>
            <a:t>2020</a:t>
          </a:r>
          <a:r>
            <a:rPr lang="zh-CN" altLang="zh-CN" sz="1100" b="0" i="0" baseline="0">
              <a:effectLst/>
              <a:latin typeface="微软雅黑" pitchFamily="34" charset="-122"/>
              <a:ea typeface="微软雅黑" pitchFamily="34" charset="-122"/>
              <a:cs typeface="+mn-cs"/>
            </a:rPr>
            <a:t>年全年预算为</a:t>
          </a:r>
          <a:r>
            <a:rPr lang="en-US" altLang="zh-CN" sz="1050" b="1" i="0" baseline="0">
              <a:effectLst/>
              <a:latin typeface="微软雅黑" pitchFamily="34" charset="-122"/>
              <a:ea typeface="微软雅黑" pitchFamily="34" charset="-122"/>
              <a:cs typeface="+mn-cs"/>
            </a:rPr>
            <a:t>6020.74</a:t>
          </a:r>
          <a:r>
            <a:rPr lang="zh-CN" altLang="zh-CN" sz="1100" b="1" i="0" baseline="0">
              <a:effectLst/>
              <a:latin typeface="微软雅黑" pitchFamily="34" charset="-122"/>
              <a:ea typeface="微软雅黑" pitchFamily="34" charset="-122"/>
              <a:cs typeface="+mn-cs"/>
            </a:rPr>
            <a:t>万元</a:t>
          </a:r>
          <a:r>
            <a:rPr lang="zh-CN" altLang="zh-CN" sz="1100" b="0" i="0" baseline="0">
              <a:effectLst/>
              <a:latin typeface="微软雅黑" pitchFamily="34" charset="-122"/>
              <a:ea typeface="微软雅黑" pitchFamily="34" charset="-122"/>
              <a:cs typeface="+mn-cs"/>
            </a:rPr>
            <a:t>，</a:t>
          </a:r>
          <a:r>
            <a:rPr lang="en-US" altLang="zh-CN" sz="1100" b="0" i="0" baseline="0">
              <a:effectLst/>
              <a:latin typeface="微软雅黑" pitchFamily="34" charset="-122"/>
              <a:ea typeface="微软雅黑" pitchFamily="34" charset="-122"/>
              <a:cs typeface="+mn-cs"/>
            </a:rPr>
            <a:t>1-4</a:t>
          </a:r>
          <a:r>
            <a:rPr lang="zh-CN" altLang="zh-CN" sz="1100" b="0" i="0" baseline="0">
              <a:effectLst/>
              <a:latin typeface="微软雅黑" pitchFamily="34" charset="-122"/>
              <a:ea typeface="微软雅黑" pitchFamily="34" charset="-122"/>
              <a:cs typeface="+mn-cs"/>
            </a:rPr>
            <a:t>月份各工厂总完成</a:t>
          </a:r>
          <a:r>
            <a:rPr lang="en-US" altLang="zh-CN" sz="1100" b="1" i="0" baseline="0">
              <a:effectLst/>
              <a:latin typeface="微软雅黑" pitchFamily="34" charset="-122"/>
              <a:ea typeface="微软雅黑" pitchFamily="34" charset="-122"/>
              <a:cs typeface="+mn-cs"/>
            </a:rPr>
            <a:t>309.69</a:t>
          </a:r>
          <a:r>
            <a:rPr lang="zh-CN" altLang="zh-CN" sz="1100" b="1" i="0" baseline="0">
              <a:effectLst/>
              <a:latin typeface="微软雅黑" pitchFamily="34" charset="-122"/>
              <a:ea typeface="微软雅黑" pitchFamily="34" charset="-122"/>
              <a:cs typeface="+mn-cs"/>
            </a:rPr>
            <a:t>万元</a:t>
          </a:r>
          <a:r>
            <a:rPr lang="zh-CN" altLang="zh-CN" sz="1100" b="0" i="0" baseline="0">
              <a:effectLst/>
              <a:latin typeface="微软雅黑" pitchFamily="34" charset="-122"/>
              <a:ea typeface="微软雅黑" pitchFamily="34" charset="-122"/>
              <a:cs typeface="+mn-cs"/>
            </a:rPr>
            <a:t>，完成总进度率的</a:t>
          </a:r>
          <a:r>
            <a:rPr lang="en-US" altLang="zh-CN" sz="1100" b="1" i="0" baseline="0">
              <a:effectLst/>
              <a:latin typeface="微软雅黑" pitchFamily="34" charset="-122"/>
              <a:ea typeface="微软雅黑" pitchFamily="34" charset="-122"/>
              <a:cs typeface="+mn-cs"/>
            </a:rPr>
            <a:t>5.14%</a:t>
          </a:r>
          <a:r>
            <a:rPr lang="zh-CN" altLang="zh-CN" sz="1100" b="1" i="0" baseline="0">
              <a:effectLst/>
              <a:latin typeface="微软雅黑" pitchFamily="34" charset="-122"/>
              <a:ea typeface="微软雅黑" pitchFamily="34" charset="-122"/>
              <a:cs typeface="+mn-cs"/>
            </a:rPr>
            <a:t>。</a:t>
          </a:r>
          <a:endParaRPr lang="en-US" altLang="zh-CN" sz="1100" b="1" i="0" baseline="0">
            <a:effectLst/>
            <a:latin typeface="微软雅黑" pitchFamily="34" charset="-122"/>
            <a:ea typeface="微软雅黑" pitchFamily="34" charset="-122"/>
            <a:cs typeface="+mn-cs"/>
          </a:endParaRPr>
        </a:p>
        <a:p>
          <a:pPr eaLnBrk="1" fontAlgn="auto" latinLnBrk="0" hangingPunct="1"/>
          <a:r>
            <a:rPr lang="en-US" altLang="zh-CN" sz="1100" b="1" i="0" u="sng" baseline="0">
              <a:effectLst/>
              <a:latin typeface="微软雅黑" pitchFamily="34" charset="-122"/>
              <a:ea typeface="微软雅黑" pitchFamily="34" charset="-122"/>
              <a:cs typeface="+mn-cs"/>
            </a:rPr>
            <a:t>3</a:t>
          </a:r>
          <a:r>
            <a:rPr lang="zh-CN" altLang="zh-CN" sz="1100" b="1" i="0" u="sng" baseline="0">
              <a:effectLst/>
              <a:latin typeface="微软雅黑" pitchFamily="34" charset="-122"/>
              <a:ea typeface="微软雅黑" pitchFamily="34" charset="-122"/>
              <a:cs typeface="+mn-cs"/>
            </a:rPr>
            <a:t>、</a:t>
          </a:r>
          <a:r>
            <a:rPr lang="zh-CN" altLang="en-US" sz="1100" b="1" i="0" u="sng" baseline="0">
              <a:effectLst/>
              <a:latin typeface="微软雅黑" pitchFamily="34" charset="-122"/>
              <a:ea typeface="微软雅黑" pitchFamily="34" charset="-122"/>
              <a:cs typeface="+mn-cs"/>
            </a:rPr>
            <a:t>净利润</a:t>
          </a:r>
          <a:r>
            <a:rPr lang="zh-CN" altLang="zh-CN" sz="1100" b="1" i="0" u="sng" baseline="0">
              <a:effectLst/>
              <a:latin typeface="微软雅黑" pitchFamily="34" charset="-122"/>
              <a:ea typeface="微软雅黑" pitchFamily="34" charset="-122"/>
              <a:cs typeface="+mn-cs"/>
            </a:rPr>
            <a:t>：</a:t>
          </a:r>
          <a:r>
            <a:rPr lang="en-US" altLang="zh-CN" sz="1100" b="0" i="0" baseline="0">
              <a:effectLst/>
              <a:latin typeface="微软雅黑" pitchFamily="34" charset="-122"/>
              <a:ea typeface="微软雅黑" pitchFamily="34" charset="-122"/>
              <a:cs typeface="+mn-cs"/>
            </a:rPr>
            <a:t>2020</a:t>
          </a:r>
          <a:r>
            <a:rPr lang="zh-CN" altLang="zh-CN" sz="1100" b="0" i="0" baseline="0">
              <a:effectLst/>
              <a:latin typeface="微软雅黑" pitchFamily="34" charset="-122"/>
              <a:ea typeface="微软雅黑" pitchFamily="34" charset="-122"/>
              <a:cs typeface="+mn-cs"/>
            </a:rPr>
            <a:t>年全年预算为</a:t>
          </a:r>
          <a:r>
            <a:rPr lang="en-US" altLang="zh-CN" sz="1000" b="1" i="0" baseline="0">
              <a:effectLst/>
              <a:latin typeface="微软雅黑" pitchFamily="34" charset="-122"/>
              <a:ea typeface="微软雅黑" pitchFamily="34" charset="-122"/>
              <a:cs typeface="+mn-cs"/>
            </a:rPr>
            <a:t>4889.79</a:t>
          </a:r>
          <a:r>
            <a:rPr lang="zh-CN" altLang="zh-CN" sz="1100" b="1" i="0" baseline="0">
              <a:effectLst/>
              <a:latin typeface="微软雅黑" pitchFamily="34" charset="-122"/>
              <a:ea typeface="微软雅黑" pitchFamily="34" charset="-122"/>
              <a:cs typeface="+mn-cs"/>
            </a:rPr>
            <a:t>万元</a:t>
          </a:r>
          <a:r>
            <a:rPr lang="zh-CN" altLang="zh-CN" sz="1100" b="0" i="0" baseline="0">
              <a:effectLst/>
              <a:latin typeface="微软雅黑" pitchFamily="34" charset="-122"/>
              <a:ea typeface="微软雅黑" pitchFamily="34" charset="-122"/>
              <a:cs typeface="+mn-cs"/>
            </a:rPr>
            <a:t>，</a:t>
          </a:r>
          <a:r>
            <a:rPr lang="en-US" altLang="zh-CN" sz="1100" b="0" i="0" baseline="0">
              <a:effectLst/>
              <a:latin typeface="微软雅黑" pitchFamily="34" charset="-122"/>
              <a:ea typeface="微软雅黑" pitchFamily="34" charset="-122"/>
              <a:cs typeface="+mn-cs"/>
            </a:rPr>
            <a:t>1-4</a:t>
          </a:r>
          <a:r>
            <a:rPr lang="zh-CN" altLang="zh-CN" sz="1100" b="0" i="0" baseline="0">
              <a:effectLst/>
              <a:latin typeface="微软雅黑" pitchFamily="34" charset="-122"/>
              <a:ea typeface="微软雅黑" pitchFamily="34" charset="-122"/>
              <a:cs typeface="+mn-cs"/>
            </a:rPr>
            <a:t>月份各工厂总完成</a:t>
          </a:r>
          <a:r>
            <a:rPr lang="en-US" altLang="zh-CN" sz="1100" b="1" i="0" baseline="0">
              <a:effectLst/>
              <a:latin typeface="微软雅黑" pitchFamily="34" charset="-122"/>
              <a:ea typeface="微软雅黑" pitchFamily="34" charset="-122"/>
              <a:cs typeface="+mn-cs"/>
            </a:rPr>
            <a:t>166.19</a:t>
          </a:r>
          <a:r>
            <a:rPr lang="zh-CN" altLang="zh-CN" sz="1100" b="1" i="0" baseline="0">
              <a:effectLst/>
              <a:latin typeface="微软雅黑" pitchFamily="34" charset="-122"/>
              <a:ea typeface="微软雅黑" pitchFamily="34" charset="-122"/>
              <a:cs typeface="+mn-cs"/>
            </a:rPr>
            <a:t>元</a:t>
          </a:r>
          <a:r>
            <a:rPr lang="zh-CN" altLang="zh-CN" sz="1100" b="0" i="0" baseline="0">
              <a:effectLst/>
              <a:latin typeface="微软雅黑" pitchFamily="34" charset="-122"/>
              <a:ea typeface="微软雅黑" pitchFamily="34" charset="-122"/>
              <a:cs typeface="+mn-cs"/>
            </a:rPr>
            <a:t>，完成总进度率的</a:t>
          </a:r>
          <a:r>
            <a:rPr lang="en-US" altLang="zh-CN" sz="1100" b="1" i="0" baseline="0">
              <a:effectLst/>
              <a:latin typeface="微软雅黑" pitchFamily="34" charset="-122"/>
              <a:ea typeface="微软雅黑" pitchFamily="34" charset="-122"/>
              <a:cs typeface="+mn-cs"/>
            </a:rPr>
            <a:t>3.40%</a:t>
          </a:r>
          <a:r>
            <a:rPr lang="zh-CN" altLang="zh-CN" sz="1100" b="1" i="0" baseline="0">
              <a:effectLst/>
              <a:latin typeface="微软雅黑" pitchFamily="34" charset="-122"/>
              <a:ea typeface="微软雅黑" pitchFamily="34" charset="-122"/>
              <a:cs typeface="+mn-cs"/>
            </a:rPr>
            <a:t>。</a:t>
          </a:r>
          <a:endParaRPr lang="en-US" altLang="zh-CN" sz="1100" b="1" i="0" baseline="0">
            <a:effectLst/>
            <a:latin typeface="微软雅黑" pitchFamily="34" charset="-122"/>
            <a:ea typeface="微软雅黑" pitchFamily="34" charset="-122"/>
            <a:cs typeface="+mn-cs"/>
          </a:endParaRPr>
        </a:p>
        <a:p>
          <a:pPr marL="0" marR="0" lvl="0" indent="0" defTabSz="914400" eaLnBrk="1" fontAlgn="auto" latinLnBrk="0" hangingPunct="1">
            <a:lnSpc>
              <a:spcPts val="1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zh-CN" altLang="zh-CN" sz="1000">
            <a:effectLst/>
          </a:endParaRPr>
        </a:p>
        <a:p>
          <a:pPr marL="0" marR="0" lvl="0" indent="0" defTabSz="914400" eaLnBrk="1" fontAlgn="auto" latinLnBrk="0" hangingPunct="1">
            <a:lnSpc>
              <a:spcPts val="1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altLang="zh-CN" sz="1000" b="0" i="0" u="sng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微软雅黑" pitchFamily="34" charset="-122"/>
            <a:ea typeface="微软雅黑" pitchFamily="34" charset="-122"/>
            <a:cs typeface="+mn-cs"/>
          </a:endParaRPr>
        </a:p>
      </xdr:txBody>
    </xdr:sp>
    <xdr:clientData/>
  </xdr:twoCellAnchor>
  <xdr:twoCellAnchor>
    <xdr:from>
      <xdr:col>12</xdr:col>
      <xdr:colOff>57150</xdr:colOff>
      <xdr:row>3</xdr:row>
      <xdr:rowOff>9525</xdr:rowOff>
    </xdr:from>
    <xdr:to>
      <xdr:col>20</xdr:col>
      <xdr:colOff>552450</xdr:colOff>
      <xdr:row>13</xdr:row>
      <xdr:rowOff>352425</xdr:rowOff>
    </xdr:to>
    <xdr:sp macro="" textlink="">
      <xdr:nvSpPr>
        <xdr:cNvPr id="16" name="TextBox 15"/>
        <xdr:cNvSpPr txBox="1"/>
      </xdr:nvSpPr>
      <xdr:spPr>
        <a:xfrm>
          <a:off x="7343775" y="1019175"/>
          <a:ext cx="5419725" cy="30099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/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ts val="1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zh-CN" sz="1050" b="1" i="0" u="sng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微软雅黑" pitchFamily="34" charset="-122"/>
              <a:ea typeface="微软雅黑" pitchFamily="34" charset="-122"/>
              <a:cs typeface="+mn-cs"/>
            </a:rPr>
            <a:t>1.1</a:t>
          </a:r>
          <a:r>
            <a:rPr kumimoji="0" lang="zh-CN" altLang="en-US" sz="1050" b="1" i="0" u="sng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微软雅黑" pitchFamily="34" charset="-122"/>
              <a:ea typeface="微软雅黑" pitchFamily="34" charset="-122"/>
              <a:cs typeface="+mn-cs"/>
            </a:rPr>
            <a:t>、</a:t>
          </a:r>
          <a:r>
            <a:rPr kumimoji="0" lang="zh-CN" altLang="zh-CN" sz="1050" b="1" i="0" u="sng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微软雅黑" pitchFamily="34" charset="-122"/>
              <a:ea typeface="微软雅黑" pitchFamily="34" charset="-122"/>
              <a:cs typeface="+mn-cs"/>
            </a:rPr>
            <a:t>人员情况：</a:t>
          </a:r>
          <a:endParaRPr kumimoji="0" lang="en-US" altLang="zh-CN" sz="1050" b="1" i="0" u="sng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微软雅黑" pitchFamily="34" charset="-122"/>
            <a:ea typeface="微软雅黑" pitchFamily="34" charset="-122"/>
            <a:cs typeface="+mn-cs"/>
          </a:endParaRPr>
        </a:p>
        <a:p>
          <a:pPr marL="0" marR="0" lvl="0" indent="0" defTabSz="914400" eaLnBrk="1" fontAlgn="auto" latinLnBrk="0" hangingPunct="1">
            <a:lnSpc>
              <a:spcPts val="1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zh-CN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微软雅黑" pitchFamily="34" charset="-122"/>
              <a:ea typeface="微软雅黑" pitchFamily="34" charset="-122"/>
              <a:cs typeface="+mn-cs"/>
            </a:rPr>
            <a:t>人员：</a:t>
          </a:r>
          <a:r>
            <a:rPr kumimoji="0" lang="en-US" altLang="zh-CN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微软雅黑" pitchFamily="34" charset="-122"/>
              <a:ea typeface="微软雅黑" pitchFamily="34" charset="-122"/>
              <a:cs typeface="+mn-cs"/>
            </a:rPr>
            <a:t>2020</a:t>
          </a:r>
          <a:r>
            <a:rPr kumimoji="0" lang="zh-CN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微软雅黑" pitchFamily="34" charset="-122"/>
              <a:ea typeface="微软雅黑" pitchFamily="34" charset="-122"/>
              <a:cs typeface="+mn-cs"/>
            </a:rPr>
            <a:t>年</a:t>
          </a:r>
          <a:r>
            <a:rPr kumimoji="0" lang="en-US" altLang="zh-CN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微软雅黑" pitchFamily="34" charset="-122"/>
              <a:ea typeface="微软雅黑" pitchFamily="34" charset="-122"/>
              <a:cs typeface="+mn-cs"/>
            </a:rPr>
            <a:t>4</a:t>
          </a:r>
          <a:r>
            <a:rPr kumimoji="0" lang="zh-CN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微软雅黑" pitchFamily="34" charset="-122"/>
              <a:ea typeface="微软雅黑" pitchFamily="34" charset="-122"/>
              <a:cs typeface="+mn-cs"/>
            </a:rPr>
            <a:t>月份各厂总人数为</a:t>
          </a:r>
          <a:r>
            <a:rPr kumimoji="0" lang="en-US" altLang="zh-CN" sz="105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微软雅黑" pitchFamily="34" charset="-122"/>
              <a:ea typeface="微软雅黑" pitchFamily="34" charset="-122"/>
              <a:cs typeface="+mn-cs"/>
            </a:rPr>
            <a:t>939</a:t>
          </a:r>
          <a:r>
            <a:rPr kumimoji="0" lang="zh-CN" alt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微软雅黑" pitchFamily="34" charset="-122"/>
              <a:ea typeface="微软雅黑" pitchFamily="34" charset="-122"/>
              <a:cs typeface="+mn-cs"/>
            </a:rPr>
            <a:t>人</a:t>
          </a:r>
          <a:r>
            <a:rPr kumimoji="0" lang="zh-CN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微软雅黑" pitchFamily="34" charset="-122"/>
              <a:ea typeface="微软雅黑" pitchFamily="34" charset="-122"/>
              <a:cs typeface="+mn-cs"/>
            </a:rPr>
            <a:t>，</a:t>
          </a:r>
          <a:r>
            <a:rPr kumimoji="0" lang="zh-CN" altLang="zh-CN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微软雅黑" pitchFamily="34" charset="-122"/>
              <a:ea typeface="微软雅黑" pitchFamily="34" charset="-122"/>
              <a:cs typeface="+mn-cs"/>
            </a:rPr>
            <a:t>对比</a:t>
          </a:r>
          <a:r>
            <a:rPr kumimoji="0" lang="en-US" altLang="zh-CN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微软雅黑" pitchFamily="34" charset="-122"/>
              <a:ea typeface="微软雅黑" pitchFamily="34" charset="-122"/>
              <a:cs typeface="+mn-cs"/>
            </a:rPr>
            <a:t>3</a:t>
          </a:r>
          <a:r>
            <a:rPr kumimoji="0" lang="zh-CN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微软雅黑" pitchFamily="34" charset="-122"/>
              <a:ea typeface="微软雅黑" pitchFamily="34" charset="-122"/>
              <a:cs typeface="+mn-cs"/>
            </a:rPr>
            <a:t>月份减少</a:t>
          </a:r>
          <a:r>
            <a:rPr kumimoji="0" lang="en-US" altLang="zh-CN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微软雅黑" pitchFamily="34" charset="-122"/>
              <a:ea typeface="微软雅黑" pitchFamily="34" charset="-122"/>
              <a:cs typeface="+mn-cs"/>
            </a:rPr>
            <a:t>8</a:t>
          </a:r>
          <a:r>
            <a:rPr kumimoji="0" lang="zh-CN" altLang="en-US" sz="105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微软雅黑" pitchFamily="34" charset="-122"/>
              <a:ea typeface="微软雅黑" pitchFamily="34" charset="-122"/>
              <a:cs typeface="+mn-cs"/>
            </a:rPr>
            <a:t>人</a:t>
          </a:r>
          <a:r>
            <a:rPr kumimoji="0" lang="zh-CN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微软雅黑" pitchFamily="34" charset="-122"/>
              <a:ea typeface="微软雅黑" pitchFamily="34" charset="-122"/>
              <a:cs typeface="+mn-cs"/>
            </a:rPr>
            <a:t>，对比</a:t>
          </a:r>
          <a:r>
            <a:rPr kumimoji="0" lang="en-US" altLang="zh-CN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微软雅黑" pitchFamily="34" charset="-122"/>
              <a:ea typeface="微软雅黑" pitchFamily="34" charset="-122"/>
              <a:cs typeface="+mn-cs"/>
            </a:rPr>
            <a:t>2019</a:t>
          </a:r>
          <a:r>
            <a:rPr kumimoji="0" lang="zh-CN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微软雅黑" pitchFamily="34" charset="-122"/>
              <a:ea typeface="微软雅黑" pitchFamily="34" charset="-122"/>
              <a:cs typeface="+mn-cs"/>
            </a:rPr>
            <a:t>年</a:t>
          </a:r>
          <a:r>
            <a:rPr kumimoji="0" lang="en-US" altLang="zh-CN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微软雅黑" pitchFamily="34" charset="-122"/>
              <a:ea typeface="微软雅黑" pitchFamily="34" charset="-122"/>
              <a:cs typeface="+mn-cs"/>
            </a:rPr>
            <a:t>4</a:t>
          </a:r>
          <a:r>
            <a:rPr kumimoji="0" lang="zh-CN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微软雅黑" pitchFamily="34" charset="-122"/>
              <a:ea typeface="微软雅黑" pitchFamily="34" charset="-122"/>
              <a:cs typeface="+mn-cs"/>
            </a:rPr>
            <a:t>月份人员</a:t>
          </a:r>
          <a:r>
            <a:rPr kumimoji="0" lang="zh-CN" altLang="en-US" sz="105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微软雅黑" pitchFamily="34" charset="-122"/>
              <a:ea typeface="微软雅黑" pitchFamily="34" charset="-122"/>
              <a:cs typeface="+mn-cs"/>
            </a:rPr>
            <a:t>增加</a:t>
          </a:r>
          <a:r>
            <a:rPr kumimoji="0" lang="en-US" altLang="zh-CN" sz="105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微软雅黑" pitchFamily="34" charset="-122"/>
              <a:ea typeface="微软雅黑" pitchFamily="34" charset="-122"/>
              <a:cs typeface="+mn-cs"/>
            </a:rPr>
            <a:t>149</a:t>
          </a:r>
          <a:r>
            <a:rPr kumimoji="0" lang="zh-CN" altLang="en-US" sz="105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微软雅黑" pitchFamily="34" charset="-122"/>
              <a:ea typeface="微软雅黑" pitchFamily="34" charset="-122"/>
              <a:cs typeface="+mn-cs"/>
            </a:rPr>
            <a:t>人，</a:t>
          </a:r>
          <a:r>
            <a:rPr kumimoji="0" lang="zh-CN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微软雅黑" pitchFamily="34" charset="-122"/>
              <a:ea typeface="微软雅黑" pitchFamily="34" charset="-122"/>
              <a:cs typeface="+mn-cs"/>
            </a:rPr>
            <a:t>总的</a:t>
          </a:r>
          <a:r>
            <a:rPr kumimoji="0" lang="zh-CN" altLang="en-US" sz="105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微软雅黑" pitchFamily="34" charset="-122"/>
              <a:ea typeface="微软雅黑" pitchFamily="34" charset="-122"/>
              <a:cs typeface="+mn-cs"/>
            </a:rPr>
            <a:t>增涨率为</a:t>
          </a:r>
          <a:r>
            <a:rPr kumimoji="0" lang="en-US" altLang="zh-CN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微软雅黑" pitchFamily="34" charset="-122"/>
              <a:ea typeface="微软雅黑" pitchFamily="34" charset="-122"/>
              <a:cs typeface="+mn-cs"/>
            </a:rPr>
            <a:t>18.86%</a:t>
          </a:r>
          <a:r>
            <a:rPr kumimoji="0" lang="zh-CN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微软雅黑" pitchFamily="34" charset="-122"/>
              <a:ea typeface="微软雅黑" pitchFamily="34" charset="-122"/>
              <a:cs typeface="+mn-cs"/>
            </a:rPr>
            <a:t>。</a:t>
          </a:r>
          <a:endParaRPr kumimoji="0" lang="en-US" altLang="zh-CN" sz="105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微软雅黑" pitchFamily="34" charset="-122"/>
            <a:ea typeface="微软雅黑" pitchFamily="34" charset="-122"/>
            <a:cs typeface="+mn-cs"/>
          </a:endParaRPr>
        </a:p>
        <a:p>
          <a:pPr marL="0" marR="0" lvl="0" indent="0" defTabSz="914400" eaLnBrk="1" fontAlgn="auto" latinLnBrk="0" hangingPunct="1">
            <a:lnSpc>
              <a:spcPts val="1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zh-CN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微软雅黑" pitchFamily="34" charset="-122"/>
              <a:ea typeface="微软雅黑" pitchFamily="34" charset="-122"/>
              <a:cs typeface="+mn-cs"/>
            </a:rPr>
            <a:t>人均产值：</a:t>
          </a:r>
          <a:r>
            <a:rPr kumimoji="0" lang="en-US" altLang="zh-CN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微软雅黑" pitchFamily="34" charset="-122"/>
              <a:ea typeface="微软雅黑" pitchFamily="34" charset="-122"/>
              <a:cs typeface="+mn-cs"/>
            </a:rPr>
            <a:t>2020</a:t>
          </a:r>
          <a:r>
            <a:rPr kumimoji="0" lang="zh-CN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微软雅黑" pitchFamily="34" charset="-122"/>
              <a:ea typeface="微软雅黑" pitchFamily="34" charset="-122"/>
              <a:cs typeface="+mn-cs"/>
            </a:rPr>
            <a:t>年</a:t>
          </a:r>
          <a:r>
            <a:rPr kumimoji="0" lang="en-US" altLang="zh-CN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微软雅黑" pitchFamily="34" charset="-122"/>
              <a:ea typeface="微软雅黑" pitchFamily="34" charset="-122"/>
              <a:cs typeface="+mn-cs"/>
            </a:rPr>
            <a:t>4</a:t>
          </a:r>
          <a:r>
            <a:rPr kumimoji="0" lang="zh-CN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微软雅黑" pitchFamily="34" charset="-122"/>
              <a:ea typeface="微软雅黑" pitchFamily="34" charset="-122"/>
              <a:cs typeface="+mn-cs"/>
            </a:rPr>
            <a:t>月份各工厂总平均人均产值为</a:t>
          </a:r>
          <a:r>
            <a:rPr kumimoji="0" lang="en-US" altLang="zh-CN" sz="105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微软雅黑" pitchFamily="34" charset="-122"/>
              <a:ea typeface="微软雅黑" pitchFamily="34" charset="-122"/>
              <a:cs typeface="+mn-cs"/>
            </a:rPr>
            <a:t>13.07</a:t>
          </a:r>
          <a:r>
            <a:rPr kumimoji="0" lang="zh-CN" altLang="en-US" sz="105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微软雅黑" pitchFamily="34" charset="-122"/>
              <a:ea typeface="微软雅黑" pitchFamily="34" charset="-122"/>
              <a:cs typeface="+mn-cs"/>
            </a:rPr>
            <a:t>万元</a:t>
          </a:r>
          <a:r>
            <a:rPr kumimoji="0" lang="zh-CN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微软雅黑" pitchFamily="34" charset="-122"/>
              <a:ea typeface="微软雅黑" pitchFamily="34" charset="-122"/>
              <a:cs typeface="+mn-cs"/>
            </a:rPr>
            <a:t>，对比</a:t>
          </a:r>
          <a:r>
            <a:rPr kumimoji="0" lang="en-US" altLang="zh-CN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微软雅黑" pitchFamily="34" charset="-122"/>
              <a:ea typeface="微软雅黑" pitchFamily="34" charset="-122"/>
              <a:cs typeface="+mn-cs"/>
            </a:rPr>
            <a:t>3</a:t>
          </a:r>
          <a:r>
            <a:rPr kumimoji="0" lang="zh-CN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微软雅黑" pitchFamily="34" charset="-122"/>
              <a:ea typeface="微软雅黑" pitchFamily="34" charset="-122"/>
              <a:cs typeface="+mn-cs"/>
            </a:rPr>
            <a:t>月份</a:t>
          </a:r>
          <a:r>
            <a:rPr kumimoji="0" lang="zh-CN" altLang="en-US" sz="105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微软雅黑" pitchFamily="34" charset="-122"/>
              <a:ea typeface="微软雅黑" pitchFamily="34" charset="-122"/>
              <a:cs typeface="+mn-cs"/>
            </a:rPr>
            <a:t>增加</a:t>
          </a:r>
          <a:r>
            <a:rPr kumimoji="0" lang="en-US" altLang="zh-CN" sz="105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微软雅黑" pitchFamily="34" charset="-122"/>
              <a:ea typeface="微软雅黑" pitchFamily="34" charset="-122"/>
              <a:cs typeface="+mn-cs"/>
            </a:rPr>
            <a:t>3.63</a:t>
          </a:r>
          <a:r>
            <a:rPr kumimoji="0" lang="zh-CN" altLang="en-US" sz="105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微软雅黑" pitchFamily="34" charset="-122"/>
              <a:ea typeface="微软雅黑" pitchFamily="34" charset="-122"/>
              <a:cs typeface="+mn-cs"/>
            </a:rPr>
            <a:t>万元</a:t>
          </a:r>
          <a:r>
            <a:rPr kumimoji="0" lang="zh-CN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微软雅黑" pitchFamily="34" charset="-122"/>
              <a:ea typeface="微软雅黑" pitchFamily="34" charset="-122"/>
              <a:cs typeface="+mn-cs"/>
            </a:rPr>
            <a:t>，对比</a:t>
          </a:r>
          <a:r>
            <a:rPr kumimoji="0" lang="en-US" altLang="zh-CN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微软雅黑" pitchFamily="34" charset="-122"/>
              <a:ea typeface="微软雅黑" pitchFamily="34" charset="-122"/>
              <a:cs typeface="+mn-cs"/>
            </a:rPr>
            <a:t>2019</a:t>
          </a:r>
          <a:r>
            <a:rPr kumimoji="0" lang="zh-CN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微软雅黑" pitchFamily="34" charset="-122"/>
              <a:ea typeface="微软雅黑" pitchFamily="34" charset="-122"/>
              <a:cs typeface="+mn-cs"/>
            </a:rPr>
            <a:t>年</a:t>
          </a:r>
          <a:r>
            <a:rPr kumimoji="0" lang="en-US" altLang="zh-CN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微软雅黑" pitchFamily="34" charset="-122"/>
              <a:ea typeface="微软雅黑" pitchFamily="34" charset="-122"/>
              <a:cs typeface="+mn-cs"/>
            </a:rPr>
            <a:t>4</a:t>
          </a:r>
          <a:r>
            <a:rPr kumimoji="0" lang="zh-CN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微软雅黑" pitchFamily="34" charset="-122"/>
              <a:ea typeface="微软雅黑" pitchFamily="34" charset="-122"/>
              <a:cs typeface="+mn-cs"/>
            </a:rPr>
            <a:t>月份增加</a:t>
          </a:r>
          <a:r>
            <a:rPr kumimoji="0" lang="en-US" altLang="zh-CN" sz="105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微软雅黑" pitchFamily="34" charset="-122"/>
              <a:ea typeface="微软雅黑" pitchFamily="34" charset="-122"/>
              <a:cs typeface="+mn-cs"/>
            </a:rPr>
            <a:t>3.66</a:t>
          </a:r>
          <a:r>
            <a:rPr kumimoji="0" lang="zh-CN" altLang="en-US" sz="105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微软雅黑" pitchFamily="34" charset="-122"/>
              <a:ea typeface="微软雅黑" pitchFamily="34" charset="-122"/>
              <a:cs typeface="+mn-cs"/>
            </a:rPr>
            <a:t>万元。</a:t>
          </a:r>
          <a:endParaRPr kumimoji="0" lang="en-US" altLang="zh-CN" sz="1050" b="1" i="0" u="sng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微软雅黑" pitchFamily="34" charset="-122"/>
            <a:ea typeface="微软雅黑" pitchFamily="34" charset="-122"/>
            <a:cs typeface="+mn-cs"/>
          </a:endParaRPr>
        </a:p>
        <a:p>
          <a:pPr marL="0" marR="0" lvl="0" indent="0" defTabSz="914400" eaLnBrk="1" fontAlgn="auto" latinLnBrk="0" hangingPunct="1">
            <a:lnSpc>
              <a:spcPts val="1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zh-CN" sz="1050" b="1" i="0" u="sng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微软雅黑" pitchFamily="34" charset="-122"/>
              <a:ea typeface="微软雅黑" pitchFamily="34" charset="-122"/>
              <a:cs typeface="+mn-cs"/>
            </a:rPr>
            <a:t>1.2</a:t>
          </a:r>
          <a:r>
            <a:rPr kumimoji="0" lang="zh-CN" altLang="en-US" sz="1050" b="1" i="0" u="sng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微软雅黑" pitchFamily="34" charset="-122"/>
              <a:ea typeface="微软雅黑" pitchFamily="34" charset="-122"/>
              <a:cs typeface="+mn-cs"/>
            </a:rPr>
            <a:t>、销售收入及利润</a:t>
          </a:r>
          <a:r>
            <a:rPr kumimoji="0" lang="zh-CN" altLang="zh-CN" sz="1050" b="1" i="0" u="sng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微软雅黑" pitchFamily="34" charset="-122"/>
              <a:ea typeface="微软雅黑" pitchFamily="34" charset="-122"/>
              <a:cs typeface="+mn-cs"/>
            </a:rPr>
            <a:t>：</a:t>
          </a:r>
          <a:endParaRPr kumimoji="0" lang="en-US" altLang="zh-CN" sz="1050" b="1" i="0" u="sng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微软雅黑" pitchFamily="34" charset="-122"/>
            <a:ea typeface="微软雅黑" pitchFamily="34" charset="-122"/>
            <a:cs typeface="+mn-cs"/>
          </a:endParaRPr>
        </a:p>
        <a:p>
          <a:pPr marL="0" marR="0" lvl="0" indent="0" defTabSz="914400" eaLnBrk="1" fontAlgn="auto" latinLnBrk="0" hangingPunct="1">
            <a:lnSpc>
              <a:spcPts val="1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zh-CN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微软雅黑" pitchFamily="34" charset="-122"/>
              <a:ea typeface="微软雅黑" pitchFamily="34" charset="-122"/>
              <a:cs typeface="+mn-cs"/>
            </a:rPr>
            <a:t>销售收入：</a:t>
          </a:r>
          <a:r>
            <a:rPr kumimoji="0" lang="en-US" altLang="zh-CN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微软雅黑" pitchFamily="34" charset="-122"/>
              <a:ea typeface="微软雅黑" pitchFamily="34" charset="-122"/>
              <a:cs typeface="+mn-cs"/>
            </a:rPr>
            <a:t>2020</a:t>
          </a:r>
          <a:r>
            <a:rPr kumimoji="0" lang="zh-CN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微软雅黑" pitchFamily="34" charset="-122"/>
              <a:ea typeface="微软雅黑" pitchFamily="34" charset="-122"/>
              <a:cs typeface="+mn-cs"/>
            </a:rPr>
            <a:t>年</a:t>
          </a:r>
          <a:r>
            <a:rPr kumimoji="0" lang="en-US" altLang="zh-CN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微软雅黑" pitchFamily="34" charset="-122"/>
              <a:ea typeface="微软雅黑" pitchFamily="34" charset="-122"/>
              <a:cs typeface="+mn-cs"/>
            </a:rPr>
            <a:t>4</a:t>
          </a:r>
          <a:r>
            <a:rPr kumimoji="0" lang="zh-CN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微软雅黑" pitchFamily="34" charset="-122"/>
              <a:ea typeface="微软雅黑" pitchFamily="34" charset="-122"/>
              <a:cs typeface="+mn-cs"/>
            </a:rPr>
            <a:t>月份各厂总销售收入为</a:t>
          </a:r>
          <a:r>
            <a:rPr kumimoji="0" lang="en-US" altLang="zh-CN" sz="105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微软雅黑" pitchFamily="34" charset="-122"/>
              <a:ea typeface="微软雅黑" pitchFamily="34" charset="-122"/>
              <a:cs typeface="+mn-cs"/>
            </a:rPr>
            <a:t>10472.36</a:t>
          </a:r>
          <a:r>
            <a:rPr kumimoji="0" lang="zh-CN" altLang="en-US" sz="105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微软雅黑" pitchFamily="34" charset="-122"/>
              <a:ea typeface="微软雅黑" pitchFamily="34" charset="-122"/>
              <a:cs typeface="+mn-cs"/>
            </a:rPr>
            <a:t>万元</a:t>
          </a:r>
          <a:r>
            <a:rPr kumimoji="0" lang="zh-CN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微软雅黑" pitchFamily="34" charset="-122"/>
              <a:ea typeface="微软雅黑" pitchFamily="34" charset="-122"/>
              <a:cs typeface="+mn-cs"/>
            </a:rPr>
            <a:t>，对比</a:t>
          </a:r>
          <a:r>
            <a:rPr kumimoji="0" lang="en-US" altLang="zh-CN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微软雅黑" pitchFamily="34" charset="-122"/>
              <a:ea typeface="微软雅黑" pitchFamily="34" charset="-122"/>
              <a:cs typeface="+mn-cs"/>
            </a:rPr>
            <a:t>3</a:t>
          </a:r>
          <a:r>
            <a:rPr kumimoji="0" lang="zh-CN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微软雅黑" pitchFamily="34" charset="-122"/>
              <a:ea typeface="微软雅黑" pitchFamily="34" charset="-122"/>
              <a:cs typeface="+mn-cs"/>
            </a:rPr>
            <a:t>月份</a:t>
          </a:r>
          <a:r>
            <a:rPr kumimoji="0" lang="zh-CN" altLang="en-US" sz="105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微软雅黑" pitchFamily="34" charset="-122"/>
              <a:ea typeface="微软雅黑" pitchFamily="34" charset="-122"/>
              <a:cs typeface="+mn-cs"/>
            </a:rPr>
            <a:t>增加</a:t>
          </a:r>
          <a:r>
            <a:rPr kumimoji="0" lang="en-US" altLang="zh-CN" sz="105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微软雅黑" pitchFamily="34" charset="-122"/>
              <a:ea typeface="微软雅黑" pitchFamily="34" charset="-122"/>
              <a:cs typeface="+mn-cs"/>
            </a:rPr>
            <a:t>2933.39</a:t>
          </a:r>
          <a:r>
            <a:rPr kumimoji="0" lang="zh-CN" altLang="en-US" sz="105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微软雅黑" pitchFamily="34" charset="-122"/>
              <a:ea typeface="微软雅黑" pitchFamily="34" charset="-122"/>
              <a:cs typeface="+mn-cs"/>
            </a:rPr>
            <a:t>万元，</a:t>
          </a:r>
          <a:r>
            <a:rPr kumimoji="0" lang="zh-CN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微软雅黑" pitchFamily="34" charset="-122"/>
              <a:ea typeface="微软雅黑" pitchFamily="34" charset="-122"/>
              <a:cs typeface="+mn-cs"/>
            </a:rPr>
            <a:t>同比</a:t>
          </a:r>
          <a:r>
            <a:rPr kumimoji="0" lang="en-US" altLang="zh-CN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微软雅黑" pitchFamily="34" charset="-122"/>
              <a:ea typeface="微软雅黑" pitchFamily="34" charset="-122"/>
              <a:cs typeface="+mn-cs"/>
            </a:rPr>
            <a:t>2019</a:t>
          </a:r>
          <a:r>
            <a:rPr kumimoji="0" lang="zh-CN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微软雅黑" pitchFamily="34" charset="-122"/>
              <a:ea typeface="微软雅黑" pitchFamily="34" charset="-122"/>
              <a:cs typeface="+mn-cs"/>
            </a:rPr>
            <a:t>年</a:t>
          </a:r>
          <a:r>
            <a:rPr kumimoji="0" lang="en-US" altLang="zh-CN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微软雅黑" pitchFamily="34" charset="-122"/>
              <a:ea typeface="微软雅黑" pitchFamily="34" charset="-122"/>
              <a:cs typeface="+mn-cs"/>
            </a:rPr>
            <a:t>4</a:t>
          </a:r>
          <a:r>
            <a:rPr kumimoji="0" lang="zh-CN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微软雅黑" pitchFamily="34" charset="-122"/>
              <a:ea typeface="微软雅黑" pitchFamily="34" charset="-122"/>
              <a:cs typeface="+mn-cs"/>
            </a:rPr>
            <a:t>月</a:t>
          </a:r>
          <a:r>
            <a:rPr kumimoji="0" lang="zh-CN" altLang="en-US" sz="105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微软雅黑" pitchFamily="34" charset="-122"/>
              <a:ea typeface="微软雅黑" pitchFamily="34" charset="-122"/>
              <a:cs typeface="+mn-cs"/>
            </a:rPr>
            <a:t>增加</a:t>
          </a:r>
          <a:r>
            <a:rPr kumimoji="0" lang="en-US" altLang="zh-CN" sz="105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微软雅黑" pitchFamily="34" charset="-122"/>
              <a:ea typeface="微软雅黑" pitchFamily="34" charset="-122"/>
              <a:cs typeface="+mn-cs"/>
            </a:rPr>
            <a:t>3044.52</a:t>
          </a:r>
          <a:r>
            <a:rPr kumimoji="0" lang="zh-CN" altLang="en-US" sz="105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微软雅黑" pitchFamily="34" charset="-122"/>
              <a:ea typeface="微软雅黑" pitchFamily="34" charset="-122"/>
              <a:cs typeface="+mn-cs"/>
            </a:rPr>
            <a:t>万元。</a:t>
          </a:r>
          <a:endParaRPr kumimoji="0" lang="en-US" altLang="zh-CN" sz="105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微软雅黑" pitchFamily="34" charset="-122"/>
            <a:ea typeface="微软雅黑" pitchFamily="34" charset="-122"/>
            <a:cs typeface="+mn-cs"/>
          </a:endParaRPr>
        </a:p>
        <a:p>
          <a:pPr marL="0" marR="0" lvl="0" indent="0" defTabSz="914400" eaLnBrk="1" fontAlgn="auto" latinLnBrk="0" hangingPunct="1">
            <a:lnSpc>
              <a:spcPts val="1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zh-CN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微软雅黑" pitchFamily="34" charset="-122"/>
              <a:ea typeface="微软雅黑" pitchFamily="34" charset="-122"/>
              <a:cs typeface="+mn-cs"/>
            </a:rPr>
            <a:t>利润：</a:t>
          </a:r>
          <a:r>
            <a:rPr kumimoji="0" lang="en-US" altLang="zh-CN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微软雅黑" pitchFamily="34" charset="-122"/>
              <a:ea typeface="微软雅黑" pitchFamily="34" charset="-122"/>
              <a:cs typeface="+mn-cs"/>
            </a:rPr>
            <a:t>2020</a:t>
          </a:r>
          <a:r>
            <a:rPr kumimoji="0" lang="zh-CN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微软雅黑" pitchFamily="34" charset="-122"/>
              <a:ea typeface="微软雅黑" pitchFamily="34" charset="-122"/>
              <a:cs typeface="+mn-cs"/>
            </a:rPr>
            <a:t>年</a:t>
          </a:r>
          <a:r>
            <a:rPr kumimoji="0" lang="en-US" altLang="zh-CN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微软雅黑" pitchFamily="34" charset="-122"/>
              <a:ea typeface="微软雅黑" pitchFamily="34" charset="-122"/>
              <a:cs typeface="+mn-cs"/>
            </a:rPr>
            <a:t>4</a:t>
          </a:r>
          <a:r>
            <a:rPr kumimoji="0" lang="zh-CN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微软雅黑" pitchFamily="34" charset="-122"/>
              <a:ea typeface="微软雅黑" pitchFamily="34" charset="-122"/>
              <a:cs typeface="+mn-cs"/>
            </a:rPr>
            <a:t>月份各工厂总利润为</a:t>
          </a:r>
          <a:r>
            <a:rPr kumimoji="0" lang="en-US" altLang="zh-CN" sz="105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微软雅黑" pitchFamily="34" charset="-122"/>
              <a:ea typeface="微软雅黑" pitchFamily="34" charset="-122"/>
              <a:cs typeface="+mn-cs"/>
            </a:rPr>
            <a:t>697.94</a:t>
          </a:r>
          <a:r>
            <a:rPr kumimoji="0" lang="zh-CN" altLang="en-US" sz="105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微软雅黑" pitchFamily="34" charset="-122"/>
              <a:ea typeface="微软雅黑" pitchFamily="34" charset="-122"/>
              <a:cs typeface="+mn-cs"/>
            </a:rPr>
            <a:t>万元，</a:t>
          </a:r>
          <a:r>
            <a:rPr kumimoji="0" lang="zh-CN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微软雅黑" pitchFamily="34" charset="-122"/>
              <a:ea typeface="微软雅黑" pitchFamily="34" charset="-122"/>
              <a:cs typeface="+mn-cs"/>
            </a:rPr>
            <a:t>对比</a:t>
          </a:r>
          <a:r>
            <a:rPr kumimoji="0" lang="en-US" altLang="zh-CN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微软雅黑" pitchFamily="34" charset="-122"/>
              <a:ea typeface="微软雅黑" pitchFamily="34" charset="-122"/>
              <a:cs typeface="+mn-cs"/>
            </a:rPr>
            <a:t>3</a:t>
          </a:r>
          <a:r>
            <a:rPr kumimoji="0" lang="zh-CN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微软雅黑" pitchFamily="34" charset="-122"/>
              <a:ea typeface="微软雅黑" pitchFamily="34" charset="-122"/>
              <a:cs typeface="+mn-cs"/>
            </a:rPr>
            <a:t>月份</a:t>
          </a:r>
          <a:r>
            <a:rPr kumimoji="0" lang="zh-CN" altLang="en-US" sz="105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微软雅黑" pitchFamily="34" charset="-122"/>
              <a:ea typeface="微软雅黑" pitchFamily="34" charset="-122"/>
              <a:cs typeface="+mn-cs"/>
            </a:rPr>
            <a:t>增加</a:t>
          </a:r>
          <a:r>
            <a:rPr kumimoji="0" lang="en-US" altLang="zh-CN" sz="105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微软雅黑" pitchFamily="34" charset="-122"/>
              <a:ea typeface="微软雅黑" pitchFamily="34" charset="-122"/>
              <a:cs typeface="+mn-cs"/>
            </a:rPr>
            <a:t>637.11</a:t>
          </a:r>
          <a:r>
            <a:rPr kumimoji="0" lang="zh-CN" altLang="en-US" sz="105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微软雅黑" pitchFamily="34" charset="-122"/>
              <a:ea typeface="微软雅黑" pitchFamily="34" charset="-122"/>
              <a:cs typeface="+mn-cs"/>
            </a:rPr>
            <a:t>万元</a:t>
          </a:r>
          <a:endParaRPr kumimoji="0" lang="en-US" altLang="zh-CN" sz="10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微软雅黑" pitchFamily="34" charset="-122"/>
            <a:ea typeface="微软雅黑" pitchFamily="34" charset="-122"/>
            <a:cs typeface="+mn-cs"/>
          </a:endParaRPr>
        </a:p>
        <a:p>
          <a:pPr marL="0" marR="0" lvl="0" indent="0" defTabSz="914400" eaLnBrk="1" fontAlgn="auto" latinLnBrk="0" hangingPunct="1">
            <a:lnSpc>
              <a:spcPts val="1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zh-CN" sz="1050" b="1" i="0" u="sng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微软雅黑" pitchFamily="34" charset="-122"/>
              <a:ea typeface="微软雅黑" pitchFamily="34" charset="-122"/>
              <a:cs typeface="+mn-cs"/>
            </a:rPr>
            <a:t>1.3</a:t>
          </a:r>
          <a:r>
            <a:rPr kumimoji="0" lang="zh-CN" altLang="en-US" sz="1050" b="1" i="0" u="sng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微软雅黑" pitchFamily="34" charset="-122"/>
              <a:ea typeface="微软雅黑" pitchFamily="34" charset="-122"/>
              <a:cs typeface="+mn-cs"/>
            </a:rPr>
            <a:t>、劳效率：</a:t>
          </a:r>
          <a:r>
            <a:rPr kumimoji="0" lang="en-US" altLang="zh-CN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微软雅黑" pitchFamily="34" charset="-122"/>
              <a:ea typeface="微软雅黑" pitchFamily="34" charset="-122"/>
              <a:cs typeface="+mn-cs"/>
            </a:rPr>
            <a:t>2020</a:t>
          </a:r>
          <a:r>
            <a:rPr kumimoji="0" lang="zh-CN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微软雅黑" pitchFamily="34" charset="-122"/>
              <a:ea typeface="微软雅黑" pitchFamily="34" charset="-122"/>
              <a:cs typeface="+mn-cs"/>
            </a:rPr>
            <a:t>年</a:t>
          </a:r>
          <a:r>
            <a:rPr kumimoji="0" lang="en-US" altLang="zh-CN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微软雅黑" pitchFamily="34" charset="-122"/>
              <a:ea typeface="微软雅黑" pitchFamily="34" charset="-122"/>
              <a:cs typeface="+mn-cs"/>
            </a:rPr>
            <a:t>4</a:t>
          </a:r>
          <a:r>
            <a:rPr kumimoji="0" lang="zh-CN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微软雅黑" pitchFamily="34" charset="-122"/>
              <a:ea typeface="微软雅黑" pitchFamily="34" charset="-122"/>
              <a:cs typeface="+mn-cs"/>
            </a:rPr>
            <a:t>月份各工厂总效率为</a:t>
          </a:r>
          <a:r>
            <a:rPr kumimoji="0" lang="en-US" altLang="zh-CN" sz="105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微软雅黑" pitchFamily="34" charset="-122"/>
              <a:ea typeface="微软雅黑" pitchFamily="34" charset="-122"/>
              <a:cs typeface="+mn-cs"/>
            </a:rPr>
            <a:t>92.83%</a:t>
          </a:r>
          <a:r>
            <a:rPr kumimoji="0" lang="zh-CN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微软雅黑" pitchFamily="34" charset="-122"/>
              <a:ea typeface="微软雅黑" pitchFamily="34" charset="-122"/>
              <a:cs typeface="+mn-cs"/>
            </a:rPr>
            <a:t>，对比上月</a:t>
          </a:r>
          <a:r>
            <a:rPr kumimoji="0" lang="zh-CN" altLang="en-US" sz="105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微软雅黑" pitchFamily="34" charset="-122"/>
              <a:ea typeface="微软雅黑" pitchFamily="34" charset="-122"/>
              <a:cs typeface="+mn-cs"/>
            </a:rPr>
            <a:t>提高</a:t>
          </a:r>
          <a:r>
            <a:rPr kumimoji="0" lang="en-US" altLang="zh-CN" sz="105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微软雅黑" pitchFamily="34" charset="-122"/>
              <a:ea typeface="微软雅黑" pitchFamily="34" charset="-122"/>
              <a:cs typeface="+mn-cs"/>
            </a:rPr>
            <a:t>12.33%</a:t>
          </a:r>
          <a:r>
            <a:rPr kumimoji="0" lang="zh-CN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微软雅黑" pitchFamily="34" charset="-122"/>
              <a:ea typeface="微软雅黑" pitchFamily="34" charset="-122"/>
              <a:cs typeface="+mn-cs"/>
            </a:rPr>
            <a:t>，同</a:t>
          </a:r>
          <a:r>
            <a:rPr kumimoji="0" lang="en-US" altLang="zh-CN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微软雅黑" pitchFamily="34" charset="-122"/>
              <a:ea typeface="微软雅黑" pitchFamily="34" charset="-122"/>
              <a:cs typeface="+mn-cs"/>
            </a:rPr>
            <a:t>2019</a:t>
          </a:r>
          <a:r>
            <a:rPr kumimoji="0" lang="zh-CN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微软雅黑" pitchFamily="34" charset="-122"/>
              <a:ea typeface="微软雅黑" pitchFamily="34" charset="-122"/>
              <a:cs typeface="+mn-cs"/>
            </a:rPr>
            <a:t>年</a:t>
          </a:r>
          <a:r>
            <a:rPr kumimoji="0" lang="en-US" altLang="zh-CN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微软雅黑" pitchFamily="34" charset="-122"/>
              <a:ea typeface="微软雅黑" pitchFamily="34" charset="-122"/>
              <a:cs typeface="+mn-cs"/>
            </a:rPr>
            <a:t>4</a:t>
          </a:r>
          <a:r>
            <a:rPr kumimoji="0" lang="zh-CN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微软雅黑" pitchFamily="34" charset="-122"/>
              <a:ea typeface="微软雅黑" pitchFamily="34" charset="-122"/>
              <a:cs typeface="+mn-cs"/>
            </a:rPr>
            <a:t>月份总效率</a:t>
          </a:r>
          <a:r>
            <a:rPr kumimoji="0" lang="zh-CN" altLang="en-US" sz="105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微软雅黑" pitchFamily="34" charset="-122"/>
              <a:ea typeface="微软雅黑" pitchFamily="34" charset="-122"/>
              <a:cs typeface="+mn-cs"/>
            </a:rPr>
            <a:t>提升</a:t>
          </a:r>
          <a:r>
            <a:rPr kumimoji="0" lang="en-US" altLang="zh-CN" sz="105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微软雅黑" pitchFamily="34" charset="-122"/>
              <a:ea typeface="微软雅黑" pitchFamily="34" charset="-122"/>
              <a:cs typeface="+mn-cs"/>
            </a:rPr>
            <a:t>25.74%.</a:t>
          </a:r>
          <a:endParaRPr kumimoji="0" lang="en-US" altLang="zh-CN" sz="105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微软雅黑" pitchFamily="34" charset="-122"/>
            <a:ea typeface="微软雅黑" pitchFamily="34" charset="-122"/>
            <a:cs typeface="+mn-cs"/>
          </a:endParaRPr>
        </a:p>
        <a:p>
          <a:pPr marL="0" marR="0" lvl="0" indent="0" defTabSz="914400" eaLnBrk="1" fontAlgn="auto" latinLnBrk="0" hangingPunct="1">
            <a:lnSpc>
              <a:spcPts val="1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zh-CN" sz="1050" b="1" i="0" u="sng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微软雅黑" pitchFamily="34" charset="-122"/>
              <a:ea typeface="微软雅黑" pitchFamily="34" charset="-122"/>
              <a:cs typeface="+mn-cs"/>
            </a:rPr>
            <a:t>1.4</a:t>
          </a:r>
          <a:r>
            <a:rPr kumimoji="0" lang="zh-CN" altLang="en-US" sz="1050" b="1" i="0" u="sng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微软雅黑" pitchFamily="34" charset="-122"/>
              <a:ea typeface="微软雅黑" pitchFamily="34" charset="-122"/>
              <a:cs typeface="+mn-cs"/>
            </a:rPr>
            <a:t>、库存情况：</a:t>
          </a:r>
          <a:r>
            <a:rPr kumimoji="0" lang="en-US" altLang="zh-CN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微软雅黑" pitchFamily="34" charset="-122"/>
              <a:ea typeface="微软雅黑" pitchFamily="34" charset="-122"/>
              <a:cs typeface="+mn-cs"/>
            </a:rPr>
            <a:t>2020</a:t>
          </a:r>
          <a:r>
            <a:rPr kumimoji="0" lang="zh-CN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微软雅黑" pitchFamily="34" charset="-122"/>
              <a:ea typeface="微软雅黑" pitchFamily="34" charset="-122"/>
              <a:cs typeface="+mn-cs"/>
            </a:rPr>
            <a:t>年</a:t>
          </a:r>
          <a:r>
            <a:rPr kumimoji="0" lang="en-US" altLang="zh-CN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微软雅黑" pitchFamily="34" charset="-122"/>
              <a:ea typeface="微软雅黑" pitchFamily="34" charset="-122"/>
              <a:cs typeface="+mn-cs"/>
            </a:rPr>
            <a:t>4</a:t>
          </a:r>
          <a:r>
            <a:rPr kumimoji="0" lang="zh-CN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微软雅黑" pitchFamily="34" charset="-122"/>
              <a:ea typeface="微软雅黑" pitchFamily="34" charset="-122"/>
              <a:cs typeface="+mn-cs"/>
            </a:rPr>
            <a:t>月份各工厂总库存为</a:t>
          </a:r>
          <a:r>
            <a:rPr kumimoji="0" lang="en-US" altLang="zh-CN" sz="105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微软雅黑" pitchFamily="34" charset="-122"/>
              <a:ea typeface="微软雅黑" pitchFamily="34" charset="-122"/>
              <a:cs typeface="+mn-cs"/>
            </a:rPr>
            <a:t>4915.20</a:t>
          </a:r>
          <a:r>
            <a:rPr kumimoji="0" lang="zh-CN" altLang="en-US" sz="105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微软雅黑" pitchFamily="34" charset="-122"/>
              <a:ea typeface="微软雅黑" pitchFamily="34" charset="-122"/>
              <a:cs typeface="+mn-cs"/>
            </a:rPr>
            <a:t>万元</a:t>
          </a:r>
          <a:r>
            <a:rPr kumimoji="0" lang="zh-CN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微软雅黑" pitchFamily="34" charset="-122"/>
              <a:ea typeface="微软雅黑" pitchFamily="34" charset="-122"/>
              <a:cs typeface="+mn-cs"/>
            </a:rPr>
            <a:t>，对比</a:t>
          </a:r>
          <a:r>
            <a:rPr kumimoji="0" lang="en-US" altLang="zh-CN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微软雅黑" pitchFamily="34" charset="-122"/>
              <a:ea typeface="微软雅黑" pitchFamily="34" charset="-122"/>
              <a:cs typeface="+mn-cs"/>
            </a:rPr>
            <a:t>3</a:t>
          </a:r>
          <a:r>
            <a:rPr kumimoji="0" lang="zh-CN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微软雅黑" pitchFamily="34" charset="-122"/>
              <a:ea typeface="微软雅黑" pitchFamily="34" charset="-122"/>
              <a:cs typeface="+mn-cs"/>
            </a:rPr>
            <a:t>月份库存</a:t>
          </a:r>
          <a:r>
            <a:rPr kumimoji="0" lang="zh-CN" altLang="en-US" sz="105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微软雅黑" pitchFamily="34" charset="-122"/>
              <a:ea typeface="微软雅黑" pitchFamily="34" charset="-122"/>
              <a:cs typeface="+mn-cs"/>
            </a:rPr>
            <a:t>减少</a:t>
          </a:r>
          <a:r>
            <a:rPr kumimoji="0" lang="en-US" altLang="zh-CN" sz="105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微软雅黑" pitchFamily="34" charset="-122"/>
              <a:ea typeface="微软雅黑" pitchFamily="34" charset="-122"/>
              <a:cs typeface="+mn-cs"/>
            </a:rPr>
            <a:t>1218.82</a:t>
          </a:r>
          <a:r>
            <a:rPr kumimoji="0" lang="zh-CN" altLang="en-US" sz="105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微软雅黑" pitchFamily="34" charset="-122"/>
              <a:ea typeface="微软雅黑" pitchFamily="34" charset="-122"/>
              <a:cs typeface="+mn-cs"/>
            </a:rPr>
            <a:t>万元，</a:t>
          </a:r>
          <a:r>
            <a:rPr kumimoji="0" lang="zh-CN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微软雅黑" pitchFamily="34" charset="-122"/>
              <a:ea typeface="微软雅黑" pitchFamily="34" charset="-122"/>
              <a:cs typeface="+mn-cs"/>
            </a:rPr>
            <a:t>各工厂</a:t>
          </a:r>
          <a:r>
            <a:rPr kumimoji="0" lang="en-US" altLang="zh-CN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微软雅黑" pitchFamily="34" charset="-122"/>
              <a:ea typeface="微软雅黑" pitchFamily="34" charset="-122"/>
              <a:cs typeface="+mn-cs"/>
            </a:rPr>
            <a:t>5</a:t>
          </a:r>
          <a:r>
            <a:rPr kumimoji="0" lang="zh-CN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微软雅黑" pitchFamily="34" charset="-122"/>
              <a:ea typeface="微软雅黑" pitchFamily="34" charset="-122"/>
              <a:cs typeface="+mn-cs"/>
            </a:rPr>
            <a:t>月份要严控降低库存，减少资金占用，提高资金周转率。</a:t>
          </a:r>
          <a:endParaRPr kumimoji="0" lang="en-US" altLang="zh-CN" sz="105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微软雅黑" pitchFamily="34" charset="-122"/>
            <a:ea typeface="微软雅黑" pitchFamily="34" charset="-122"/>
            <a:cs typeface="+mn-cs"/>
          </a:endParaRPr>
        </a:p>
        <a:p>
          <a:pPr marL="0" marR="0" lvl="0" indent="0" defTabSz="914400" eaLnBrk="1" fontAlgn="auto" latinLnBrk="0" hangingPunct="1">
            <a:lnSpc>
              <a:spcPts val="1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zh-CN" sz="1050" b="1" i="0" u="sng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微软雅黑" pitchFamily="34" charset="-122"/>
              <a:ea typeface="微软雅黑" pitchFamily="34" charset="-122"/>
              <a:cs typeface="+mn-cs"/>
            </a:rPr>
            <a:t>1.5</a:t>
          </a:r>
          <a:r>
            <a:rPr kumimoji="0" lang="zh-CN" altLang="en-US" sz="1050" b="1" i="0" u="sng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微软雅黑" pitchFamily="34" charset="-122"/>
              <a:ea typeface="微软雅黑" pitchFamily="34" charset="-122"/>
              <a:cs typeface="+mn-cs"/>
            </a:rPr>
            <a:t>、回款情况：</a:t>
          </a:r>
          <a:r>
            <a:rPr kumimoji="0" lang="en-US" altLang="zh-CN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微软雅黑" pitchFamily="34" charset="-122"/>
              <a:ea typeface="微软雅黑" pitchFamily="34" charset="-122"/>
              <a:cs typeface="+mn-cs"/>
            </a:rPr>
            <a:t>2020</a:t>
          </a:r>
          <a:r>
            <a:rPr kumimoji="0" lang="zh-CN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微软雅黑" pitchFamily="34" charset="-122"/>
              <a:ea typeface="微软雅黑" pitchFamily="34" charset="-122"/>
              <a:cs typeface="+mn-cs"/>
            </a:rPr>
            <a:t>年</a:t>
          </a:r>
          <a:r>
            <a:rPr kumimoji="0" lang="en-US" altLang="zh-CN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微软雅黑" pitchFamily="34" charset="-122"/>
              <a:ea typeface="微软雅黑" pitchFamily="34" charset="-122"/>
              <a:cs typeface="+mn-cs"/>
            </a:rPr>
            <a:t>4</a:t>
          </a:r>
          <a:r>
            <a:rPr kumimoji="0" lang="zh-CN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微软雅黑" pitchFamily="34" charset="-122"/>
              <a:ea typeface="微软雅黑" pitchFamily="34" charset="-122"/>
              <a:cs typeface="+mn-cs"/>
            </a:rPr>
            <a:t>月份各工厂总回款为</a:t>
          </a:r>
          <a:r>
            <a:rPr kumimoji="0" lang="en-US" altLang="zh-CN" sz="105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微软雅黑" pitchFamily="34" charset="-122"/>
              <a:ea typeface="微软雅黑" pitchFamily="34" charset="-122"/>
              <a:cs typeface="+mn-cs"/>
            </a:rPr>
            <a:t>8679.43</a:t>
          </a:r>
          <a:r>
            <a:rPr kumimoji="0" lang="zh-CN" altLang="en-US" sz="105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微软雅黑" pitchFamily="34" charset="-122"/>
              <a:ea typeface="微软雅黑" pitchFamily="34" charset="-122"/>
              <a:cs typeface="+mn-cs"/>
            </a:rPr>
            <a:t>万元</a:t>
          </a:r>
          <a:r>
            <a:rPr kumimoji="0" lang="zh-CN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微软雅黑" pitchFamily="34" charset="-122"/>
              <a:ea typeface="微软雅黑" pitchFamily="34" charset="-122"/>
              <a:cs typeface="+mn-cs"/>
            </a:rPr>
            <a:t>，对比上月份回</a:t>
          </a:r>
          <a:r>
            <a:rPr kumimoji="0" lang="zh-CN" altLang="en-US" sz="105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微软雅黑" pitchFamily="34" charset="-122"/>
              <a:ea typeface="微软雅黑" pitchFamily="34" charset="-122"/>
              <a:cs typeface="+mn-cs"/>
            </a:rPr>
            <a:t>款减少</a:t>
          </a:r>
          <a:r>
            <a:rPr kumimoji="0" lang="en-US" altLang="zh-CN" sz="105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微软雅黑" pitchFamily="34" charset="-122"/>
              <a:ea typeface="微软雅黑" pitchFamily="34" charset="-122"/>
              <a:cs typeface="+mn-cs"/>
            </a:rPr>
            <a:t>625.07</a:t>
          </a:r>
          <a:r>
            <a:rPr kumimoji="0" lang="zh-CN" altLang="en-US" sz="105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微软雅黑" pitchFamily="34" charset="-122"/>
              <a:ea typeface="微软雅黑" pitchFamily="34" charset="-122"/>
              <a:cs typeface="+mn-cs"/>
            </a:rPr>
            <a:t>万</a:t>
          </a:r>
          <a:r>
            <a:rPr kumimoji="0" lang="zh-CN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微软雅黑" pitchFamily="34" charset="-122"/>
              <a:ea typeface="微软雅黑" pitchFamily="34" charset="-122"/>
              <a:cs typeface="+mn-cs"/>
            </a:rPr>
            <a:t>元。各工厂涉及到资金回款重点关注。</a:t>
          </a:r>
          <a:endParaRPr kumimoji="0" lang="en-US" altLang="zh-CN" sz="105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微软雅黑" pitchFamily="34" charset="-122"/>
            <a:ea typeface="微软雅黑" pitchFamily="34" charset="-122"/>
            <a:cs typeface="+mn-cs"/>
          </a:endParaRPr>
        </a:p>
      </xdr:txBody>
    </xdr:sp>
    <xdr:clientData/>
  </xdr:twoCellAnchor>
  <xdr:twoCellAnchor>
    <xdr:from>
      <xdr:col>15</xdr:col>
      <xdr:colOff>38101</xdr:colOff>
      <xdr:row>233</xdr:row>
      <xdr:rowOff>4762</xdr:rowOff>
    </xdr:from>
    <xdr:to>
      <xdr:col>20</xdr:col>
      <xdr:colOff>581026</xdr:colOff>
      <xdr:row>239</xdr:row>
      <xdr:rowOff>0</xdr:rowOff>
    </xdr:to>
    <xdr:graphicFrame macro="">
      <xdr:nvGraphicFramePr>
        <xdr:cNvPr id="6" name="图表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0.5431</cdr:x>
      <cdr:y>0.01124</cdr:y>
    </cdr:from>
    <cdr:to>
      <cdr:x>0.90251</cdr:x>
      <cdr:y>0.19101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857107" y="19050"/>
          <a:ext cx="1228994" cy="3048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altLang="zh-CN" sz="1100" b="1">
              <a:latin typeface="微软雅黑" pitchFamily="34" charset="-122"/>
              <a:ea typeface="微软雅黑" pitchFamily="34" charset="-122"/>
            </a:rPr>
            <a:t>2019</a:t>
          </a:r>
          <a:r>
            <a:rPr lang="zh-CN" altLang="en-US" sz="1100" b="1">
              <a:latin typeface="微软雅黑" pitchFamily="34" charset="-122"/>
              <a:ea typeface="微软雅黑" pitchFamily="34" charset="-122"/>
            </a:rPr>
            <a:t>年</a:t>
          </a:r>
          <a:r>
            <a:rPr lang="en-US" altLang="zh-CN" sz="1100" b="1">
              <a:latin typeface="微软雅黑" pitchFamily="34" charset="-122"/>
              <a:ea typeface="微软雅黑" pitchFamily="34" charset="-122"/>
            </a:rPr>
            <a:t>4</a:t>
          </a:r>
          <a:r>
            <a:rPr lang="zh-CN" altLang="en-US" sz="1100" b="1">
              <a:latin typeface="微软雅黑" pitchFamily="34" charset="-122"/>
              <a:ea typeface="微软雅黑" pitchFamily="34" charset="-122"/>
            </a:rPr>
            <a:t>月</a:t>
          </a:r>
          <a:r>
            <a:rPr lang="zh-CN" altLang="en-US" sz="1200" b="1">
              <a:latin typeface="微软雅黑" pitchFamily="34" charset="-122"/>
              <a:ea typeface="微软雅黑" pitchFamily="34" charset="-122"/>
            </a:rPr>
            <a:t>库存</a:t>
          </a:r>
          <a:endParaRPr lang="zh-CN" altLang="en-US" sz="900" b="1">
            <a:latin typeface="微软雅黑" pitchFamily="34" charset="-122"/>
            <a:ea typeface="微软雅黑" pitchFamily="34" charset="-122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0.5618</cdr:x>
      <cdr:y>0.01617</cdr:y>
    </cdr:from>
    <cdr:to>
      <cdr:x>0.94382</cdr:x>
      <cdr:y>0.17251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905000" y="28576"/>
          <a:ext cx="1295400" cy="2762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altLang="zh-CN" sz="1200" b="1">
              <a:latin typeface="微软雅黑" pitchFamily="34" charset="-122"/>
              <a:ea typeface="微软雅黑" pitchFamily="34" charset="-122"/>
            </a:rPr>
            <a:t>2020</a:t>
          </a:r>
          <a:r>
            <a:rPr lang="zh-CN" altLang="en-US" sz="1200" b="1">
              <a:latin typeface="微软雅黑" pitchFamily="34" charset="-122"/>
              <a:ea typeface="微软雅黑" pitchFamily="34" charset="-122"/>
            </a:rPr>
            <a:t>年</a:t>
          </a:r>
          <a:r>
            <a:rPr lang="en-US" altLang="zh-CN" sz="1200" b="1">
              <a:latin typeface="微软雅黑" pitchFamily="34" charset="-122"/>
              <a:ea typeface="微软雅黑" pitchFamily="34" charset="-122"/>
            </a:rPr>
            <a:t>4</a:t>
          </a:r>
          <a:r>
            <a:rPr lang="zh-CN" altLang="en-US" sz="1200" b="1">
              <a:latin typeface="微软雅黑" pitchFamily="34" charset="-122"/>
              <a:ea typeface="微软雅黑" pitchFamily="34" charset="-122"/>
            </a:rPr>
            <a:t>月库存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0.53071</cdr:x>
      <cdr:y>0.76177</cdr:y>
    </cdr:from>
    <cdr:to>
      <cdr:x>0.93858</cdr:x>
      <cdr:y>0.93906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057401" y="1309688"/>
          <a:ext cx="1581150" cy="3048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altLang="zh-CN" sz="1200" b="1">
              <a:latin typeface="微软雅黑" pitchFamily="34" charset="-122"/>
              <a:ea typeface="微软雅黑" pitchFamily="34" charset="-122"/>
            </a:rPr>
            <a:t>2019</a:t>
          </a:r>
          <a:r>
            <a:rPr lang="zh-CN" altLang="en-US" sz="1200" b="1">
              <a:latin typeface="微软雅黑" pitchFamily="34" charset="-122"/>
              <a:ea typeface="微软雅黑" pitchFamily="34" charset="-122"/>
            </a:rPr>
            <a:t>年对比</a:t>
          </a:r>
          <a:r>
            <a:rPr lang="en-US" altLang="zh-CN" sz="1200" b="1">
              <a:latin typeface="微软雅黑" pitchFamily="34" charset="-122"/>
              <a:ea typeface="微软雅黑" pitchFamily="34" charset="-122"/>
            </a:rPr>
            <a:t>2020</a:t>
          </a:r>
          <a:r>
            <a:rPr lang="zh-CN" altLang="en-US" sz="1200" b="1">
              <a:latin typeface="微软雅黑" pitchFamily="34" charset="-122"/>
              <a:ea typeface="微软雅黑" pitchFamily="34" charset="-122"/>
            </a:rPr>
            <a:t>年</a:t>
          </a:r>
        </a:p>
      </cdr:txBody>
    </cdr:sp>
  </cdr:relSizeAnchor>
</c:userShape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</sheetPr>
  <dimension ref="A1:AE239"/>
  <sheetViews>
    <sheetView tabSelected="1" topLeftCell="A123" zoomScale="90" zoomScaleNormal="90" workbookViewId="0">
      <selection activeCell="H142" sqref="H142"/>
    </sheetView>
  </sheetViews>
  <sheetFormatPr defaultRowHeight="16.5" x14ac:dyDescent="0.15"/>
  <cols>
    <col min="1" max="1" width="3.5" style="21" customWidth="1"/>
    <col min="2" max="2" width="9.25" style="21" customWidth="1"/>
    <col min="3" max="3" width="8.875" style="21" customWidth="1"/>
    <col min="4" max="4" width="8.25" style="21" customWidth="1"/>
    <col min="5" max="5" width="8.125" style="21" customWidth="1"/>
    <col min="6" max="6" width="8.375" style="21" customWidth="1"/>
    <col min="7" max="7" width="8.875" style="21" customWidth="1"/>
    <col min="8" max="8" width="8" style="21" customWidth="1"/>
    <col min="9" max="9" width="8.25" style="21" customWidth="1"/>
    <col min="10" max="10" width="8" style="21" customWidth="1"/>
    <col min="11" max="11" width="8.125" style="21" customWidth="1"/>
    <col min="12" max="12" width="8" style="21" customWidth="1"/>
    <col min="13" max="13" width="8.5" style="21" customWidth="1"/>
    <col min="14" max="14" width="8.125" style="21" customWidth="1"/>
    <col min="15" max="15" width="9.375" style="21" customWidth="1"/>
    <col min="16" max="16" width="7.75" style="21" customWidth="1"/>
    <col min="17" max="17" width="7.875" style="21" customWidth="1"/>
    <col min="18" max="18" width="8.25" style="21" customWidth="1"/>
    <col min="19" max="19" width="7.5" style="21" customWidth="1"/>
    <col min="20" max="20" width="7.875" style="21" customWidth="1"/>
    <col min="21" max="21" width="7.75" style="21" customWidth="1"/>
    <col min="22" max="31" width="0" style="21" hidden="1" customWidth="1"/>
    <col min="32" max="16384" width="9" style="21"/>
  </cols>
  <sheetData>
    <row r="1" spans="1:21" ht="30" customHeight="1" x14ac:dyDescent="0.15">
      <c r="A1" s="38"/>
      <c r="B1" s="345"/>
      <c r="C1" s="324"/>
      <c r="D1" s="417" t="s">
        <v>141</v>
      </c>
      <c r="E1" s="324"/>
      <c r="F1" s="324"/>
      <c r="G1" s="324"/>
      <c r="H1" s="324"/>
      <c r="I1" s="324"/>
      <c r="J1" s="324"/>
      <c r="K1" s="324"/>
      <c r="L1" s="324"/>
      <c r="M1" s="324"/>
      <c r="N1" s="324"/>
      <c r="O1" s="415" t="s">
        <v>60</v>
      </c>
      <c r="P1" s="413" t="s">
        <v>61</v>
      </c>
      <c r="Q1" s="413"/>
      <c r="R1" s="413" t="s">
        <v>62</v>
      </c>
      <c r="S1" s="413"/>
      <c r="T1" s="413" t="s">
        <v>63</v>
      </c>
      <c r="U1" s="414"/>
    </row>
    <row r="2" spans="1:21" ht="36" customHeight="1" thickBot="1" x14ac:dyDescent="0.2">
      <c r="A2" s="38"/>
      <c r="B2" s="418"/>
      <c r="C2" s="409"/>
      <c r="D2" s="409"/>
      <c r="E2" s="409"/>
      <c r="F2" s="409"/>
      <c r="G2" s="409"/>
      <c r="H2" s="409"/>
      <c r="I2" s="409"/>
      <c r="J2" s="409"/>
      <c r="K2" s="409"/>
      <c r="L2" s="409"/>
      <c r="M2" s="409"/>
      <c r="N2" s="409"/>
      <c r="O2" s="416"/>
      <c r="P2" s="409" t="s">
        <v>152</v>
      </c>
      <c r="Q2" s="409"/>
      <c r="R2" s="409"/>
      <c r="S2" s="409"/>
      <c r="T2" s="409"/>
      <c r="U2" s="410"/>
    </row>
    <row r="3" spans="1:21" ht="13.5" customHeight="1" thickBot="1" x14ac:dyDescent="0.2">
      <c r="A3" s="38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6"/>
      <c r="P3" s="34"/>
      <c r="Q3" s="34"/>
      <c r="R3" s="34"/>
      <c r="S3" s="34"/>
      <c r="T3" s="34"/>
      <c r="U3" s="34"/>
    </row>
    <row r="4" spans="1:21" ht="21" customHeight="1" x14ac:dyDescent="0.15">
      <c r="A4" s="38"/>
      <c r="B4" s="419" t="s">
        <v>64</v>
      </c>
      <c r="C4" s="14"/>
      <c r="D4" s="14"/>
      <c r="E4" s="14"/>
      <c r="F4" s="14"/>
      <c r="G4" s="14"/>
      <c r="H4" s="14"/>
      <c r="I4" s="14"/>
      <c r="J4" s="14"/>
      <c r="K4" s="14"/>
      <c r="L4" s="14"/>
      <c r="M4" s="39"/>
      <c r="N4" s="14"/>
      <c r="O4" s="5"/>
      <c r="P4" s="14"/>
      <c r="Q4" s="14"/>
      <c r="R4" s="14"/>
      <c r="S4" s="14"/>
      <c r="T4" s="14"/>
      <c r="U4" s="15"/>
    </row>
    <row r="5" spans="1:21" ht="21" customHeight="1" x14ac:dyDescent="0.15">
      <c r="A5" s="38"/>
      <c r="B5" s="420"/>
      <c r="C5" s="34"/>
      <c r="D5" s="34"/>
      <c r="E5" s="34"/>
      <c r="F5" s="34"/>
      <c r="G5" s="34"/>
      <c r="H5" s="34"/>
      <c r="I5" s="34"/>
      <c r="J5" s="34"/>
      <c r="K5" s="34"/>
      <c r="L5" s="34"/>
      <c r="M5" s="40"/>
      <c r="N5" s="34"/>
      <c r="O5" s="6"/>
      <c r="P5" s="34"/>
      <c r="Q5" s="34"/>
      <c r="R5" s="34"/>
      <c r="S5" s="34"/>
      <c r="T5" s="34"/>
      <c r="U5" s="41"/>
    </row>
    <row r="6" spans="1:21" ht="21" customHeight="1" x14ac:dyDescent="0.15">
      <c r="A6" s="38"/>
      <c r="B6" s="420"/>
      <c r="C6" s="34"/>
      <c r="D6" s="34"/>
      <c r="E6" s="34"/>
      <c r="F6" s="34"/>
      <c r="G6" s="34"/>
      <c r="H6" s="34"/>
      <c r="I6" s="34"/>
      <c r="J6" s="34"/>
      <c r="K6" s="34"/>
      <c r="L6" s="34"/>
      <c r="M6" s="40"/>
      <c r="N6" s="34"/>
      <c r="O6" s="6"/>
      <c r="P6" s="34"/>
      <c r="Q6" s="34"/>
      <c r="R6" s="34"/>
      <c r="S6" s="34"/>
      <c r="T6" s="34"/>
      <c r="U6" s="41"/>
    </row>
    <row r="7" spans="1:21" ht="21" customHeight="1" x14ac:dyDescent="0.15">
      <c r="A7" s="38"/>
      <c r="B7" s="420"/>
      <c r="C7" s="34"/>
      <c r="D7" s="34"/>
      <c r="E7" s="34"/>
      <c r="F7" s="34"/>
      <c r="G7" s="34"/>
      <c r="H7" s="34"/>
      <c r="I7" s="34"/>
      <c r="J7" s="34"/>
      <c r="K7" s="34"/>
      <c r="L7" s="34"/>
      <c r="M7" s="40"/>
      <c r="N7" s="34"/>
      <c r="O7" s="6"/>
      <c r="P7" s="34"/>
      <c r="Q7" s="34"/>
      <c r="R7" s="34"/>
      <c r="S7" s="34"/>
      <c r="T7" s="34"/>
      <c r="U7" s="41"/>
    </row>
    <row r="8" spans="1:21" ht="21" customHeight="1" x14ac:dyDescent="0.15">
      <c r="A8" s="38"/>
      <c r="B8" s="420"/>
      <c r="C8" s="34"/>
      <c r="D8" s="34"/>
      <c r="E8" s="34"/>
      <c r="F8" s="34"/>
      <c r="G8" s="34"/>
      <c r="H8" s="34"/>
      <c r="I8" s="34"/>
      <c r="J8" s="34"/>
      <c r="K8" s="34"/>
      <c r="L8" s="34"/>
      <c r="M8" s="40"/>
      <c r="N8" s="34"/>
      <c r="O8" s="6"/>
      <c r="P8" s="34"/>
      <c r="Q8" s="34"/>
      <c r="R8" s="34"/>
      <c r="S8" s="34"/>
      <c r="T8" s="34"/>
      <c r="U8" s="41"/>
    </row>
    <row r="9" spans="1:21" ht="21" customHeight="1" x14ac:dyDescent="0.15">
      <c r="A9" s="38"/>
      <c r="B9" s="420"/>
      <c r="C9" s="34"/>
      <c r="D9" s="34"/>
      <c r="E9" s="34"/>
      <c r="F9" s="34"/>
      <c r="G9" s="34"/>
      <c r="H9" s="34"/>
      <c r="I9" s="34"/>
      <c r="J9" s="34"/>
      <c r="K9" s="34"/>
      <c r="L9" s="34"/>
      <c r="M9" s="40"/>
      <c r="N9" s="34"/>
      <c r="O9" s="6"/>
      <c r="P9" s="34"/>
      <c r="Q9" s="34"/>
      <c r="R9" s="34"/>
      <c r="S9" s="34"/>
      <c r="T9" s="34"/>
      <c r="U9" s="41"/>
    </row>
    <row r="10" spans="1:21" ht="21" customHeight="1" x14ac:dyDescent="0.15">
      <c r="A10" s="38"/>
      <c r="B10" s="420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40"/>
      <c r="N10" s="34"/>
      <c r="O10" s="6"/>
      <c r="P10" s="34"/>
      <c r="Q10" s="34"/>
      <c r="R10" s="34"/>
      <c r="S10" s="34"/>
      <c r="T10" s="34"/>
      <c r="U10" s="41"/>
    </row>
    <row r="11" spans="1:21" ht="21" customHeight="1" x14ac:dyDescent="0.15">
      <c r="A11" s="38"/>
      <c r="B11" s="420"/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40"/>
      <c r="N11" s="34"/>
      <c r="O11" s="6"/>
      <c r="P11" s="34"/>
      <c r="Q11" s="34"/>
      <c r="R11" s="34"/>
      <c r="S11" s="34"/>
      <c r="T11" s="34"/>
      <c r="U11" s="41"/>
    </row>
    <row r="12" spans="1:21" ht="21" customHeight="1" x14ac:dyDescent="0.15">
      <c r="A12" s="38"/>
      <c r="B12" s="420"/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40"/>
      <c r="N12" s="34"/>
      <c r="O12" s="6"/>
      <c r="P12" s="34"/>
      <c r="Q12" s="34"/>
      <c r="R12" s="34"/>
      <c r="S12" s="34"/>
      <c r="T12" s="34"/>
      <c r="U12" s="41"/>
    </row>
    <row r="13" spans="1:21" ht="21" customHeight="1" x14ac:dyDescent="0.15">
      <c r="A13" s="38"/>
      <c r="B13" s="420"/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40"/>
      <c r="N13" s="34"/>
      <c r="O13" s="6"/>
      <c r="P13" s="34"/>
      <c r="Q13" s="34"/>
      <c r="R13" s="34"/>
      <c r="S13" s="34"/>
      <c r="T13" s="34"/>
      <c r="U13" s="41"/>
    </row>
    <row r="14" spans="1:21" ht="31.5" customHeight="1" thickBot="1" x14ac:dyDescent="0.2">
      <c r="A14" s="38"/>
      <c r="B14" s="421"/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3"/>
      <c r="N14" s="42"/>
      <c r="O14" s="7"/>
      <c r="P14" s="42"/>
      <c r="Q14" s="42"/>
      <c r="R14" s="42"/>
      <c r="S14" s="42"/>
      <c r="T14" s="42"/>
      <c r="U14" s="44"/>
    </row>
    <row r="15" spans="1:21" ht="31.5" customHeight="1" thickBot="1" x14ac:dyDescent="0.2">
      <c r="A15" s="106" t="s">
        <v>106</v>
      </c>
      <c r="B15" s="105"/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6"/>
      <c r="P15" s="34"/>
      <c r="Q15" s="34"/>
      <c r="R15" s="34"/>
      <c r="S15" s="34"/>
      <c r="T15" s="34"/>
      <c r="U15" s="34"/>
    </row>
    <row r="16" spans="1:21" ht="18.75" customHeight="1" x14ac:dyDescent="0.15">
      <c r="A16" s="38"/>
      <c r="B16" s="433"/>
      <c r="C16" s="434"/>
      <c r="D16" s="305" t="s">
        <v>66</v>
      </c>
      <c r="E16" s="306"/>
      <c r="F16" s="306"/>
      <c r="G16" s="306"/>
      <c r="H16" s="306"/>
      <c r="I16" s="255"/>
      <c r="J16" s="450" t="s">
        <v>69</v>
      </c>
      <c r="K16" s="450"/>
      <c r="L16" s="450"/>
      <c r="M16" s="450"/>
      <c r="N16" s="450"/>
      <c r="O16" s="450"/>
      <c r="P16" s="450"/>
      <c r="Q16" s="450"/>
      <c r="R16" s="450"/>
      <c r="S16" s="450"/>
      <c r="T16" s="450"/>
      <c r="U16" s="451"/>
    </row>
    <row r="17" spans="1:21" ht="31.5" customHeight="1" x14ac:dyDescent="0.15">
      <c r="A17" s="38"/>
      <c r="B17" s="435"/>
      <c r="C17" s="436"/>
      <c r="D17" s="302" t="s">
        <v>77</v>
      </c>
      <c r="E17" s="304"/>
      <c r="F17" s="454" t="s">
        <v>153</v>
      </c>
      <c r="G17" s="455"/>
      <c r="H17" s="302" t="s">
        <v>78</v>
      </c>
      <c r="I17" s="304"/>
      <c r="J17" s="230" t="s">
        <v>70</v>
      </c>
      <c r="K17" s="230" t="s">
        <v>26</v>
      </c>
      <c r="L17" s="230" t="s">
        <v>28</v>
      </c>
      <c r="M17" s="230" t="s">
        <v>29</v>
      </c>
      <c r="N17" s="230" t="s">
        <v>30</v>
      </c>
      <c r="O17" s="230" t="s">
        <v>31</v>
      </c>
      <c r="P17" s="230" t="s">
        <v>38</v>
      </c>
      <c r="Q17" s="230" t="s">
        <v>39</v>
      </c>
      <c r="R17" s="230" t="s">
        <v>125</v>
      </c>
      <c r="S17" s="230" t="s">
        <v>126</v>
      </c>
      <c r="T17" s="230" t="s">
        <v>127</v>
      </c>
      <c r="U17" s="229" t="s">
        <v>128</v>
      </c>
    </row>
    <row r="18" spans="1:21" ht="17.25" customHeight="1" x14ac:dyDescent="0.15">
      <c r="A18" s="38"/>
      <c r="B18" s="424" t="s">
        <v>114</v>
      </c>
      <c r="C18" s="425"/>
      <c r="D18" s="456">
        <v>111850.00616999828</v>
      </c>
      <c r="E18" s="457"/>
      <c r="F18" s="456">
        <f t="shared" ref="F18:F24" si="0">SUM(J18:U18)</f>
        <v>27939.372115851787</v>
      </c>
      <c r="G18" s="457"/>
      <c r="H18" s="458">
        <f t="shared" ref="H18:H24" si="1">F18/D18</f>
        <v>0.249793210323005</v>
      </c>
      <c r="I18" s="459"/>
      <c r="J18" s="251">
        <v>7290.8641019068909</v>
      </c>
      <c r="K18" s="251">
        <v>2637.1749785167262</v>
      </c>
      <c r="L18" s="251">
        <v>7538.9725499999995</v>
      </c>
      <c r="M18" s="250">
        <v>10472.360485428168</v>
      </c>
      <c r="N18" s="251"/>
      <c r="O18" s="251"/>
      <c r="P18" s="251"/>
      <c r="Q18" s="251"/>
      <c r="R18" s="251"/>
      <c r="S18" s="251"/>
      <c r="T18" s="164"/>
      <c r="U18" s="252"/>
    </row>
    <row r="19" spans="1:21" ht="17.25" customHeight="1" x14ac:dyDescent="0.15">
      <c r="A19" s="38"/>
      <c r="B19" s="428" t="s" ph="1">
        <v>71</v>
      </c>
      <c r="C19" s="235" t="s">
        <v>71</v>
      </c>
      <c r="D19" s="431">
        <v>102416.99832758027</v>
      </c>
      <c r="E19" s="432"/>
      <c r="F19" s="431">
        <f t="shared" si="0"/>
        <v>26501.705760482429</v>
      </c>
      <c r="G19" s="432"/>
      <c r="H19" s="452">
        <f t="shared" si="1"/>
        <v>0.25876276588107822</v>
      </c>
      <c r="I19" s="453"/>
      <c r="J19" s="253">
        <v>7053.7637543485507</v>
      </c>
      <c r="K19" s="253">
        <v>3050.7776398249666</v>
      </c>
      <c r="L19" s="253">
        <v>6952.884728</v>
      </c>
      <c r="M19" s="237">
        <v>9444.2796383089099</v>
      </c>
      <c r="N19" s="253"/>
      <c r="O19" s="253"/>
      <c r="P19" s="253"/>
      <c r="Q19" s="253"/>
      <c r="R19" s="253"/>
      <c r="S19" s="253"/>
      <c r="T19" s="131"/>
      <c r="U19" s="254"/>
    </row>
    <row r="20" spans="1:21" ht="17.25" customHeight="1" x14ac:dyDescent="0.15">
      <c r="A20" s="38"/>
      <c r="B20" s="429" ph="1"/>
      <c r="C20" s="235" t="s">
        <v>72</v>
      </c>
      <c r="D20" s="431">
        <v>4339.5876747277798</v>
      </c>
      <c r="E20" s="432"/>
      <c r="F20" s="431">
        <f t="shared" si="0"/>
        <v>1119.3760180000002</v>
      </c>
      <c r="G20" s="432"/>
      <c r="H20" s="452">
        <f t="shared" si="1"/>
        <v>0.25794524777523203</v>
      </c>
      <c r="I20" s="453"/>
      <c r="J20" s="253">
        <v>259.60013900000001</v>
      </c>
      <c r="K20" s="253">
        <v>192.92855399999999</v>
      </c>
      <c r="L20" s="253">
        <v>268.35648000000003</v>
      </c>
      <c r="M20" s="168">
        <v>398.49084500000009</v>
      </c>
      <c r="N20" s="133"/>
      <c r="O20" s="133"/>
      <c r="P20" s="133"/>
      <c r="Q20" s="133"/>
      <c r="R20" s="133"/>
      <c r="S20" s="133"/>
      <c r="T20" s="131"/>
      <c r="U20" s="254"/>
    </row>
    <row r="21" spans="1:21" ht="17.25" customHeight="1" x14ac:dyDescent="0.15">
      <c r="A21" s="38"/>
      <c r="B21" s="429" ph="1"/>
      <c r="C21" s="235" t="s">
        <v>73</v>
      </c>
      <c r="D21" s="431">
        <v>4208.0520969898052</v>
      </c>
      <c r="E21" s="432"/>
      <c r="F21" s="431">
        <f t="shared" si="0"/>
        <v>1222.2341610000001</v>
      </c>
      <c r="G21" s="432"/>
      <c r="H21" s="452">
        <f t="shared" si="1"/>
        <v>0.29045129024764571</v>
      </c>
      <c r="I21" s="453"/>
      <c r="J21" s="253">
        <v>369.91915700000004</v>
      </c>
      <c r="K21" s="253">
        <v>218.32370699999998</v>
      </c>
      <c r="L21" s="253">
        <v>322.93999600000001</v>
      </c>
      <c r="M21" s="168">
        <v>311.05130100000002</v>
      </c>
      <c r="N21" s="133"/>
      <c r="O21" s="133"/>
      <c r="P21" s="133"/>
      <c r="Q21" s="133"/>
      <c r="R21" s="133"/>
      <c r="S21" s="133"/>
      <c r="T21" s="131"/>
      <c r="U21" s="254"/>
    </row>
    <row r="22" spans="1:21" ht="17.25" customHeight="1" x14ac:dyDescent="0.15">
      <c r="A22" s="38"/>
      <c r="B22" s="430" ph="1"/>
      <c r="C22" s="235" t="s">
        <v>74</v>
      </c>
      <c r="D22" s="431">
        <v>1203.1131049458468</v>
      </c>
      <c r="E22" s="432"/>
      <c r="F22" s="431">
        <f t="shared" si="0"/>
        <v>272.68116799999996</v>
      </c>
      <c r="G22" s="432"/>
      <c r="H22" s="452">
        <f t="shared" si="1"/>
        <v>0.22664632849483723</v>
      </c>
      <c r="I22" s="453"/>
      <c r="J22" s="253">
        <v>37.477975999999998</v>
      </c>
      <c r="K22" s="253">
        <v>94.302400999999989</v>
      </c>
      <c r="L22" s="253">
        <v>101.429091</v>
      </c>
      <c r="M22" s="168">
        <v>39.471699999999991</v>
      </c>
      <c r="N22" s="133"/>
      <c r="O22" s="133"/>
      <c r="P22" s="133"/>
      <c r="Q22" s="133"/>
      <c r="R22" s="133"/>
      <c r="S22" s="133"/>
      <c r="T22" s="131"/>
      <c r="U22" s="254"/>
    </row>
    <row r="23" spans="1:21" ht="17.25" customHeight="1" x14ac:dyDescent="0.15">
      <c r="A23" s="38"/>
      <c r="B23" s="426" t="s">
        <v>75</v>
      </c>
      <c r="C23" s="427"/>
      <c r="D23" s="431">
        <v>6020.7448197864169</v>
      </c>
      <c r="E23" s="432"/>
      <c r="F23" s="431">
        <f t="shared" si="0"/>
        <v>309.68733025009698</v>
      </c>
      <c r="G23" s="432"/>
      <c r="H23" s="452">
        <f t="shared" si="1"/>
        <v>5.1436714147450449E-2</v>
      </c>
      <c r="I23" s="453"/>
      <c r="J23" s="253">
        <v>44.864458558340957</v>
      </c>
      <c r="K23" s="253">
        <v>-574.75777230824394</v>
      </c>
      <c r="L23" s="253">
        <v>36.940643999999942</v>
      </c>
      <c r="M23" s="169">
        <v>802.64</v>
      </c>
      <c r="N23" s="128"/>
      <c r="O23" s="128"/>
      <c r="P23" s="128"/>
      <c r="Q23" s="128"/>
      <c r="R23" s="128"/>
      <c r="S23" s="128"/>
      <c r="T23" s="131"/>
      <c r="U23" s="254"/>
    </row>
    <row r="24" spans="1:21" ht="17.25" customHeight="1" x14ac:dyDescent="0.15">
      <c r="A24" s="38"/>
      <c r="B24" s="426" t="s">
        <v>76</v>
      </c>
      <c r="C24" s="427"/>
      <c r="D24" s="431">
        <v>4889.7866609325629</v>
      </c>
      <c r="E24" s="432"/>
      <c r="F24" s="431">
        <f t="shared" si="0"/>
        <v>166.19400036935576</v>
      </c>
      <c r="G24" s="432"/>
      <c r="H24" s="452">
        <f t="shared" si="1"/>
        <v>3.3987985957992663E-2</v>
      </c>
      <c r="I24" s="453"/>
      <c r="J24" s="253">
        <v>18.174458558340962</v>
      </c>
      <c r="K24" s="253">
        <v>-574.75777230824394</v>
      </c>
      <c r="L24" s="253">
        <v>24.832859999999961</v>
      </c>
      <c r="M24" s="237">
        <v>697.94445411925881</v>
      </c>
      <c r="N24" s="253"/>
      <c r="O24" s="253"/>
      <c r="P24" s="253"/>
      <c r="Q24" s="253"/>
      <c r="R24" s="253"/>
      <c r="S24" s="253"/>
      <c r="T24" s="131"/>
      <c r="U24" s="254"/>
    </row>
    <row r="25" spans="1:21" ht="13.5" customHeight="1" x14ac:dyDescent="0.15">
      <c r="A25" s="38"/>
      <c r="B25" s="20"/>
      <c r="C25" s="225"/>
      <c r="D25" s="225"/>
      <c r="E25" s="225"/>
      <c r="F25" s="225"/>
      <c r="G25" s="225"/>
      <c r="H25" s="225"/>
      <c r="I25" s="225"/>
      <c r="J25" s="225"/>
      <c r="K25" s="225"/>
      <c r="L25" s="225"/>
      <c r="M25" s="225"/>
      <c r="N25" s="225"/>
      <c r="O25" s="6"/>
      <c r="P25" s="225"/>
      <c r="Q25" s="225"/>
      <c r="R25" s="225"/>
      <c r="S25" s="225"/>
      <c r="T25" s="225"/>
      <c r="U25" s="226"/>
    </row>
    <row r="26" spans="1:21" ht="18" customHeight="1" x14ac:dyDescent="0.15">
      <c r="A26" s="38"/>
      <c r="B26" s="437" t="s">
        <v>0</v>
      </c>
      <c r="C26" s="438"/>
      <c r="D26" s="302" t="s">
        <v>79</v>
      </c>
      <c r="E26" s="303"/>
      <c r="F26" s="303"/>
      <c r="G26" s="303"/>
      <c r="H26" s="303"/>
      <c r="I26" s="304"/>
      <c r="J26" s="448" t="s">
        <v>71</v>
      </c>
      <c r="K26" s="448"/>
      <c r="L26" s="448"/>
      <c r="M26" s="448"/>
      <c r="N26" s="448"/>
      <c r="O26" s="448"/>
      <c r="P26" s="448" t="s">
        <v>85</v>
      </c>
      <c r="Q26" s="448"/>
      <c r="R26" s="448"/>
      <c r="S26" s="448"/>
      <c r="T26" s="448"/>
      <c r="U26" s="449"/>
    </row>
    <row r="27" spans="1:21" ht="13.5" customHeight="1" x14ac:dyDescent="0.15">
      <c r="A27" s="38"/>
      <c r="B27" s="439"/>
      <c r="C27" s="440"/>
      <c r="D27" s="333" t="s">
        <v>80</v>
      </c>
      <c r="E27" s="333" t="s">
        <v>132</v>
      </c>
      <c r="F27" s="333" t="s">
        <v>133</v>
      </c>
      <c r="G27" s="333" t="s">
        <v>134</v>
      </c>
      <c r="H27" s="333" t="s">
        <v>135</v>
      </c>
      <c r="I27" s="330" t="s">
        <v>67</v>
      </c>
      <c r="J27" s="330" t="s">
        <v>80</v>
      </c>
      <c r="K27" s="330" t="s">
        <v>20</v>
      </c>
      <c r="L27" s="330" t="s">
        <v>45</v>
      </c>
      <c r="M27" s="330" t="s">
        <v>46</v>
      </c>
      <c r="N27" s="330" t="s">
        <v>47</v>
      </c>
      <c r="O27" s="330" t="s">
        <v>67</v>
      </c>
      <c r="P27" s="330" t="s">
        <v>80</v>
      </c>
      <c r="Q27" s="330" t="s">
        <v>20</v>
      </c>
      <c r="R27" s="330" t="s">
        <v>45</v>
      </c>
      <c r="S27" s="330" t="s">
        <v>46</v>
      </c>
      <c r="T27" s="330" t="s">
        <v>86</v>
      </c>
      <c r="U27" s="364" t="s">
        <v>67</v>
      </c>
    </row>
    <row r="28" spans="1:21" ht="13.5" customHeight="1" x14ac:dyDescent="0.15">
      <c r="A28" s="38"/>
      <c r="B28" s="441"/>
      <c r="C28" s="442"/>
      <c r="D28" s="334"/>
      <c r="E28" s="334"/>
      <c r="F28" s="334"/>
      <c r="G28" s="334"/>
      <c r="H28" s="334"/>
      <c r="I28" s="330"/>
      <c r="J28" s="330"/>
      <c r="K28" s="330"/>
      <c r="L28" s="330"/>
      <c r="M28" s="330"/>
      <c r="N28" s="330"/>
      <c r="O28" s="330"/>
      <c r="P28" s="330"/>
      <c r="Q28" s="330"/>
      <c r="R28" s="330"/>
      <c r="S28" s="330"/>
      <c r="T28" s="330"/>
      <c r="U28" s="364"/>
    </row>
    <row r="29" spans="1:21" ht="15.75" customHeight="1" x14ac:dyDescent="0.15">
      <c r="A29" s="38"/>
      <c r="B29" s="373" t="s">
        <v>6</v>
      </c>
      <c r="C29" s="465"/>
      <c r="D29" s="23">
        <v>1467.29</v>
      </c>
      <c r="E29" s="23">
        <v>859.8</v>
      </c>
      <c r="F29" s="231">
        <v>1646.92</v>
      </c>
      <c r="G29" s="23">
        <v>2207</v>
      </c>
      <c r="H29" s="231">
        <v>0</v>
      </c>
      <c r="I29" s="227">
        <f t="shared" ref="I29:I36" si="2">SUM(D29:H29)</f>
        <v>6181.01</v>
      </c>
      <c r="J29" s="23">
        <v>1242.8900000000001</v>
      </c>
      <c r="K29" s="23">
        <v>788.01</v>
      </c>
      <c r="L29" s="228">
        <v>1133.6015050000001</v>
      </c>
      <c r="M29" s="234">
        <v>1871.5</v>
      </c>
      <c r="N29" s="232">
        <v>0</v>
      </c>
      <c r="O29" s="233">
        <f>SUM(J29:N29)</f>
        <v>5036.0015050000002</v>
      </c>
      <c r="P29" s="233">
        <v>128.44999999999999</v>
      </c>
      <c r="Q29" s="233">
        <v>-7.03</v>
      </c>
      <c r="R29" s="228">
        <v>87.618398999999997</v>
      </c>
      <c r="S29" s="228">
        <v>154.5</v>
      </c>
      <c r="T29" s="232">
        <v>0</v>
      </c>
      <c r="U29" s="26">
        <f>SUM(P29:T29)</f>
        <v>363.53839899999997</v>
      </c>
    </row>
    <row r="30" spans="1:21" ht="15.75" customHeight="1" x14ac:dyDescent="0.15">
      <c r="A30" s="38"/>
      <c r="B30" s="375" t="s">
        <v>14</v>
      </c>
      <c r="C30" s="464"/>
      <c r="D30" s="234">
        <v>2256.3297289068837</v>
      </c>
      <c r="E30" s="234">
        <v>925.80000000000007</v>
      </c>
      <c r="F30" s="232">
        <v>2443.9782458381337</v>
      </c>
      <c r="G30" s="234">
        <v>3202.29</v>
      </c>
      <c r="H30" s="232">
        <v>0</v>
      </c>
      <c r="I30" s="227">
        <f t="shared" si="2"/>
        <v>8828.3979747450176</v>
      </c>
      <c r="J30" s="234">
        <v>2193.2342774733902</v>
      </c>
      <c r="K30" s="234">
        <v>1121.9208968049199</v>
      </c>
      <c r="L30" s="228">
        <v>2317.44</v>
      </c>
      <c r="M30" s="234">
        <v>2838.75</v>
      </c>
      <c r="N30" s="232">
        <v>0</v>
      </c>
      <c r="O30" s="233">
        <f t="shared" ref="O30:O36" si="3">SUM(J30:N30)</f>
        <v>8471.3451742783109</v>
      </c>
      <c r="P30" s="228">
        <v>63.6054514335042</v>
      </c>
      <c r="Q30" s="228">
        <v>-196.12751203156</v>
      </c>
      <c r="R30" s="228">
        <v>130.42882413355602</v>
      </c>
      <c r="S30" s="232">
        <v>363.54</v>
      </c>
      <c r="T30" s="232">
        <v>0</v>
      </c>
      <c r="U30" s="26">
        <f t="shared" ref="U30:U36" si="4">SUM(P30:T30)</f>
        <v>361.44676353550022</v>
      </c>
    </row>
    <row r="31" spans="1:21" ht="15.75" customHeight="1" x14ac:dyDescent="0.15">
      <c r="A31" s="38"/>
      <c r="B31" s="375" t="s">
        <v>7</v>
      </c>
      <c r="C31" s="464"/>
      <c r="D31" s="234">
        <v>748.23</v>
      </c>
      <c r="E31" s="234">
        <v>189.61</v>
      </c>
      <c r="F31" s="232">
        <v>637.67999999999995</v>
      </c>
      <c r="G31" s="232">
        <v>797.38</v>
      </c>
      <c r="H31" s="232">
        <v>0</v>
      </c>
      <c r="I31" s="227">
        <f t="shared" si="2"/>
        <v>2372.9</v>
      </c>
      <c r="J31" s="234">
        <v>1000.29775187516</v>
      </c>
      <c r="K31" s="234">
        <v>484.039769020047</v>
      </c>
      <c r="L31" s="228">
        <v>837.52</v>
      </c>
      <c r="M31" s="232">
        <v>939.58</v>
      </c>
      <c r="N31" s="232">
        <v>0</v>
      </c>
      <c r="O31" s="233">
        <f t="shared" si="3"/>
        <v>3261.4375208952069</v>
      </c>
      <c r="P31" s="228">
        <v>-252.067751875163</v>
      </c>
      <c r="Q31" s="228">
        <v>-294.42477327668399</v>
      </c>
      <c r="R31" s="228">
        <v>-199.84</v>
      </c>
      <c r="S31" s="232">
        <v>-142.22</v>
      </c>
      <c r="T31" s="232">
        <v>0</v>
      </c>
      <c r="U31" s="26">
        <f t="shared" si="4"/>
        <v>-888.55252515184702</v>
      </c>
    </row>
    <row r="32" spans="1:21" ht="15.75" customHeight="1" x14ac:dyDescent="0.15">
      <c r="A32" s="38"/>
      <c r="B32" s="375" t="s">
        <v>8</v>
      </c>
      <c r="C32" s="464"/>
      <c r="D32" s="25">
        <v>1494.56</v>
      </c>
      <c r="E32" s="25">
        <v>54.5</v>
      </c>
      <c r="F32" s="232">
        <v>926.33</v>
      </c>
      <c r="G32" s="228">
        <v>2000.8</v>
      </c>
      <c r="H32" s="232">
        <v>0</v>
      </c>
      <c r="I32" s="227">
        <f t="shared" si="2"/>
        <v>4476.1899999999996</v>
      </c>
      <c r="J32" s="234">
        <v>1282.1235000000001</v>
      </c>
      <c r="K32" s="234">
        <v>70.096299999999999</v>
      </c>
      <c r="L32" s="228">
        <v>855.63</v>
      </c>
      <c r="M32" s="232">
        <v>1680.5700000000002</v>
      </c>
      <c r="N32" s="232">
        <v>0</v>
      </c>
      <c r="O32" s="233">
        <f t="shared" si="3"/>
        <v>3888.4198000000001</v>
      </c>
      <c r="P32" s="228">
        <v>187.43709999999987</v>
      </c>
      <c r="Q32" s="228">
        <v>-15.586300000000001</v>
      </c>
      <c r="R32" s="228">
        <v>60.98</v>
      </c>
      <c r="S32" s="232">
        <v>290.94999999999982</v>
      </c>
      <c r="T32" s="232">
        <v>0</v>
      </c>
      <c r="U32" s="26">
        <f t="shared" si="4"/>
        <v>523.78079999999966</v>
      </c>
    </row>
    <row r="33" spans="1:21" ht="15.75" customHeight="1" x14ac:dyDescent="0.15">
      <c r="A33" s="38"/>
      <c r="B33" s="375" t="s">
        <v>9</v>
      </c>
      <c r="C33" s="464"/>
      <c r="D33" s="234">
        <v>892.53</v>
      </c>
      <c r="E33" s="234">
        <v>407.44</v>
      </c>
      <c r="F33" s="232">
        <v>1287.76</v>
      </c>
      <c r="G33" s="232">
        <v>1548.15</v>
      </c>
      <c r="H33" s="232">
        <v>0</v>
      </c>
      <c r="I33" s="227">
        <f t="shared" si="2"/>
        <v>4135.88</v>
      </c>
      <c r="J33" s="234">
        <v>842.05</v>
      </c>
      <c r="K33" s="234">
        <v>378.85</v>
      </c>
      <c r="L33" s="228">
        <v>1184.73</v>
      </c>
      <c r="M33" s="232">
        <v>1445.61</v>
      </c>
      <c r="N33" s="232">
        <v>0</v>
      </c>
      <c r="O33" s="233">
        <f t="shared" si="3"/>
        <v>3851.24</v>
      </c>
      <c r="P33" s="228">
        <v>12.78</v>
      </c>
      <c r="Q33" s="228">
        <v>-4.4800000000000004</v>
      </c>
      <c r="R33" s="228">
        <v>40.799999999999997</v>
      </c>
      <c r="S33" s="232">
        <v>53.74</v>
      </c>
      <c r="T33" s="232">
        <v>0</v>
      </c>
      <c r="U33" s="26">
        <f t="shared" si="4"/>
        <v>102.84</v>
      </c>
    </row>
    <row r="34" spans="1:21" ht="15.75" customHeight="1" x14ac:dyDescent="0.15">
      <c r="A34" s="38"/>
      <c r="B34" s="375" t="s">
        <v>10</v>
      </c>
      <c r="C34" s="464"/>
      <c r="D34" s="234">
        <v>2.1800000000000002</v>
      </c>
      <c r="E34" s="234">
        <v>3.27</v>
      </c>
      <c r="F34" s="232">
        <v>25.79</v>
      </c>
      <c r="G34" s="232">
        <v>14.27</v>
      </c>
      <c r="H34" s="232">
        <v>0</v>
      </c>
      <c r="I34" s="227">
        <f t="shared" si="2"/>
        <v>45.51</v>
      </c>
      <c r="J34" s="234">
        <v>25.02</v>
      </c>
      <c r="K34" s="234">
        <v>25.77</v>
      </c>
      <c r="L34" s="228">
        <v>29.62</v>
      </c>
      <c r="M34" s="232">
        <v>28.73</v>
      </c>
      <c r="N34" s="232">
        <v>0</v>
      </c>
      <c r="O34" s="233">
        <f t="shared" si="3"/>
        <v>109.14</v>
      </c>
      <c r="P34" s="228">
        <v>-34.32</v>
      </c>
      <c r="Q34" s="228">
        <v>-33.950000000000003</v>
      </c>
      <c r="R34" s="228">
        <v>-20.621608000000002</v>
      </c>
      <c r="S34" s="232">
        <v>-14.14</v>
      </c>
      <c r="T34" s="232">
        <v>0</v>
      </c>
      <c r="U34" s="26">
        <f t="shared" si="4"/>
        <v>-103.03160800000002</v>
      </c>
    </row>
    <row r="35" spans="1:21" ht="15.75" customHeight="1" x14ac:dyDescent="0.15">
      <c r="A35" s="38"/>
      <c r="B35" s="375" t="s">
        <v>11</v>
      </c>
      <c r="C35" s="464"/>
      <c r="D35" s="234">
        <v>224.24</v>
      </c>
      <c r="E35" s="234">
        <v>95.26</v>
      </c>
      <c r="F35" s="232">
        <v>328.55753399999998</v>
      </c>
      <c r="G35" s="232">
        <v>329.58</v>
      </c>
      <c r="H35" s="232">
        <v>0</v>
      </c>
      <c r="I35" s="227">
        <f t="shared" si="2"/>
        <v>977.63753399999996</v>
      </c>
      <c r="J35" s="234">
        <v>301.20985000000002</v>
      </c>
      <c r="K35" s="234">
        <v>104.176219</v>
      </c>
      <c r="L35" s="228">
        <v>412.46869400000003</v>
      </c>
      <c r="M35" s="232">
        <v>380.79</v>
      </c>
      <c r="N35" s="232">
        <v>0</v>
      </c>
      <c r="O35" s="233">
        <f t="shared" si="3"/>
        <v>1198.644763</v>
      </c>
      <c r="P35" s="228">
        <v>-115.03892700000004</v>
      </c>
      <c r="Q35" s="228">
        <v>-32.487703999999987</v>
      </c>
      <c r="R35" s="228">
        <v>-121.21118800000001</v>
      </c>
      <c r="S35" s="232">
        <v>-80.87</v>
      </c>
      <c r="T35" s="232">
        <v>0</v>
      </c>
      <c r="U35" s="26">
        <f t="shared" si="4"/>
        <v>-349.60781900000006</v>
      </c>
    </row>
    <row r="36" spans="1:21" ht="15.75" customHeight="1" x14ac:dyDescent="0.15">
      <c r="A36" s="38"/>
      <c r="B36" s="375" t="s">
        <v>13</v>
      </c>
      <c r="C36" s="464"/>
      <c r="D36" s="232">
        <v>205.501993</v>
      </c>
      <c r="E36" s="232">
        <v>101.473277</v>
      </c>
      <c r="F36" s="232">
        <v>241.955016</v>
      </c>
      <c r="G36" s="228">
        <v>372.89048542816897</v>
      </c>
      <c r="H36" s="232">
        <v>0</v>
      </c>
      <c r="I36" s="227">
        <f t="shared" si="2"/>
        <v>921.820771428169</v>
      </c>
      <c r="J36" s="228">
        <v>166.93837500000001</v>
      </c>
      <c r="K36" s="228">
        <v>77.914455000000004</v>
      </c>
      <c r="L36" s="228">
        <v>181.874529</v>
      </c>
      <c r="M36" s="228">
        <v>258.74963830890999</v>
      </c>
      <c r="N36" s="232">
        <v>0</v>
      </c>
      <c r="O36" s="233">
        <f t="shared" si="3"/>
        <v>685.47699730890997</v>
      </c>
      <c r="P36" s="228">
        <v>27.328585999999991</v>
      </c>
      <c r="Q36" s="228">
        <v>9.3285169999999926</v>
      </c>
      <c r="R36" s="228">
        <v>46.677257000000004</v>
      </c>
      <c r="S36" s="228">
        <v>72.444454119258978</v>
      </c>
      <c r="T36" s="232">
        <v>0</v>
      </c>
      <c r="U36" s="26">
        <f t="shared" si="4"/>
        <v>155.77881411925898</v>
      </c>
    </row>
    <row r="37" spans="1:21" ht="15.75" customHeight="1" x14ac:dyDescent="0.15">
      <c r="A37" s="38"/>
      <c r="B37" s="375" t="s">
        <v>68</v>
      </c>
      <c r="C37" s="464"/>
      <c r="D37" s="27">
        <f>SUM(D29:D36)</f>
        <v>7290.8617219068828</v>
      </c>
      <c r="E37" s="27">
        <f>SUM(E29:E36)</f>
        <v>2637.1532770000003</v>
      </c>
      <c r="F37" s="27">
        <f>SUM(F29:F36)</f>
        <v>7538.9707958381332</v>
      </c>
      <c r="G37" s="27">
        <f>SUM(G29:G36)</f>
        <v>10472.360485428168</v>
      </c>
      <c r="H37" s="27">
        <f>SUM(H29:H36)</f>
        <v>0</v>
      </c>
      <c r="I37" s="258">
        <f t="shared" ref="I37:U37" si="5">SUM(I29:I36)</f>
        <v>27939.346280173188</v>
      </c>
      <c r="J37" s="27">
        <f t="shared" si="5"/>
        <v>7053.7637543485507</v>
      </c>
      <c r="K37" s="27">
        <f t="shared" si="5"/>
        <v>3050.7776398249671</v>
      </c>
      <c r="L37" s="27">
        <f t="shared" si="5"/>
        <v>6952.884728</v>
      </c>
      <c r="M37" s="27">
        <f t="shared" si="5"/>
        <v>9444.2796383089099</v>
      </c>
      <c r="N37" s="27">
        <f t="shared" si="5"/>
        <v>0</v>
      </c>
      <c r="O37" s="258">
        <f t="shared" si="5"/>
        <v>26501.705760482429</v>
      </c>
      <c r="P37" s="27">
        <f t="shared" si="5"/>
        <v>18.174458558341005</v>
      </c>
      <c r="Q37" s="27">
        <f t="shared" si="5"/>
        <v>-574.75777230824406</v>
      </c>
      <c r="R37" s="27">
        <f t="shared" si="5"/>
        <v>24.831684133556017</v>
      </c>
      <c r="S37" s="27">
        <f t="shared" si="5"/>
        <v>697.94445411925881</v>
      </c>
      <c r="T37" s="27">
        <f t="shared" si="5"/>
        <v>0</v>
      </c>
      <c r="U37" s="259">
        <f t="shared" si="5"/>
        <v>166.19282450291178</v>
      </c>
    </row>
    <row r="38" spans="1:21" ht="13.5" customHeight="1" x14ac:dyDescent="0.15">
      <c r="A38" s="38"/>
      <c r="B38" s="20"/>
      <c r="C38" s="22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19"/>
      <c r="P38" s="45"/>
      <c r="Q38" s="45"/>
      <c r="R38" s="45"/>
      <c r="S38" s="45"/>
      <c r="T38" s="45"/>
      <c r="U38" s="46"/>
    </row>
    <row r="39" spans="1:21" ht="18.75" customHeight="1" x14ac:dyDescent="0.15">
      <c r="A39" s="38"/>
      <c r="B39" s="437" t="s">
        <v>0</v>
      </c>
      <c r="C39" s="438"/>
      <c r="D39" s="330" t="s">
        <v>81</v>
      </c>
      <c r="E39" s="330"/>
      <c r="F39" s="330"/>
      <c r="G39" s="330"/>
      <c r="H39" s="330"/>
      <c r="I39" s="330"/>
      <c r="J39" s="330" t="s">
        <v>83</v>
      </c>
      <c r="K39" s="330"/>
      <c r="L39" s="330"/>
      <c r="M39" s="330"/>
      <c r="N39" s="330"/>
      <c r="O39" s="330"/>
      <c r="P39" s="330" t="s">
        <v>74</v>
      </c>
      <c r="Q39" s="330"/>
      <c r="R39" s="330"/>
      <c r="S39" s="330"/>
      <c r="T39" s="330"/>
      <c r="U39" s="364"/>
    </row>
    <row r="40" spans="1:21" ht="13.5" customHeight="1" x14ac:dyDescent="0.15">
      <c r="A40" s="38"/>
      <c r="B40" s="439"/>
      <c r="C40" s="440"/>
      <c r="D40" s="330" t="s">
        <v>80</v>
      </c>
      <c r="E40" s="330" t="s">
        <v>20</v>
      </c>
      <c r="F40" s="330" t="s">
        <v>45</v>
      </c>
      <c r="G40" s="330" t="s">
        <v>46</v>
      </c>
      <c r="H40" s="330" t="s">
        <v>47</v>
      </c>
      <c r="I40" s="330" t="s">
        <v>67</v>
      </c>
      <c r="J40" s="330" t="s">
        <v>80</v>
      </c>
      <c r="K40" s="330" t="s">
        <v>20</v>
      </c>
      <c r="L40" s="330" t="s">
        <v>45</v>
      </c>
      <c r="M40" s="330" t="s">
        <v>46</v>
      </c>
      <c r="N40" s="330" t="s">
        <v>47</v>
      </c>
      <c r="O40" s="330" t="s">
        <v>67</v>
      </c>
      <c r="P40" s="330" t="s">
        <v>80</v>
      </c>
      <c r="Q40" s="330" t="s">
        <v>20</v>
      </c>
      <c r="R40" s="330" t="s">
        <v>45</v>
      </c>
      <c r="S40" s="330" t="s">
        <v>46</v>
      </c>
      <c r="T40" s="330" t="s">
        <v>47</v>
      </c>
      <c r="U40" s="364" t="s">
        <v>67</v>
      </c>
    </row>
    <row r="41" spans="1:21" ht="13.5" customHeight="1" x14ac:dyDescent="0.15">
      <c r="A41" s="38"/>
      <c r="B41" s="441"/>
      <c r="C41" s="442"/>
      <c r="D41" s="330"/>
      <c r="E41" s="330"/>
      <c r="F41" s="330"/>
      <c r="G41" s="330"/>
      <c r="H41" s="330"/>
      <c r="I41" s="330"/>
      <c r="J41" s="330"/>
      <c r="K41" s="330"/>
      <c r="L41" s="330"/>
      <c r="M41" s="330"/>
      <c r="N41" s="330"/>
      <c r="O41" s="330"/>
      <c r="P41" s="330"/>
      <c r="Q41" s="330"/>
      <c r="R41" s="330"/>
      <c r="S41" s="330"/>
      <c r="T41" s="330"/>
      <c r="U41" s="466"/>
    </row>
    <row r="42" spans="1:21" ht="16.5" customHeight="1" x14ac:dyDescent="0.15">
      <c r="A42" s="38"/>
      <c r="B42" s="373" t="s">
        <v>6</v>
      </c>
      <c r="C42" s="465"/>
      <c r="D42" s="30">
        <v>63.36</v>
      </c>
      <c r="E42" s="30">
        <v>66.739999999999995</v>
      </c>
      <c r="F42" s="233">
        <v>76.856668999999997</v>
      </c>
      <c r="G42" s="233">
        <v>120</v>
      </c>
      <c r="H42" s="231">
        <v>0</v>
      </c>
      <c r="I42" s="28">
        <f>SUM(D42:H42)</f>
        <v>326.95666899999998</v>
      </c>
      <c r="J42" s="30">
        <v>21.32</v>
      </c>
      <c r="K42" s="30">
        <v>10.86</v>
      </c>
      <c r="L42" s="233">
        <v>9.3612789999999997</v>
      </c>
      <c r="M42" s="231">
        <v>11.6</v>
      </c>
      <c r="N42" s="231">
        <v>0</v>
      </c>
      <c r="O42" s="28">
        <f>SUM(J42:N42)</f>
        <v>53.141279000000004</v>
      </c>
      <c r="P42" s="30">
        <v>-5.68</v>
      </c>
      <c r="Q42" s="30">
        <v>-0.26</v>
      </c>
      <c r="R42" s="233">
        <v>-3.5674969999999999</v>
      </c>
      <c r="S42" s="233">
        <v>-4.0999999999999996</v>
      </c>
      <c r="T42" s="231">
        <v>0</v>
      </c>
      <c r="U42" s="32">
        <f>SUM(P42:T42)</f>
        <v>-13.607496999999999</v>
      </c>
    </row>
    <row r="43" spans="1:21" ht="16.5" customHeight="1" x14ac:dyDescent="0.15">
      <c r="A43" s="38"/>
      <c r="B43" s="375" t="s">
        <v>14</v>
      </c>
      <c r="C43" s="464"/>
      <c r="D43" s="29">
        <v>107.139539</v>
      </c>
      <c r="E43" s="29">
        <v>41.732002000000001</v>
      </c>
      <c r="F43" s="232">
        <v>107.02</v>
      </c>
      <c r="G43" s="232">
        <v>168.7</v>
      </c>
      <c r="H43" s="232">
        <v>0</v>
      </c>
      <c r="I43" s="28">
        <f t="shared" ref="I43:I49" si="6">SUM(D43:H43)</f>
        <v>424.59154100000001</v>
      </c>
      <c r="J43" s="29">
        <v>99.577062999999995</v>
      </c>
      <c r="K43" s="29">
        <v>66.370098999999996</v>
      </c>
      <c r="L43" s="228">
        <v>79.13</v>
      </c>
      <c r="M43" s="232">
        <v>89.25</v>
      </c>
      <c r="N43" s="232">
        <v>0</v>
      </c>
      <c r="O43" s="28">
        <f t="shared" ref="O43:O49" si="7">SUM(J43:N43)</f>
        <v>334.32716199999999</v>
      </c>
      <c r="P43" s="29">
        <v>24.714780999999999</v>
      </c>
      <c r="Q43" s="29">
        <v>50.843480999999997</v>
      </c>
      <c r="R43" s="228">
        <v>58.7</v>
      </c>
      <c r="S43" s="232">
        <v>13.72</v>
      </c>
      <c r="T43" s="232">
        <v>0</v>
      </c>
      <c r="U43" s="32">
        <f t="shared" ref="U43:U48" si="8">SUM(P43:T43)</f>
        <v>147.978262</v>
      </c>
    </row>
    <row r="44" spans="1:21" ht="16.5" customHeight="1" x14ac:dyDescent="0.15">
      <c r="A44" s="38"/>
      <c r="B44" s="375" t="s">
        <v>7</v>
      </c>
      <c r="C44" s="464"/>
      <c r="D44" s="29">
        <v>22.18</v>
      </c>
      <c r="E44" s="29">
        <v>51.361435999999998</v>
      </c>
      <c r="F44" s="232">
        <v>24.27</v>
      </c>
      <c r="G44" s="232">
        <v>11.85</v>
      </c>
      <c r="H44" s="232">
        <v>0</v>
      </c>
      <c r="I44" s="28">
        <f t="shared" si="6"/>
        <v>109.66143599999999</v>
      </c>
      <c r="J44" s="29">
        <v>158.37</v>
      </c>
      <c r="K44" s="29">
        <v>80.843492999999995</v>
      </c>
      <c r="L44" s="228">
        <v>108.14</v>
      </c>
      <c r="M44" s="232">
        <v>114.27</v>
      </c>
      <c r="N44" s="232">
        <v>0</v>
      </c>
      <c r="O44" s="28">
        <f t="shared" si="7"/>
        <v>461.623493</v>
      </c>
      <c r="P44" s="29">
        <v>25.15</v>
      </c>
      <c r="Q44" s="29">
        <v>31.046939999999999</v>
      </c>
      <c r="R44" s="228">
        <v>25.59</v>
      </c>
      <c r="S44" s="232">
        <v>28.15</v>
      </c>
      <c r="T44" s="232">
        <v>0</v>
      </c>
      <c r="U44" s="32">
        <f t="shared" si="8"/>
        <v>109.93693999999999</v>
      </c>
    </row>
    <row r="45" spans="1:21" ht="16.5" customHeight="1" x14ac:dyDescent="0.15">
      <c r="A45" s="38"/>
      <c r="B45" s="375" t="s">
        <v>8</v>
      </c>
      <c r="C45" s="464"/>
      <c r="D45" s="29">
        <v>35</v>
      </c>
      <c r="E45" s="29">
        <v>3.5196999999999998</v>
      </c>
      <c r="F45" s="232">
        <v>23.68</v>
      </c>
      <c r="G45" s="232">
        <v>60.93</v>
      </c>
      <c r="H45" s="232">
        <v>0</v>
      </c>
      <c r="I45" s="28">
        <f t="shared" si="6"/>
        <v>123.1297</v>
      </c>
      <c r="J45" s="29">
        <v>9.6999999999999993</v>
      </c>
      <c r="K45" s="29">
        <v>5.8357999999999999</v>
      </c>
      <c r="L45" s="228">
        <v>37.92</v>
      </c>
      <c r="M45" s="232">
        <v>19.96</v>
      </c>
      <c r="N45" s="232">
        <v>0</v>
      </c>
      <c r="O45" s="28">
        <f t="shared" si="7"/>
        <v>73.41579999999999</v>
      </c>
      <c r="P45" s="29">
        <v>12</v>
      </c>
      <c r="Q45" s="29">
        <v>14.9566</v>
      </c>
      <c r="R45" s="228">
        <v>23.46</v>
      </c>
      <c r="S45" s="232">
        <v>10.44</v>
      </c>
      <c r="T45" s="232">
        <v>0</v>
      </c>
      <c r="U45" s="32">
        <f t="shared" si="8"/>
        <v>60.8566</v>
      </c>
    </row>
    <row r="46" spans="1:21" ht="16.5" customHeight="1" x14ac:dyDescent="0.15">
      <c r="A46" s="38"/>
      <c r="B46" s="375" t="s">
        <v>9</v>
      </c>
      <c r="C46" s="464"/>
      <c r="D46" s="29">
        <v>27.99</v>
      </c>
      <c r="E46" s="29">
        <v>23.51</v>
      </c>
      <c r="F46" s="232">
        <v>32.86</v>
      </c>
      <c r="G46" s="232">
        <v>29.16</v>
      </c>
      <c r="H46" s="232">
        <v>0</v>
      </c>
      <c r="I46" s="28">
        <f t="shared" si="6"/>
        <v>113.52</v>
      </c>
      <c r="J46" s="29">
        <v>14.95</v>
      </c>
      <c r="K46" s="29">
        <v>10.42</v>
      </c>
      <c r="L46" s="228">
        <v>21.7</v>
      </c>
      <c r="M46" s="232">
        <v>12.84</v>
      </c>
      <c r="N46" s="232">
        <v>0</v>
      </c>
      <c r="O46" s="28">
        <f t="shared" si="7"/>
        <v>59.91</v>
      </c>
      <c r="P46" s="29">
        <v>-9.48</v>
      </c>
      <c r="Q46" s="29">
        <v>-1.48</v>
      </c>
      <c r="R46" s="228">
        <v>0.13</v>
      </c>
      <c r="S46" s="232">
        <v>-4.32</v>
      </c>
      <c r="T46" s="232">
        <v>0</v>
      </c>
      <c r="U46" s="32">
        <f t="shared" si="8"/>
        <v>-15.15</v>
      </c>
    </row>
    <row r="47" spans="1:21" ht="16.5" customHeight="1" x14ac:dyDescent="0.15">
      <c r="A47" s="38"/>
      <c r="B47" s="375" t="s">
        <v>10</v>
      </c>
      <c r="C47" s="464"/>
      <c r="D47" s="29">
        <v>2.91</v>
      </c>
      <c r="E47" s="29">
        <v>2.08</v>
      </c>
      <c r="F47" s="232">
        <v>2.09</v>
      </c>
      <c r="G47" s="232">
        <v>2.87</v>
      </c>
      <c r="H47" s="232">
        <v>0</v>
      </c>
      <c r="I47" s="28">
        <f t="shared" si="6"/>
        <v>9.9499999999999993</v>
      </c>
      <c r="J47" s="29">
        <v>9.0299999999999994</v>
      </c>
      <c r="K47" s="29">
        <v>9.36</v>
      </c>
      <c r="L47" s="228">
        <v>14.68</v>
      </c>
      <c r="M47" s="232">
        <v>8.02</v>
      </c>
      <c r="N47" s="232">
        <v>0</v>
      </c>
      <c r="O47" s="28">
        <f t="shared" si="7"/>
        <v>41.09</v>
      </c>
      <c r="P47" s="29">
        <v>-0.47</v>
      </c>
      <c r="Q47" s="29">
        <v>0.01</v>
      </c>
      <c r="R47" s="228">
        <v>1.8579999999999998E-3</v>
      </c>
      <c r="S47" s="232">
        <v>0.01</v>
      </c>
      <c r="T47" s="232">
        <v>0</v>
      </c>
      <c r="U47" s="32">
        <f t="shared" si="8"/>
        <v>-0.44814199999999993</v>
      </c>
    </row>
    <row r="48" spans="1:21" ht="16.5" customHeight="1" x14ac:dyDescent="0.15">
      <c r="A48" s="38"/>
      <c r="B48" s="375" t="s">
        <v>11</v>
      </c>
      <c r="C48" s="464"/>
      <c r="D48" s="33">
        <v>1.0206</v>
      </c>
      <c r="E48" s="29">
        <v>3.9854160000000003</v>
      </c>
      <c r="F48" s="228">
        <v>1.5798110000000001</v>
      </c>
      <c r="G48" s="232">
        <v>1.79</v>
      </c>
      <c r="H48" s="232">
        <v>0</v>
      </c>
      <c r="I48" s="28">
        <f t="shared" si="6"/>
        <v>8.375827000000001</v>
      </c>
      <c r="J48" s="29">
        <v>42.296669000000001</v>
      </c>
      <c r="K48" s="29">
        <v>19.581890000000001</v>
      </c>
      <c r="L48" s="228">
        <v>35.698717000000002</v>
      </c>
      <c r="M48" s="228">
        <v>27.8</v>
      </c>
      <c r="N48" s="232">
        <v>0</v>
      </c>
      <c r="O48" s="28">
        <f t="shared" si="7"/>
        <v>125.37727600000001</v>
      </c>
      <c r="P48" s="29">
        <v>-5.2464120000000003</v>
      </c>
      <c r="Q48" s="29">
        <v>7.4999999999999997E-3</v>
      </c>
      <c r="R48" s="228">
        <v>2.1499999999999998E-2</v>
      </c>
      <c r="S48" s="232">
        <v>0.06</v>
      </c>
      <c r="T48" s="232">
        <v>0</v>
      </c>
      <c r="U48" s="32">
        <f t="shared" si="8"/>
        <v>-5.1574120000000008</v>
      </c>
    </row>
    <row r="49" spans="1:21" ht="16.5" customHeight="1" x14ac:dyDescent="0.15">
      <c r="A49" s="38"/>
      <c r="B49" s="375" t="s">
        <v>13</v>
      </c>
      <c r="C49" s="464"/>
      <c r="D49" s="232">
        <v>0</v>
      </c>
      <c r="E49" s="232">
        <v>0</v>
      </c>
      <c r="F49" s="232">
        <v>0</v>
      </c>
      <c r="G49" s="228">
        <v>3.1908449999999999</v>
      </c>
      <c r="H49" s="232">
        <v>0</v>
      </c>
      <c r="I49" s="28">
        <f t="shared" si="6"/>
        <v>3.1908449999999999</v>
      </c>
      <c r="J49" s="228">
        <v>14.675425000000001</v>
      </c>
      <c r="K49" s="228">
        <v>15.052424999999999</v>
      </c>
      <c r="L49" s="228">
        <v>16.309999999999999</v>
      </c>
      <c r="M49" s="228">
        <v>27.311301</v>
      </c>
      <c r="N49" s="232">
        <v>0</v>
      </c>
      <c r="O49" s="28">
        <f t="shared" si="7"/>
        <v>73.349151000000006</v>
      </c>
      <c r="P49" s="228">
        <v>-3.5103930000000001</v>
      </c>
      <c r="Q49" s="228">
        <v>-0.82211999999999996</v>
      </c>
      <c r="R49" s="228">
        <v>-2.9067699999999999</v>
      </c>
      <c r="S49" s="228">
        <v>-4.4882999999999997</v>
      </c>
      <c r="T49" s="232">
        <v>0</v>
      </c>
      <c r="U49" s="32">
        <f>SUM(P49:T49)</f>
        <v>-11.727582999999999</v>
      </c>
    </row>
    <row r="50" spans="1:21" ht="16.5" customHeight="1" thickBot="1" x14ac:dyDescent="0.2">
      <c r="A50" s="38"/>
      <c r="B50" s="470" t="s">
        <v>68</v>
      </c>
      <c r="C50" s="471"/>
      <c r="D50" s="31">
        <f>SUM(D42:D49)</f>
        <v>259.60013900000001</v>
      </c>
      <c r="E50" s="31">
        <f t="shared" ref="E50:T50" si="9">SUM(E42:E49)</f>
        <v>192.92855399999999</v>
      </c>
      <c r="F50" s="31">
        <f t="shared" si="9"/>
        <v>268.35647999999998</v>
      </c>
      <c r="G50" s="31">
        <f t="shared" si="9"/>
        <v>398.49084500000009</v>
      </c>
      <c r="H50" s="31">
        <f t="shared" si="9"/>
        <v>0</v>
      </c>
      <c r="I50" s="260">
        <f>SUM(I42:I49)</f>
        <v>1119.3760180000002</v>
      </c>
      <c r="J50" s="31">
        <f t="shared" si="9"/>
        <v>369.91915699999998</v>
      </c>
      <c r="K50" s="31">
        <f t="shared" si="9"/>
        <v>218.32370699999998</v>
      </c>
      <c r="L50" s="31">
        <f t="shared" si="9"/>
        <v>322.93999600000001</v>
      </c>
      <c r="M50" s="31">
        <f t="shared" si="9"/>
        <v>311.05130100000002</v>
      </c>
      <c r="N50" s="31">
        <f t="shared" si="9"/>
        <v>0</v>
      </c>
      <c r="O50" s="260">
        <f t="shared" si="9"/>
        <v>1222.2341609999999</v>
      </c>
      <c r="P50" s="31">
        <f t="shared" si="9"/>
        <v>37.477975999999998</v>
      </c>
      <c r="Q50" s="31">
        <f t="shared" si="9"/>
        <v>94.302400999999989</v>
      </c>
      <c r="R50" s="31">
        <f t="shared" si="9"/>
        <v>101.429091</v>
      </c>
      <c r="S50" s="31">
        <f t="shared" si="9"/>
        <v>39.471699999999991</v>
      </c>
      <c r="T50" s="31">
        <f t="shared" si="9"/>
        <v>0</v>
      </c>
      <c r="U50" s="261">
        <f>SUM(U42:U49)</f>
        <v>272.68116800000001</v>
      </c>
    </row>
    <row r="51" spans="1:21" ht="31.5" customHeight="1" thickBot="1" x14ac:dyDescent="0.2">
      <c r="A51" s="106" t="s">
        <v>105</v>
      </c>
      <c r="B51" s="18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6"/>
      <c r="P51" s="34"/>
      <c r="Q51" s="34"/>
      <c r="R51" s="34"/>
      <c r="S51" s="34"/>
      <c r="T51" s="34"/>
      <c r="U51" s="34"/>
    </row>
    <row r="52" spans="1:21" ht="18.75" customHeight="1" x14ac:dyDescent="0.15">
      <c r="A52" s="38"/>
      <c r="B52" s="460"/>
      <c r="C52" s="461"/>
      <c r="D52" s="450" t="s">
        <v>66</v>
      </c>
      <c r="E52" s="450"/>
      <c r="F52" s="450"/>
      <c r="G52" s="450"/>
      <c r="H52" s="450"/>
      <c r="I52" s="450"/>
      <c r="J52" s="450"/>
      <c r="K52" s="450"/>
      <c r="L52" s="450" t="s">
        <v>96</v>
      </c>
      <c r="M52" s="450"/>
      <c r="N52" s="450"/>
      <c r="O52" s="450"/>
      <c r="P52" s="450"/>
      <c r="Q52" s="450"/>
      <c r="R52" s="450"/>
      <c r="S52" s="450"/>
      <c r="T52" s="450"/>
      <c r="U52" s="451"/>
    </row>
    <row r="53" spans="1:21" ht="27.75" customHeight="1" x14ac:dyDescent="0.15">
      <c r="A53" s="38"/>
      <c r="B53" s="462"/>
      <c r="C53" s="463"/>
      <c r="D53" s="330" t="s">
        <v>94</v>
      </c>
      <c r="E53" s="330"/>
      <c r="F53" s="330" t="s">
        <v>95</v>
      </c>
      <c r="G53" s="330"/>
      <c r="H53" s="469" t="s">
        <v>97</v>
      </c>
      <c r="I53" s="469"/>
      <c r="J53" s="330" t="s">
        <v>78</v>
      </c>
      <c r="K53" s="330"/>
      <c r="L53" s="116" t="s">
        <v>80</v>
      </c>
      <c r="M53" s="116" t="s">
        <v>20</v>
      </c>
      <c r="N53" s="116" t="s">
        <v>45</v>
      </c>
      <c r="O53" s="116" t="s">
        <v>46</v>
      </c>
      <c r="P53" s="116" t="s">
        <v>47</v>
      </c>
      <c r="Q53" s="116" t="s">
        <v>48</v>
      </c>
      <c r="R53" s="116" t="s">
        <v>49</v>
      </c>
      <c r="S53" s="116" t="s">
        <v>50</v>
      </c>
      <c r="T53" s="116" t="s">
        <v>51</v>
      </c>
      <c r="U53" s="120" t="s">
        <v>52</v>
      </c>
    </row>
    <row r="54" spans="1:21" ht="18" customHeight="1" x14ac:dyDescent="0.15">
      <c r="A54" s="38"/>
      <c r="B54" s="443" t="s">
        <v>24</v>
      </c>
      <c r="C54" s="444"/>
      <c r="D54" s="479">
        <v>85854.620525915438</v>
      </c>
      <c r="E54" s="425"/>
      <c r="F54" s="474">
        <v>111849.96952844538</v>
      </c>
      <c r="G54" s="475"/>
      <c r="H54" s="476">
        <f t="shared" ref="H54:H59" si="10">SUM(L54:U54)</f>
        <v>27939.34628017318</v>
      </c>
      <c r="I54" s="425"/>
      <c r="J54" s="467">
        <f>H54/F54</f>
        <v>0.24979306116903074</v>
      </c>
      <c r="K54" s="468"/>
      <c r="L54" s="121">
        <f>H115</f>
        <v>7290.8617219068828</v>
      </c>
      <c r="M54" s="279">
        <f t="shared" ref="M54:O54" si="11">I115</f>
        <v>2637.1532770000003</v>
      </c>
      <c r="N54" s="279">
        <f t="shared" si="11"/>
        <v>7538.9707958381332</v>
      </c>
      <c r="O54" s="279">
        <f t="shared" si="11"/>
        <v>10472.360485428168</v>
      </c>
      <c r="P54" s="256"/>
      <c r="Q54" s="119"/>
      <c r="R54" s="119"/>
      <c r="S54" s="119"/>
      <c r="T54" s="119"/>
      <c r="U54" s="152"/>
    </row>
    <row r="55" spans="1:21" ht="18" customHeight="1" x14ac:dyDescent="0.15">
      <c r="A55" s="38"/>
      <c r="B55" s="445" t="s">
        <v>87</v>
      </c>
      <c r="C55" s="353"/>
      <c r="D55" s="477">
        <v>89020.125437999988</v>
      </c>
      <c r="E55" s="482"/>
      <c r="F55" s="477">
        <v>51985.84415176</v>
      </c>
      <c r="G55" s="478"/>
      <c r="H55" s="476">
        <f t="shared" si="10"/>
        <v>32687.327905000002</v>
      </c>
      <c r="I55" s="425"/>
      <c r="J55" s="467">
        <f t="shared" ref="J55:J60" si="12">H55/F55</f>
        <v>0.62877362940529191</v>
      </c>
      <c r="K55" s="468"/>
      <c r="L55" s="117">
        <f>D212</f>
        <v>7744.1498310000006</v>
      </c>
      <c r="M55" s="271">
        <f>F212</f>
        <v>6959.2480740000001</v>
      </c>
      <c r="N55" s="271">
        <f>H212</f>
        <v>9304.5</v>
      </c>
      <c r="O55" s="271">
        <f>J212</f>
        <v>8679.43</v>
      </c>
      <c r="P55" s="118"/>
      <c r="Q55" s="118"/>
      <c r="R55" s="118"/>
      <c r="S55" s="118"/>
      <c r="T55" s="118"/>
      <c r="U55" s="153"/>
    </row>
    <row r="56" spans="1:21" ht="18" customHeight="1" x14ac:dyDescent="0.15">
      <c r="A56" s="38"/>
      <c r="B56" s="445" t="s">
        <v>84</v>
      </c>
      <c r="C56" s="353"/>
      <c r="D56" s="483">
        <v>1888.114108710565</v>
      </c>
      <c r="E56" s="482"/>
      <c r="F56" s="477">
        <v>5299.9560393926931</v>
      </c>
      <c r="G56" s="478"/>
      <c r="H56" s="476">
        <f t="shared" si="10"/>
        <v>166.192824502912</v>
      </c>
      <c r="I56" s="425"/>
      <c r="J56" s="467">
        <f t="shared" si="12"/>
        <v>3.1357396791154436E-2</v>
      </c>
      <c r="K56" s="468"/>
      <c r="L56" s="117">
        <f>O115</f>
        <v>18.174458558341005</v>
      </c>
      <c r="M56" s="117">
        <f>P115</f>
        <v>-574.75777230824406</v>
      </c>
      <c r="N56" s="117">
        <f>Q115</f>
        <v>24.831684133556017</v>
      </c>
      <c r="O56" s="212">
        <f>R115</f>
        <v>697.94445411925903</v>
      </c>
      <c r="P56" s="118"/>
      <c r="Q56" s="118"/>
      <c r="R56" s="118"/>
      <c r="S56" s="118"/>
      <c r="T56" s="118"/>
      <c r="U56" s="153"/>
    </row>
    <row r="57" spans="1:21" ht="18" customHeight="1" x14ac:dyDescent="0.15">
      <c r="A57" s="38"/>
      <c r="B57" s="445" t="s">
        <v>88</v>
      </c>
      <c r="C57" s="353"/>
      <c r="D57" s="483">
        <v>3876.4154027839945</v>
      </c>
      <c r="E57" s="482"/>
      <c r="F57" s="477">
        <v>29936.251684000003</v>
      </c>
      <c r="G57" s="478"/>
      <c r="H57" s="476">
        <f t="shared" si="10"/>
        <v>21852.08330423573</v>
      </c>
      <c r="I57" s="425"/>
      <c r="J57" s="467">
        <f t="shared" si="12"/>
        <v>0.72995388784478288</v>
      </c>
      <c r="K57" s="468"/>
      <c r="L57" s="118">
        <v>4788.7309840379012</v>
      </c>
      <c r="M57" s="117">
        <v>6014.1284693218277</v>
      </c>
      <c r="N57" s="117">
        <v>6134.0238508759994</v>
      </c>
      <c r="O57" s="212">
        <f>M169</f>
        <v>4915.2</v>
      </c>
      <c r="P57" s="118"/>
      <c r="Q57" s="118"/>
      <c r="R57" s="118"/>
      <c r="S57" s="118"/>
      <c r="T57" s="118"/>
      <c r="U57" s="153"/>
    </row>
    <row r="58" spans="1:21" ht="24" customHeight="1" x14ac:dyDescent="0.15">
      <c r="A58" s="38"/>
      <c r="B58" s="445" t="s">
        <v>89</v>
      </c>
      <c r="C58" s="35" t="s">
        <v>93</v>
      </c>
      <c r="D58" s="523">
        <v>799.66666666666663</v>
      </c>
      <c r="E58" s="482"/>
      <c r="F58" s="477">
        <v>1066.6103960686642</v>
      </c>
      <c r="G58" s="478"/>
      <c r="H58" s="476">
        <f t="shared" si="10"/>
        <v>3651</v>
      </c>
      <c r="I58" s="425"/>
      <c r="J58" s="467">
        <f t="shared" si="12"/>
        <v>3.4229930755006097</v>
      </c>
      <c r="K58" s="468"/>
      <c r="L58" s="37">
        <v>925</v>
      </c>
      <c r="M58" s="37">
        <v>840</v>
      </c>
      <c r="N58" s="37">
        <v>947</v>
      </c>
      <c r="O58" s="37">
        <f>O74</f>
        <v>939</v>
      </c>
      <c r="P58" s="118"/>
      <c r="Q58" s="118"/>
      <c r="R58" s="118"/>
      <c r="S58" s="118"/>
      <c r="T58" s="118"/>
      <c r="U58" s="153"/>
    </row>
    <row r="59" spans="1:21" ht="18.75" customHeight="1" x14ac:dyDescent="0.15">
      <c r="A59" s="38"/>
      <c r="B59" s="445"/>
      <c r="C59" s="118" t="s">
        <v>90</v>
      </c>
      <c r="D59" s="483">
        <v>102.543182736719</v>
      </c>
      <c r="E59" s="482"/>
      <c r="F59" s="477">
        <v>1066.6103960686642</v>
      </c>
      <c r="G59" s="478"/>
      <c r="H59" s="476">
        <f t="shared" si="10"/>
        <v>38.189965875346985</v>
      </c>
      <c r="I59" s="425"/>
      <c r="J59" s="467">
        <f t="shared" si="12"/>
        <v>3.5804981852894359E-2</v>
      </c>
      <c r="K59" s="468"/>
      <c r="L59" s="24">
        <f>D87</f>
        <v>11.140940017534525</v>
      </c>
      <c r="M59" s="24">
        <f>E87</f>
        <v>4.5470498921161226</v>
      </c>
      <c r="N59" s="24">
        <f>F87</f>
        <v>9.4361763480051692</v>
      </c>
      <c r="O59" s="212">
        <f>G87</f>
        <v>13.065799617691169</v>
      </c>
      <c r="P59" s="118"/>
      <c r="Q59" s="118"/>
      <c r="R59" s="118"/>
      <c r="S59" s="118"/>
      <c r="T59" s="118"/>
      <c r="U59" s="153"/>
    </row>
    <row r="60" spans="1:21" ht="18.75" customHeight="1" x14ac:dyDescent="0.15">
      <c r="A60" s="38"/>
      <c r="B60" s="445"/>
      <c r="C60" s="118" t="s">
        <v>91</v>
      </c>
      <c r="D60" s="452">
        <v>0.6228504345606114</v>
      </c>
      <c r="E60" s="482"/>
      <c r="F60" s="452">
        <v>0.87597999999999998</v>
      </c>
      <c r="G60" s="482"/>
      <c r="H60" s="467">
        <f>AVERAGE(L60:U60)</f>
        <v>0.89050905936021774</v>
      </c>
      <c r="I60" s="468"/>
      <c r="J60" s="467">
        <f t="shared" si="12"/>
        <v>1.0165860628783965</v>
      </c>
      <c r="K60" s="468"/>
      <c r="L60" s="122">
        <v>0.94389967786408158</v>
      </c>
      <c r="M60" s="122">
        <v>0.88586261121109289</v>
      </c>
      <c r="N60" s="122">
        <v>0.91999010096309886</v>
      </c>
      <c r="O60" s="122">
        <f>H142</f>
        <v>0.8122838474025974</v>
      </c>
      <c r="P60" s="118"/>
      <c r="Q60" s="118"/>
      <c r="R60" s="118"/>
      <c r="S60" s="118"/>
      <c r="T60" s="118"/>
      <c r="U60" s="153"/>
    </row>
    <row r="61" spans="1:21" ht="18.75" customHeight="1" thickBot="1" x14ac:dyDescent="0.2">
      <c r="A61" s="38"/>
      <c r="B61" s="520" t="s">
        <v>92</v>
      </c>
      <c r="C61" s="521"/>
      <c r="D61" s="472">
        <v>1057.7881379999999</v>
      </c>
      <c r="E61" s="473"/>
      <c r="F61" s="472">
        <v>1410.6806800000002</v>
      </c>
      <c r="G61" s="522"/>
      <c r="H61" s="472">
        <f>SUM(L61:U61)</f>
        <v>520.48099999999999</v>
      </c>
      <c r="I61" s="473"/>
      <c r="J61" s="480">
        <f>H61/F61</f>
        <v>0.36895734617985976</v>
      </c>
      <c r="K61" s="481"/>
      <c r="L61" s="154">
        <f>C237</f>
        <v>147.97399999999996</v>
      </c>
      <c r="M61" s="154">
        <f>D237</f>
        <v>49.076999999999991</v>
      </c>
      <c r="N61" s="31">
        <f>F232</f>
        <v>115.57</v>
      </c>
      <c r="O61" s="31">
        <f>G232</f>
        <v>207.85999999999999</v>
      </c>
      <c r="P61" s="155"/>
      <c r="Q61" s="155"/>
      <c r="R61" s="155"/>
      <c r="S61" s="155"/>
      <c r="T61" s="155"/>
      <c r="U61" s="156"/>
    </row>
    <row r="62" spans="1:21" ht="27" customHeight="1" thickBot="1" x14ac:dyDescent="0.2">
      <c r="A62" s="107" t="s">
        <v>119</v>
      </c>
      <c r="B62" s="107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</row>
    <row r="63" spans="1:21" x14ac:dyDescent="0.15">
      <c r="A63" s="38"/>
      <c r="B63" s="367" t="s">
        <v>0</v>
      </c>
      <c r="C63" s="368"/>
      <c r="D63" s="509" t="s">
        <v>18</v>
      </c>
      <c r="E63" s="510"/>
      <c r="F63" s="510"/>
      <c r="G63" s="510"/>
      <c r="H63" s="510"/>
      <c r="I63" s="510"/>
      <c r="J63" s="510"/>
      <c r="K63" s="510"/>
      <c r="L63" s="510"/>
      <c r="M63" s="510"/>
      <c r="N63" s="510"/>
      <c r="O63" s="510"/>
      <c r="P63" s="510"/>
      <c r="Q63" s="510"/>
      <c r="R63" s="510"/>
      <c r="S63" s="510"/>
      <c r="T63" s="510"/>
      <c r="U63" s="511"/>
    </row>
    <row r="64" spans="1:21" x14ac:dyDescent="0.15">
      <c r="A64" s="38"/>
      <c r="B64" s="369"/>
      <c r="C64" s="370"/>
      <c r="D64" s="512" t="s">
        <v>136</v>
      </c>
      <c r="E64" s="513"/>
      <c r="F64" s="514"/>
      <c r="G64" s="515" t="s">
        <v>117</v>
      </c>
      <c r="H64" s="515"/>
      <c r="I64" s="515"/>
      <c r="J64" s="512" t="s">
        <v>118</v>
      </c>
      <c r="K64" s="513"/>
      <c r="L64" s="514"/>
      <c r="M64" s="447" t="s">
        <v>138</v>
      </c>
      <c r="N64" s="447"/>
      <c r="O64" s="447"/>
      <c r="P64" s="516" t="s">
        <v>139</v>
      </c>
      <c r="Q64" s="516"/>
      <c r="R64" s="348"/>
      <c r="S64" s="347" t="s">
        <v>140</v>
      </c>
      <c r="T64" s="516"/>
      <c r="U64" s="517"/>
    </row>
    <row r="65" spans="1:21" x14ac:dyDescent="0.15">
      <c r="A65" s="38"/>
      <c r="B65" s="371"/>
      <c r="C65" s="372"/>
      <c r="D65" s="186" t="s">
        <v>15</v>
      </c>
      <c r="E65" s="186" t="s">
        <v>15</v>
      </c>
      <c r="F65" s="186" t="s">
        <v>17</v>
      </c>
      <c r="G65" s="184" t="s">
        <v>15</v>
      </c>
      <c r="H65" s="179" t="s">
        <v>137</v>
      </c>
      <c r="I65" s="179" t="s">
        <v>17</v>
      </c>
      <c r="J65" s="186" t="s">
        <v>15</v>
      </c>
      <c r="K65" s="186" t="s">
        <v>16</v>
      </c>
      <c r="L65" s="186" t="s">
        <v>17</v>
      </c>
      <c r="M65" s="179" t="s">
        <v>15</v>
      </c>
      <c r="N65" s="179" t="s">
        <v>16</v>
      </c>
      <c r="O65" s="179" t="s">
        <v>17</v>
      </c>
      <c r="P65" s="179" t="s">
        <v>15</v>
      </c>
      <c r="Q65" s="179" t="s">
        <v>16</v>
      </c>
      <c r="R65" s="179" t="s">
        <v>17</v>
      </c>
      <c r="S65" s="179" t="s">
        <v>15</v>
      </c>
      <c r="T65" s="179" t="s">
        <v>16</v>
      </c>
      <c r="U65" s="205" t="s">
        <v>17</v>
      </c>
    </row>
    <row r="66" spans="1:21" ht="18.75" customHeight="1" x14ac:dyDescent="0.15">
      <c r="A66" s="38"/>
      <c r="B66" s="373" t="s">
        <v>6</v>
      </c>
      <c r="C66" s="374"/>
      <c r="D66" s="193">
        <v>50</v>
      </c>
      <c r="E66" s="194">
        <v>44</v>
      </c>
      <c r="F66" s="195">
        <f>SUM(D66:E66)</f>
        <v>94</v>
      </c>
      <c r="G66" s="187">
        <v>34</v>
      </c>
      <c r="H66" s="188">
        <v>40</v>
      </c>
      <c r="I66" s="200">
        <f>SUM(G66:H66)</f>
        <v>74</v>
      </c>
      <c r="J66" s="187">
        <v>42</v>
      </c>
      <c r="K66" s="188">
        <v>40</v>
      </c>
      <c r="L66" s="189">
        <f>SUM(J66:K66)</f>
        <v>82</v>
      </c>
      <c r="M66" s="187">
        <v>48</v>
      </c>
      <c r="N66" s="188">
        <v>43</v>
      </c>
      <c r="O66" s="189">
        <f>SUM(M66:N66)</f>
        <v>91</v>
      </c>
      <c r="P66" s="187"/>
      <c r="Q66" s="188"/>
      <c r="R66" s="189">
        <f>SUM(P66:Q66)</f>
        <v>0</v>
      </c>
      <c r="S66" s="187"/>
      <c r="T66" s="188"/>
      <c r="U66" s="206">
        <f>SUM(S66:T66)</f>
        <v>0</v>
      </c>
    </row>
    <row r="67" spans="1:21" ht="18.75" customHeight="1" x14ac:dyDescent="0.15">
      <c r="A67" s="38"/>
      <c r="B67" s="375" t="s">
        <v>14</v>
      </c>
      <c r="C67" s="376"/>
      <c r="D67" s="196">
        <v>357</v>
      </c>
      <c r="E67" s="68">
        <v>90</v>
      </c>
      <c r="F67" s="197">
        <f t="shared" ref="F67:F73" si="13">SUM(D67:E67)</f>
        <v>447</v>
      </c>
      <c r="G67" s="199">
        <v>334</v>
      </c>
      <c r="H67" s="69">
        <v>95</v>
      </c>
      <c r="I67" s="201">
        <f t="shared" ref="I67:I73" si="14">SUM(G67:H67)</f>
        <v>429</v>
      </c>
      <c r="J67" s="199">
        <v>265</v>
      </c>
      <c r="K67" s="69">
        <v>174</v>
      </c>
      <c r="L67" s="190">
        <f t="shared" ref="L67:L74" si="15">SUM(J67:K67)</f>
        <v>439</v>
      </c>
      <c r="M67" s="199">
        <v>338</v>
      </c>
      <c r="N67" s="69">
        <v>94</v>
      </c>
      <c r="O67" s="190">
        <f t="shared" ref="O67:O74" si="16">SUM(M67:N67)</f>
        <v>432</v>
      </c>
      <c r="P67" s="199"/>
      <c r="Q67" s="69"/>
      <c r="R67" s="190">
        <f t="shared" ref="R67:R74" si="17">SUM(P67:Q67)</f>
        <v>0</v>
      </c>
      <c r="S67" s="199"/>
      <c r="T67" s="69"/>
      <c r="U67" s="207">
        <f t="shared" ref="U67:U74" si="18">SUM(S67:T67)</f>
        <v>0</v>
      </c>
    </row>
    <row r="68" spans="1:21" ht="18.75" customHeight="1" x14ac:dyDescent="0.15">
      <c r="A68" s="38"/>
      <c r="B68" s="375" t="s">
        <v>144</v>
      </c>
      <c r="C68" s="376"/>
      <c r="D68" s="196">
        <v>135</v>
      </c>
      <c r="E68" s="68">
        <v>30</v>
      </c>
      <c r="F68" s="197">
        <f t="shared" si="13"/>
        <v>165</v>
      </c>
      <c r="G68" s="199">
        <v>135</v>
      </c>
      <c r="H68" s="69">
        <v>30</v>
      </c>
      <c r="I68" s="201">
        <f t="shared" si="14"/>
        <v>165</v>
      </c>
      <c r="J68" s="199">
        <v>123</v>
      </c>
      <c r="K68" s="69">
        <v>41</v>
      </c>
      <c r="L68" s="190">
        <f t="shared" si="15"/>
        <v>164</v>
      </c>
      <c r="M68" s="199">
        <v>119</v>
      </c>
      <c r="N68" s="69">
        <v>36</v>
      </c>
      <c r="O68" s="190">
        <f t="shared" si="16"/>
        <v>155</v>
      </c>
      <c r="P68" s="199"/>
      <c r="Q68" s="69"/>
      <c r="R68" s="190">
        <f t="shared" si="17"/>
        <v>0</v>
      </c>
      <c r="S68" s="199"/>
      <c r="T68" s="69"/>
      <c r="U68" s="207">
        <f t="shared" si="18"/>
        <v>0</v>
      </c>
    </row>
    <row r="69" spans="1:21" ht="18.75" customHeight="1" x14ac:dyDescent="0.15">
      <c r="A69" s="38"/>
      <c r="B69" s="375" t="s">
        <v>145</v>
      </c>
      <c r="C69" s="376"/>
      <c r="D69" s="196">
        <v>34</v>
      </c>
      <c r="E69" s="68">
        <v>24</v>
      </c>
      <c r="F69" s="197">
        <f t="shared" si="13"/>
        <v>58</v>
      </c>
      <c r="G69" s="199">
        <v>33</v>
      </c>
      <c r="H69" s="69">
        <v>24</v>
      </c>
      <c r="I69" s="201">
        <f t="shared" si="14"/>
        <v>57</v>
      </c>
      <c r="J69" s="199">
        <v>48</v>
      </c>
      <c r="K69" s="69">
        <v>24</v>
      </c>
      <c r="L69" s="190">
        <f t="shared" si="15"/>
        <v>72</v>
      </c>
      <c r="M69" s="199">
        <v>50</v>
      </c>
      <c r="N69" s="69">
        <v>25</v>
      </c>
      <c r="O69" s="190">
        <f t="shared" si="16"/>
        <v>75</v>
      </c>
      <c r="P69" s="199"/>
      <c r="Q69" s="69"/>
      <c r="R69" s="190">
        <f t="shared" si="17"/>
        <v>0</v>
      </c>
      <c r="S69" s="199"/>
      <c r="T69" s="69"/>
      <c r="U69" s="207">
        <f t="shared" si="18"/>
        <v>0</v>
      </c>
    </row>
    <row r="70" spans="1:21" ht="18.75" customHeight="1" x14ac:dyDescent="0.15">
      <c r="A70" s="38"/>
      <c r="B70" s="375" t="s">
        <v>146</v>
      </c>
      <c r="C70" s="376"/>
      <c r="D70" s="196">
        <v>30</v>
      </c>
      <c r="E70" s="68">
        <v>34</v>
      </c>
      <c r="F70" s="197">
        <f t="shared" si="13"/>
        <v>64</v>
      </c>
      <c r="G70" s="199">
        <v>26</v>
      </c>
      <c r="H70" s="69">
        <v>34</v>
      </c>
      <c r="I70" s="201">
        <f t="shared" si="14"/>
        <v>60</v>
      </c>
      <c r="J70" s="199">
        <v>52</v>
      </c>
      <c r="K70" s="69">
        <v>33</v>
      </c>
      <c r="L70" s="190">
        <f t="shared" si="15"/>
        <v>85</v>
      </c>
      <c r="M70" s="199">
        <v>53</v>
      </c>
      <c r="N70" s="69">
        <v>34</v>
      </c>
      <c r="O70" s="190">
        <f t="shared" si="16"/>
        <v>87</v>
      </c>
      <c r="P70" s="199"/>
      <c r="Q70" s="69"/>
      <c r="R70" s="190">
        <f t="shared" si="17"/>
        <v>0</v>
      </c>
      <c r="S70" s="199"/>
      <c r="T70" s="69"/>
      <c r="U70" s="207">
        <f t="shared" si="18"/>
        <v>0</v>
      </c>
    </row>
    <row r="71" spans="1:21" ht="18.75" customHeight="1" x14ac:dyDescent="0.15">
      <c r="A71" s="38"/>
      <c r="B71" s="375" t="s">
        <v>147</v>
      </c>
      <c r="C71" s="376"/>
      <c r="D71" s="196">
        <v>8</v>
      </c>
      <c r="E71" s="68">
        <v>14</v>
      </c>
      <c r="F71" s="197">
        <f t="shared" si="13"/>
        <v>22</v>
      </c>
      <c r="G71" s="199">
        <v>8</v>
      </c>
      <c r="H71" s="69">
        <v>14</v>
      </c>
      <c r="I71" s="201">
        <f t="shared" si="14"/>
        <v>22</v>
      </c>
      <c r="J71" s="199">
        <v>5</v>
      </c>
      <c r="K71" s="69">
        <v>14</v>
      </c>
      <c r="L71" s="190">
        <f t="shared" si="15"/>
        <v>19</v>
      </c>
      <c r="M71" s="199">
        <v>2</v>
      </c>
      <c r="N71" s="69">
        <v>14</v>
      </c>
      <c r="O71" s="190">
        <f t="shared" si="16"/>
        <v>16</v>
      </c>
      <c r="P71" s="199"/>
      <c r="Q71" s="69"/>
      <c r="R71" s="190">
        <f t="shared" si="17"/>
        <v>0</v>
      </c>
      <c r="S71" s="199"/>
      <c r="T71" s="69"/>
      <c r="U71" s="208">
        <f t="shared" si="18"/>
        <v>0</v>
      </c>
    </row>
    <row r="72" spans="1:21" ht="18.75" customHeight="1" x14ac:dyDescent="0.15">
      <c r="A72" s="38"/>
      <c r="B72" s="375" t="s">
        <v>148</v>
      </c>
      <c r="C72" s="376"/>
      <c r="D72" s="196">
        <v>32</v>
      </c>
      <c r="E72" s="68">
        <v>33</v>
      </c>
      <c r="F72" s="197">
        <f t="shared" si="13"/>
        <v>65</v>
      </c>
      <c r="G72" s="199">
        <v>8</v>
      </c>
      <c r="H72" s="69">
        <v>14</v>
      </c>
      <c r="I72" s="201">
        <f t="shared" si="14"/>
        <v>22</v>
      </c>
      <c r="J72" s="199">
        <v>34</v>
      </c>
      <c r="K72" s="69">
        <v>31</v>
      </c>
      <c r="L72" s="190">
        <f t="shared" si="15"/>
        <v>65</v>
      </c>
      <c r="M72" s="199">
        <v>31</v>
      </c>
      <c r="N72" s="69">
        <v>30</v>
      </c>
      <c r="O72" s="190">
        <f t="shared" si="16"/>
        <v>61</v>
      </c>
      <c r="P72" s="199"/>
      <c r="Q72" s="69"/>
      <c r="R72" s="190">
        <f t="shared" si="17"/>
        <v>0</v>
      </c>
      <c r="S72" s="199"/>
      <c r="T72" s="69"/>
      <c r="U72" s="209">
        <f t="shared" si="18"/>
        <v>0</v>
      </c>
    </row>
    <row r="73" spans="1:21" ht="18.75" customHeight="1" x14ac:dyDescent="0.15">
      <c r="A73" s="38"/>
      <c r="B73" s="375" t="s">
        <v>149</v>
      </c>
      <c r="C73" s="376"/>
      <c r="D73" s="196">
        <v>3</v>
      </c>
      <c r="E73" s="68">
        <v>7</v>
      </c>
      <c r="F73" s="197">
        <f t="shared" si="13"/>
        <v>10</v>
      </c>
      <c r="G73" s="199">
        <v>4</v>
      </c>
      <c r="H73" s="69">
        <v>7</v>
      </c>
      <c r="I73" s="201">
        <f t="shared" si="14"/>
        <v>11</v>
      </c>
      <c r="J73" s="199">
        <v>16</v>
      </c>
      <c r="K73" s="69">
        <v>5</v>
      </c>
      <c r="L73" s="190">
        <f t="shared" si="15"/>
        <v>21</v>
      </c>
      <c r="M73" s="199">
        <v>17</v>
      </c>
      <c r="N73" s="69">
        <v>5</v>
      </c>
      <c r="O73" s="190">
        <f t="shared" si="16"/>
        <v>22</v>
      </c>
      <c r="P73" s="199"/>
      <c r="Q73" s="69"/>
      <c r="R73" s="190">
        <f t="shared" si="17"/>
        <v>0</v>
      </c>
      <c r="S73" s="199"/>
      <c r="T73" s="69"/>
      <c r="U73" s="207">
        <f t="shared" si="18"/>
        <v>0</v>
      </c>
    </row>
    <row r="74" spans="1:21" ht="18.75" customHeight="1" x14ac:dyDescent="0.15">
      <c r="A74" s="38"/>
      <c r="B74" s="378" t="s">
        <v>150</v>
      </c>
      <c r="C74" s="519"/>
      <c r="D74" s="198">
        <f>SUM(D66:D73)</f>
        <v>649</v>
      </c>
      <c r="E74" s="71">
        <f>SUM(E66:E73)</f>
        <v>276</v>
      </c>
      <c r="F74" s="262">
        <f>SUM(F66:F73)</f>
        <v>925</v>
      </c>
      <c r="G74" s="198">
        <f>SUM(G66:G73)</f>
        <v>582</v>
      </c>
      <c r="H74" s="71">
        <f>SUM(H66:H73)</f>
        <v>258</v>
      </c>
      <c r="I74" s="263">
        <f>SUM(G74:H74)</f>
        <v>840</v>
      </c>
      <c r="J74" s="198">
        <f>SUM(J66:J73)</f>
        <v>585</v>
      </c>
      <c r="K74" s="71">
        <f>SUM(K66:K73)</f>
        <v>362</v>
      </c>
      <c r="L74" s="264">
        <f t="shared" si="15"/>
        <v>947</v>
      </c>
      <c r="M74" s="191">
        <f>SUM(M66:M73)</f>
        <v>658</v>
      </c>
      <c r="N74" s="192">
        <f>SUM(N66:N73)</f>
        <v>281</v>
      </c>
      <c r="O74" s="264">
        <f t="shared" si="16"/>
        <v>939</v>
      </c>
      <c r="P74" s="191">
        <f>SUM(P66:P73)</f>
        <v>0</v>
      </c>
      <c r="Q74" s="192">
        <f>SUM(Q66:Q73)</f>
        <v>0</v>
      </c>
      <c r="R74" s="264">
        <f t="shared" si="17"/>
        <v>0</v>
      </c>
      <c r="S74" s="191">
        <f>SUM(S66:S73)</f>
        <v>0</v>
      </c>
      <c r="T74" s="192">
        <f>SUM(T66:T73)</f>
        <v>0</v>
      </c>
      <c r="U74" s="265">
        <f t="shared" si="18"/>
        <v>0</v>
      </c>
    </row>
    <row r="75" spans="1:21" ht="18.75" customHeight="1" x14ac:dyDescent="0.15">
      <c r="A75" s="38"/>
      <c r="B75" s="239"/>
      <c r="C75" s="238"/>
      <c r="D75" s="180"/>
      <c r="E75" s="180"/>
      <c r="F75" s="180"/>
      <c r="G75" s="180"/>
      <c r="H75" s="180"/>
      <c r="I75" s="181"/>
      <c r="J75" s="180"/>
      <c r="K75" s="181"/>
      <c r="L75" s="180"/>
      <c r="M75" s="180"/>
      <c r="N75" s="181"/>
      <c r="O75" s="180"/>
      <c r="P75" s="181"/>
      <c r="Q75" s="182"/>
      <c r="R75" s="182"/>
      <c r="S75" s="182"/>
      <c r="T75" s="182"/>
      <c r="U75" s="183"/>
    </row>
    <row r="76" spans="1:21" ht="18.75" customHeight="1" x14ac:dyDescent="0.15">
      <c r="A76" s="38"/>
      <c r="B76" s="518" t="s">
        <v>0</v>
      </c>
      <c r="C76" s="447" t="s">
        <v>2</v>
      </c>
      <c r="D76" s="447" t="s">
        <v>90</v>
      </c>
      <c r="E76" s="447"/>
      <c r="F76" s="447"/>
      <c r="G76" s="447"/>
      <c r="H76" s="447"/>
      <c r="I76" s="447"/>
      <c r="J76" s="447"/>
      <c r="K76" s="447"/>
      <c r="L76" s="447"/>
      <c r="M76" s="447"/>
      <c r="N76" s="447"/>
      <c r="O76" s="447"/>
      <c r="P76" s="447"/>
      <c r="Q76" s="406" t="s">
        <v>131</v>
      </c>
      <c r="R76" s="406"/>
      <c r="S76" s="406"/>
      <c r="T76" s="406"/>
      <c r="U76" s="407"/>
    </row>
    <row r="77" spans="1:21" ht="18.75" customHeight="1" x14ac:dyDescent="0.15">
      <c r="A77" s="38"/>
      <c r="B77" s="518"/>
      <c r="C77" s="447"/>
      <c r="D77" s="447"/>
      <c r="E77" s="447"/>
      <c r="F77" s="447"/>
      <c r="G77" s="447"/>
      <c r="H77" s="447"/>
      <c r="I77" s="447"/>
      <c r="J77" s="447"/>
      <c r="K77" s="447"/>
      <c r="L77" s="447"/>
      <c r="M77" s="447"/>
      <c r="N77" s="447"/>
      <c r="O77" s="447"/>
      <c r="P77" s="447"/>
      <c r="Q77" s="406"/>
      <c r="R77" s="406"/>
      <c r="S77" s="406"/>
      <c r="T77" s="406"/>
      <c r="U77" s="407"/>
    </row>
    <row r="78" spans="1:21" ht="18.75" customHeight="1" x14ac:dyDescent="0.15">
      <c r="A78" s="38"/>
      <c r="B78" s="518"/>
      <c r="C78" s="447"/>
      <c r="D78" s="179" t="s">
        <v>129</v>
      </c>
      <c r="E78" s="179" t="s">
        <v>20</v>
      </c>
      <c r="F78" s="179" t="s">
        <v>45</v>
      </c>
      <c r="G78" s="179" t="s">
        <v>46</v>
      </c>
      <c r="H78" s="179" t="s">
        <v>47</v>
      </c>
      <c r="I78" s="179" t="s">
        <v>48</v>
      </c>
      <c r="J78" s="179" t="s">
        <v>49</v>
      </c>
      <c r="K78" s="179" t="s">
        <v>50</v>
      </c>
      <c r="L78" s="179" t="s">
        <v>51</v>
      </c>
      <c r="M78" s="179" t="s">
        <v>52</v>
      </c>
      <c r="N78" s="179" t="s">
        <v>53</v>
      </c>
      <c r="O78" s="179" t="s">
        <v>54</v>
      </c>
      <c r="P78" s="179" t="s">
        <v>130</v>
      </c>
      <c r="Q78" s="406"/>
      <c r="R78" s="406"/>
      <c r="S78" s="406"/>
      <c r="T78" s="406"/>
      <c r="U78" s="407"/>
    </row>
    <row r="79" spans="1:21" ht="18.75" customHeight="1" x14ac:dyDescent="0.15">
      <c r="A79" s="38"/>
      <c r="B79" s="178" t="s">
        <v>6</v>
      </c>
      <c r="C79" s="241">
        <f>RANK(P79,$P$79:$P$86)</f>
        <v>1</v>
      </c>
      <c r="D79" s="202">
        <v>15.609468085106382</v>
      </c>
      <c r="E79" s="202">
        <v>11.618918918918919</v>
      </c>
      <c r="F79" s="202">
        <v>20.08439024390244</v>
      </c>
      <c r="G79" s="220">
        <f>K107/O66</f>
        <v>24.252747252747252</v>
      </c>
      <c r="H79" s="203"/>
      <c r="I79" s="188"/>
      <c r="J79" s="203"/>
      <c r="K79" s="188"/>
      <c r="L79" s="188"/>
      <c r="M79" s="203"/>
      <c r="N79" s="188"/>
      <c r="O79" s="203"/>
      <c r="P79" s="210">
        <f>SUM(D79:O79)</f>
        <v>71.565524500674996</v>
      </c>
      <c r="Q79" s="355"/>
      <c r="R79" s="355"/>
      <c r="S79" s="355"/>
      <c r="T79" s="355"/>
      <c r="U79" s="356"/>
    </row>
    <row r="80" spans="1:21" ht="18.75" customHeight="1" x14ac:dyDescent="0.15">
      <c r="A80" s="38"/>
      <c r="B80" s="175" t="s">
        <v>14</v>
      </c>
      <c r="C80" s="244">
        <f t="shared" ref="C80:C86" si="19">RANK(P80,$P$79:$P$86)</f>
        <v>5</v>
      </c>
      <c r="D80" s="185">
        <v>5.0477175143330735</v>
      </c>
      <c r="E80" s="185">
        <v>2.1580419580419581</v>
      </c>
      <c r="F80" s="185">
        <v>5.5671486237770695</v>
      </c>
      <c r="G80" s="292">
        <f t="shared" ref="G80:G86" si="20">K108/O67</f>
        <v>7.4127083333333337</v>
      </c>
      <c r="H80" s="70"/>
      <c r="I80" s="69"/>
      <c r="J80" s="70"/>
      <c r="K80" s="69"/>
      <c r="L80" s="69"/>
      <c r="M80" s="70"/>
      <c r="N80" s="69"/>
      <c r="O80" s="70"/>
      <c r="P80" s="94">
        <f>SUM(D80:O80)</f>
        <v>20.185616429485435</v>
      </c>
      <c r="Q80" s="357"/>
      <c r="R80" s="357"/>
      <c r="S80" s="357"/>
      <c r="T80" s="357"/>
      <c r="U80" s="358"/>
    </row>
    <row r="81" spans="1:21" ht="18.75" customHeight="1" x14ac:dyDescent="0.15">
      <c r="A81" s="38"/>
      <c r="B81" s="175" t="s">
        <v>7</v>
      </c>
      <c r="C81" s="245">
        <f t="shared" si="19"/>
        <v>7</v>
      </c>
      <c r="D81" s="185">
        <v>4.5347272727272729</v>
      </c>
      <c r="E81" s="185">
        <v>1.1491515151515153</v>
      </c>
      <c r="F81" s="185">
        <v>3.8882926829268292</v>
      </c>
      <c r="G81" s="185">
        <f t="shared" si="20"/>
        <v>5.1443870967741931</v>
      </c>
      <c r="H81" s="70"/>
      <c r="I81" s="69"/>
      <c r="J81" s="70"/>
      <c r="K81" s="69"/>
      <c r="L81" s="69"/>
      <c r="M81" s="70"/>
      <c r="N81" s="69"/>
      <c r="O81" s="70"/>
      <c r="P81" s="236">
        <f t="shared" ref="P81:P86" si="21">SUM(D81:O81)</f>
        <v>14.71655856757981</v>
      </c>
      <c r="Q81" s="357"/>
      <c r="R81" s="357"/>
      <c r="S81" s="357"/>
      <c r="T81" s="357"/>
      <c r="U81" s="358"/>
    </row>
    <row r="82" spans="1:21" ht="18.75" customHeight="1" x14ac:dyDescent="0.15">
      <c r="A82" s="38"/>
      <c r="B82" s="175" t="s">
        <v>8</v>
      </c>
      <c r="C82" s="242">
        <f t="shared" si="19"/>
        <v>2</v>
      </c>
      <c r="D82" s="185">
        <v>25.890689655172416</v>
      </c>
      <c r="E82" s="185">
        <v>0.95614035087719296</v>
      </c>
      <c r="F82" s="185">
        <v>12.865694444444445</v>
      </c>
      <c r="G82" s="185">
        <f t="shared" si="20"/>
        <v>26.677333333333333</v>
      </c>
      <c r="H82" s="70"/>
      <c r="I82" s="69"/>
      <c r="J82" s="70"/>
      <c r="K82" s="69"/>
      <c r="L82" s="69"/>
      <c r="M82" s="70"/>
      <c r="N82" s="69"/>
      <c r="O82" s="70"/>
      <c r="P82" s="236">
        <f t="shared" si="21"/>
        <v>66.389857783827381</v>
      </c>
      <c r="Q82" s="357"/>
      <c r="R82" s="357"/>
      <c r="S82" s="357"/>
      <c r="T82" s="357"/>
      <c r="U82" s="358"/>
    </row>
    <row r="83" spans="1:21" ht="18.75" customHeight="1" x14ac:dyDescent="0.15">
      <c r="A83" s="38"/>
      <c r="B83" s="175" t="s">
        <v>9</v>
      </c>
      <c r="C83" s="243">
        <f t="shared" si="19"/>
        <v>4</v>
      </c>
      <c r="D83" s="185">
        <v>13.94578125</v>
      </c>
      <c r="E83" s="185">
        <v>6.7906666666666666</v>
      </c>
      <c r="F83" s="185">
        <v>15.150117647058824</v>
      </c>
      <c r="G83" s="293">
        <f t="shared" si="20"/>
        <v>17.794827586206896</v>
      </c>
      <c r="H83" s="70"/>
      <c r="I83" s="69"/>
      <c r="J83" s="70"/>
      <c r="K83" s="69"/>
      <c r="L83" s="69"/>
      <c r="M83" s="70"/>
      <c r="N83" s="69"/>
      <c r="O83" s="70"/>
      <c r="P83" s="236">
        <f t="shared" si="21"/>
        <v>53.68139314993239</v>
      </c>
      <c r="Q83" s="357"/>
      <c r="R83" s="357"/>
      <c r="S83" s="357"/>
      <c r="T83" s="357"/>
      <c r="U83" s="358"/>
    </row>
    <row r="84" spans="1:21" ht="18.75" customHeight="1" x14ac:dyDescent="0.15">
      <c r="A84" s="38"/>
      <c r="B84" s="175" t="s">
        <v>10</v>
      </c>
      <c r="C84" s="246">
        <f t="shared" si="19"/>
        <v>8</v>
      </c>
      <c r="D84" s="185">
        <v>9.9090909090909104E-2</v>
      </c>
      <c r="E84" s="185">
        <v>0.14863636363636365</v>
      </c>
      <c r="F84" s="185">
        <v>1.3573684210526316</v>
      </c>
      <c r="G84" s="185">
        <f t="shared" si="20"/>
        <v>0.89187499999999997</v>
      </c>
      <c r="H84" s="70"/>
      <c r="I84" s="69"/>
      <c r="J84" s="70"/>
      <c r="K84" s="69"/>
      <c r="L84" s="69"/>
      <c r="M84" s="70"/>
      <c r="N84" s="69"/>
      <c r="O84" s="70"/>
      <c r="P84" s="236">
        <f t="shared" si="21"/>
        <v>2.4969706937799043</v>
      </c>
      <c r="Q84" s="357"/>
      <c r="R84" s="357"/>
      <c r="S84" s="357"/>
      <c r="T84" s="357"/>
      <c r="U84" s="358"/>
    </row>
    <row r="85" spans="1:21" ht="18.75" customHeight="1" x14ac:dyDescent="0.15">
      <c r="A85" s="38"/>
      <c r="B85" s="175" t="s">
        <v>11</v>
      </c>
      <c r="C85" s="244">
        <f t="shared" si="19"/>
        <v>6</v>
      </c>
      <c r="D85" s="185">
        <v>3.449846153846154</v>
      </c>
      <c r="E85" s="185">
        <v>4.33</v>
      </c>
      <c r="F85" s="185">
        <v>5.0547312923076921</v>
      </c>
      <c r="G85" s="185">
        <f t="shared" si="20"/>
        <v>5.4029508196721308</v>
      </c>
      <c r="H85" s="70"/>
      <c r="I85" s="69"/>
      <c r="J85" s="70"/>
      <c r="K85" s="69"/>
      <c r="L85" s="69"/>
      <c r="M85" s="70"/>
      <c r="N85" s="69"/>
      <c r="O85" s="70"/>
      <c r="P85" s="236">
        <f t="shared" si="21"/>
        <v>18.237528265825979</v>
      </c>
      <c r="Q85" s="357"/>
      <c r="R85" s="357"/>
      <c r="S85" s="357"/>
      <c r="T85" s="357"/>
      <c r="U85" s="358"/>
    </row>
    <row r="86" spans="1:21" ht="18.75" customHeight="1" x14ac:dyDescent="0.15">
      <c r="A86" s="38"/>
      <c r="B86" s="175" t="s">
        <v>13</v>
      </c>
      <c r="C86" s="240">
        <f t="shared" si="19"/>
        <v>3</v>
      </c>
      <c r="D86" s="185">
        <v>20.550199299999999</v>
      </c>
      <c r="E86" s="185">
        <v>9.2248433636363636</v>
      </c>
      <c r="F86" s="185">
        <v>11.521667428571428</v>
      </c>
      <c r="G86" s="185">
        <f t="shared" si="20"/>
        <v>16.949567519462224</v>
      </c>
      <c r="H86" s="70"/>
      <c r="I86" s="69"/>
      <c r="J86" s="70"/>
      <c r="K86" s="69"/>
      <c r="L86" s="69"/>
      <c r="M86" s="70"/>
      <c r="N86" s="69"/>
      <c r="O86" s="70"/>
      <c r="P86" s="236">
        <f t="shared" si="21"/>
        <v>58.24627761167001</v>
      </c>
      <c r="Q86" s="357"/>
      <c r="R86" s="357"/>
      <c r="S86" s="357"/>
      <c r="T86" s="357"/>
      <c r="U86" s="358"/>
    </row>
    <row r="87" spans="1:21" ht="18.75" customHeight="1" x14ac:dyDescent="0.15">
      <c r="A87" s="38"/>
      <c r="B87" s="3" t="s">
        <v>143</v>
      </c>
      <c r="C87" s="71"/>
      <c r="D87" s="266">
        <f>AVERAGE(D79:D86)</f>
        <v>11.140940017534525</v>
      </c>
      <c r="E87" s="266">
        <f t="shared" ref="E87:G87" si="22">AVERAGE(E79:E86)</f>
        <v>4.5470498921161226</v>
      </c>
      <c r="F87" s="266">
        <f t="shared" si="22"/>
        <v>9.4361763480051692</v>
      </c>
      <c r="G87" s="266">
        <f t="shared" si="22"/>
        <v>13.065799617691169</v>
      </c>
      <c r="H87" s="204"/>
      <c r="I87" s="204"/>
      <c r="J87" s="204"/>
      <c r="K87" s="204"/>
      <c r="L87" s="204"/>
      <c r="M87" s="204"/>
      <c r="N87" s="204"/>
      <c r="O87" s="204"/>
      <c r="P87" s="211">
        <f>AVERAGE(P79:P86)</f>
        <v>38.189965875346985</v>
      </c>
      <c r="Q87" s="507"/>
      <c r="R87" s="507"/>
      <c r="S87" s="507"/>
      <c r="T87" s="507"/>
      <c r="U87" s="508"/>
    </row>
    <row r="88" spans="1:21" ht="18.75" customHeight="1" x14ac:dyDescent="0.15">
      <c r="A88" s="38"/>
      <c r="B88" s="177"/>
      <c r="C88" s="48"/>
      <c r="D88" s="180"/>
      <c r="E88" s="180"/>
      <c r="F88" s="180"/>
      <c r="G88" s="180"/>
      <c r="H88" s="180"/>
      <c r="I88" s="181"/>
      <c r="J88" s="180"/>
      <c r="K88" s="181"/>
      <c r="L88" s="180"/>
      <c r="M88" s="180"/>
      <c r="N88" s="181"/>
      <c r="O88" s="180"/>
      <c r="P88" s="181"/>
      <c r="Q88" s="182"/>
      <c r="R88" s="182"/>
      <c r="S88" s="182"/>
      <c r="T88" s="182"/>
      <c r="U88" s="183"/>
    </row>
    <row r="89" spans="1:21" ht="9" customHeight="1" x14ac:dyDescent="0.15">
      <c r="A89" s="38"/>
      <c r="B89" s="177"/>
      <c r="C89" s="48"/>
      <c r="D89" s="48"/>
      <c r="E89" s="48"/>
      <c r="F89" s="48"/>
      <c r="G89" s="49"/>
      <c r="H89" s="49"/>
      <c r="I89" s="49"/>
      <c r="J89" s="49"/>
      <c r="K89" s="50"/>
      <c r="L89" s="49"/>
      <c r="M89" s="49"/>
      <c r="N89" s="49"/>
      <c r="O89" s="49"/>
      <c r="P89" s="50"/>
      <c r="Q89" s="50"/>
      <c r="R89" s="50"/>
      <c r="S89" s="176"/>
      <c r="T89" s="176"/>
      <c r="U89" s="51"/>
    </row>
    <row r="90" spans="1:21" ht="17.25" customHeight="1" x14ac:dyDescent="0.15">
      <c r="A90" s="38"/>
      <c r="B90" s="339" t="s">
        <v>44</v>
      </c>
      <c r="C90" s="341" t="s">
        <v>112</v>
      </c>
      <c r="D90" s="341"/>
      <c r="E90" s="341"/>
      <c r="F90" s="341"/>
      <c r="G90" s="341"/>
      <c r="H90" s="341"/>
      <c r="I90" s="341"/>
      <c r="J90" s="341"/>
      <c r="K90" s="341"/>
      <c r="L90" s="341"/>
      <c r="M90" s="341"/>
      <c r="N90" s="341"/>
      <c r="O90" s="342"/>
      <c r="P90" s="50"/>
      <c r="Q90" s="50"/>
      <c r="R90" s="50"/>
      <c r="S90" s="176"/>
      <c r="T90" s="176"/>
      <c r="U90" s="51"/>
    </row>
    <row r="91" spans="1:21" ht="17.25" customHeight="1" x14ac:dyDescent="0.15">
      <c r="A91" s="38"/>
      <c r="B91" s="340"/>
      <c r="C91" s="52" t="s">
        <v>19</v>
      </c>
      <c r="D91" s="52" t="s">
        <v>21</v>
      </c>
      <c r="E91" s="52" t="s">
        <v>45</v>
      </c>
      <c r="F91" s="52" t="s">
        <v>46</v>
      </c>
      <c r="G91" s="52" t="s">
        <v>47</v>
      </c>
      <c r="H91" s="52" t="s">
        <v>48</v>
      </c>
      <c r="I91" s="52" t="s">
        <v>49</v>
      </c>
      <c r="J91" s="52" t="s">
        <v>50</v>
      </c>
      <c r="K91" s="52" t="s">
        <v>51</v>
      </c>
      <c r="L91" s="52" t="s">
        <v>52</v>
      </c>
      <c r="M91" s="52" t="s">
        <v>53</v>
      </c>
      <c r="N91" s="52" t="s">
        <v>54</v>
      </c>
      <c r="O91" s="53" t="s">
        <v>22</v>
      </c>
      <c r="P91" s="50"/>
      <c r="Q91" s="50"/>
      <c r="R91" s="50"/>
      <c r="S91" s="176"/>
      <c r="T91" s="176"/>
      <c r="U91" s="51"/>
    </row>
    <row r="92" spans="1:21" ht="17.25" customHeight="1" x14ac:dyDescent="0.15">
      <c r="A92" s="38"/>
      <c r="B92" s="175" t="s">
        <v>40</v>
      </c>
      <c r="C92" s="73">
        <v>816</v>
      </c>
      <c r="D92" s="73">
        <v>787</v>
      </c>
      <c r="E92" s="73">
        <v>793</v>
      </c>
      <c r="F92" s="73">
        <v>790</v>
      </c>
      <c r="G92" s="73">
        <v>788</v>
      </c>
      <c r="H92" s="73">
        <v>780</v>
      </c>
      <c r="I92" s="73">
        <v>789</v>
      </c>
      <c r="J92" s="73">
        <v>805</v>
      </c>
      <c r="K92" s="73">
        <v>811</v>
      </c>
      <c r="L92" s="73">
        <v>812</v>
      </c>
      <c r="M92" s="73">
        <v>814</v>
      </c>
      <c r="N92" s="73">
        <v>811</v>
      </c>
      <c r="O92" s="74">
        <f>SUM(C92:N92)/12</f>
        <v>799.66666666666663</v>
      </c>
      <c r="P92" s="50"/>
      <c r="Q92" s="50"/>
      <c r="R92" s="50"/>
      <c r="S92" s="176"/>
      <c r="T92" s="176"/>
      <c r="U92" s="51"/>
    </row>
    <row r="93" spans="1:21" ht="17.25" customHeight="1" x14ac:dyDescent="0.15">
      <c r="A93" s="38"/>
      <c r="B93" s="175" t="s">
        <v>41</v>
      </c>
      <c r="C93" s="73">
        <v>925</v>
      </c>
      <c r="D93" s="73">
        <v>840</v>
      </c>
      <c r="E93" s="69">
        <f>L74</f>
        <v>947</v>
      </c>
      <c r="F93" s="69">
        <f>O74</f>
        <v>939</v>
      </c>
      <c r="G93" s="69"/>
      <c r="H93" s="69"/>
      <c r="I93" s="69"/>
      <c r="J93" s="69"/>
      <c r="K93" s="70"/>
      <c r="L93" s="69"/>
      <c r="M93" s="69"/>
      <c r="N93" s="69"/>
      <c r="O93" s="74">
        <f>SUM(C93:N93)/2</f>
        <v>1825.5</v>
      </c>
      <c r="P93" s="50"/>
      <c r="Q93" s="50"/>
      <c r="R93" s="50"/>
      <c r="S93" s="176"/>
      <c r="T93" s="176"/>
      <c r="U93" s="51"/>
    </row>
    <row r="94" spans="1:21" ht="17.25" customHeight="1" x14ac:dyDescent="0.15">
      <c r="A94" s="38"/>
      <c r="B94" s="175" t="s">
        <v>42</v>
      </c>
      <c r="C94" s="75">
        <f>C93-C92</f>
        <v>109</v>
      </c>
      <c r="D94" s="73">
        <f>D93-D92</f>
        <v>53</v>
      </c>
      <c r="E94" s="73">
        <f>E93-E92</f>
        <v>154</v>
      </c>
      <c r="F94" s="73">
        <f>F93-F92</f>
        <v>149</v>
      </c>
      <c r="G94" s="73"/>
      <c r="H94" s="73"/>
      <c r="I94" s="73"/>
      <c r="J94" s="73"/>
      <c r="K94" s="73"/>
      <c r="L94" s="73"/>
      <c r="M94" s="73"/>
      <c r="N94" s="73"/>
      <c r="O94" s="74">
        <f>O93-O92</f>
        <v>1025.8333333333335</v>
      </c>
      <c r="P94" s="50"/>
      <c r="Q94" s="50"/>
      <c r="R94" s="50"/>
      <c r="S94" s="176"/>
      <c r="T94" s="176"/>
      <c r="U94" s="51"/>
    </row>
    <row r="95" spans="1:21" ht="17.25" customHeight="1" x14ac:dyDescent="0.15">
      <c r="A95" s="38"/>
      <c r="B95" s="3" t="s">
        <v>43</v>
      </c>
      <c r="C95" s="72">
        <f>(C93-C92)/C92</f>
        <v>0.13357843137254902</v>
      </c>
      <c r="D95" s="72">
        <f>(D93-D92)/D92</f>
        <v>6.734434561626429E-2</v>
      </c>
      <c r="E95" s="72">
        <f>(E93-E92)/E92</f>
        <v>0.19419924337957126</v>
      </c>
      <c r="F95" s="72">
        <f>(F93-F92)/F92</f>
        <v>0.18860759493670887</v>
      </c>
      <c r="G95" s="76"/>
      <c r="H95" s="76"/>
      <c r="I95" s="76"/>
      <c r="J95" s="76"/>
      <c r="K95" s="76"/>
      <c r="L95" s="76"/>
      <c r="M95" s="76"/>
      <c r="N95" s="76"/>
      <c r="O95" s="77">
        <f>(O93-O92)/O92</f>
        <v>1.2828261775739893</v>
      </c>
      <c r="P95" s="50"/>
      <c r="Q95" s="50"/>
      <c r="R95" s="50"/>
      <c r="S95" s="176"/>
      <c r="T95" s="176"/>
      <c r="U95" s="51"/>
    </row>
    <row r="96" spans="1:21" s="58" customFormat="1" x14ac:dyDescent="0.15">
      <c r="A96" s="54"/>
      <c r="B96" s="4"/>
      <c r="C96" s="55"/>
      <c r="D96" s="55"/>
      <c r="E96" s="55"/>
      <c r="F96" s="55"/>
      <c r="G96" s="56"/>
      <c r="H96" s="56"/>
      <c r="I96" s="56"/>
      <c r="J96" s="56"/>
      <c r="K96" s="57"/>
      <c r="L96" s="56"/>
      <c r="M96" s="56"/>
      <c r="N96" s="56"/>
      <c r="O96" s="56"/>
      <c r="P96" s="50"/>
      <c r="Q96" s="50"/>
      <c r="R96" s="50"/>
      <c r="S96" s="176"/>
      <c r="T96" s="176"/>
      <c r="U96" s="51"/>
    </row>
    <row r="97" spans="1:23" x14ac:dyDescent="0.15">
      <c r="A97" s="38"/>
      <c r="B97" s="8"/>
      <c r="C97" s="341" t="s">
        <v>113</v>
      </c>
      <c r="D97" s="341"/>
      <c r="E97" s="341"/>
      <c r="F97" s="341"/>
      <c r="G97" s="341"/>
      <c r="H97" s="341"/>
      <c r="I97" s="341"/>
      <c r="J97" s="341"/>
      <c r="K97" s="341"/>
      <c r="L97" s="341"/>
      <c r="M97" s="341"/>
      <c r="N97" s="341"/>
      <c r="O97" s="342"/>
      <c r="P97" s="50"/>
      <c r="Q97" s="50"/>
      <c r="R97" s="50"/>
      <c r="S97" s="176"/>
      <c r="T97" s="176"/>
      <c r="U97" s="51"/>
    </row>
    <row r="98" spans="1:23" x14ac:dyDescent="0.15">
      <c r="A98" s="38"/>
      <c r="B98" s="175" t="s">
        <v>44</v>
      </c>
      <c r="C98" s="52" t="s">
        <v>19</v>
      </c>
      <c r="D98" s="52" t="s">
        <v>21</v>
      </c>
      <c r="E98" s="52" t="s">
        <v>45</v>
      </c>
      <c r="F98" s="52" t="s">
        <v>46</v>
      </c>
      <c r="G98" s="52" t="s">
        <v>47</v>
      </c>
      <c r="H98" s="52" t="s">
        <v>48</v>
      </c>
      <c r="I98" s="52" t="s">
        <v>49</v>
      </c>
      <c r="J98" s="52" t="s">
        <v>50</v>
      </c>
      <c r="K98" s="52" t="s">
        <v>51</v>
      </c>
      <c r="L98" s="52" t="s">
        <v>52</v>
      </c>
      <c r="M98" s="52" t="s">
        <v>53</v>
      </c>
      <c r="N98" s="52" t="s">
        <v>54</v>
      </c>
      <c r="O98" s="53" t="s">
        <v>22</v>
      </c>
      <c r="P98" s="50"/>
      <c r="Q98" s="50"/>
      <c r="R98" s="50"/>
      <c r="S98" s="176"/>
      <c r="T98" s="176"/>
      <c r="U98" s="51"/>
    </row>
    <row r="99" spans="1:23" x14ac:dyDescent="0.15">
      <c r="A99" s="38"/>
      <c r="B99" s="175" t="s">
        <v>40</v>
      </c>
      <c r="C99" s="78">
        <f>C119/C92</f>
        <v>8.2910854043959201</v>
      </c>
      <c r="D99" s="78">
        <f>D119/D92</f>
        <v>6.0281188618757557</v>
      </c>
      <c r="E99" s="78">
        <f>E119/E92</f>
        <v>10.901170431133771</v>
      </c>
      <c r="F99" s="78">
        <f>F119/F92</f>
        <v>9.4023332933816572</v>
      </c>
      <c r="G99" s="78">
        <f t="shared" ref="G99:N99" si="23">G119/G92</f>
        <v>8.6592957228025753</v>
      </c>
      <c r="H99" s="78">
        <f t="shared" si="23"/>
        <v>5.1126507692307692</v>
      </c>
      <c r="I99" s="78">
        <f t="shared" si="23"/>
        <v>7.160704219217064</v>
      </c>
      <c r="J99" s="78">
        <f t="shared" si="23"/>
        <v>8.6190000012411936</v>
      </c>
      <c r="K99" s="78">
        <f t="shared" si="23"/>
        <v>9.2048798498007436</v>
      </c>
      <c r="L99" s="78">
        <f t="shared" si="23"/>
        <v>10.434234951609605</v>
      </c>
      <c r="M99" s="78">
        <f t="shared" si="23"/>
        <v>11.431597042995529</v>
      </c>
      <c r="N99" s="78">
        <f t="shared" si="23"/>
        <v>11.874148269479607</v>
      </c>
      <c r="O99" s="79">
        <f>SUM(C99:N99)/12</f>
        <v>8.9266015680970181</v>
      </c>
      <c r="P99" s="50"/>
      <c r="Q99" s="50"/>
      <c r="R99" s="50"/>
      <c r="S99" s="176"/>
      <c r="T99" s="176"/>
      <c r="U99" s="51"/>
    </row>
    <row r="100" spans="1:23" x14ac:dyDescent="0.15">
      <c r="A100" s="38"/>
      <c r="B100" s="175" t="s">
        <v>41</v>
      </c>
      <c r="C100" s="78">
        <f>D87</f>
        <v>11.140940017534525</v>
      </c>
      <c r="D100" s="78">
        <f t="shared" ref="D100:F100" si="24">E87</f>
        <v>4.5470498921161226</v>
      </c>
      <c r="E100" s="78">
        <f t="shared" si="24"/>
        <v>9.4361763480051692</v>
      </c>
      <c r="F100" s="78">
        <f t="shared" si="24"/>
        <v>13.065799617691169</v>
      </c>
      <c r="G100" s="69"/>
      <c r="H100" s="69"/>
      <c r="I100" s="69"/>
      <c r="J100" s="69"/>
      <c r="K100" s="70"/>
      <c r="L100" s="69"/>
      <c r="M100" s="69"/>
      <c r="N100" s="69"/>
      <c r="O100" s="79">
        <f>SUM(C100:N100)/12</f>
        <v>3.1824971562789153</v>
      </c>
      <c r="P100" s="50"/>
      <c r="Q100" s="50"/>
      <c r="R100" s="50"/>
      <c r="S100" s="176"/>
      <c r="T100" s="176"/>
      <c r="U100" s="51"/>
    </row>
    <row r="101" spans="1:23" x14ac:dyDescent="0.15">
      <c r="A101" s="38"/>
      <c r="B101" s="175" t="s">
        <v>42</v>
      </c>
      <c r="C101" s="80">
        <f>C100-C99</f>
        <v>2.8498546131386053</v>
      </c>
      <c r="D101" s="80">
        <f>D100-D99</f>
        <v>-1.4810689697596331</v>
      </c>
      <c r="E101" s="80">
        <f>E100-E99</f>
        <v>-1.4649940831286017</v>
      </c>
      <c r="F101" s="80">
        <f>F100-F99</f>
        <v>3.6634663243095122</v>
      </c>
      <c r="G101" s="69"/>
      <c r="H101" s="69"/>
      <c r="I101" s="69"/>
      <c r="J101" s="69"/>
      <c r="K101" s="70"/>
      <c r="L101" s="69"/>
      <c r="M101" s="69"/>
      <c r="N101" s="69"/>
      <c r="O101" s="81">
        <f>O100-O99</f>
        <v>-5.7441044118181033</v>
      </c>
      <c r="P101" s="50"/>
      <c r="Q101" s="50"/>
      <c r="R101" s="50"/>
      <c r="S101" s="176"/>
      <c r="T101" s="176"/>
      <c r="U101" s="51"/>
    </row>
    <row r="102" spans="1:23" ht="17.25" thickBot="1" x14ac:dyDescent="0.2">
      <c r="A102" s="38"/>
      <c r="B102" s="9" t="s">
        <v>43</v>
      </c>
      <c r="C102" s="82">
        <f>(C100-C99)/C99</f>
        <v>0.34372515468573234</v>
      </c>
      <c r="D102" s="82">
        <f>(D100-D99)/D99</f>
        <v>-0.24569339186831698</v>
      </c>
      <c r="E102" s="82">
        <f>(E100-E99)/E99</f>
        <v>-0.13438869636828857</v>
      </c>
      <c r="F102" s="82">
        <f>(F100-F99)/F99</f>
        <v>0.38963374409288831</v>
      </c>
      <c r="G102" s="83"/>
      <c r="H102" s="83"/>
      <c r="I102" s="83"/>
      <c r="J102" s="83"/>
      <c r="K102" s="82"/>
      <c r="L102" s="83"/>
      <c r="M102" s="83"/>
      <c r="N102" s="83"/>
      <c r="O102" s="84">
        <f>(O100-O99)/12</f>
        <v>-0.47867536765150859</v>
      </c>
      <c r="P102" s="59"/>
      <c r="Q102" s="59"/>
      <c r="R102" s="59"/>
      <c r="S102" s="42"/>
      <c r="T102" s="42"/>
      <c r="U102" s="60"/>
    </row>
    <row r="103" spans="1:23" ht="29.25" customHeight="1" thickBot="1" x14ac:dyDescent="0.2">
      <c r="A103" s="107" t="s">
        <v>120</v>
      </c>
      <c r="B103" s="107"/>
      <c r="C103" s="38"/>
      <c r="D103" s="38"/>
      <c r="E103" s="38"/>
      <c r="F103" s="38"/>
      <c r="G103" s="38"/>
      <c r="H103" s="38"/>
      <c r="I103" s="38"/>
      <c r="J103" s="38"/>
      <c r="K103" s="38"/>
      <c r="L103" s="38"/>
      <c r="M103" s="38"/>
      <c r="N103" s="38"/>
      <c r="O103" s="38"/>
      <c r="P103" s="38"/>
      <c r="Q103" s="38"/>
      <c r="R103" s="38"/>
      <c r="S103" s="38"/>
      <c r="T103" s="38"/>
      <c r="U103" s="38"/>
    </row>
    <row r="104" spans="1:23" ht="19.5" customHeight="1" x14ac:dyDescent="0.15">
      <c r="A104" s="38"/>
      <c r="B104" s="345" t="s">
        <v>23</v>
      </c>
      <c r="C104" s="446" t="s">
        <v>2</v>
      </c>
      <c r="D104" s="294" t="s">
        <v>1</v>
      </c>
      <c r="E104" s="295"/>
      <c r="F104" s="295"/>
      <c r="G104" s="295"/>
      <c r="H104" s="294" t="s">
        <v>24</v>
      </c>
      <c r="I104" s="295"/>
      <c r="J104" s="295"/>
      <c r="K104" s="295"/>
      <c r="L104" s="295"/>
      <c r="M104" s="295"/>
      <c r="N104" s="298"/>
      <c r="O104" s="294" t="s">
        <v>32</v>
      </c>
      <c r="P104" s="295"/>
      <c r="Q104" s="295"/>
      <c r="R104" s="295"/>
      <c r="S104" s="295"/>
      <c r="T104" s="295"/>
      <c r="U104" s="300"/>
    </row>
    <row r="105" spans="1:23" ht="12" customHeight="1" x14ac:dyDescent="0.15">
      <c r="A105" s="38"/>
      <c r="B105" s="346"/>
      <c r="C105" s="447"/>
      <c r="D105" s="296"/>
      <c r="E105" s="297"/>
      <c r="F105" s="297"/>
      <c r="G105" s="297"/>
      <c r="H105" s="296"/>
      <c r="I105" s="297"/>
      <c r="J105" s="297"/>
      <c r="K105" s="297"/>
      <c r="L105" s="297"/>
      <c r="M105" s="297"/>
      <c r="N105" s="299"/>
      <c r="O105" s="296"/>
      <c r="P105" s="297"/>
      <c r="Q105" s="297"/>
      <c r="R105" s="297"/>
      <c r="S105" s="297"/>
      <c r="T105" s="297"/>
      <c r="U105" s="301"/>
    </row>
    <row r="106" spans="1:23" ht="24" customHeight="1" x14ac:dyDescent="0.15">
      <c r="A106" s="38"/>
      <c r="B106" s="346"/>
      <c r="C106" s="447"/>
      <c r="D106" s="347" t="s">
        <v>3</v>
      </c>
      <c r="E106" s="348"/>
      <c r="F106" s="274" t="s">
        <v>4</v>
      </c>
      <c r="G106" s="283" t="s">
        <v>5</v>
      </c>
      <c r="H106" s="157" t="s">
        <v>25</v>
      </c>
      <c r="I106" s="157" t="s">
        <v>27</v>
      </c>
      <c r="J106" s="157" t="s">
        <v>28</v>
      </c>
      <c r="K106" s="157" t="s">
        <v>29</v>
      </c>
      <c r="L106" s="157" t="s">
        <v>30</v>
      </c>
      <c r="M106" s="157" t="s">
        <v>31</v>
      </c>
      <c r="N106" s="157" t="s">
        <v>12</v>
      </c>
      <c r="O106" s="157" t="s">
        <v>25</v>
      </c>
      <c r="P106" s="157" t="s">
        <v>27</v>
      </c>
      <c r="Q106" s="157" t="s">
        <v>28</v>
      </c>
      <c r="R106" s="157" t="s">
        <v>29</v>
      </c>
      <c r="S106" s="157" t="s">
        <v>30</v>
      </c>
      <c r="T106" s="157" t="s">
        <v>31</v>
      </c>
      <c r="U106" s="160" t="s">
        <v>22</v>
      </c>
    </row>
    <row r="107" spans="1:23" ht="18" x14ac:dyDescent="0.15">
      <c r="A107" s="38"/>
      <c r="B107" s="272" t="s">
        <v>6</v>
      </c>
      <c r="C107" s="289">
        <f>RANK(G107,$G$107:$G$114)</f>
        <v>4</v>
      </c>
      <c r="D107" s="383">
        <v>20569.060000000001</v>
      </c>
      <c r="E107" s="384"/>
      <c r="F107" s="280">
        <f>O107</f>
        <v>128.44999999999999</v>
      </c>
      <c r="G107" s="278">
        <v>0.30050036316681461</v>
      </c>
      <c r="H107" s="140">
        <v>1467.29</v>
      </c>
      <c r="I107" s="140">
        <v>859.8</v>
      </c>
      <c r="J107" s="146">
        <v>1646.92</v>
      </c>
      <c r="K107" s="140">
        <v>2207</v>
      </c>
      <c r="L107" s="146"/>
      <c r="M107" s="140"/>
      <c r="N107" s="146">
        <f>SUM(H107:M107)</f>
        <v>6181.01</v>
      </c>
      <c r="O107" s="140">
        <v>128.44999999999999</v>
      </c>
      <c r="P107" s="140">
        <v>-7.03</v>
      </c>
      <c r="Q107" s="146">
        <v>87.618398999999997</v>
      </c>
      <c r="R107" s="158">
        <v>154.5</v>
      </c>
      <c r="S107" s="138"/>
      <c r="T107" s="286"/>
      <c r="U107" s="288">
        <f>SUM(O107:T107)</f>
        <v>363.53839899999997</v>
      </c>
      <c r="V107" s="151"/>
      <c r="W107" s="151"/>
    </row>
    <row r="108" spans="1:23" ht="18" x14ac:dyDescent="0.15">
      <c r="A108" s="38"/>
      <c r="B108" s="273" t="s">
        <v>14</v>
      </c>
      <c r="C108" s="289">
        <f>RANK(G108,$G$107:$G$114)</f>
        <v>5</v>
      </c>
      <c r="D108" s="385">
        <v>30571.0149344454</v>
      </c>
      <c r="E108" s="386"/>
      <c r="F108" s="168">
        <f>O108</f>
        <v>63.6054514335042</v>
      </c>
      <c r="G108" s="275">
        <v>0.28878328029593031</v>
      </c>
      <c r="H108" s="134">
        <v>2256.3297289068837</v>
      </c>
      <c r="I108" s="134">
        <v>925.80000000000007</v>
      </c>
      <c r="J108" s="147">
        <v>2443.9782458381337</v>
      </c>
      <c r="K108" s="134">
        <v>3202.29</v>
      </c>
      <c r="L108" s="147"/>
      <c r="M108" s="134"/>
      <c r="N108" s="147">
        <f>SUM(H108:M108)</f>
        <v>8828.3979747450176</v>
      </c>
      <c r="O108" s="134">
        <v>63.6054514335042</v>
      </c>
      <c r="P108" s="134">
        <v>-196.12751203156</v>
      </c>
      <c r="Q108" s="147">
        <v>130.42882413355602</v>
      </c>
      <c r="R108" s="150">
        <v>363.54</v>
      </c>
      <c r="S108" s="132"/>
      <c r="T108" s="134"/>
      <c r="U108" s="284">
        <f>SUM(O108:T108)</f>
        <v>361.44676353550022</v>
      </c>
      <c r="V108" s="151"/>
      <c r="W108" s="151"/>
    </row>
    <row r="109" spans="1:23" ht="18" x14ac:dyDescent="0.15">
      <c r="A109" s="38"/>
      <c r="B109" s="273" t="s">
        <v>7</v>
      </c>
      <c r="C109" s="291">
        <f t="shared" ref="C109:C114" si="25">RANK(G109,$G$107:$G$114)</f>
        <v>7</v>
      </c>
      <c r="D109" s="385">
        <v>17584.57</v>
      </c>
      <c r="E109" s="386"/>
      <c r="F109" s="168">
        <f t="shared" ref="F109:F114" si="26">O109</f>
        <v>-252.067751875163</v>
      </c>
      <c r="G109" s="275">
        <v>0.13494216804846523</v>
      </c>
      <c r="H109" s="134">
        <v>748.23</v>
      </c>
      <c r="I109" s="134">
        <v>189.61</v>
      </c>
      <c r="J109" s="147">
        <v>637.67999999999995</v>
      </c>
      <c r="K109" s="134">
        <v>797.38</v>
      </c>
      <c r="L109" s="147"/>
      <c r="M109" s="134"/>
      <c r="N109" s="147">
        <f t="shared" ref="N109:N114" si="27">SUM(H109:M109)</f>
        <v>2372.9</v>
      </c>
      <c r="O109" s="134">
        <v>-252.067751875163</v>
      </c>
      <c r="P109" s="134">
        <v>-294.42477327668399</v>
      </c>
      <c r="Q109" s="147">
        <v>-199.84</v>
      </c>
      <c r="R109" s="150">
        <v>-142.22</v>
      </c>
      <c r="S109" s="132"/>
      <c r="T109" s="134"/>
      <c r="U109" s="284">
        <f t="shared" ref="U109:U114" si="28">SUM(O109:T109)</f>
        <v>-888.55252515184702</v>
      </c>
      <c r="V109" s="151"/>
      <c r="W109" s="151"/>
    </row>
    <row r="110" spans="1:23" ht="18" x14ac:dyDescent="0.15">
      <c r="A110" s="38"/>
      <c r="B110" s="273" t="s">
        <v>8</v>
      </c>
      <c r="C110" s="289">
        <f t="shared" si="25"/>
        <v>6</v>
      </c>
      <c r="D110" s="385">
        <v>17202.686000000002</v>
      </c>
      <c r="E110" s="386"/>
      <c r="F110" s="168">
        <f t="shared" si="26"/>
        <v>187.43709999999987</v>
      </c>
      <c r="G110" s="275">
        <v>0.26020297062912146</v>
      </c>
      <c r="H110" s="134">
        <v>1494.56</v>
      </c>
      <c r="I110" s="134">
        <v>54.5</v>
      </c>
      <c r="J110" s="147">
        <v>926.33</v>
      </c>
      <c r="K110" s="134">
        <v>2000.8</v>
      </c>
      <c r="L110" s="147"/>
      <c r="M110" s="134"/>
      <c r="N110" s="147">
        <f t="shared" si="27"/>
        <v>4476.1899999999996</v>
      </c>
      <c r="O110" s="134">
        <v>187.43709999999987</v>
      </c>
      <c r="P110" s="134">
        <v>-15.586300000000001</v>
      </c>
      <c r="Q110" s="147">
        <v>60.98</v>
      </c>
      <c r="R110" s="150">
        <v>290.95</v>
      </c>
      <c r="S110" s="132"/>
      <c r="T110" s="134"/>
      <c r="U110" s="284">
        <f t="shared" si="28"/>
        <v>523.78079999999989</v>
      </c>
      <c r="V110" s="151"/>
      <c r="W110" s="151"/>
    </row>
    <row r="111" spans="1:23" ht="18" x14ac:dyDescent="0.15">
      <c r="A111" s="38"/>
      <c r="B111" s="273" t="s">
        <v>9</v>
      </c>
      <c r="C111" s="290">
        <f t="shared" si="25"/>
        <v>2</v>
      </c>
      <c r="D111" s="385">
        <v>9626.23</v>
      </c>
      <c r="E111" s="386"/>
      <c r="F111" s="168">
        <f t="shared" si="26"/>
        <v>12.78</v>
      </c>
      <c r="G111" s="275">
        <v>0.42964691265427901</v>
      </c>
      <c r="H111" s="134">
        <v>892.53</v>
      </c>
      <c r="I111" s="134">
        <v>407.44</v>
      </c>
      <c r="J111" s="147">
        <v>1287.76</v>
      </c>
      <c r="K111" s="134">
        <v>1548.15</v>
      </c>
      <c r="L111" s="147"/>
      <c r="M111" s="134"/>
      <c r="N111" s="147">
        <f t="shared" si="27"/>
        <v>4135.88</v>
      </c>
      <c r="O111" s="134">
        <v>12.78</v>
      </c>
      <c r="P111" s="134">
        <v>-4.4800000000000004</v>
      </c>
      <c r="Q111" s="147">
        <v>40.799999999999997</v>
      </c>
      <c r="R111" s="150">
        <v>53.74</v>
      </c>
      <c r="S111" s="132"/>
      <c r="T111" s="134"/>
      <c r="U111" s="284">
        <f t="shared" si="28"/>
        <v>102.84</v>
      </c>
      <c r="V111" s="151"/>
      <c r="W111" s="151"/>
    </row>
    <row r="112" spans="1:23" ht="18" x14ac:dyDescent="0.15">
      <c r="A112" s="38"/>
      <c r="B112" s="273" t="s">
        <v>10</v>
      </c>
      <c r="C112" s="291">
        <f t="shared" si="25"/>
        <v>8</v>
      </c>
      <c r="D112" s="385">
        <v>10916.76</v>
      </c>
      <c r="E112" s="386"/>
      <c r="F112" s="168">
        <f t="shared" si="26"/>
        <v>-34.32</v>
      </c>
      <c r="G112" s="275">
        <v>4.1688193200180267E-3</v>
      </c>
      <c r="H112" s="134">
        <v>2.1800000000000002</v>
      </c>
      <c r="I112" s="134">
        <v>3.27</v>
      </c>
      <c r="J112" s="147">
        <v>25.79</v>
      </c>
      <c r="K112" s="134">
        <v>14.27</v>
      </c>
      <c r="L112" s="147"/>
      <c r="M112" s="134"/>
      <c r="N112" s="147">
        <f t="shared" si="27"/>
        <v>45.51</v>
      </c>
      <c r="O112" s="134">
        <v>-34.32</v>
      </c>
      <c r="P112" s="134">
        <v>-33.950000000000003</v>
      </c>
      <c r="Q112" s="147">
        <v>-20.621608000000002</v>
      </c>
      <c r="R112" s="150">
        <v>-14.14</v>
      </c>
      <c r="S112" s="132"/>
      <c r="T112" s="134"/>
      <c r="U112" s="284">
        <f t="shared" si="28"/>
        <v>-103.03160800000002</v>
      </c>
      <c r="V112" s="151"/>
      <c r="W112" s="151"/>
    </row>
    <row r="113" spans="1:23" ht="18" x14ac:dyDescent="0.15">
      <c r="A113" s="38"/>
      <c r="B113" s="273" t="s">
        <v>11</v>
      </c>
      <c r="C113" s="290">
        <f t="shared" si="25"/>
        <v>3</v>
      </c>
      <c r="D113" s="385">
        <v>3244.6058419999999</v>
      </c>
      <c r="E113" s="386"/>
      <c r="F113" s="168">
        <f t="shared" si="26"/>
        <v>-115.03892700000004</v>
      </c>
      <c r="G113" s="275">
        <v>0.30131164819618789</v>
      </c>
      <c r="H113" s="134">
        <v>224.24</v>
      </c>
      <c r="I113" s="134">
        <v>95.26</v>
      </c>
      <c r="J113" s="147">
        <v>328.55753399999998</v>
      </c>
      <c r="K113" s="134">
        <v>329.58</v>
      </c>
      <c r="L113" s="147"/>
      <c r="M113" s="134"/>
      <c r="N113" s="147">
        <f t="shared" si="27"/>
        <v>977.63753399999996</v>
      </c>
      <c r="O113" s="134">
        <v>-115.03892700000004</v>
      </c>
      <c r="P113" s="134">
        <v>-32.487703999999987</v>
      </c>
      <c r="Q113" s="147">
        <v>-121.21118800000001</v>
      </c>
      <c r="R113" s="150">
        <v>-80.87</v>
      </c>
      <c r="S113" s="132"/>
      <c r="T113" s="134"/>
      <c r="U113" s="284">
        <f t="shared" si="28"/>
        <v>-349.60781900000006</v>
      </c>
      <c r="V113" s="151"/>
      <c r="W113" s="151"/>
    </row>
    <row r="114" spans="1:23" ht="18" x14ac:dyDescent="0.15">
      <c r="A114" s="38"/>
      <c r="B114" s="17" t="s">
        <v>13</v>
      </c>
      <c r="C114" s="290">
        <f t="shared" si="25"/>
        <v>1</v>
      </c>
      <c r="D114" s="385">
        <v>2135.0427519999998</v>
      </c>
      <c r="E114" s="386"/>
      <c r="F114" s="168">
        <f t="shared" si="26"/>
        <v>27.328585999999991</v>
      </c>
      <c r="G114" s="275">
        <v>0.43175752362085212</v>
      </c>
      <c r="H114" s="134">
        <v>205.501993</v>
      </c>
      <c r="I114" s="134">
        <v>101.473277</v>
      </c>
      <c r="J114" s="147">
        <v>241.955016</v>
      </c>
      <c r="K114" s="134">
        <v>372.89048542816897</v>
      </c>
      <c r="L114" s="147"/>
      <c r="M114" s="134"/>
      <c r="N114" s="147">
        <f t="shared" si="27"/>
        <v>921.820771428169</v>
      </c>
      <c r="O114" s="134">
        <v>27.328585999999991</v>
      </c>
      <c r="P114" s="134">
        <v>9.3285169999999926</v>
      </c>
      <c r="Q114" s="147">
        <v>46.677257000000004</v>
      </c>
      <c r="R114" s="134">
        <v>72.444454119258978</v>
      </c>
      <c r="S114" s="132"/>
      <c r="T114" s="134"/>
      <c r="U114" s="284">
        <f t="shared" si="28"/>
        <v>155.77881411925898</v>
      </c>
      <c r="V114" s="151"/>
      <c r="W114" s="151"/>
    </row>
    <row r="115" spans="1:23" x14ac:dyDescent="0.15">
      <c r="A115" s="38"/>
      <c r="B115" s="3" t="s">
        <v>12</v>
      </c>
      <c r="C115" s="61"/>
      <c r="D115" s="387">
        <f>SUM(D107:E114)</f>
        <v>111849.96952844539</v>
      </c>
      <c r="E115" s="388"/>
      <c r="F115" s="213">
        <f>SUM(F107:G114)</f>
        <v>20.325772244272635</v>
      </c>
      <c r="G115" s="276">
        <v>0.24979306116903077</v>
      </c>
      <c r="H115" s="159">
        <f t="shared" ref="H115:M115" si="29">SUM(H107:H114)</f>
        <v>7290.8617219068828</v>
      </c>
      <c r="I115" s="159">
        <f t="shared" si="29"/>
        <v>2637.1532770000003</v>
      </c>
      <c r="J115" s="159">
        <f t="shared" si="29"/>
        <v>7538.9707958381332</v>
      </c>
      <c r="K115" s="159">
        <f t="shared" si="29"/>
        <v>10472.360485428168</v>
      </c>
      <c r="L115" s="159">
        <f t="shared" si="29"/>
        <v>0</v>
      </c>
      <c r="M115" s="287">
        <f t="shared" si="29"/>
        <v>0</v>
      </c>
      <c r="N115" s="267">
        <f t="shared" ref="N115:T115" si="30">SUM(N107:N114)</f>
        <v>27939.346280173188</v>
      </c>
      <c r="O115" s="287">
        <f t="shared" si="30"/>
        <v>18.174458558341005</v>
      </c>
      <c r="P115" s="287">
        <f t="shared" si="30"/>
        <v>-574.75777230824406</v>
      </c>
      <c r="Q115" s="287">
        <f t="shared" si="30"/>
        <v>24.831684133556017</v>
      </c>
      <c r="R115" s="287">
        <f t="shared" si="30"/>
        <v>697.94445411925903</v>
      </c>
      <c r="S115" s="287">
        <f t="shared" si="30"/>
        <v>0</v>
      </c>
      <c r="T115" s="287">
        <f t="shared" si="30"/>
        <v>0</v>
      </c>
      <c r="U115" s="285">
        <f t="shared" ref="U115" si="31">SUM(P115:S115)</f>
        <v>148.01836594457097</v>
      </c>
      <c r="V115" s="151"/>
      <c r="W115" s="151"/>
    </row>
    <row r="116" spans="1:23" ht="9.75" customHeight="1" x14ac:dyDescent="0.15">
      <c r="A116" s="38"/>
      <c r="B116" s="277"/>
      <c r="C116" s="48"/>
      <c r="D116" s="281"/>
      <c r="E116" s="281"/>
      <c r="F116" s="281"/>
      <c r="G116" s="281"/>
      <c r="H116" s="281"/>
      <c r="I116" s="281"/>
      <c r="J116" s="281"/>
      <c r="K116" s="281"/>
      <c r="L116" s="281"/>
      <c r="M116" s="281"/>
      <c r="N116" s="281"/>
      <c r="O116" s="281"/>
      <c r="P116" s="281"/>
      <c r="Q116" s="281"/>
      <c r="R116" s="281"/>
      <c r="S116" s="281"/>
      <c r="T116" s="281"/>
      <c r="U116" s="282"/>
    </row>
    <row r="117" spans="1:23" ht="17.25" customHeight="1" x14ac:dyDescent="0.15">
      <c r="A117" s="38"/>
      <c r="B117" s="339" t="s">
        <v>44</v>
      </c>
      <c r="C117" s="341" t="s">
        <v>110</v>
      </c>
      <c r="D117" s="341"/>
      <c r="E117" s="341"/>
      <c r="F117" s="341"/>
      <c r="G117" s="341"/>
      <c r="H117" s="341"/>
      <c r="I117" s="341"/>
      <c r="J117" s="341"/>
      <c r="K117" s="341"/>
      <c r="L117" s="341"/>
      <c r="M117" s="341"/>
      <c r="N117" s="341"/>
      <c r="O117" s="342"/>
      <c r="P117" s="281"/>
      <c r="Q117" s="281"/>
      <c r="R117" s="281"/>
      <c r="S117" s="281"/>
      <c r="T117" s="281"/>
      <c r="U117" s="282"/>
    </row>
    <row r="118" spans="1:23" ht="20.25" customHeight="1" x14ac:dyDescent="0.15">
      <c r="A118" s="38"/>
      <c r="B118" s="340"/>
      <c r="C118" s="52" t="s">
        <v>19</v>
      </c>
      <c r="D118" s="52" t="s">
        <v>21</v>
      </c>
      <c r="E118" s="52" t="s">
        <v>45</v>
      </c>
      <c r="F118" s="52" t="s">
        <v>46</v>
      </c>
      <c r="G118" s="52" t="s">
        <v>47</v>
      </c>
      <c r="H118" s="52" t="s">
        <v>48</v>
      </c>
      <c r="I118" s="52" t="s">
        <v>49</v>
      </c>
      <c r="J118" s="52" t="s">
        <v>50</v>
      </c>
      <c r="K118" s="52" t="s">
        <v>51</v>
      </c>
      <c r="L118" s="52" t="s">
        <v>52</v>
      </c>
      <c r="M118" s="52" t="s">
        <v>53</v>
      </c>
      <c r="N118" s="52" t="s">
        <v>54</v>
      </c>
      <c r="O118" s="53" t="s">
        <v>22</v>
      </c>
      <c r="P118" s="281"/>
      <c r="Q118" s="281"/>
      <c r="R118" s="281"/>
      <c r="S118" s="281"/>
      <c r="T118" s="281"/>
      <c r="U118" s="282"/>
    </row>
    <row r="119" spans="1:23" x14ac:dyDescent="0.15">
      <c r="A119" s="38"/>
      <c r="B119" s="273" t="s">
        <v>40</v>
      </c>
      <c r="C119" s="78">
        <v>6765.525689987071</v>
      </c>
      <c r="D119" s="78">
        <v>4744.12954429622</v>
      </c>
      <c r="E119" s="78">
        <v>8644.628151889081</v>
      </c>
      <c r="F119" s="78">
        <v>7427.8433017715097</v>
      </c>
      <c r="G119" s="78">
        <v>6823.5250295684291</v>
      </c>
      <c r="H119" s="78">
        <v>3987.8676</v>
      </c>
      <c r="I119" s="78">
        <v>5649.7956289622634</v>
      </c>
      <c r="J119" s="78">
        <v>6938.2950009991609</v>
      </c>
      <c r="K119" s="78">
        <v>7465.1575581884026</v>
      </c>
      <c r="L119" s="78">
        <v>8472.5987807069996</v>
      </c>
      <c r="M119" s="78">
        <v>9305.3199929983602</v>
      </c>
      <c r="N119" s="78">
        <v>9629.9342465479604</v>
      </c>
      <c r="O119" s="79">
        <f>SUM(C119:N119)</f>
        <v>85854.620525915438</v>
      </c>
      <c r="P119" s="281"/>
      <c r="Q119" s="281"/>
      <c r="R119" s="281"/>
      <c r="S119" s="281"/>
      <c r="T119" s="281"/>
      <c r="U119" s="282"/>
    </row>
    <row r="120" spans="1:23" x14ac:dyDescent="0.15">
      <c r="A120" s="38"/>
      <c r="B120" s="273" t="s">
        <v>41</v>
      </c>
      <c r="C120" s="78">
        <f>H115</f>
        <v>7290.8617219068828</v>
      </c>
      <c r="D120" s="78">
        <f t="shared" ref="D120:F120" si="32">I115</f>
        <v>2637.1532770000003</v>
      </c>
      <c r="E120" s="78">
        <f t="shared" si="32"/>
        <v>7538.9707958381332</v>
      </c>
      <c r="F120" s="78">
        <f t="shared" si="32"/>
        <v>10472.360485428168</v>
      </c>
      <c r="G120" s="78"/>
      <c r="H120" s="78"/>
      <c r="I120" s="78"/>
      <c r="J120" s="78"/>
      <c r="K120" s="78"/>
      <c r="L120" s="78"/>
      <c r="M120" s="78"/>
      <c r="N120" s="78"/>
      <c r="O120" s="74">
        <f>SUM(C120:N120)</f>
        <v>27939.34628017318</v>
      </c>
      <c r="P120" s="281"/>
      <c r="Q120" s="281"/>
      <c r="R120" s="281"/>
      <c r="S120" s="281"/>
      <c r="T120" s="281"/>
      <c r="U120" s="282"/>
    </row>
    <row r="121" spans="1:23" x14ac:dyDescent="0.15">
      <c r="A121" s="38"/>
      <c r="B121" s="273" t="s">
        <v>42</v>
      </c>
      <c r="C121" s="78">
        <f>C120-C119</f>
        <v>525.33603191981183</v>
      </c>
      <c r="D121" s="78">
        <f>D120-D119</f>
        <v>-2106.9762672962197</v>
      </c>
      <c r="E121" s="78">
        <f>E120-E119</f>
        <v>-1105.6573560509478</v>
      </c>
      <c r="F121" s="78">
        <f>F120-F119</f>
        <v>3044.5171836566578</v>
      </c>
      <c r="G121" s="78"/>
      <c r="H121" s="78"/>
      <c r="I121" s="78"/>
      <c r="J121" s="78"/>
      <c r="K121" s="78"/>
      <c r="L121" s="78"/>
      <c r="M121" s="78"/>
      <c r="N121" s="78"/>
      <c r="O121" s="74">
        <f>SUM(C121:N121)</f>
        <v>357.21959222930218</v>
      </c>
      <c r="P121" s="281"/>
      <c r="Q121" s="281"/>
      <c r="R121" s="281"/>
      <c r="S121" s="281"/>
      <c r="T121" s="281"/>
      <c r="U121" s="282"/>
    </row>
    <row r="122" spans="1:23" x14ac:dyDescent="0.15">
      <c r="A122" s="38"/>
      <c r="B122" s="3" t="s">
        <v>43</v>
      </c>
      <c r="C122" s="72">
        <f>(C120-C119)/C119</f>
        <v>7.7648959739714737E-2</v>
      </c>
      <c r="D122" s="72">
        <f>(D120-D119)/D119</f>
        <v>-0.44412283594350804</v>
      </c>
      <c r="E122" s="72">
        <f>(E120-E119)/E119</f>
        <v>-0.12790108916475862</v>
      </c>
      <c r="F122" s="72">
        <f>(F120-F119)/F119</f>
        <v>0.40987902678702892</v>
      </c>
      <c r="G122" s="71"/>
      <c r="H122" s="71"/>
      <c r="I122" s="71"/>
      <c r="J122" s="71"/>
      <c r="K122" s="72"/>
      <c r="L122" s="71"/>
      <c r="M122" s="71"/>
      <c r="N122" s="71"/>
      <c r="O122" s="77">
        <f>(O120-O119)/O119</f>
        <v>-0.67457376074780251</v>
      </c>
      <c r="P122" s="281"/>
      <c r="Q122" s="281"/>
      <c r="R122" s="281"/>
      <c r="S122" s="281"/>
      <c r="T122" s="281"/>
      <c r="U122" s="282"/>
    </row>
    <row r="123" spans="1:23" ht="12" customHeight="1" x14ac:dyDescent="0.15">
      <c r="A123" s="38"/>
      <c r="B123" s="277"/>
      <c r="C123" s="48"/>
      <c r="D123" s="48"/>
      <c r="E123" s="48"/>
      <c r="F123" s="48"/>
      <c r="G123" s="49"/>
      <c r="H123" s="49"/>
      <c r="I123" s="49"/>
      <c r="J123" s="49"/>
      <c r="K123" s="50"/>
      <c r="L123" s="49"/>
      <c r="M123" s="49"/>
      <c r="N123" s="49"/>
      <c r="O123" s="49"/>
      <c r="P123" s="281"/>
      <c r="Q123" s="281"/>
      <c r="R123" s="281"/>
      <c r="S123" s="281"/>
      <c r="T123" s="281"/>
      <c r="U123" s="282"/>
    </row>
    <row r="124" spans="1:23" ht="18" customHeight="1" x14ac:dyDescent="0.15">
      <c r="A124" s="38"/>
      <c r="B124" s="339" t="s">
        <v>44</v>
      </c>
      <c r="C124" s="341" t="s">
        <v>111</v>
      </c>
      <c r="D124" s="341"/>
      <c r="E124" s="341"/>
      <c r="F124" s="341"/>
      <c r="G124" s="341"/>
      <c r="H124" s="341"/>
      <c r="I124" s="341"/>
      <c r="J124" s="341"/>
      <c r="K124" s="341"/>
      <c r="L124" s="341"/>
      <c r="M124" s="341"/>
      <c r="N124" s="341"/>
      <c r="O124" s="342"/>
      <c r="P124" s="281"/>
      <c r="Q124" s="281"/>
      <c r="R124" s="281"/>
      <c r="S124" s="281"/>
      <c r="T124" s="281"/>
      <c r="U124" s="282"/>
    </row>
    <row r="125" spans="1:23" ht="18.75" customHeight="1" x14ac:dyDescent="0.15">
      <c r="A125" s="38"/>
      <c r="B125" s="340"/>
      <c r="C125" s="52" t="s">
        <v>19</v>
      </c>
      <c r="D125" s="52" t="s">
        <v>21</v>
      </c>
      <c r="E125" s="52" t="s">
        <v>45</v>
      </c>
      <c r="F125" s="52" t="s">
        <v>46</v>
      </c>
      <c r="G125" s="52" t="s">
        <v>47</v>
      </c>
      <c r="H125" s="52" t="s">
        <v>48</v>
      </c>
      <c r="I125" s="52" t="s">
        <v>49</v>
      </c>
      <c r="J125" s="52" t="s">
        <v>50</v>
      </c>
      <c r="K125" s="52" t="s">
        <v>51</v>
      </c>
      <c r="L125" s="52" t="s">
        <v>52</v>
      </c>
      <c r="M125" s="52" t="s">
        <v>53</v>
      </c>
      <c r="N125" s="52" t="s">
        <v>54</v>
      </c>
      <c r="O125" s="53" t="s">
        <v>22</v>
      </c>
      <c r="P125" s="281"/>
      <c r="Q125" s="281"/>
      <c r="R125" s="281"/>
      <c r="S125" s="281"/>
      <c r="T125" s="281"/>
      <c r="U125" s="282"/>
    </row>
    <row r="126" spans="1:23" ht="16.5" customHeight="1" x14ac:dyDescent="0.15">
      <c r="A126" s="38"/>
      <c r="B126" s="273" t="s">
        <v>40</v>
      </c>
      <c r="C126" s="78">
        <v>103.04037111471996</v>
      </c>
      <c r="D126" s="78">
        <v>-125.75577794829978</v>
      </c>
      <c r="E126" s="78">
        <v>253.57799990947004</v>
      </c>
      <c r="F126" s="78">
        <v>-4.4368119753299879</v>
      </c>
      <c r="G126" s="78">
        <v>48.343356328429898</v>
      </c>
      <c r="H126" s="78">
        <v>70.86480700866008</v>
      </c>
      <c r="I126" s="78">
        <v>36.528535523048447</v>
      </c>
      <c r="J126" s="78">
        <v>193.146915231592</v>
      </c>
      <c r="K126" s="78">
        <v>236.69046992631959</v>
      </c>
      <c r="L126" s="78">
        <v>317.64415374185501</v>
      </c>
      <c r="M126" s="78">
        <v>411.23587136545996</v>
      </c>
      <c r="N126" s="78">
        <v>347.23421848463994</v>
      </c>
      <c r="O126" s="87">
        <f>SUM(C126:N126)</f>
        <v>1888.114108710565</v>
      </c>
      <c r="P126" s="281"/>
      <c r="Q126" s="281"/>
      <c r="R126" s="281"/>
      <c r="S126" s="281"/>
      <c r="T126" s="281"/>
      <c r="U126" s="282"/>
    </row>
    <row r="127" spans="1:23" x14ac:dyDescent="0.15">
      <c r="A127" s="38"/>
      <c r="B127" s="273" t="s">
        <v>41</v>
      </c>
      <c r="C127" s="78">
        <f>O115</f>
        <v>18.174458558341005</v>
      </c>
      <c r="D127" s="78">
        <f t="shared" ref="D127:F127" si="33">P115</f>
        <v>-574.75777230824406</v>
      </c>
      <c r="E127" s="78">
        <f t="shared" si="33"/>
        <v>24.831684133556017</v>
      </c>
      <c r="F127" s="78">
        <f t="shared" si="33"/>
        <v>697.94445411925903</v>
      </c>
      <c r="G127" s="69"/>
      <c r="H127" s="69"/>
      <c r="I127" s="69"/>
      <c r="J127" s="69"/>
      <c r="K127" s="70"/>
      <c r="L127" s="69"/>
      <c r="M127" s="69"/>
      <c r="N127" s="69"/>
      <c r="O127" s="85">
        <f>SUM(C127:N127)</f>
        <v>166.192824502912</v>
      </c>
      <c r="P127" s="281"/>
      <c r="Q127" s="281"/>
      <c r="R127" s="281"/>
      <c r="S127" s="281"/>
      <c r="T127" s="281"/>
      <c r="U127" s="282"/>
    </row>
    <row r="128" spans="1:23" x14ac:dyDescent="0.15">
      <c r="A128" s="38"/>
      <c r="B128" s="273" t="s">
        <v>42</v>
      </c>
      <c r="C128" s="78">
        <f>C127-C126</f>
        <v>-84.865912556378959</v>
      </c>
      <c r="D128" s="78">
        <f>D127-D126</f>
        <v>-449.00199435994426</v>
      </c>
      <c r="E128" s="78">
        <f>E127-E126</f>
        <v>-228.74631577591401</v>
      </c>
      <c r="F128" s="78">
        <f>F127-F126</f>
        <v>702.38126609458902</v>
      </c>
      <c r="G128" s="69"/>
      <c r="H128" s="69"/>
      <c r="I128" s="69"/>
      <c r="J128" s="69"/>
      <c r="K128" s="70"/>
      <c r="L128" s="69"/>
      <c r="M128" s="69"/>
      <c r="N128" s="69"/>
      <c r="O128" s="85">
        <f>SUM(C128:N128)</f>
        <v>-60.23295659764824</v>
      </c>
      <c r="P128" s="281"/>
      <c r="Q128" s="281"/>
      <c r="R128" s="281"/>
      <c r="S128" s="281"/>
      <c r="T128" s="281"/>
      <c r="U128" s="282"/>
    </row>
    <row r="129" spans="1:21" ht="17.25" thickBot="1" x14ac:dyDescent="0.2">
      <c r="A129" s="38"/>
      <c r="B129" s="9" t="s">
        <v>43</v>
      </c>
      <c r="C129" s="82">
        <f>(C127-C126)/C126</f>
        <v>-0.82361807938262888</v>
      </c>
      <c r="D129" s="82">
        <f t="shared" ref="D129:E129" si="34">(D127-D126)/D126</f>
        <v>3.5704283467956137</v>
      </c>
      <c r="E129" s="82">
        <f t="shared" si="34"/>
        <v>-0.90207476933164077</v>
      </c>
      <c r="F129" s="222">
        <f>(F126-F127)/F126</f>
        <v>158.30764747301455</v>
      </c>
      <c r="G129" s="83"/>
      <c r="H129" s="83"/>
      <c r="I129" s="83"/>
      <c r="J129" s="83"/>
      <c r="K129" s="82"/>
      <c r="L129" s="83"/>
      <c r="M129" s="83"/>
      <c r="N129" s="83"/>
      <c r="O129" s="86">
        <f>(O127-O126)/O126</f>
        <v>-0.9119794594319256</v>
      </c>
      <c r="P129" s="42"/>
      <c r="Q129" s="42"/>
      <c r="R129" s="42"/>
      <c r="S129" s="42"/>
      <c r="T129" s="42"/>
      <c r="U129" s="44"/>
    </row>
    <row r="130" spans="1:21" ht="33.75" customHeight="1" thickBot="1" x14ac:dyDescent="0.2">
      <c r="A130" s="107" t="s">
        <v>121</v>
      </c>
      <c r="B130" s="107"/>
      <c r="C130" s="38"/>
      <c r="D130" s="38"/>
      <c r="E130" s="38"/>
      <c r="F130" s="38"/>
      <c r="G130" s="38"/>
      <c r="H130" s="38"/>
      <c r="I130" s="38"/>
      <c r="J130" s="38"/>
      <c r="K130" s="38"/>
      <c r="L130" s="38"/>
      <c r="M130" s="38"/>
      <c r="N130" s="38"/>
      <c r="O130" s="38"/>
      <c r="P130" s="38"/>
      <c r="Q130" s="38"/>
      <c r="R130" s="38"/>
      <c r="S130" s="38"/>
      <c r="T130" s="38"/>
      <c r="U130" s="38"/>
    </row>
    <row r="131" spans="1:21" ht="15" customHeight="1" x14ac:dyDescent="0.15">
      <c r="A131" s="38"/>
      <c r="B131" s="345" t="s">
        <v>23</v>
      </c>
      <c r="C131" s="349" t="s">
        <v>2</v>
      </c>
      <c r="D131" s="324" t="s">
        <v>108</v>
      </c>
      <c r="E131" s="324"/>
      <c r="F131" s="324"/>
      <c r="G131" s="324"/>
      <c r="H131" s="324"/>
      <c r="I131" s="324"/>
      <c r="J131" s="324" t="s">
        <v>107</v>
      </c>
      <c r="K131" s="324"/>
      <c r="L131" s="324"/>
      <c r="M131" s="324"/>
      <c r="N131" s="324"/>
      <c r="O131" s="324"/>
      <c r="P131" s="324" t="s">
        <v>109</v>
      </c>
      <c r="Q131" s="324"/>
      <c r="R131" s="324"/>
      <c r="S131" s="324"/>
      <c r="T131" s="324"/>
      <c r="U131" s="325"/>
    </row>
    <row r="132" spans="1:21" ht="15" customHeight="1" x14ac:dyDescent="0.15">
      <c r="A132" s="38"/>
      <c r="B132" s="346"/>
      <c r="C132" s="350"/>
      <c r="D132" s="326"/>
      <c r="E132" s="326"/>
      <c r="F132" s="326"/>
      <c r="G132" s="326"/>
      <c r="H132" s="326"/>
      <c r="I132" s="326"/>
      <c r="J132" s="326"/>
      <c r="K132" s="326"/>
      <c r="L132" s="326"/>
      <c r="M132" s="326"/>
      <c r="N132" s="326"/>
      <c r="O132" s="326"/>
      <c r="P132" s="326"/>
      <c r="Q132" s="326"/>
      <c r="R132" s="326"/>
      <c r="S132" s="326"/>
      <c r="T132" s="326"/>
      <c r="U132" s="327"/>
    </row>
    <row r="133" spans="1:21" ht="18.75" customHeight="1" x14ac:dyDescent="0.15">
      <c r="A133" s="38"/>
      <c r="B133" s="346"/>
      <c r="C133" s="350"/>
      <c r="D133" s="115" t="s">
        <v>22</v>
      </c>
      <c r="E133" s="115" t="s">
        <v>25</v>
      </c>
      <c r="F133" s="115" t="s">
        <v>27</v>
      </c>
      <c r="G133" s="115" t="s">
        <v>28</v>
      </c>
      <c r="H133" s="115" t="s">
        <v>29</v>
      </c>
      <c r="I133" s="115" t="s">
        <v>30</v>
      </c>
      <c r="J133" s="115" t="s">
        <v>22</v>
      </c>
      <c r="K133" s="115" t="s">
        <v>25</v>
      </c>
      <c r="L133" s="115" t="s">
        <v>27</v>
      </c>
      <c r="M133" s="115" t="s">
        <v>28</v>
      </c>
      <c r="N133" s="115" t="s">
        <v>29</v>
      </c>
      <c r="O133" s="115" t="s">
        <v>30</v>
      </c>
      <c r="P133" s="115" t="s">
        <v>22</v>
      </c>
      <c r="Q133" s="115" t="s">
        <v>25</v>
      </c>
      <c r="R133" s="115" t="s">
        <v>27</v>
      </c>
      <c r="S133" s="115" t="s">
        <v>28</v>
      </c>
      <c r="T133" s="115" t="s">
        <v>29</v>
      </c>
      <c r="U133" s="114" t="s">
        <v>30</v>
      </c>
    </row>
    <row r="134" spans="1:21" x14ac:dyDescent="0.15">
      <c r="A134" s="38"/>
      <c r="B134" s="108" t="s">
        <v>6</v>
      </c>
      <c r="C134" s="249">
        <f>RANK(D134,$D$134:$D$141)</f>
        <v>8</v>
      </c>
      <c r="D134" s="136">
        <f t="shared" ref="D134:D141" si="35">(E134+F134)/2</f>
        <v>0.67753612240977867</v>
      </c>
      <c r="E134" s="137">
        <v>0.71258295984257269</v>
      </c>
      <c r="F134" s="137">
        <v>0.64248928497698465</v>
      </c>
      <c r="G134" s="144">
        <v>0.72625917333459589</v>
      </c>
      <c r="H134" s="144">
        <v>0.73750000000000004</v>
      </c>
      <c r="I134" s="139"/>
      <c r="J134" s="141">
        <f>SUM(K134:O134)</f>
        <v>3310</v>
      </c>
      <c r="K134" s="140">
        <v>548.5</v>
      </c>
      <c r="L134" s="140">
        <v>728</v>
      </c>
      <c r="M134" s="146">
        <v>1180.5</v>
      </c>
      <c r="N134" s="146">
        <v>853</v>
      </c>
      <c r="O134" s="141"/>
      <c r="P134" s="139">
        <v>61795</v>
      </c>
      <c r="Q134" s="139">
        <v>49559</v>
      </c>
      <c r="R134" s="139">
        <v>12236</v>
      </c>
      <c r="S134" s="148">
        <v>14960</v>
      </c>
      <c r="T134" s="223">
        <v>21826</v>
      </c>
      <c r="U134" s="142"/>
    </row>
    <row r="135" spans="1:21" x14ac:dyDescent="0.15">
      <c r="A135" s="38"/>
      <c r="B135" s="109" t="s">
        <v>14</v>
      </c>
      <c r="C135" s="248">
        <f t="shared" ref="C135:C141" si="36">RANK(D135,$D$134:$D$141)</f>
        <v>4</v>
      </c>
      <c r="D135" s="127">
        <f t="shared" si="35"/>
        <v>0.85469556315944351</v>
      </c>
      <c r="E135" s="129">
        <v>0.87053333981953385</v>
      </c>
      <c r="F135" s="129">
        <v>0.83885778649935316</v>
      </c>
      <c r="G135" s="145">
        <v>0.86652358887334424</v>
      </c>
      <c r="H135" s="145">
        <v>0.87929999999999997</v>
      </c>
      <c r="I135" s="130"/>
      <c r="J135" s="141">
        <f t="shared" ref="J135:J141" si="37">SUM(K135:O135)</f>
        <v>4711.51</v>
      </c>
      <c r="K135" s="134">
        <v>1292.3</v>
      </c>
      <c r="L135" s="134">
        <v>1326</v>
      </c>
      <c r="M135" s="147">
        <v>789.01</v>
      </c>
      <c r="N135" s="147">
        <v>1304.2</v>
      </c>
      <c r="O135" s="133"/>
      <c r="P135" s="130">
        <v>958264</v>
      </c>
      <c r="Q135" s="130">
        <v>821133</v>
      </c>
      <c r="R135" s="130">
        <v>137131</v>
      </c>
      <c r="S135" s="126">
        <v>1426839</v>
      </c>
      <c r="T135" s="126">
        <v>2158720</v>
      </c>
      <c r="U135" s="143"/>
    </row>
    <row r="136" spans="1:21" x14ac:dyDescent="0.15">
      <c r="A136" s="38"/>
      <c r="B136" s="109" t="s">
        <v>7</v>
      </c>
      <c r="C136" s="248">
        <f t="shared" si="36"/>
        <v>5</v>
      </c>
      <c r="D136" s="127">
        <f t="shared" si="35"/>
        <v>0.8165</v>
      </c>
      <c r="E136" s="129">
        <v>0.81</v>
      </c>
      <c r="F136" s="129">
        <v>0.82299999999999995</v>
      </c>
      <c r="G136" s="145">
        <v>0.8433689024390244</v>
      </c>
      <c r="H136" s="145">
        <v>0.84899999999999998</v>
      </c>
      <c r="I136" s="130"/>
      <c r="J136" s="141">
        <f t="shared" si="37"/>
        <v>1501</v>
      </c>
      <c r="K136" s="134">
        <v>568</v>
      </c>
      <c r="L136" s="134">
        <v>403</v>
      </c>
      <c r="M136" s="147">
        <v>386</v>
      </c>
      <c r="N136" s="147">
        <v>144</v>
      </c>
      <c r="O136" s="133"/>
      <c r="P136" s="130">
        <v>12924</v>
      </c>
      <c r="Q136" s="130">
        <v>72198</v>
      </c>
      <c r="R136" s="130">
        <v>7980</v>
      </c>
      <c r="S136" s="149">
        <v>57828</v>
      </c>
      <c r="T136" s="149">
        <v>49368</v>
      </c>
      <c r="U136" s="143"/>
    </row>
    <row r="137" spans="1:21" x14ac:dyDescent="0.15">
      <c r="A137" s="38"/>
      <c r="B137" s="109" t="s">
        <v>8</v>
      </c>
      <c r="C137" s="247">
        <f t="shared" si="36"/>
        <v>1</v>
      </c>
      <c r="D137" s="127">
        <f t="shared" si="35"/>
        <v>0.88088086929012654</v>
      </c>
      <c r="E137" s="129">
        <v>0.92560497498986105</v>
      </c>
      <c r="F137" s="129">
        <v>0.83615676359039204</v>
      </c>
      <c r="G137" s="145">
        <v>0.90121705797795904</v>
      </c>
      <c r="H137" s="145">
        <v>0.88</v>
      </c>
      <c r="I137" s="130"/>
      <c r="J137" s="141">
        <f t="shared" si="37"/>
        <v>1359.1999999999998</v>
      </c>
      <c r="K137" s="134">
        <v>228.4</v>
      </c>
      <c r="L137" s="134">
        <v>28.8</v>
      </c>
      <c r="M137" s="147">
        <v>515.4</v>
      </c>
      <c r="N137" s="147">
        <v>586.6</v>
      </c>
      <c r="O137" s="128"/>
      <c r="P137" s="130">
        <v>22582</v>
      </c>
      <c r="Q137" s="130">
        <v>21630</v>
      </c>
      <c r="R137" s="130">
        <v>952</v>
      </c>
      <c r="S137" s="149">
        <v>14431</v>
      </c>
      <c r="T137" s="149">
        <v>29626</v>
      </c>
      <c r="U137" s="143"/>
    </row>
    <row r="138" spans="1:21" x14ac:dyDescent="0.15">
      <c r="A138" s="38"/>
      <c r="B138" s="109" t="s">
        <v>9</v>
      </c>
      <c r="C138" s="248">
        <f t="shared" si="36"/>
        <v>6</v>
      </c>
      <c r="D138" s="127">
        <f t="shared" si="35"/>
        <v>0.745</v>
      </c>
      <c r="E138" s="129">
        <v>0.73</v>
      </c>
      <c r="F138" s="129">
        <v>0.76</v>
      </c>
      <c r="G138" s="145">
        <v>0.68491546807973758</v>
      </c>
      <c r="H138" s="145">
        <v>0.76</v>
      </c>
      <c r="I138" s="130"/>
      <c r="J138" s="141">
        <f t="shared" si="37"/>
        <v>1523</v>
      </c>
      <c r="K138" s="134">
        <v>417.8</v>
      </c>
      <c r="L138" s="134">
        <v>102.5</v>
      </c>
      <c r="M138" s="147">
        <v>307.3</v>
      </c>
      <c r="N138" s="147">
        <v>695.4</v>
      </c>
      <c r="O138" s="133"/>
      <c r="P138" s="130">
        <v>40359</v>
      </c>
      <c r="Q138" s="130">
        <v>26800</v>
      </c>
      <c r="R138" s="130">
        <v>13559</v>
      </c>
      <c r="S138" s="149">
        <v>40725</v>
      </c>
      <c r="T138" s="149">
        <v>51805</v>
      </c>
      <c r="U138" s="143"/>
    </row>
    <row r="139" spans="1:21" x14ac:dyDescent="0.15">
      <c r="A139" s="38"/>
      <c r="B139" s="109" t="s">
        <v>10</v>
      </c>
      <c r="C139" s="249">
        <f t="shared" si="36"/>
        <v>7</v>
      </c>
      <c r="D139" s="127">
        <f t="shared" si="35"/>
        <v>0.70054546902373005</v>
      </c>
      <c r="E139" s="129">
        <v>0.68405797101449284</v>
      </c>
      <c r="F139" s="129">
        <v>0.71703296703296715</v>
      </c>
      <c r="G139" s="145">
        <v>0.57351509250243426</v>
      </c>
      <c r="H139" s="145">
        <v>0.52</v>
      </c>
      <c r="I139" s="130"/>
      <c r="J139" s="141">
        <f t="shared" si="37"/>
        <v>1491.1000000000001</v>
      </c>
      <c r="K139" s="134">
        <v>21.8</v>
      </c>
      <c r="L139" s="134">
        <v>389</v>
      </c>
      <c r="M139" s="147">
        <v>1004.6</v>
      </c>
      <c r="N139" s="132">
        <v>75.7</v>
      </c>
      <c r="O139" s="133"/>
      <c r="P139" s="130">
        <v>38</v>
      </c>
      <c r="Q139" s="130">
        <v>11</v>
      </c>
      <c r="R139" s="130">
        <v>27</v>
      </c>
      <c r="S139" s="149">
        <v>65</v>
      </c>
      <c r="T139" s="149">
        <v>37</v>
      </c>
      <c r="U139" s="143"/>
    </row>
    <row r="140" spans="1:21" x14ac:dyDescent="0.15">
      <c r="A140" s="38"/>
      <c r="B140" s="109" t="s">
        <v>11</v>
      </c>
      <c r="C140" s="247">
        <f t="shared" si="36"/>
        <v>3</v>
      </c>
      <c r="D140" s="127">
        <f t="shared" si="35"/>
        <v>0.85537281356241401</v>
      </c>
      <c r="E140" s="129">
        <v>0.9140951122853368</v>
      </c>
      <c r="F140" s="129">
        <v>0.79665051483949123</v>
      </c>
      <c r="G140" s="145">
        <v>0.87680000000000002</v>
      </c>
      <c r="H140" s="145">
        <v>0.93700000000000006</v>
      </c>
      <c r="I140" s="130"/>
      <c r="J140" s="141">
        <f t="shared" si="37"/>
        <v>2165.3436666666671</v>
      </c>
      <c r="K140" s="134">
        <v>412.98366666666698</v>
      </c>
      <c r="L140" s="134">
        <v>229.715</v>
      </c>
      <c r="M140" s="147">
        <v>1329.06</v>
      </c>
      <c r="N140" s="147">
        <v>193.58500000000001</v>
      </c>
      <c r="O140" s="128"/>
      <c r="P140" s="130">
        <v>45600</v>
      </c>
      <c r="Q140" s="130">
        <v>32576</v>
      </c>
      <c r="R140" s="130">
        <v>13024</v>
      </c>
      <c r="S140" s="149">
        <v>312314</v>
      </c>
      <c r="T140" s="149">
        <v>253948</v>
      </c>
      <c r="U140" s="143"/>
    </row>
    <row r="141" spans="1:21" x14ac:dyDescent="0.15">
      <c r="A141" s="38"/>
      <c r="B141" s="109" t="s">
        <v>13</v>
      </c>
      <c r="C141" s="247">
        <f t="shared" si="36"/>
        <v>2</v>
      </c>
      <c r="D141" s="127">
        <f t="shared" si="35"/>
        <v>0.87363717431761778</v>
      </c>
      <c r="E141" s="129">
        <v>0.96042338709677411</v>
      </c>
      <c r="F141" s="129">
        <v>0.78685096153846146</v>
      </c>
      <c r="G141" s="145">
        <v>0.96733142353459678</v>
      </c>
      <c r="H141" s="145">
        <v>0.93547077922077926</v>
      </c>
      <c r="I141" s="130"/>
      <c r="J141" s="141">
        <f t="shared" si="37"/>
        <v>329.44</v>
      </c>
      <c r="K141" s="134">
        <v>68</v>
      </c>
      <c r="L141" s="134">
        <v>64</v>
      </c>
      <c r="M141" s="147">
        <v>142</v>
      </c>
      <c r="N141" s="132">
        <v>55.44</v>
      </c>
      <c r="O141" s="128"/>
      <c r="P141" s="130">
        <v>0</v>
      </c>
      <c r="Q141" s="130">
        <v>64853</v>
      </c>
      <c r="R141" s="130">
        <v>21359</v>
      </c>
      <c r="S141" s="149">
        <v>54844</v>
      </c>
      <c r="T141" s="132">
        <v>80098</v>
      </c>
      <c r="U141" s="143"/>
    </row>
    <row r="142" spans="1:21" x14ac:dyDescent="0.15">
      <c r="A142" s="38"/>
      <c r="B142" s="3" t="s">
        <v>12</v>
      </c>
      <c r="C142" s="47"/>
      <c r="D142" s="268">
        <f>SUM(D134:D141)/7</f>
        <v>0.91488114453758718</v>
      </c>
      <c r="E142" s="268">
        <f>AVERAGE(E134:E141)</f>
        <v>0.82591221813107141</v>
      </c>
      <c r="F142" s="268">
        <f>AVERAGE(F134:F141)</f>
        <v>0.77512978480970629</v>
      </c>
      <c r="G142" s="268">
        <f>AVERAGE(G134:G141)</f>
        <v>0.80499133834271153</v>
      </c>
      <c r="H142" s="268">
        <f>AVERAGE(H134:H141)</f>
        <v>0.8122838474025974</v>
      </c>
      <c r="I142" s="129">
        <f>SUM(I134:I141)/7</f>
        <v>0</v>
      </c>
      <c r="J142" s="269">
        <f t="shared" ref="J142:O142" si="38">SUM(J134:J141)</f>
        <v>16390.593666666668</v>
      </c>
      <c r="K142" s="269">
        <f t="shared" si="38"/>
        <v>3557.7836666666676</v>
      </c>
      <c r="L142" s="269">
        <f t="shared" si="38"/>
        <v>3271.0150000000003</v>
      </c>
      <c r="M142" s="269">
        <f t="shared" si="38"/>
        <v>5653.8700000000008</v>
      </c>
      <c r="N142" s="269">
        <f t="shared" si="38"/>
        <v>3907.9249999999997</v>
      </c>
      <c r="O142" s="269">
        <f t="shared" si="38"/>
        <v>0</v>
      </c>
      <c r="P142" s="135">
        <f>SUM(Q142:U142)</f>
        <v>5862462</v>
      </c>
      <c r="Q142" s="135">
        <f>SUM(Q134:Q141)</f>
        <v>1088760</v>
      </c>
      <c r="R142" s="135">
        <f>SUM(R134:R141)</f>
        <v>206268</v>
      </c>
      <c r="S142" s="135">
        <f>SUM(S134:S141)</f>
        <v>1922006</v>
      </c>
      <c r="T142" s="135">
        <f>SUM(T134:T141)</f>
        <v>2645428</v>
      </c>
      <c r="U142" s="135">
        <f t="shared" ref="U142" si="39">SUM(U134:U141)</f>
        <v>0</v>
      </c>
    </row>
    <row r="143" spans="1:21" x14ac:dyDescent="0.15">
      <c r="A143" s="38"/>
      <c r="B143" s="4"/>
      <c r="C143" s="55"/>
      <c r="D143" s="112"/>
      <c r="E143" s="112"/>
      <c r="F143" s="112"/>
      <c r="G143" s="112"/>
      <c r="H143" s="112"/>
      <c r="I143" s="112"/>
      <c r="J143" s="112"/>
      <c r="K143" s="112"/>
      <c r="L143" s="112"/>
      <c r="M143" s="112"/>
      <c r="N143" s="112"/>
      <c r="O143" s="112"/>
      <c r="P143" s="110"/>
      <c r="Q143" s="110"/>
      <c r="R143" s="110"/>
      <c r="S143" s="110"/>
      <c r="T143" s="110"/>
      <c r="U143" s="111"/>
    </row>
    <row r="144" spans="1:21" ht="16.5" customHeight="1" x14ac:dyDescent="0.15">
      <c r="A144" s="54"/>
      <c r="B144" s="343" t="s">
        <v>44</v>
      </c>
      <c r="C144" s="341" t="s">
        <v>103</v>
      </c>
      <c r="D144" s="341"/>
      <c r="E144" s="341"/>
      <c r="F144" s="341"/>
      <c r="G144" s="341"/>
      <c r="H144" s="341"/>
      <c r="I144" s="341"/>
      <c r="J144" s="341"/>
      <c r="K144" s="341"/>
      <c r="L144" s="341"/>
      <c r="M144" s="341"/>
      <c r="N144" s="341"/>
      <c r="O144" s="342"/>
      <c r="P144" s="110"/>
      <c r="Q144" s="110"/>
      <c r="R144" s="110"/>
      <c r="S144" s="110"/>
      <c r="T144" s="110"/>
      <c r="U144" s="111"/>
    </row>
    <row r="145" spans="1:31" ht="16.5" customHeight="1" x14ac:dyDescent="0.15">
      <c r="A145" s="54"/>
      <c r="B145" s="344"/>
      <c r="C145" s="52" t="s">
        <v>19</v>
      </c>
      <c r="D145" s="52" t="s">
        <v>21</v>
      </c>
      <c r="E145" s="52" t="s">
        <v>45</v>
      </c>
      <c r="F145" s="52" t="s">
        <v>46</v>
      </c>
      <c r="G145" s="52" t="s">
        <v>47</v>
      </c>
      <c r="H145" s="52" t="s">
        <v>48</v>
      </c>
      <c r="I145" s="52" t="s">
        <v>49</v>
      </c>
      <c r="J145" s="52" t="s">
        <v>50</v>
      </c>
      <c r="K145" s="52" t="s">
        <v>51</v>
      </c>
      <c r="L145" s="52" t="s">
        <v>52</v>
      </c>
      <c r="M145" s="52" t="s">
        <v>53</v>
      </c>
      <c r="N145" s="52" t="s">
        <v>54</v>
      </c>
      <c r="O145" s="53" t="s">
        <v>22</v>
      </c>
      <c r="P145" s="110"/>
      <c r="Q145" s="110"/>
      <c r="R145" s="110"/>
      <c r="S145" s="110"/>
      <c r="T145" s="110"/>
      <c r="U145" s="111"/>
    </row>
    <row r="146" spans="1:31" x14ac:dyDescent="0.15">
      <c r="A146" s="54"/>
      <c r="B146" s="109" t="s">
        <v>40</v>
      </c>
      <c r="C146" s="70">
        <v>0.50482966404271334</v>
      </c>
      <c r="D146" s="70">
        <v>0.51206163205488886</v>
      </c>
      <c r="E146" s="70">
        <v>0.6224003883356809</v>
      </c>
      <c r="F146" s="70">
        <v>0.67097402962610952</v>
      </c>
      <c r="G146" s="70">
        <v>0.60310342503212266</v>
      </c>
      <c r="H146" s="70">
        <v>0.63010218190803302</v>
      </c>
      <c r="I146" s="70">
        <v>0.59394642718641943</v>
      </c>
      <c r="J146" s="70">
        <v>0.65548781696090508</v>
      </c>
      <c r="K146" s="70">
        <v>0.57939937278375175</v>
      </c>
      <c r="L146" s="70">
        <v>0.63193701537282332</v>
      </c>
      <c r="M146" s="70">
        <v>0.67254886937274017</v>
      </c>
      <c r="N146" s="70">
        <v>0.79741439205114839</v>
      </c>
      <c r="O146" s="88">
        <f>SUM(C146:N146)/12</f>
        <v>0.6228504345606114</v>
      </c>
      <c r="P146" s="110"/>
      <c r="Q146" s="110"/>
      <c r="R146" s="110"/>
      <c r="S146" s="110"/>
      <c r="T146" s="110"/>
      <c r="U146" s="111"/>
    </row>
    <row r="147" spans="1:31" x14ac:dyDescent="0.15">
      <c r="A147" s="54"/>
      <c r="B147" s="109" t="s">
        <v>41</v>
      </c>
      <c r="C147" s="70">
        <f>E142</f>
        <v>0.82591221813107141</v>
      </c>
      <c r="D147" s="70">
        <f>F142</f>
        <v>0.77512978480970629</v>
      </c>
      <c r="E147" s="70">
        <f>G142</f>
        <v>0.80499133834271153</v>
      </c>
      <c r="F147" s="70">
        <f>H142</f>
        <v>0.8122838474025974</v>
      </c>
      <c r="G147" s="69"/>
      <c r="H147" s="69"/>
      <c r="I147" s="69"/>
      <c r="J147" s="69"/>
      <c r="K147" s="70"/>
      <c r="L147" s="69"/>
      <c r="M147" s="69"/>
      <c r="N147" s="69"/>
      <c r="O147" s="88">
        <f>SUM(C147:N147)/12</f>
        <v>0.26819309905717387</v>
      </c>
      <c r="P147" s="110"/>
      <c r="Q147" s="110"/>
      <c r="R147" s="110"/>
      <c r="S147" s="110"/>
      <c r="T147" s="110"/>
      <c r="U147" s="111"/>
      <c r="Y147" s="62"/>
    </row>
    <row r="148" spans="1:31" x14ac:dyDescent="0.15">
      <c r="A148" s="54"/>
      <c r="B148" s="109" t="s">
        <v>42</v>
      </c>
      <c r="C148" s="70">
        <f>C147-C146</f>
        <v>0.32108255408835806</v>
      </c>
      <c r="D148" s="70">
        <f>D147-D146</f>
        <v>0.26306815275481743</v>
      </c>
      <c r="E148" s="70">
        <f>E147-E146</f>
        <v>0.18259095000703063</v>
      </c>
      <c r="F148" s="70">
        <f>F147-F146</f>
        <v>0.14130981777648788</v>
      </c>
      <c r="G148" s="69"/>
      <c r="H148" s="69"/>
      <c r="I148" s="69"/>
      <c r="J148" s="69"/>
      <c r="K148" s="70"/>
      <c r="L148" s="69"/>
      <c r="M148" s="69"/>
      <c r="N148" s="69"/>
      <c r="O148" s="88">
        <f>SUM(C148:N148)/12</f>
        <v>7.5670956218891167E-2</v>
      </c>
      <c r="P148" s="110"/>
      <c r="Q148" s="110"/>
      <c r="R148" s="110"/>
      <c r="S148" s="110"/>
      <c r="T148" s="110"/>
      <c r="U148" s="111"/>
    </row>
    <row r="149" spans="1:31" x14ac:dyDescent="0.15">
      <c r="A149" s="54"/>
      <c r="B149" s="3" t="s">
        <v>43</v>
      </c>
      <c r="C149" s="72">
        <f>(C147-C146)/C146</f>
        <v>0.63602156718982239</v>
      </c>
      <c r="D149" s="72">
        <f>(D147-D146)/D146</f>
        <v>0.51374314396322251</v>
      </c>
      <c r="E149" s="72">
        <f>(E147-E146)/E146</f>
        <v>0.293365739207337</v>
      </c>
      <c r="F149" s="72">
        <f>(F147-F146)/F146</f>
        <v>0.21060400483045627</v>
      </c>
      <c r="G149" s="71"/>
      <c r="H149" s="71"/>
      <c r="I149" s="71"/>
      <c r="J149" s="71"/>
      <c r="K149" s="72"/>
      <c r="L149" s="71"/>
      <c r="M149" s="71"/>
      <c r="N149" s="71"/>
      <c r="O149" s="77">
        <f>SUM(C149:N149)/12</f>
        <v>0.13781120459923651</v>
      </c>
      <c r="P149" s="110"/>
      <c r="Q149" s="110"/>
      <c r="R149" s="110"/>
      <c r="S149" s="110"/>
      <c r="T149" s="110"/>
      <c r="U149" s="111"/>
    </row>
    <row r="150" spans="1:31" x14ac:dyDescent="0.15">
      <c r="A150" s="38"/>
      <c r="B150" s="113"/>
      <c r="C150" s="48"/>
      <c r="D150" s="110"/>
      <c r="E150" s="110"/>
      <c r="F150" s="110"/>
      <c r="G150" s="110"/>
      <c r="H150" s="110"/>
      <c r="I150" s="110"/>
      <c r="J150" s="110"/>
      <c r="K150" s="110"/>
      <c r="L150" s="110"/>
      <c r="M150" s="110"/>
      <c r="N150" s="110"/>
      <c r="O150" s="110"/>
      <c r="P150" s="110"/>
      <c r="Q150" s="110"/>
      <c r="R150" s="110"/>
      <c r="S150" s="110"/>
      <c r="T150" s="110"/>
      <c r="U150" s="111"/>
    </row>
    <row r="151" spans="1:31" ht="16.5" customHeight="1" x14ac:dyDescent="0.15">
      <c r="A151" s="38"/>
      <c r="B151" s="339" t="s">
        <v>44</v>
      </c>
      <c r="C151" s="341" t="s">
        <v>102</v>
      </c>
      <c r="D151" s="341"/>
      <c r="E151" s="341"/>
      <c r="F151" s="341"/>
      <c r="G151" s="341"/>
      <c r="H151" s="341"/>
      <c r="I151" s="341"/>
      <c r="J151" s="341"/>
      <c r="K151" s="341"/>
      <c r="L151" s="341"/>
      <c r="M151" s="341"/>
      <c r="N151" s="341"/>
      <c r="O151" s="342"/>
      <c r="P151" s="110"/>
      <c r="Q151" s="110"/>
      <c r="R151" s="110"/>
      <c r="S151" s="110"/>
      <c r="T151" s="110"/>
      <c r="U151" s="111"/>
    </row>
    <row r="152" spans="1:31" ht="16.5" customHeight="1" x14ac:dyDescent="0.15">
      <c r="A152" s="38"/>
      <c r="B152" s="340"/>
      <c r="C152" s="52" t="s">
        <v>19</v>
      </c>
      <c r="D152" s="52" t="s">
        <v>21</v>
      </c>
      <c r="E152" s="52" t="s">
        <v>45</v>
      </c>
      <c r="F152" s="52" t="s">
        <v>46</v>
      </c>
      <c r="G152" s="52" t="s">
        <v>47</v>
      </c>
      <c r="H152" s="52" t="s">
        <v>48</v>
      </c>
      <c r="I152" s="52" t="s">
        <v>49</v>
      </c>
      <c r="J152" s="52" t="s">
        <v>50</v>
      </c>
      <c r="K152" s="52" t="s">
        <v>51</v>
      </c>
      <c r="L152" s="52" t="s">
        <v>52</v>
      </c>
      <c r="M152" s="52" t="s">
        <v>53</v>
      </c>
      <c r="N152" s="52" t="s">
        <v>54</v>
      </c>
      <c r="O152" s="53" t="s">
        <v>22</v>
      </c>
      <c r="P152" s="110"/>
      <c r="Q152" s="110"/>
      <c r="R152" s="110"/>
      <c r="S152" s="110"/>
      <c r="T152" s="110"/>
      <c r="U152" s="111"/>
    </row>
    <row r="153" spans="1:31" x14ac:dyDescent="0.15">
      <c r="A153" s="38"/>
      <c r="B153" s="109" t="s">
        <v>40</v>
      </c>
      <c r="C153" s="73">
        <v>414756</v>
      </c>
      <c r="D153" s="73">
        <v>263976</v>
      </c>
      <c r="E153" s="73">
        <v>465617</v>
      </c>
      <c r="F153" s="73">
        <v>1090748</v>
      </c>
      <c r="G153" s="73">
        <v>910278</v>
      </c>
      <c r="H153" s="73">
        <v>805491</v>
      </c>
      <c r="I153" s="73">
        <v>659871</v>
      </c>
      <c r="J153" s="73">
        <v>701734</v>
      </c>
      <c r="K153" s="73">
        <v>840508</v>
      </c>
      <c r="L153" s="73">
        <v>881812</v>
      </c>
      <c r="M153" s="73">
        <v>1224596</v>
      </c>
      <c r="N153" s="73">
        <v>975851</v>
      </c>
      <c r="O153" s="74">
        <f>SUM(C153:N153)</f>
        <v>9235238</v>
      </c>
      <c r="P153" s="110"/>
      <c r="Q153" s="110"/>
      <c r="R153" s="110"/>
      <c r="S153" s="110"/>
      <c r="T153" s="110"/>
      <c r="U153" s="111"/>
    </row>
    <row r="154" spans="1:31" x14ac:dyDescent="0.15">
      <c r="A154" s="38"/>
      <c r="B154" s="109" t="s">
        <v>41</v>
      </c>
      <c r="C154" s="75">
        <f>Q142</f>
        <v>1088760</v>
      </c>
      <c r="D154" s="75">
        <f>R142</f>
        <v>206268</v>
      </c>
      <c r="E154" s="75">
        <f>S142</f>
        <v>1922006</v>
      </c>
      <c r="F154" s="75">
        <f>T142</f>
        <v>2645428</v>
      </c>
      <c r="G154" s="69"/>
      <c r="H154" s="69"/>
      <c r="I154" s="69"/>
      <c r="J154" s="69"/>
      <c r="K154" s="70"/>
      <c r="L154" s="69"/>
      <c r="M154" s="69"/>
      <c r="N154" s="69"/>
      <c r="O154" s="74">
        <f>SUM(C154:N154)</f>
        <v>5862462</v>
      </c>
      <c r="P154" s="110"/>
      <c r="Q154" s="110"/>
      <c r="R154" s="110"/>
      <c r="S154" s="110"/>
      <c r="T154" s="110"/>
      <c r="U154" s="111"/>
    </row>
    <row r="155" spans="1:31" x14ac:dyDescent="0.15">
      <c r="A155" s="38"/>
      <c r="B155" s="109" t="s">
        <v>42</v>
      </c>
      <c r="C155" s="73">
        <f>C154-C153</f>
        <v>674004</v>
      </c>
      <c r="D155" s="73">
        <f>D154-D153</f>
        <v>-57708</v>
      </c>
      <c r="E155" s="73">
        <f>E154-E153</f>
        <v>1456389</v>
      </c>
      <c r="F155" s="73">
        <f>F154-F153</f>
        <v>1554680</v>
      </c>
      <c r="G155" s="69"/>
      <c r="H155" s="69"/>
      <c r="I155" s="69"/>
      <c r="J155" s="69"/>
      <c r="K155" s="70"/>
      <c r="L155" s="69"/>
      <c r="M155" s="69"/>
      <c r="N155" s="69"/>
      <c r="O155" s="89">
        <f>O154-O153</f>
        <v>-3372776</v>
      </c>
      <c r="P155" s="110"/>
      <c r="Q155" s="110"/>
      <c r="R155" s="110"/>
      <c r="S155" s="110"/>
      <c r="T155" s="110"/>
      <c r="U155" s="111"/>
    </row>
    <row r="156" spans="1:31" ht="17.25" thickBot="1" x14ac:dyDescent="0.2">
      <c r="A156" s="38"/>
      <c r="B156" s="9" t="s">
        <v>43</v>
      </c>
      <c r="C156" s="82">
        <f>(C154-C153)/C153</f>
        <v>1.6250614819315452</v>
      </c>
      <c r="D156" s="82">
        <f>(D154-D153)/D153</f>
        <v>-0.21861078279843621</v>
      </c>
      <c r="E156" s="82">
        <f>(E154-E153)/E153</f>
        <v>3.127869042582208</v>
      </c>
      <c r="F156" s="82">
        <f>(F154-F153)/F153</f>
        <v>1.4253338076255928</v>
      </c>
      <c r="G156" s="83"/>
      <c r="H156" s="83"/>
      <c r="I156" s="83"/>
      <c r="J156" s="83"/>
      <c r="K156" s="82"/>
      <c r="L156" s="83"/>
      <c r="M156" s="83"/>
      <c r="N156" s="83"/>
      <c r="O156" s="86">
        <f>(O154-O153)/O153</f>
        <v>-0.36520726374350071</v>
      </c>
      <c r="P156" s="42"/>
      <c r="Q156" s="42"/>
      <c r="R156" s="42"/>
      <c r="S156" s="42"/>
      <c r="T156" s="42"/>
      <c r="U156" s="44"/>
    </row>
    <row r="157" spans="1:31" ht="29.25" customHeight="1" thickBot="1" x14ac:dyDescent="0.2">
      <c r="A157" s="377" t="s">
        <v>122</v>
      </c>
      <c r="B157" s="377"/>
      <c r="C157" s="38"/>
      <c r="D157" s="38"/>
      <c r="E157" s="38"/>
      <c r="F157" s="38"/>
      <c r="G157" s="38"/>
      <c r="H157" s="38"/>
      <c r="I157" s="38"/>
      <c r="J157" s="38"/>
      <c r="K157" s="38"/>
      <c r="L157" s="38"/>
      <c r="M157" s="38"/>
      <c r="N157" s="38"/>
      <c r="O157" s="38"/>
      <c r="P157" s="38"/>
      <c r="Q157" s="38"/>
      <c r="R157" s="38"/>
      <c r="S157" s="38"/>
      <c r="T157" s="38"/>
      <c r="U157" s="38"/>
    </row>
    <row r="158" spans="1:31" ht="24" customHeight="1" x14ac:dyDescent="0.15">
      <c r="A158" s="38"/>
      <c r="B158" s="359" t="s">
        <v>23</v>
      </c>
      <c r="C158" s="315" t="s">
        <v>2</v>
      </c>
      <c r="D158" s="305" t="s">
        <v>37</v>
      </c>
      <c r="E158" s="306"/>
      <c r="F158" s="306"/>
      <c r="G158" s="306"/>
      <c r="H158" s="306"/>
      <c r="I158" s="306"/>
      <c r="J158" s="306"/>
      <c r="K158" s="306"/>
      <c r="L158" s="306"/>
      <c r="M158" s="306"/>
      <c r="N158" s="306"/>
      <c r="O158" s="306"/>
      <c r="P158" s="306"/>
      <c r="Q158" s="306"/>
      <c r="R158" s="216"/>
      <c r="S158" s="216"/>
      <c r="T158" s="216"/>
      <c r="U158" s="217"/>
      <c r="V158" s="216"/>
      <c r="W158" s="216"/>
      <c r="X158" s="216"/>
      <c r="Y158" s="216"/>
      <c r="Z158" s="216"/>
      <c r="AA158" s="216"/>
      <c r="AB158" s="216"/>
      <c r="AC158" s="216"/>
      <c r="AD158" s="216"/>
      <c r="AE158" s="216"/>
    </row>
    <row r="159" spans="1:31" ht="16.5" customHeight="1" x14ac:dyDescent="0.15">
      <c r="A159" s="38"/>
      <c r="B159" s="360"/>
      <c r="C159" s="316"/>
      <c r="D159" s="302" t="s">
        <v>116</v>
      </c>
      <c r="E159" s="303"/>
      <c r="F159" s="303"/>
      <c r="G159" s="303"/>
      <c r="H159" s="304"/>
      <c r="I159" s="302" t="s">
        <v>29</v>
      </c>
      <c r="J159" s="303"/>
      <c r="K159" s="303"/>
      <c r="L159" s="303"/>
      <c r="M159" s="304"/>
      <c r="N159" s="330" t="s">
        <v>22</v>
      </c>
      <c r="O159" s="330"/>
      <c r="P159" s="330"/>
      <c r="Q159" s="330"/>
      <c r="R159" s="330" t="s">
        <v>58</v>
      </c>
      <c r="S159" s="330"/>
      <c r="T159" s="330"/>
      <c r="U159" s="364"/>
      <c r="V159" s="302" t="s">
        <v>142</v>
      </c>
      <c r="W159" s="303"/>
      <c r="X159" s="303"/>
      <c r="Y159" s="303"/>
      <c r="Z159" s="304"/>
      <c r="AA159" s="302" t="s">
        <v>115</v>
      </c>
      <c r="AB159" s="303"/>
      <c r="AC159" s="303"/>
      <c r="AD159" s="303"/>
      <c r="AE159" s="304"/>
    </row>
    <row r="160" spans="1:31" ht="15.75" customHeight="1" x14ac:dyDescent="0.15">
      <c r="A160" s="38"/>
      <c r="B160" s="360"/>
      <c r="C160" s="316"/>
      <c r="D160" s="36" t="s">
        <v>33</v>
      </c>
      <c r="E160" s="36" t="s">
        <v>34</v>
      </c>
      <c r="F160" s="36" t="s">
        <v>35</v>
      </c>
      <c r="G160" s="36" t="s">
        <v>36</v>
      </c>
      <c r="H160" s="36" t="s">
        <v>12</v>
      </c>
      <c r="I160" s="214" t="s">
        <v>33</v>
      </c>
      <c r="J160" s="214" t="s">
        <v>34</v>
      </c>
      <c r="K160" s="214" t="s">
        <v>35</v>
      </c>
      <c r="L160" s="214" t="s">
        <v>36</v>
      </c>
      <c r="M160" s="214" t="s">
        <v>12</v>
      </c>
      <c r="N160" s="36" t="s">
        <v>33</v>
      </c>
      <c r="O160" s="36" t="s">
        <v>34</v>
      </c>
      <c r="P160" s="36" t="s">
        <v>35</v>
      </c>
      <c r="Q160" s="36" t="s">
        <v>36</v>
      </c>
      <c r="R160" s="330"/>
      <c r="S160" s="330"/>
      <c r="T160" s="330"/>
      <c r="U160" s="364"/>
      <c r="V160" s="214" t="s">
        <v>55</v>
      </c>
      <c r="W160" s="214" t="s">
        <v>34</v>
      </c>
      <c r="X160" s="214" t="s">
        <v>35</v>
      </c>
      <c r="Y160" s="214" t="s">
        <v>36</v>
      </c>
      <c r="Z160" s="214" t="s">
        <v>12</v>
      </c>
      <c r="AA160" s="36" t="s">
        <v>55</v>
      </c>
      <c r="AB160" s="36" t="s">
        <v>34</v>
      </c>
      <c r="AC160" s="36" t="s">
        <v>35</v>
      </c>
      <c r="AD160" s="36" t="s">
        <v>36</v>
      </c>
      <c r="AE160" s="36" t="s">
        <v>12</v>
      </c>
    </row>
    <row r="161" spans="1:31" x14ac:dyDescent="0.15">
      <c r="A161" s="38"/>
      <c r="B161" s="16" t="s">
        <v>6</v>
      </c>
      <c r="C161" s="248">
        <f>RANK(M161,$M$161:$M$168)</f>
        <v>6</v>
      </c>
      <c r="D161" s="90">
        <v>28.22</v>
      </c>
      <c r="E161" s="90">
        <v>0</v>
      </c>
      <c r="F161" s="123">
        <v>170.51</v>
      </c>
      <c r="G161" s="123">
        <v>17.03</v>
      </c>
      <c r="H161" s="90">
        <f>SUM(D161:G161)</f>
        <v>215.76</v>
      </c>
      <c r="I161" s="90">
        <v>134.96</v>
      </c>
      <c r="J161" s="90">
        <v>0</v>
      </c>
      <c r="K161" s="90">
        <v>101.38</v>
      </c>
      <c r="L161" s="90">
        <v>17.600000000000001</v>
      </c>
      <c r="M161" s="90">
        <f t="shared" ref="M161:M167" si="40">SUM(I161:L161)</f>
        <v>253.94</v>
      </c>
      <c r="N161" s="90">
        <f t="shared" ref="N161:Q168" si="41">AA161+D161</f>
        <v>95.05</v>
      </c>
      <c r="O161" s="90">
        <f t="shared" si="41"/>
        <v>0</v>
      </c>
      <c r="P161" s="90">
        <f t="shared" si="41"/>
        <v>277.86</v>
      </c>
      <c r="Q161" s="90">
        <f t="shared" si="41"/>
        <v>33.78</v>
      </c>
      <c r="R161" s="389" t="s">
        <v>151</v>
      </c>
      <c r="S161" s="390"/>
      <c r="T161" s="390"/>
      <c r="U161" s="391"/>
      <c r="V161" s="90">
        <v>30.71</v>
      </c>
      <c r="W161" s="90">
        <v>2.0099999999999998</v>
      </c>
      <c r="X161" s="90">
        <v>87.87</v>
      </c>
      <c r="Y161" s="90">
        <v>16.75</v>
      </c>
      <c r="Z161" s="90">
        <v>137.34</v>
      </c>
      <c r="AA161" s="90">
        <v>66.83</v>
      </c>
      <c r="AB161" s="90">
        <v>0</v>
      </c>
      <c r="AC161" s="90">
        <v>107.35</v>
      </c>
      <c r="AD161" s="90">
        <v>16.75</v>
      </c>
      <c r="AE161" s="90">
        <f>SUM(AA161:AD161)</f>
        <v>190.93</v>
      </c>
    </row>
    <row r="162" spans="1:31" x14ac:dyDescent="0.15">
      <c r="A162" s="38"/>
      <c r="B162" s="12" t="s">
        <v>14</v>
      </c>
      <c r="C162" s="247">
        <f t="shared" ref="C162:C168" si="42">RANK(M162,$M$161:$M$168)</f>
        <v>1</v>
      </c>
      <c r="D162" s="124">
        <v>668.68</v>
      </c>
      <c r="E162" s="124">
        <v>71.81</v>
      </c>
      <c r="F162" s="125">
        <v>177.79</v>
      </c>
      <c r="G162" s="125">
        <v>486.64</v>
      </c>
      <c r="H162" s="91">
        <f>SUM(D162:G162)</f>
        <v>1404.92</v>
      </c>
      <c r="I162" s="90">
        <v>723.51</v>
      </c>
      <c r="J162" s="90">
        <v>74.680000000000007</v>
      </c>
      <c r="K162" s="90">
        <v>158.58000000000001</v>
      </c>
      <c r="L162" s="90">
        <v>486.64</v>
      </c>
      <c r="M162" s="90">
        <f t="shared" si="40"/>
        <v>1443.41</v>
      </c>
      <c r="N162" s="90">
        <f t="shared" si="41"/>
        <v>1549.4551604318281</v>
      </c>
      <c r="O162" s="90">
        <f t="shared" si="41"/>
        <v>186.62330889</v>
      </c>
      <c r="P162" s="90">
        <f t="shared" si="41"/>
        <v>492.37</v>
      </c>
      <c r="Q162" s="90">
        <f t="shared" si="41"/>
        <v>764.34999999999991</v>
      </c>
      <c r="R162" s="392"/>
      <c r="S162" s="393"/>
      <c r="T162" s="393"/>
      <c r="U162" s="394"/>
      <c r="V162" s="90">
        <v>941.25</v>
      </c>
      <c r="W162" s="90">
        <v>98.74</v>
      </c>
      <c r="X162" s="90">
        <v>314.58</v>
      </c>
      <c r="Y162" s="90">
        <v>228.45</v>
      </c>
      <c r="Z162" s="90">
        <v>1583.02</v>
      </c>
      <c r="AA162" s="91">
        <v>880.775160431828</v>
      </c>
      <c r="AB162" s="91">
        <v>114.81330889</v>
      </c>
      <c r="AC162" s="91">
        <v>314.58</v>
      </c>
      <c r="AD162" s="91">
        <v>277.70999999999998</v>
      </c>
      <c r="AE162" s="91">
        <f>SUM(AA162:AD162)</f>
        <v>1587.8784693218281</v>
      </c>
    </row>
    <row r="163" spans="1:31" x14ac:dyDescent="0.15">
      <c r="A163" s="38"/>
      <c r="B163" s="12" t="s">
        <v>7</v>
      </c>
      <c r="C163" s="247">
        <f t="shared" si="42"/>
        <v>3</v>
      </c>
      <c r="D163" s="125">
        <v>292.45999999999998</v>
      </c>
      <c r="E163" s="125">
        <v>240.55</v>
      </c>
      <c r="F163" s="125">
        <v>239.74</v>
      </c>
      <c r="G163" s="125">
        <v>0.28999999999999998</v>
      </c>
      <c r="H163" s="91">
        <f t="shared" ref="H163:H168" si="43">SUM(D163:G163)</f>
        <v>773.04</v>
      </c>
      <c r="I163" s="90">
        <v>264.07</v>
      </c>
      <c r="J163" s="90">
        <v>166.81</v>
      </c>
      <c r="K163" s="90">
        <v>188.72</v>
      </c>
      <c r="L163" s="90">
        <v>0.28999999999999998</v>
      </c>
      <c r="M163" s="90">
        <f t="shared" si="40"/>
        <v>619.89</v>
      </c>
      <c r="N163" s="90">
        <f t="shared" si="41"/>
        <v>656.03</v>
      </c>
      <c r="O163" s="90">
        <f t="shared" si="41"/>
        <v>409.32000000000005</v>
      </c>
      <c r="P163" s="90">
        <f t="shared" si="41"/>
        <v>469.3</v>
      </c>
      <c r="Q163" s="90">
        <f t="shared" si="41"/>
        <v>0.57999999999999996</v>
      </c>
      <c r="R163" s="392"/>
      <c r="S163" s="393"/>
      <c r="T163" s="393"/>
      <c r="U163" s="394"/>
      <c r="V163" s="90">
        <v>267.44</v>
      </c>
      <c r="W163" s="90">
        <v>159.79</v>
      </c>
      <c r="X163" s="90">
        <v>339.64</v>
      </c>
      <c r="Y163" s="90">
        <v>1.66</v>
      </c>
      <c r="Z163" s="90">
        <v>768.53</v>
      </c>
      <c r="AA163" s="91">
        <v>363.57</v>
      </c>
      <c r="AB163" s="91">
        <v>168.77</v>
      </c>
      <c r="AC163" s="91">
        <v>229.56</v>
      </c>
      <c r="AD163" s="91">
        <v>0.28999999999999998</v>
      </c>
      <c r="AE163" s="91">
        <f t="shared" ref="AE163:AE168" si="44">SUM(AA163:AD163)</f>
        <v>762.19</v>
      </c>
    </row>
    <row r="164" spans="1:31" x14ac:dyDescent="0.15">
      <c r="A164" s="38"/>
      <c r="B164" s="12" t="s">
        <v>8</v>
      </c>
      <c r="C164" s="248">
        <f t="shared" si="42"/>
        <v>4</v>
      </c>
      <c r="D164" s="123">
        <v>363.96</v>
      </c>
      <c r="E164" s="123">
        <v>16.8</v>
      </c>
      <c r="F164" s="125">
        <v>191.24</v>
      </c>
      <c r="G164" s="125">
        <v>0.77</v>
      </c>
      <c r="H164" s="91">
        <f t="shared" si="43"/>
        <v>572.77</v>
      </c>
      <c r="I164" s="90">
        <v>382</v>
      </c>
      <c r="J164" s="90">
        <v>20.2</v>
      </c>
      <c r="K164" s="90">
        <v>212.01</v>
      </c>
      <c r="L164" s="90">
        <v>0.77</v>
      </c>
      <c r="M164" s="90">
        <f t="shared" si="40"/>
        <v>614.98</v>
      </c>
      <c r="N164" s="90">
        <f t="shared" si="41"/>
        <v>685.98</v>
      </c>
      <c r="O164" s="90">
        <f t="shared" si="41"/>
        <v>16.8</v>
      </c>
      <c r="P164" s="90">
        <f t="shared" si="41"/>
        <v>1738.3700000000001</v>
      </c>
      <c r="Q164" s="90">
        <f t="shared" si="41"/>
        <v>21.48</v>
      </c>
      <c r="R164" s="392"/>
      <c r="S164" s="393"/>
      <c r="T164" s="393"/>
      <c r="U164" s="394"/>
      <c r="V164" s="90">
        <v>272.7</v>
      </c>
      <c r="W164" s="90">
        <v>0</v>
      </c>
      <c r="X164" s="90">
        <v>203.11</v>
      </c>
      <c r="Y164" s="90">
        <v>20.71</v>
      </c>
      <c r="Z164" s="90">
        <v>496.52</v>
      </c>
      <c r="AA164" s="91">
        <v>322.02</v>
      </c>
      <c r="AB164" s="91">
        <v>0</v>
      </c>
      <c r="AC164" s="91">
        <v>1547.13</v>
      </c>
      <c r="AD164" s="91">
        <v>20.71</v>
      </c>
      <c r="AE164" s="91">
        <f t="shared" si="44"/>
        <v>1889.8600000000001</v>
      </c>
    </row>
    <row r="165" spans="1:31" x14ac:dyDescent="0.15">
      <c r="A165" s="38"/>
      <c r="B165" s="12" t="s">
        <v>9</v>
      </c>
      <c r="C165" s="247">
        <f t="shared" si="42"/>
        <v>2</v>
      </c>
      <c r="D165" s="123">
        <v>140.37</v>
      </c>
      <c r="E165" s="123">
        <v>0.2</v>
      </c>
      <c r="F165" s="123">
        <v>734.34</v>
      </c>
      <c r="G165" s="125">
        <v>0.74</v>
      </c>
      <c r="H165" s="91">
        <f t="shared" si="43"/>
        <v>875.65000000000009</v>
      </c>
      <c r="I165" s="90">
        <v>203.11</v>
      </c>
      <c r="J165" s="90">
        <v>0.2</v>
      </c>
      <c r="K165" s="90">
        <v>989.5</v>
      </c>
      <c r="L165" s="90">
        <v>0.63</v>
      </c>
      <c r="M165" s="90">
        <f t="shared" si="40"/>
        <v>1193.44</v>
      </c>
      <c r="N165" s="90">
        <f t="shared" si="41"/>
        <v>346.03</v>
      </c>
      <c r="O165" s="90">
        <f t="shared" si="41"/>
        <v>0.4</v>
      </c>
      <c r="P165" s="90">
        <f t="shared" si="41"/>
        <v>1474.23</v>
      </c>
      <c r="Q165" s="90">
        <f t="shared" si="41"/>
        <v>1.48</v>
      </c>
      <c r="R165" s="392"/>
      <c r="S165" s="393"/>
      <c r="T165" s="393"/>
      <c r="U165" s="394"/>
      <c r="V165" s="90">
        <v>246</v>
      </c>
      <c r="W165" s="90">
        <v>0.2</v>
      </c>
      <c r="X165" s="90">
        <v>766.41</v>
      </c>
      <c r="Y165" s="90">
        <v>0.74</v>
      </c>
      <c r="Z165" s="90">
        <v>1013.3499999999999</v>
      </c>
      <c r="AA165" s="91">
        <v>205.66</v>
      </c>
      <c r="AB165" s="91">
        <v>0.2</v>
      </c>
      <c r="AC165" s="91">
        <v>739.89</v>
      </c>
      <c r="AD165" s="91">
        <v>0.74</v>
      </c>
      <c r="AE165" s="91">
        <f t="shared" si="44"/>
        <v>946.49</v>
      </c>
    </row>
    <row r="166" spans="1:31" x14ac:dyDescent="0.15">
      <c r="A166" s="38"/>
      <c r="B166" s="12" t="s">
        <v>10</v>
      </c>
      <c r="C166" s="249">
        <f t="shared" si="42"/>
        <v>8</v>
      </c>
      <c r="D166" s="125">
        <v>79.319999999999993</v>
      </c>
      <c r="E166" s="125">
        <v>0</v>
      </c>
      <c r="F166" s="125">
        <v>76.12</v>
      </c>
      <c r="G166" s="125">
        <v>0</v>
      </c>
      <c r="H166" s="91">
        <f t="shared" si="43"/>
        <v>155.44</v>
      </c>
      <c r="I166" s="90">
        <v>79.63</v>
      </c>
      <c r="J166" s="90">
        <v>0</v>
      </c>
      <c r="K166" s="90">
        <v>55.17</v>
      </c>
      <c r="L166" s="90">
        <v>0</v>
      </c>
      <c r="M166" s="90">
        <f t="shared" si="40"/>
        <v>134.80000000000001</v>
      </c>
      <c r="N166" s="90">
        <f t="shared" si="41"/>
        <v>145.16999999999999</v>
      </c>
      <c r="O166" s="90">
        <f t="shared" si="41"/>
        <v>0</v>
      </c>
      <c r="P166" s="90">
        <f t="shared" si="41"/>
        <v>152.32999999999998</v>
      </c>
      <c r="Q166" s="90">
        <f t="shared" si="41"/>
        <v>0</v>
      </c>
      <c r="R166" s="392"/>
      <c r="S166" s="393"/>
      <c r="T166" s="393"/>
      <c r="U166" s="394"/>
      <c r="V166" s="90">
        <v>32.53</v>
      </c>
      <c r="W166" s="90">
        <v>0</v>
      </c>
      <c r="X166" s="90">
        <v>56.56</v>
      </c>
      <c r="Y166" s="90">
        <v>0</v>
      </c>
      <c r="Z166" s="90">
        <v>89.09</v>
      </c>
      <c r="AA166" s="91">
        <v>65.849999999999994</v>
      </c>
      <c r="AB166" s="91">
        <v>0</v>
      </c>
      <c r="AC166" s="91">
        <v>76.209999999999994</v>
      </c>
      <c r="AD166" s="91">
        <v>0</v>
      </c>
      <c r="AE166" s="91">
        <f t="shared" si="44"/>
        <v>142.06</v>
      </c>
    </row>
    <row r="167" spans="1:31" x14ac:dyDescent="0.15">
      <c r="A167" s="38"/>
      <c r="B167" s="12" t="s">
        <v>11</v>
      </c>
      <c r="C167" s="248">
        <f t="shared" si="42"/>
        <v>5</v>
      </c>
      <c r="D167" s="125">
        <v>253.65</v>
      </c>
      <c r="E167" s="125">
        <v>61.22</v>
      </c>
      <c r="F167" s="125">
        <v>46.26</v>
      </c>
      <c r="G167" s="125">
        <v>20.59</v>
      </c>
      <c r="H167" s="91">
        <f t="shared" si="43"/>
        <v>381.71999999999997</v>
      </c>
      <c r="I167" s="90">
        <v>322.67</v>
      </c>
      <c r="J167" s="90">
        <v>90.68</v>
      </c>
      <c r="K167" s="90">
        <v>76.489999999999995</v>
      </c>
      <c r="L167" s="90">
        <v>16.489999999999998</v>
      </c>
      <c r="M167" s="90">
        <f t="shared" si="40"/>
        <v>506.33000000000004</v>
      </c>
      <c r="N167" s="90">
        <f t="shared" si="41"/>
        <v>615.73</v>
      </c>
      <c r="O167" s="90">
        <f t="shared" si="41"/>
        <v>101.4</v>
      </c>
      <c r="P167" s="90">
        <f t="shared" si="41"/>
        <v>121.55000000000001</v>
      </c>
      <c r="Q167" s="90">
        <f t="shared" si="41"/>
        <v>37.760000000000005</v>
      </c>
      <c r="R167" s="392"/>
      <c r="S167" s="393"/>
      <c r="T167" s="393"/>
      <c r="U167" s="394"/>
      <c r="V167" s="90">
        <v>434.68</v>
      </c>
      <c r="W167" s="90">
        <v>35.770000000000003</v>
      </c>
      <c r="X167" s="90">
        <v>58.48</v>
      </c>
      <c r="Y167" s="90">
        <v>12.4</v>
      </c>
      <c r="Z167" s="90">
        <v>541.32999999999993</v>
      </c>
      <c r="AA167" s="91">
        <v>362.08</v>
      </c>
      <c r="AB167" s="91">
        <v>40.18</v>
      </c>
      <c r="AC167" s="91">
        <v>75.290000000000006</v>
      </c>
      <c r="AD167" s="91">
        <v>17.170000000000002</v>
      </c>
      <c r="AE167" s="91">
        <f t="shared" si="44"/>
        <v>494.72</v>
      </c>
    </row>
    <row r="168" spans="1:31" x14ac:dyDescent="0.15">
      <c r="A168" s="38"/>
      <c r="B168" s="12" t="s">
        <v>13</v>
      </c>
      <c r="C168" s="249">
        <f t="shared" si="42"/>
        <v>7</v>
      </c>
      <c r="D168" s="125">
        <v>183.233850875999</v>
      </c>
      <c r="E168" s="2">
        <v>0</v>
      </c>
      <c r="F168" s="1">
        <v>1.52</v>
      </c>
      <c r="G168" s="91">
        <v>0</v>
      </c>
      <c r="H168" s="91">
        <f t="shared" si="43"/>
        <v>184.75385087599901</v>
      </c>
      <c r="I168" s="90">
        <v>146.93</v>
      </c>
      <c r="J168" s="90">
        <v>0</v>
      </c>
      <c r="K168" s="90">
        <v>1.48</v>
      </c>
      <c r="L168" s="90">
        <v>0</v>
      </c>
      <c r="M168" s="90">
        <f>SUM(I168:L168)</f>
        <v>148.41</v>
      </c>
      <c r="N168" s="90">
        <f t="shared" si="41"/>
        <v>308.03662386938697</v>
      </c>
      <c r="O168" s="90">
        <f t="shared" si="41"/>
        <v>0</v>
      </c>
      <c r="P168" s="90">
        <f t="shared" si="41"/>
        <v>3.58</v>
      </c>
      <c r="Q168" s="90">
        <f t="shared" si="41"/>
        <v>0</v>
      </c>
      <c r="R168" s="392"/>
      <c r="S168" s="393"/>
      <c r="T168" s="393"/>
      <c r="U168" s="394"/>
      <c r="V168" s="90">
        <v>0</v>
      </c>
      <c r="W168" s="90">
        <v>0</v>
      </c>
      <c r="X168" s="90">
        <v>0</v>
      </c>
      <c r="Y168" s="90">
        <v>0</v>
      </c>
      <c r="Z168" s="90">
        <v>0</v>
      </c>
      <c r="AA168" s="91">
        <v>124.802772993388</v>
      </c>
      <c r="AB168" s="91">
        <v>0</v>
      </c>
      <c r="AC168" s="91">
        <v>2.06</v>
      </c>
      <c r="AD168" s="91">
        <v>0</v>
      </c>
      <c r="AE168" s="91">
        <f t="shared" si="44"/>
        <v>126.86277299338801</v>
      </c>
    </row>
    <row r="169" spans="1:31" x14ac:dyDescent="0.15">
      <c r="A169" s="38"/>
      <c r="B169" s="3" t="s">
        <v>12</v>
      </c>
      <c r="C169" s="47"/>
      <c r="D169" s="92">
        <f t="shared" ref="D169:Q169" si="45">SUM(D161:D168)</f>
        <v>2009.8938508759991</v>
      </c>
      <c r="E169" s="92">
        <f t="shared" si="45"/>
        <v>390.58000000000004</v>
      </c>
      <c r="F169" s="92">
        <f t="shared" si="45"/>
        <v>1637.5199999999998</v>
      </c>
      <c r="G169" s="92">
        <f t="shared" si="45"/>
        <v>526.05999999999995</v>
      </c>
      <c r="H169" s="270">
        <f t="shared" si="45"/>
        <v>4564.0538508759992</v>
      </c>
      <c r="I169" s="92">
        <f t="shared" si="45"/>
        <v>2256.88</v>
      </c>
      <c r="J169" s="92">
        <f t="shared" si="45"/>
        <v>352.57</v>
      </c>
      <c r="K169" s="92">
        <f t="shared" si="45"/>
        <v>1783.3300000000002</v>
      </c>
      <c r="L169" s="92">
        <f t="shared" si="45"/>
        <v>522.41999999999996</v>
      </c>
      <c r="M169" s="270">
        <f t="shared" si="45"/>
        <v>4915.2</v>
      </c>
      <c r="N169" s="92">
        <f t="shared" si="45"/>
        <v>4401.4817843012152</v>
      </c>
      <c r="O169" s="92">
        <f t="shared" si="45"/>
        <v>714.54330888999993</v>
      </c>
      <c r="P169" s="92">
        <f t="shared" si="45"/>
        <v>4729.59</v>
      </c>
      <c r="Q169" s="92">
        <f t="shared" si="45"/>
        <v>859.43</v>
      </c>
      <c r="R169" s="395"/>
      <c r="S169" s="396"/>
      <c r="T169" s="396"/>
      <c r="U169" s="397"/>
      <c r="V169" s="218">
        <f>SUM(V161:V168)</f>
        <v>2225.31</v>
      </c>
      <c r="W169" s="218">
        <f t="shared" ref="W169:Z169" si="46">SUM(W161:W168)</f>
        <v>296.50999999999993</v>
      </c>
      <c r="X169" s="218">
        <f t="shared" si="46"/>
        <v>1826.6499999999999</v>
      </c>
      <c r="Y169" s="218">
        <f t="shared" si="46"/>
        <v>280.70999999999998</v>
      </c>
      <c r="Z169" s="218">
        <f t="shared" si="46"/>
        <v>4629.18</v>
      </c>
      <c r="AA169" s="92">
        <f>SUM(AA161:AA168)</f>
        <v>2391.5879334252159</v>
      </c>
      <c r="AB169" s="92">
        <f>SUM(AB161:AB168)</f>
        <v>323.96330889000001</v>
      </c>
      <c r="AC169" s="92">
        <f>SUM(AC161:AC168)</f>
        <v>3092.0699999999997</v>
      </c>
      <c r="AD169" s="92">
        <f>SUM(AD161:AD168)</f>
        <v>333.37</v>
      </c>
      <c r="AE169" s="92">
        <f>SUM(AE161:AE168)</f>
        <v>6140.9912423152173</v>
      </c>
    </row>
    <row r="170" spans="1:31" x14ac:dyDescent="0.15">
      <c r="A170" s="38"/>
      <c r="B170" s="13"/>
      <c r="C170" s="48"/>
      <c r="D170" s="54"/>
      <c r="E170" s="54"/>
      <c r="F170" s="54"/>
      <c r="G170" s="54"/>
      <c r="H170" s="54"/>
      <c r="I170" s="54"/>
      <c r="J170" s="54"/>
      <c r="K170" s="54"/>
      <c r="L170" s="54"/>
      <c r="M170" s="54"/>
      <c r="N170" s="54"/>
      <c r="O170" s="54"/>
      <c r="P170" s="54"/>
      <c r="Q170" s="54"/>
      <c r="R170" s="54"/>
      <c r="S170" s="54"/>
      <c r="T170" s="54"/>
      <c r="U170" s="51"/>
    </row>
    <row r="171" spans="1:31" ht="16.5" customHeight="1" x14ac:dyDescent="0.15">
      <c r="A171" s="38"/>
      <c r="B171" s="365" t="s">
        <v>56</v>
      </c>
      <c r="C171" s="311" t="s">
        <v>44</v>
      </c>
      <c r="D171" s="312"/>
      <c r="E171" s="411" t="s">
        <v>104</v>
      </c>
      <c r="F171" s="411"/>
      <c r="G171" s="411"/>
      <c r="H171" s="411"/>
      <c r="I171" s="411"/>
      <c r="J171" s="411"/>
      <c r="K171" s="411"/>
      <c r="L171" s="411"/>
      <c r="M171" s="411"/>
      <c r="N171" s="411"/>
      <c r="O171" s="411"/>
      <c r="P171" s="411"/>
      <c r="Q171" s="412"/>
      <c r="R171" s="398" t="s">
        <v>58</v>
      </c>
      <c r="S171" s="399"/>
      <c r="T171" s="399"/>
      <c r="U171" s="400"/>
    </row>
    <row r="172" spans="1:31" ht="18" customHeight="1" x14ac:dyDescent="0.15">
      <c r="A172" s="38"/>
      <c r="B172" s="366"/>
      <c r="C172" s="313"/>
      <c r="D172" s="314"/>
      <c r="E172" s="96" t="s">
        <v>19</v>
      </c>
      <c r="F172" s="96" t="s">
        <v>21</v>
      </c>
      <c r="G172" s="96" t="s">
        <v>45</v>
      </c>
      <c r="H172" s="96" t="s">
        <v>46</v>
      </c>
      <c r="I172" s="96" t="s">
        <v>47</v>
      </c>
      <c r="J172" s="96" t="s">
        <v>48</v>
      </c>
      <c r="K172" s="96" t="s">
        <v>49</v>
      </c>
      <c r="L172" s="96" t="s">
        <v>50</v>
      </c>
      <c r="M172" s="96" t="s">
        <v>51</v>
      </c>
      <c r="N172" s="96" t="s">
        <v>52</v>
      </c>
      <c r="O172" s="96" t="s">
        <v>53</v>
      </c>
      <c r="P172" s="96" t="s">
        <v>54</v>
      </c>
      <c r="Q172" s="102" t="s">
        <v>59</v>
      </c>
      <c r="R172" s="401"/>
      <c r="S172" s="402"/>
      <c r="T172" s="402"/>
      <c r="U172" s="403"/>
      <c r="V172" s="58"/>
    </row>
    <row r="173" spans="1:31" ht="18.75" customHeight="1" x14ac:dyDescent="0.15">
      <c r="A173" s="38"/>
      <c r="B173" s="378" t="s">
        <v>65</v>
      </c>
      <c r="C173" s="379"/>
      <c r="D173" s="10" t="s">
        <v>55</v>
      </c>
      <c r="E173" s="78">
        <v>2303.5161308417</v>
      </c>
      <c r="F173" s="78">
        <v>2113.5052816901998</v>
      </c>
      <c r="G173" s="78">
        <v>1822.1951774830002</v>
      </c>
      <c r="H173" s="78">
        <v>1485.07</v>
      </c>
      <c r="I173" s="78">
        <v>1431.81</v>
      </c>
      <c r="J173" s="78">
        <v>1321.7499999999998</v>
      </c>
      <c r="K173" s="78">
        <v>1140.6189472622978</v>
      </c>
      <c r="L173" s="78">
        <v>1078.22</v>
      </c>
      <c r="M173" s="78">
        <v>1050.4998000000001</v>
      </c>
      <c r="N173" s="78">
        <v>1309.3143735713991</v>
      </c>
      <c r="O173" s="78">
        <v>1491.9599999999998</v>
      </c>
      <c r="P173" s="78">
        <v>1552.3399999999997</v>
      </c>
      <c r="Q173" s="79">
        <f>SUM(E173:P173)/12</f>
        <v>1508.3999759040496</v>
      </c>
      <c r="R173" s="299"/>
      <c r="S173" s="404"/>
      <c r="T173" s="404"/>
      <c r="U173" s="405"/>
    </row>
    <row r="174" spans="1:31" ht="18.75" customHeight="1" x14ac:dyDescent="0.15">
      <c r="A174" s="38"/>
      <c r="B174" s="369"/>
      <c r="C174" s="380"/>
      <c r="D174" s="10" t="s">
        <v>34</v>
      </c>
      <c r="E174" s="78">
        <v>227.70688999999999</v>
      </c>
      <c r="F174" s="78">
        <v>204.00586900000002</v>
      </c>
      <c r="G174" s="78">
        <v>193.98480254999998</v>
      </c>
      <c r="H174" s="78">
        <v>229.47</v>
      </c>
      <c r="I174" s="78">
        <v>204.13</v>
      </c>
      <c r="J174" s="78">
        <v>147.37</v>
      </c>
      <c r="K174" s="78">
        <v>290.60000000000002</v>
      </c>
      <c r="L174" s="78">
        <v>215.41</v>
      </c>
      <c r="M174" s="78">
        <v>164.46</v>
      </c>
      <c r="N174" s="78">
        <v>123.86</v>
      </c>
      <c r="O174" s="78">
        <v>299.02</v>
      </c>
      <c r="P174" s="78">
        <v>351.04926598999998</v>
      </c>
      <c r="Q174" s="79">
        <f t="shared" ref="Q174:Q187" si="47">SUM(E174:P174)/12</f>
        <v>220.92223562833331</v>
      </c>
      <c r="R174" s="348"/>
      <c r="S174" s="406"/>
      <c r="T174" s="406"/>
      <c r="U174" s="407"/>
    </row>
    <row r="175" spans="1:31" ht="18.75" customHeight="1" x14ac:dyDescent="0.15">
      <c r="A175" s="38"/>
      <c r="B175" s="369"/>
      <c r="C175" s="380"/>
      <c r="D175" s="10" t="s">
        <v>35</v>
      </c>
      <c r="E175" s="78">
        <v>2033.819405</v>
      </c>
      <c r="F175" s="78">
        <v>1602.1235795600001</v>
      </c>
      <c r="G175" s="78">
        <v>1345.2239520099999</v>
      </c>
      <c r="H175" s="78">
        <v>1906.29</v>
      </c>
      <c r="I175" s="78">
        <v>2274.5100000000002</v>
      </c>
      <c r="J175" s="78">
        <v>1925.2600000000002</v>
      </c>
      <c r="K175" s="78">
        <v>1289.23293626349</v>
      </c>
      <c r="L175" s="78">
        <v>1232.06</v>
      </c>
      <c r="M175" s="78">
        <v>1679.1705527700001</v>
      </c>
      <c r="N175" s="78">
        <v>1717.36</v>
      </c>
      <c r="O175" s="78">
        <v>2382.5299999999997</v>
      </c>
      <c r="P175" s="78">
        <v>1867.697633309986</v>
      </c>
      <c r="Q175" s="79">
        <f t="shared" si="47"/>
        <v>1771.2731715761226</v>
      </c>
      <c r="R175" s="348"/>
      <c r="S175" s="406"/>
      <c r="T175" s="406"/>
      <c r="U175" s="407"/>
    </row>
    <row r="176" spans="1:31" ht="18.75" customHeight="1" x14ac:dyDescent="0.15">
      <c r="A176" s="38"/>
      <c r="B176" s="369"/>
      <c r="C176" s="380"/>
      <c r="D176" s="10" t="s">
        <v>36</v>
      </c>
      <c r="E176" s="78">
        <v>400.42</v>
      </c>
      <c r="F176" s="78">
        <v>376.23</v>
      </c>
      <c r="G176" s="78">
        <v>379.17</v>
      </c>
      <c r="H176" s="78">
        <v>413.35</v>
      </c>
      <c r="I176" s="78">
        <v>400.91</v>
      </c>
      <c r="J176" s="78">
        <v>413.04</v>
      </c>
      <c r="K176" s="78">
        <v>411.99000000000007</v>
      </c>
      <c r="L176" s="78">
        <v>409.6400000000001</v>
      </c>
      <c r="M176" s="78">
        <v>403.35064420000009</v>
      </c>
      <c r="N176" s="78">
        <v>394.61000000000007</v>
      </c>
      <c r="O176" s="78">
        <v>226.51000000000002</v>
      </c>
      <c r="P176" s="78">
        <v>280.61959190586202</v>
      </c>
      <c r="Q176" s="79">
        <f t="shared" si="47"/>
        <v>375.8200196754886</v>
      </c>
      <c r="R176" s="348"/>
      <c r="S176" s="406"/>
      <c r="T176" s="406"/>
      <c r="U176" s="407"/>
    </row>
    <row r="177" spans="1:21" ht="18.75" customHeight="1" x14ac:dyDescent="0.15">
      <c r="A177" s="38"/>
      <c r="B177" s="422"/>
      <c r="C177" s="423"/>
      <c r="D177" s="10" t="s">
        <v>22</v>
      </c>
      <c r="E177" s="78">
        <f>SUM(E173:E176)</f>
        <v>4965.4624258416998</v>
      </c>
      <c r="F177" s="78">
        <f t="shared" ref="F177:P177" si="48">SUM(F173:F176)</f>
        <v>4295.8647302501995</v>
      </c>
      <c r="G177" s="78">
        <f t="shared" si="48"/>
        <v>3740.5739320430002</v>
      </c>
      <c r="H177" s="78">
        <f t="shared" si="48"/>
        <v>4034.18</v>
      </c>
      <c r="I177" s="78">
        <f t="shared" si="48"/>
        <v>4311.3600000000006</v>
      </c>
      <c r="J177" s="78">
        <f t="shared" si="48"/>
        <v>3807.42</v>
      </c>
      <c r="K177" s="78">
        <f t="shared" si="48"/>
        <v>3132.4418835257879</v>
      </c>
      <c r="L177" s="78">
        <f t="shared" si="48"/>
        <v>2935.33</v>
      </c>
      <c r="M177" s="78">
        <f t="shared" si="48"/>
        <v>3297.4809969700004</v>
      </c>
      <c r="N177" s="78">
        <f t="shared" si="48"/>
        <v>3545.1443735713988</v>
      </c>
      <c r="O177" s="78">
        <f t="shared" si="48"/>
        <v>4400.0199999999995</v>
      </c>
      <c r="P177" s="78">
        <f t="shared" si="48"/>
        <v>4051.7064912058477</v>
      </c>
      <c r="Q177" s="79">
        <f t="shared" si="47"/>
        <v>3876.4154027839945</v>
      </c>
      <c r="R177" s="348"/>
      <c r="S177" s="406"/>
      <c r="T177" s="406"/>
      <c r="U177" s="407"/>
    </row>
    <row r="178" spans="1:21" ht="18.75" customHeight="1" x14ac:dyDescent="0.15">
      <c r="A178" s="38"/>
      <c r="B178" s="378" t="s">
        <v>41</v>
      </c>
      <c r="C178" s="379"/>
      <c r="D178" s="10" t="s">
        <v>55</v>
      </c>
      <c r="E178" s="73">
        <v>2375.040984037902</v>
      </c>
      <c r="F178" s="78">
        <f>AA169</f>
        <v>2391.5879334252159</v>
      </c>
      <c r="G178" s="78">
        <v>2009.8938508759991</v>
      </c>
      <c r="H178" s="78">
        <f>I169</f>
        <v>2256.88</v>
      </c>
      <c r="I178" s="69"/>
      <c r="J178" s="69"/>
      <c r="K178" s="69"/>
      <c r="L178" s="69"/>
      <c r="M178" s="70"/>
      <c r="N178" s="69"/>
      <c r="O178" s="69"/>
      <c r="P178" s="69"/>
      <c r="Q178" s="79">
        <f t="shared" si="47"/>
        <v>752.78356402825978</v>
      </c>
      <c r="R178" s="348"/>
      <c r="S178" s="406"/>
      <c r="T178" s="406"/>
      <c r="U178" s="407"/>
    </row>
    <row r="179" spans="1:21" ht="18.75" customHeight="1" x14ac:dyDescent="0.15">
      <c r="A179" s="38"/>
      <c r="B179" s="369"/>
      <c r="C179" s="380"/>
      <c r="D179" s="10" t="s">
        <v>34</v>
      </c>
      <c r="E179" s="93">
        <v>296.51</v>
      </c>
      <c r="F179" s="78">
        <f>AB169</f>
        <v>323.96330889000001</v>
      </c>
      <c r="G179" s="78">
        <v>373.78</v>
      </c>
      <c r="H179" s="212">
        <f>J169</f>
        <v>352.57</v>
      </c>
      <c r="I179" s="93"/>
      <c r="J179" s="93"/>
      <c r="K179" s="93"/>
      <c r="L179" s="93"/>
      <c r="M179" s="93"/>
      <c r="N179" s="93"/>
      <c r="O179" s="93"/>
      <c r="P179" s="93"/>
      <c r="Q179" s="79">
        <f t="shared" si="47"/>
        <v>112.23527574083333</v>
      </c>
      <c r="R179" s="348"/>
      <c r="S179" s="406"/>
      <c r="T179" s="406"/>
      <c r="U179" s="407"/>
    </row>
    <row r="180" spans="1:21" ht="18.75" customHeight="1" x14ac:dyDescent="0.15">
      <c r="A180" s="38"/>
      <c r="B180" s="369"/>
      <c r="C180" s="380"/>
      <c r="D180" s="10" t="s">
        <v>35</v>
      </c>
      <c r="E180" s="93">
        <v>1836.4699999999996</v>
      </c>
      <c r="F180" s="78">
        <f>AC169</f>
        <v>3092.0699999999997</v>
      </c>
      <c r="G180" s="78">
        <v>3224.2900000000004</v>
      </c>
      <c r="H180" s="212">
        <f>K169</f>
        <v>1783.3300000000002</v>
      </c>
      <c r="I180" s="93"/>
      <c r="J180" s="93"/>
      <c r="K180" s="93"/>
      <c r="L180" s="93"/>
      <c r="M180" s="93"/>
      <c r="N180" s="93"/>
      <c r="O180" s="93"/>
      <c r="P180" s="93"/>
      <c r="Q180" s="79">
        <f t="shared" si="47"/>
        <v>828.01333333333332</v>
      </c>
      <c r="R180" s="348"/>
      <c r="S180" s="406"/>
      <c r="T180" s="406"/>
      <c r="U180" s="407"/>
    </row>
    <row r="181" spans="1:21" ht="18.75" customHeight="1" x14ac:dyDescent="0.15">
      <c r="A181" s="38"/>
      <c r="B181" s="369"/>
      <c r="C181" s="380"/>
      <c r="D181" s="10" t="s">
        <v>36</v>
      </c>
      <c r="E181" s="93">
        <v>280.70999999999998</v>
      </c>
      <c r="F181" s="78">
        <f>AD169</f>
        <v>333.37</v>
      </c>
      <c r="G181" s="78">
        <v>526.05999999999995</v>
      </c>
      <c r="H181" s="212">
        <f>L169</f>
        <v>522.41999999999996</v>
      </c>
      <c r="I181" s="93"/>
      <c r="J181" s="93"/>
      <c r="K181" s="93"/>
      <c r="L181" s="93"/>
      <c r="M181" s="93"/>
      <c r="N181" s="93"/>
      <c r="O181" s="93"/>
      <c r="P181" s="93"/>
      <c r="Q181" s="79">
        <f t="shared" si="47"/>
        <v>138.54666666666665</v>
      </c>
      <c r="R181" s="348"/>
      <c r="S181" s="406"/>
      <c r="T181" s="406"/>
      <c r="U181" s="407"/>
    </row>
    <row r="182" spans="1:21" ht="18.75" customHeight="1" x14ac:dyDescent="0.15">
      <c r="A182" s="38"/>
      <c r="B182" s="422"/>
      <c r="C182" s="423"/>
      <c r="D182" s="10" t="s">
        <v>12</v>
      </c>
      <c r="E182" s="93">
        <f>SUM(E178:E181)</f>
        <v>4788.7309840379012</v>
      </c>
      <c r="F182" s="78">
        <f>SUM(F178:F181)</f>
        <v>6140.9912423152155</v>
      </c>
      <c r="G182" s="78">
        <f>SUM(G178:G181)</f>
        <v>6134.0238508759994</v>
      </c>
      <c r="H182" s="224">
        <f>SUM(H178:H181)</f>
        <v>4915.2000000000007</v>
      </c>
      <c r="I182" s="257"/>
      <c r="J182" s="93"/>
      <c r="K182" s="93"/>
      <c r="L182" s="93"/>
      <c r="M182" s="93"/>
      <c r="N182" s="93"/>
      <c r="O182" s="93"/>
      <c r="P182" s="93"/>
      <c r="Q182" s="79">
        <f t="shared" si="47"/>
        <v>1831.5788397690931</v>
      </c>
      <c r="R182" s="348"/>
      <c r="S182" s="406"/>
      <c r="T182" s="406"/>
      <c r="U182" s="407"/>
    </row>
    <row r="183" spans="1:21" ht="18.75" customHeight="1" x14ac:dyDescent="0.15">
      <c r="A183" s="38"/>
      <c r="B183" s="378" t="s">
        <v>57</v>
      </c>
      <c r="C183" s="379"/>
      <c r="D183" s="10" t="s">
        <v>55</v>
      </c>
      <c r="E183" s="80">
        <f>E178-E173</f>
        <v>71.524853196202002</v>
      </c>
      <c r="F183" s="80">
        <f t="shared" ref="F183:H183" si="49">F178-F173</f>
        <v>278.08265173501604</v>
      </c>
      <c r="G183" s="80">
        <f t="shared" si="49"/>
        <v>187.6986733929989</v>
      </c>
      <c r="H183" s="80">
        <f t="shared" si="49"/>
        <v>771.81000000000017</v>
      </c>
      <c r="I183" s="69"/>
      <c r="J183" s="69"/>
      <c r="K183" s="69"/>
      <c r="L183" s="69"/>
      <c r="M183" s="70"/>
      <c r="N183" s="69"/>
      <c r="O183" s="69"/>
      <c r="P183" s="69"/>
      <c r="Q183" s="79">
        <f>SUM(E183:P183)/12</f>
        <v>109.09301486035143</v>
      </c>
      <c r="R183" s="348"/>
      <c r="S183" s="406"/>
      <c r="T183" s="406"/>
      <c r="U183" s="407"/>
    </row>
    <row r="184" spans="1:21" ht="18.75" customHeight="1" x14ac:dyDescent="0.15">
      <c r="A184" s="38"/>
      <c r="B184" s="369"/>
      <c r="C184" s="380"/>
      <c r="D184" s="10" t="s">
        <v>34</v>
      </c>
      <c r="E184" s="80">
        <f t="shared" ref="E184:H186" si="50">E179-E174</f>
        <v>68.803110000000004</v>
      </c>
      <c r="F184" s="80">
        <f t="shared" si="50"/>
        <v>119.95743988999999</v>
      </c>
      <c r="G184" s="80">
        <f t="shared" si="50"/>
        <v>179.79519744999999</v>
      </c>
      <c r="H184" s="80">
        <f t="shared" si="50"/>
        <v>123.1</v>
      </c>
      <c r="I184" s="93"/>
      <c r="J184" s="93"/>
      <c r="K184" s="93"/>
      <c r="L184" s="93"/>
      <c r="M184" s="93"/>
      <c r="N184" s="93"/>
      <c r="O184" s="93"/>
      <c r="P184" s="93"/>
      <c r="Q184" s="79">
        <f t="shared" si="47"/>
        <v>40.971312278333329</v>
      </c>
      <c r="R184" s="348"/>
      <c r="S184" s="406"/>
      <c r="T184" s="406"/>
      <c r="U184" s="407"/>
    </row>
    <row r="185" spans="1:21" ht="18.75" customHeight="1" x14ac:dyDescent="0.15">
      <c r="A185" s="38"/>
      <c r="B185" s="369"/>
      <c r="C185" s="380"/>
      <c r="D185" s="10" t="s">
        <v>35</v>
      </c>
      <c r="E185" s="80">
        <f>E180-E175</f>
        <v>-197.34940500000039</v>
      </c>
      <c r="F185" s="80">
        <f t="shared" ref="F185:H185" si="51">F180-F175</f>
        <v>1489.9464204399997</v>
      </c>
      <c r="G185" s="80">
        <f t="shared" si="51"/>
        <v>1879.0660479900005</v>
      </c>
      <c r="H185" s="80">
        <f t="shared" si="51"/>
        <v>-122.95999999999981</v>
      </c>
      <c r="I185" s="93"/>
      <c r="J185" s="93"/>
      <c r="K185" s="93"/>
      <c r="L185" s="93"/>
      <c r="M185" s="93"/>
      <c r="N185" s="93"/>
      <c r="O185" s="93"/>
      <c r="P185" s="93"/>
      <c r="Q185" s="79">
        <f t="shared" si="47"/>
        <v>254.05858861916667</v>
      </c>
      <c r="R185" s="348"/>
      <c r="S185" s="406"/>
      <c r="T185" s="406"/>
      <c r="U185" s="407"/>
    </row>
    <row r="186" spans="1:21" ht="18.75" customHeight="1" x14ac:dyDescent="0.15">
      <c r="A186" s="38"/>
      <c r="B186" s="369"/>
      <c r="C186" s="380"/>
      <c r="D186" s="10" t="s">
        <v>36</v>
      </c>
      <c r="E186" s="80">
        <f t="shared" si="50"/>
        <v>-119.71000000000004</v>
      </c>
      <c r="F186" s="80">
        <f t="shared" si="50"/>
        <v>-42.860000000000014</v>
      </c>
      <c r="G186" s="80">
        <f t="shared" si="50"/>
        <v>146.88999999999993</v>
      </c>
      <c r="H186" s="80">
        <f t="shared" si="50"/>
        <v>109.06999999999994</v>
      </c>
      <c r="I186" s="93"/>
      <c r="J186" s="93"/>
      <c r="K186" s="93"/>
      <c r="L186" s="93"/>
      <c r="M186" s="93"/>
      <c r="N186" s="93"/>
      <c r="O186" s="93"/>
      <c r="P186" s="93"/>
      <c r="Q186" s="79">
        <f t="shared" si="47"/>
        <v>7.7824999999999847</v>
      </c>
      <c r="R186" s="348"/>
      <c r="S186" s="406"/>
      <c r="T186" s="406"/>
      <c r="U186" s="407"/>
    </row>
    <row r="187" spans="1:21" ht="18.75" customHeight="1" thickBot="1" x14ac:dyDescent="0.2">
      <c r="A187" s="38"/>
      <c r="B187" s="381"/>
      <c r="C187" s="382"/>
      <c r="D187" s="22" t="s">
        <v>12</v>
      </c>
      <c r="E187" s="103">
        <f>SUM(E183:E186)</f>
        <v>-176.73144180379842</v>
      </c>
      <c r="F187" s="103">
        <f>SUM(F183:F186)</f>
        <v>1845.1265120650155</v>
      </c>
      <c r="G187" s="103">
        <f t="shared" ref="G187:P187" si="52">SUM(G183:G186)</f>
        <v>2393.4499188329992</v>
      </c>
      <c r="H187" s="103">
        <f t="shared" si="52"/>
        <v>881.02000000000032</v>
      </c>
      <c r="I187" s="103">
        <f t="shared" si="52"/>
        <v>0</v>
      </c>
      <c r="J187" s="103">
        <f t="shared" si="52"/>
        <v>0</v>
      </c>
      <c r="K187" s="103">
        <f t="shared" si="52"/>
        <v>0</v>
      </c>
      <c r="L187" s="103">
        <f t="shared" si="52"/>
        <v>0</v>
      </c>
      <c r="M187" s="103">
        <f t="shared" si="52"/>
        <v>0</v>
      </c>
      <c r="N187" s="103">
        <f t="shared" si="52"/>
        <v>0</v>
      </c>
      <c r="O187" s="103">
        <f t="shared" si="52"/>
        <v>0</v>
      </c>
      <c r="P187" s="103">
        <f t="shared" si="52"/>
        <v>0</v>
      </c>
      <c r="Q187" s="104">
        <f t="shared" si="47"/>
        <v>411.90541575785142</v>
      </c>
      <c r="R187" s="408"/>
      <c r="S187" s="409"/>
      <c r="T187" s="409"/>
      <c r="U187" s="410"/>
    </row>
    <row r="188" spans="1:21" x14ac:dyDescent="0.15">
      <c r="A188" s="38"/>
      <c r="B188" s="63"/>
      <c r="C188" s="54"/>
      <c r="D188" s="54"/>
      <c r="E188" s="54"/>
      <c r="F188" s="54"/>
      <c r="G188" s="54"/>
      <c r="H188" s="54"/>
      <c r="I188" s="54"/>
      <c r="J188" s="54"/>
      <c r="K188" s="54"/>
      <c r="L188" s="54"/>
      <c r="M188" s="54"/>
      <c r="N188" s="54"/>
      <c r="O188" s="54"/>
      <c r="P188" s="54"/>
      <c r="Q188" s="54"/>
      <c r="R188" s="54"/>
      <c r="S188" s="54"/>
      <c r="T188" s="54"/>
      <c r="U188" s="51"/>
    </row>
    <row r="189" spans="1:21" x14ac:dyDescent="0.15">
      <c r="A189" s="38"/>
      <c r="B189" s="63"/>
      <c r="C189" s="54"/>
      <c r="D189" s="54"/>
      <c r="E189" s="54"/>
      <c r="F189" s="54"/>
      <c r="G189" s="54"/>
      <c r="H189" s="54"/>
      <c r="I189" s="54"/>
      <c r="J189" s="54"/>
      <c r="K189" s="54"/>
      <c r="L189" s="54"/>
      <c r="M189" s="54"/>
      <c r="N189" s="54"/>
      <c r="O189" s="54"/>
      <c r="P189" s="54"/>
      <c r="Q189" s="54"/>
      <c r="R189" s="54"/>
      <c r="S189" s="54"/>
      <c r="T189" s="54"/>
      <c r="U189" s="51"/>
    </row>
    <row r="190" spans="1:21" x14ac:dyDescent="0.15">
      <c r="A190" s="38"/>
      <c r="B190" s="63"/>
      <c r="C190" s="54"/>
      <c r="D190" s="54"/>
      <c r="E190" s="54"/>
      <c r="F190" s="54"/>
      <c r="G190" s="54"/>
      <c r="H190" s="54"/>
      <c r="I190" s="54"/>
      <c r="J190" s="54"/>
      <c r="K190" s="54"/>
      <c r="L190" s="54"/>
      <c r="M190" s="54"/>
      <c r="N190" s="54"/>
      <c r="O190" s="54"/>
      <c r="P190" s="54"/>
      <c r="Q190" s="54"/>
      <c r="R190" s="54"/>
      <c r="S190" s="54"/>
      <c r="T190" s="54"/>
      <c r="U190" s="51"/>
    </row>
    <row r="191" spans="1:21" x14ac:dyDescent="0.15">
      <c r="A191" s="38"/>
      <c r="B191" s="63"/>
      <c r="C191" s="54"/>
      <c r="D191" s="54"/>
      <c r="E191" s="54"/>
      <c r="F191" s="54"/>
      <c r="G191" s="54"/>
      <c r="H191" s="54"/>
      <c r="I191" s="54"/>
      <c r="J191" s="54"/>
      <c r="K191" s="54"/>
      <c r="L191" s="54"/>
      <c r="M191" s="54"/>
      <c r="N191" s="54"/>
      <c r="O191" s="54"/>
      <c r="P191" s="54"/>
      <c r="Q191" s="54"/>
      <c r="R191" s="54"/>
      <c r="S191" s="54"/>
      <c r="T191" s="54"/>
      <c r="U191" s="51"/>
    </row>
    <row r="192" spans="1:21" x14ac:dyDescent="0.15">
      <c r="A192" s="38"/>
      <c r="B192" s="63"/>
      <c r="C192" s="54"/>
      <c r="D192" s="54"/>
      <c r="E192" s="54"/>
      <c r="F192" s="54"/>
      <c r="G192" s="54"/>
      <c r="H192" s="54"/>
      <c r="I192" s="54"/>
      <c r="J192" s="54"/>
      <c r="K192" s="54"/>
      <c r="L192" s="54"/>
      <c r="M192" s="54"/>
      <c r="N192" s="54"/>
      <c r="O192" s="54"/>
      <c r="P192" s="54"/>
      <c r="Q192" s="54"/>
      <c r="R192" s="54"/>
      <c r="S192" s="54"/>
      <c r="T192" s="54"/>
      <c r="U192" s="51"/>
    </row>
    <row r="193" spans="1:21" x14ac:dyDescent="0.15">
      <c r="A193" s="38"/>
      <c r="B193" s="63"/>
      <c r="C193" s="54"/>
      <c r="D193" s="54"/>
      <c r="E193" s="54"/>
      <c r="F193" s="54"/>
      <c r="G193" s="54"/>
      <c r="H193" s="54"/>
      <c r="I193" s="54"/>
      <c r="J193" s="54"/>
      <c r="K193" s="54"/>
      <c r="L193" s="54"/>
      <c r="M193" s="54"/>
      <c r="N193" s="54"/>
      <c r="O193" s="54"/>
      <c r="P193" s="54"/>
      <c r="Q193" s="54"/>
      <c r="R193" s="54"/>
      <c r="S193" s="54"/>
      <c r="T193" s="54"/>
      <c r="U193" s="51"/>
    </row>
    <row r="194" spans="1:21" x14ac:dyDescent="0.15">
      <c r="A194" s="38"/>
      <c r="B194" s="63"/>
      <c r="C194" s="54"/>
      <c r="D194" s="54"/>
      <c r="E194" s="54"/>
      <c r="F194" s="54"/>
      <c r="G194" s="54"/>
      <c r="H194" s="54"/>
      <c r="I194" s="54"/>
      <c r="J194" s="54"/>
      <c r="K194" s="54"/>
      <c r="L194" s="54"/>
      <c r="M194" s="54"/>
      <c r="N194" s="54"/>
      <c r="O194" s="54"/>
      <c r="P194" s="54"/>
      <c r="Q194" s="54"/>
      <c r="R194" s="54"/>
      <c r="S194" s="54"/>
      <c r="T194" s="54"/>
      <c r="U194" s="51"/>
    </row>
    <row r="195" spans="1:21" x14ac:dyDescent="0.15">
      <c r="A195" s="38"/>
      <c r="B195" s="63"/>
      <c r="C195" s="54"/>
      <c r="D195" s="54"/>
      <c r="E195" s="54"/>
      <c r="F195" s="54"/>
      <c r="G195" s="54"/>
      <c r="H195" s="54"/>
      <c r="I195" s="54"/>
      <c r="J195" s="54"/>
      <c r="K195" s="54"/>
      <c r="L195" s="54"/>
      <c r="M195" s="54"/>
      <c r="N195" s="54"/>
      <c r="O195" s="54"/>
      <c r="P195" s="54"/>
      <c r="Q195" s="54"/>
      <c r="R195" s="54"/>
      <c r="S195" s="54"/>
      <c r="T195" s="54"/>
      <c r="U195" s="51"/>
    </row>
    <row r="196" spans="1:21" x14ac:dyDescent="0.15">
      <c r="A196" s="38"/>
      <c r="B196" s="63"/>
      <c r="C196" s="54"/>
      <c r="D196" s="54"/>
      <c r="E196" s="54"/>
      <c r="F196" s="54"/>
      <c r="G196" s="54"/>
      <c r="H196" s="54"/>
      <c r="I196" s="54"/>
      <c r="J196" s="54"/>
      <c r="K196" s="54"/>
      <c r="L196" s="54"/>
      <c r="M196" s="54"/>
      <c r="N196" s="54"/>
      <c r="O196" s="54"/>
      <c r="P196" s="54"/>
      <c r="Q196" s="54"/>
      <c r="R196" s="54"/>
      <c r="S196" s="54"/>
      <c r="T196" s="54"/>
      <c r="U196" s="51"/>
    </row>
    <row r="197" spans="1:21" ht="12.75" customHeight="1" x14ac:dyDescent="0.15">
      <c r="A197" s="38"/>
      <c r="B197" s="63"/>
      <c r="C197" s="54"/>
      <c r="D197" s="54"/>
      <c r="E197" s="54"/>
      <c r="F197" s="54"/>
      <c r="G197" s="54"/>
      <c r="H197" s="54"/>
      <c r="I197" s="54"/>
      <c r="J197" s="54"/>
      <c r="K197" s="54"/>
      <c r="L197" s="54"/>
      <c r="M197" s="54"/>
      <c r="N197" s="54"/>
      <c r="O197" s="54"/>
      <c r="P197" s="54"/>
      <c r="Q197" s="54"/>
      <c r="R197" s="54"/>
      <c r="S197" s="54"/>
      <c r="T197" s="54"/>
      <c r="U197" s="51"/>
    </row>
    <row r="198" spans="1:21" x14ac:dyDescent="0.15">
      <c r="A198" s="38"/>
      <c r="B198" s="63"/>
      <c r="C198" s="54"/>
      <c r="D198" s="54"/>
      <c r="E198" s="54"/>
      <c r="F198" s="54"/>
      <c r="G198" s="54"/>
      <c r="H198" s="54"/>
      <c r="I198" s="54"/>
      <c r="J198" s="54"/>
      <c r="K198" s="54"/>
      <c r="L198" s="54"/>
      <c r="M198" s="54"/>
      <c r="N198" s="54"/>
      <c r="O198" s="54"/>
      <c r="P198" s="54"/>
      <c r="Q198" s="54"/>
      <c r="R198" s="54"/>
      <c r="S198" s="54"/>
      <c r="T198" s="54"/>
      <c r="U198" s="51"/>
    </row>
    <row r="199" spans="1:21" ht="17.25" thickBot="1" x14ac:dyDescent="0.2">
      <c r="A199" s="38"/>
      <c r="B199" s="64"/>
      <c r="C199" s="65"/>
      <c r="D199" s="65"/>
      <c r="E199" s="65"/>
      <c r="F199" s="65"/>
      <c r="G199" s="65"/>
      <c r="H199" s="65"/>
      <c r="I199" s="65"/>
      <c r="J199" s="65"/>
      <c r="K199" s="65"/>
      <c r="L199" s="65"/>
      <c r="M199" s="65"/>
      <c r="N199" s="65"/>
      <c r="O199" s="65"/>
      <c r="P199" s="65"/>
      <c r="Q199" s="65"/>
      <c r="R199" s="65"/>
      <c r="S199" s="65"/>
      <c r="T199" s="65"/>
      <c r="U199" s="60"/>
    </row>
    <row r="200" spans="1:21" s="58" customFormat="1" ht="33.75" customHeight="1" thickBot="1" x14ac:dyDescent="0.2">
      <c r="A200" s="486" t="s">
        <v>123</v>
      </c>
      <c r="B200" s="487"/>
      <c r="C200" s="487"/>
      <c r="D200" s="54"/>
      <c r="E200" s="54"/>
      <c r="F200" s="54"/>
      <c r="G200" s="54"/>
      <c r="H200" s="54"/>
      <c r="I200" s="54"/>
      <c r="J200" s="54"/>
      <c r="K200" s="54"/>
      <c r="L200" s="54"/>
      <c r="M200" s="54"/>
      <c r="N200" s="54"/>
      <c r="O200" s="54"/>
      <c r="P200" s="54"/>
      <c r="Q200" s="54"/>
      <c r="R200" s="54"/>
      <c r="S200" s="54"/>
      <c r="T200" s="54"/>
      <c r="U200" s="54"/>
    </row>
    <row r="201" spans="1:21" ht="22.5" customHeight="1" x14ac:dyDescent="0.15">
      <c r="A201" s="38"/>
      <c r="B201" s="359" t="s">
        <v>23</v>
      </c>
      <c r="C201" s="361" t="s">
        <v>2</v>
      </c>
      <c r="D201" s="305" t="s">
        <v>98</v>
      </c>
      <c r="E201" s="306"/>
      <c r="F201" s="306"/>
      <c r="G201" s="306"/>
      <c r="H201" s="306"/>
      <c r="I201" s="306"/>
      <c r="J201" s="306"/>
      <c r="K201" s="306"/>
      <c r="L201" s="306"/>
      <c r="M201" s="306"/>
      <c r="N201" s="306"/>
      <c r="O201" s="306"/>
      <c r="P201" s="306"/>
      <c r="Q201" s="306"/>
      <c r="R201" s="306"/>
      <c r="S201" s="306"/>
      <c r="T201" s="306"/>
      <c r="U201" s="363"/>
    </row>
    <row r="202" spans="1:21" x14ac:dyDescent="0.15">
      <c r="A202" s="38"/>
      <c r="B202" s="360"/>
      <c r="C202" s="362"/>
      <c r="D202" s="330" t="s">
        <v>25</v>
      </c>
      <c r="E202" s="330"/>
      <c r="F202" s="330" t="s">
        <v>26</v>
      </c>
      <c r="G202" s="330"/>
      <c r="H202" s="330" t="s">
        <v>28</v>
      </c>
      <c r="I202" s="330"/>
      <c r="J202" s="330" t="s">
        <v>29</v>
      </c>
      <c r="K202" s="330"/>
      <c r="L202" s="330" t="s">
        <v>30</v>
      </c>
      <c r="M202" s="330"/>
      <c r="N202" s="330" t="s">
        <v>31</v>
      </c>
      <c r="O202" s="330"/>
      <c r="P202" s="330" t="s">
        <v>38</v>
      </c>
      <c r="Q202" s="330"/>
      <c r="R202" s="330" t="s">
        <v>39</v>
      </c>
      <c r="S202" s="330"/>
      <c r="T202" s="330" t="s">
        <v>22</v>
      </c>
      <c r="U202" s="364"/>
    </row>
    <row r="203" spans="1:21" x14ac:dyDescent="0.15">
      <c r="A203" s="38"/>
      <c r="B203" s="360"/>
      <c r="C203" s="362"/>
      <c r="D203" s="330"/>
      <c r="E203" s="330"/>
      <c r="F203" s="330"/>
      <c r="G203" s="330"/>
      <c r="H203" s="330"/>
      <c r="I203" s="330"/>
      <c r="J203" s="330"/>
      <c r="K203" s="330"/>
      <c r="L203" s="330"/>
      <c r="M203" s="330"/>
      <c r="N203" s="330"/>
      <c r="O203" s="330"/>
      <c r="P203" s="330"/>
      <c r="Q203" s="330"/>
      <c r="R203" s="330"/>
      <c r="S203" s="330"/>
      <c r="T203" s="330"/>
      <c r="U203" s="364"/>
    </row>
    <row r="204" spans="1:21" ht="16.5" customHeight="1" x14ac:dyDescent="0.15">
      <c r="A204" s="38"/>
      <c r="B204" s="16" t="s">
        <v>6</v>
      </c>
      <c r="C204" s="11">
        <f>RANK(F204,$F$204:$G$211)</f>
        <v>1</v>
      </c>
      <c r="D204" s="354">
        <v>1144.81</v>
      </c>
      <c r="E204" s="354"/>
      <c r="F204" s="354">
        <v>1997</v>
      </c>
      <c r="G204" s="354"/>
      <c r="H204" s="354">
        <v>2209</v>
      </c>
      <c r="I204" s="354"/>
      <c r="J204" s="320">
        <v>1383</v>
      </c>
      <c r="K204" s="321"/>
      <c r="L204" s="322"/>
      <c r="M204" s="322"/>
      <c r="N204" s="322"/>
      <c r="O204" s="322"/>
      <c r="P204" s="322"/>
      <c r="Q204" s="322"/>
      <c r="R204" s="322"/>
      <c r="S204" s="322"/>
      <c r="T204" s="351">
        <f>SUM(D204:S204)</f>
        <v>6733.8099999999995</v>
      </c>
      <c r="U204" s="352"/>
    </row>
    <row r="205" spans="1:21" x14ac:dyDescent="0.15">
      <c r="A205" s="38"/>
      <c r="B205" s="12" t="s">
        <v>14</v>
      </c>
      <c r="C205" s="11">
        <f t="shared" ref="C205:C211" si="53">RANK(F205,$F$204:$G$211)</f>
        <v>2</v>
      </c>
      <c r="D205" s="309">
        <v>2939.96</v>
      </c>
      <c r="E205" s="309"/>
      <c r="F205" s="309">
        <v>1743.044938</v>
      </c>
      <c r="G205" s="309"/>
      <c r="H205" s="309">
        <v>2538.31</v>
      </c>
      <c r="I205" s="309"/>
      <c r="J205" s="320">
        <v>3268.46</v>
      </c>
      <c r="K205" s="321"/>
      <c r="L205" s="309"/>
      <c r="M205" s="353"/>
      <c r="N205" s="309"/>
      <c r="O205" s="353"/>
      <c r="P205" s="310"/>
      <c r="Q205" s="310"/>
      <c r="R205" s="310"/>
      <c r="S205" s="310"/>
      <c r="T205" s="307">
        <f>SUM(D205:G205)</f>
        <v>4683.004938</v>
      </c>
      <c r="U205" s="323"/>
    </row>
    <row r="206" spans="1:21" x14ac:dyDescent="0.15">
      <c r="A206" s="38"/>
      <c r="B206" s="12" t="s">
        <v>7</v>
      </c>
      <c r="C206" s="11">
        <f t="shared" si="53"/>
        <v>3</v>
      </c>
      <c r="D206" s="309">
        <v>1277</v>
      </c>
      <c r="E206" s="309"/>
      <c r="F206" s="309">
        <v>1169</v>
      </c>
      <c r="G206" s="309"/>
      <c r="H206" s="309">
        <v>1766.09</v>
      </c>
      <c r="I206" s="309"/>
      <c r="J206" s="308">
        <v>610</v>
      </c>
      <c r="K206" s="309"/>
      <c r="L206" s="310"/>
      <c r="M206" s="310"/>
      <c r="N206" s="310"/>
      <c r="O206" s="310"/>
      <c r="P206" s="310"/>
      <c r="Q206" s="310"/>
      <c r="R206" s="310"/>
      <c r="S206" s="310"/>
      <c r="T206" s="307">
        <f t="shared" ref="T206:T212" si="54">SUM(D206:G206)</f>
        <v>2446</v>
      </c>
      <c r="U206" s="323"/>
    </row>
    <row r="207" spans="1:21" x14ac:dyDescent="0.15">
      <c r="A207" s="38"/>
      <c r="B207" s="12" t="s">
        <v>8</v>
      </c>
      <c r="C207" s="11">
        <f t="shared" si="53"/>
        <v>4</v>
      </c>
      <c r="D207" s="309">
        <v>1000</v>
      </c>
      <c r="E207" s="309"/>
      <c r="F207" s="309">
        <v>930</v>
      </c>
      <c r="G207" s="309"/>
      <c r="H207" s="309">
        <v>1330</v>
      </c>
      <c r="I207" s="309"/>
      <c r="J207" s="308">
        <v>1200</v>
      </c>
      <c r="K207" s="309"/>
      <c r="L207" s="310"/>
      <c r="M207" s="310"/>
      <c r="N207" s="310"/>
      <c r="O207" s="310"/>
      <c r="P207" s="310"/>
      <c r="Q207" s="310"/>
      <c r="R207" s="310"/>
      <c r="S207" s="310"/>
      <c r="T207" s="307">
        <f t="shared" si="54"/>
        <v>1930</v>
      </c>
      <c r="U207" s="323"/>
    </row>
    <row r="208" spans="1:21" ht="16.5" customHeight="1" x14ac:dyDescent="0.15">
      <c r="A208" s="38"/>
      <c r="B208" s="12" t="s">
        <v>9</v>
      </c>
      <c r="C208" s="11">
        <f t="shared" si="53"/>
        <v>5</v>
      </c>
      <c r="D208" s="309">
        <v>1045</v>
      </c>
      <c r="E208" s="309"/>
      <c r="F208" s="309">
        <v>856</v>
      </c>
      <c r="G208" s="309"/>
      <c r="H208" s="307">
        <v>1164</v>
      </c>
      <c r="I208" s="307"/>
      <c r="J208" s="308">
        <v>1231</v>
      </c>
      <c r="K208" s="309"/>
      <c r="L208" s="310"/>
      <c r="M208" s="310"/>
      <c r="N208" s="310"/>
      <c r="O208" s="310"/>
      <c r="P208" s="310"/>
      <c r="Q208" s="310"/>
      <c r="R208" s="310"/>
      <c r="S208" s="310"/>
      <c r="T208" s="307">
        <f t="shared" si="54"/>
        <v>1901</v>
      </c>
      <c r="U208" s="323"/>
    </row>
    <row r="209" spans="1:24" x14ac:dyDescent="0.15">
      <c r="A209" s="38"/>
      <c r="B209" s="12" t="s">
        <v>10</v>
      </c>
      <c r="C209" s="11">
        <f t="shared" si="53"/>
        <v>7</v>
      </c>
      <c r="D209" s="309">
        <v>23</v>
      </c>
      <c r="E209" s="309"/>
      <c r="F209" s="309">
        <v>28</v>
      </c>
      <c r="G209" s="309"/>
      <c r="H209" s="307">
        <v>44</v>
      </c>
      <c r="I209" s="307"/>
      <c r="J209" s="308">
        <v>0</v>
      </c>
      <c r="K209" s="309"/>
      <c r="L209" s="310"/>
      <c r="M209" s="310"/>
      <c r="N209" s="310"/>
      <c r="O209" s="310"/>
      <c r="P209" s="310"/>
      <c r="Q209" s="310"/>
      <c r="R209" s="310"/>
      <c r="S209" s="310"/>
      <c r="T209" s="307">
        <f t="shared" si="54"/>
        <v>51</v>
      </c>
      <c r="U209" s="323"/>
    </row>
    <row r="210" spans="1:24" x14ac:dyDescent="0.15">
      <c r="A210" s="38"/>
      <c r="B210" s="12" t="s">
        <v>11</v>
      </c>
      <c r="C210" s="11">
        <f t="shared" si="53"/>
        <v>6</v>
      </c>
      <c r="D210" s="309">
        <v>284.37983100000002</v>
      </c>
      <c r="E210" s="309"/>
      <c r="F210" s="309">
        <v>233.203136</v>
      </c>
      <c r="G210" s="309"/>
      <c r="H210" s="307">
        <v>251.1</v>
      </c>
      <c r="I210" s="307"/>
      <c r="J210" s="308">
        <v>106.97</v>
      </c>
      <c r="K210" s="309"/>
      <c r="L210" s="310"/>
      <c r="M210" s="310"/>
      <c r="N210" s="310"/>
      <c r="O210" s="310"/>
      <c r="P210" s="310"/>
      <c r="Q210" s="310"/>
      <c r="R210" s="310"/>
      <c r="S210" s="310"/>
      <c r="T210" s="307">
        <f t="shared" si="54"/>
        <v>517.58296700000005</v>
      </c>
      <c r="U210" s="323"/>
      <c r="X210" s="66"/>
    </row>
    <row r="211" spans="1:24" x14ac:dyDescent="0.15">
      <c r="A211" s="38"/>
      <c r="B211" s="12" t="s">
        <v>13</v>
      </c>
      <c r="C211" s="11">
        <f t="shared" si="53"/>
        <v>8</v>
      </c>
      <c r="D211" s="309">
        <v>30</v>
      </c>
      <c r="E211" s="309"/>
      <c r="F211" s="309">
        <v>3</v>
      </c>
      <c r="G211" s="309"/>
      <c r="H211" s="307">
        <v>2</v>
      </c>
      <c r="I211" s="307"/>
      <c r="J211" s="308">
        <v>880</v>
      </c>
      <c r="K211" s="309"/>
      <c r="L211" s="310"/>
      <c r="M211" s="310"/>
      <c r="N211" s="310"/>
      <c r="O211" s="310"/>
      <c r="P211" s="310"/>
      <c r="Q211" s="310"/>
      <c r="R211" s="310"/>
      <c r="S211" s="310"/>
      <c r="T211" s="307">
        <f t="shared" si="54"/>
        <v>33</v>
      </c>
      <c r="U211" s="323"/>
    </row>
    <row r="212" spans="1:24" x14ac:dyDescent="0.15">
      <c r="A212" s="38"/>
      <c r="B212" s="3" t="s">
        <v>12</v>
      </c>
      <c r="C212" s="47"/>
      <c r="D212" s="317">
        <f>SUM(D204:E211)</f>
        <v>7744.1498310000006</v>
      </c>
      <c r="E212" s="317"/>
      <c r="F212" s="317">
        <f>SUM(F204:G211)</f>
        <v>6959.2480740000001</v>
      </c>
      <c r="G212" s="317"/>
      <c r="H212" s="317">
        <f>SUM(H204:I211)</f>
        <v>9304.5</v>
      </c>
      <c r="I212" s="317"/>
      <c r="J212" s="317">
        <f>SUM(J204:K211)</f>
        <v>8679.43</v>
      </c>
      <c r="K212" s="317"/>
      <c r="L212" s="318"/>
      <c r="M212" s="319"/>
      <c r="N212" s="319"/>
      <c r="O212" s="319"/>
      <c r="P212" s="319"/>
      <c r="Q212" s="319"/>
      <c r="R212" s="319"/>
      <c r="S212" s="319"/>
      <c r="T212" s="331">
        <f t="shared" si="54"/>
        <v>14703.397905000002</v>
      </c>
      <c r="U212" s="332"/>
    </row>
    <row r="213" spans="1:24" x14ac:dyDescent="0.15">
      <c r="A213" s="38"/>
      <c r="B213" s="63"/>
      <c r="C213" s="54"/>
      <c r="D213" s="54"/>
      <c r="E213" s="54"/>
      <c r="F213" s="54"/>
      <c r="G213" s="54"/>
      <c r="H213" s="54"/>
      <c r="I213" s="54"/>
      <c r="J213" s="54"/>
      <c r="K213" s="54"/>
      <c r="L213" s="54"/>
      <c r="M213" s="54"/>
      <c r="N213" s="54"/>
      <c r="O213" s="54"/>
      <c r="P213" s="54"/>
      <c r="Q213" s="54"/>
      <c r="R213" s="54"/>
      <c r="S213" s="54"/>
      <c r="T213" s="54"/>
      <c r="U213" s="51"/>
    </row>
    <row r="214" spans="1:24" ht="17.25" customHeight="1" x14ac:dyDescent="0.15">
      <c r="A214" s="38"/>
      <c r="B214" s="343" t="s">
        <v>44</v>
      </c>
      <c r="C214" s="341" t="s">
        <v>101</v>
      </c>
      <c r="D214" s="341"/>
      <c r="E214" s="341"/>
      <c r="F214" s="341"/>
      <c r="G214" s="341"/>
      <c r="H214" s="341"/>
      <c r="I214" s="341"/>
      <c r="J214" s="341"/>
      <c r="K214" s="341"/>
      <c r="L214" s="341"/>
      <c r="M214" s="341"/>
      <c r="N214" s="341"/>
      <c r="O214" s="342"/>
      <c r="P214" s="54"/>
      <c r="Q214" s="54"/>
      <c r="R214" s="54"/>
      <c r="S214" s="54"/>
      <c r="T214" s="54"/>
      <c r="U214" s="51"/>
    </row>
    <row r="215" spans="1:24" ht="18.75" customHeight="1" x14ac:dyDescent="0.15">
      <c r="A215" s="38"/>
      <c r="B215" s="344"/>
      <c r="C215" s="52" t="s">
        <v>19</v>
      </c>
      <c r="D215" s="52" t="s">
        <v>21</v>
      </c>
      <c r="E215" s="52" t="s">
        <v>45</v>
      </c>
      <c r="F215" s="52" t="s">
        <v>46</v>
      </c>
      <c r="G215" s="52" t="s">
        <v>47</v>
      </c>
      <c r="H215" s="52" t="s">
        <v>48</v>
      </c>
      <c r="I215" s="52" t="s">
        <v>49</v>
      </c>
      <c r="J215" s="52" t="s">
        <v>50</v>
      </c>
      <c r="K215" s="52" t="s">
        <v>51</v>
      </c>
      <c r="L215" s="52" t="s">
        <v>52</v>
      </c>
      <c r="M215" s="52" t="s">
        <v>53</v>
      </c>
      <c r="N215" s="52" t="s">
        <v>54</v>
      </c>
      <c r="O215" s="53" t="s">
        <v>22</v>
      </c>
      <c r="P215" s="54"/>
      <c r="Q215" s="54"/>
      <c r="R215" s="54"/>
      <c r="S215" s="54"/>
      <c r="T215" s="54"/>
      <c r="U215" s="51"/>
    </row>
    <row r="216" spans="1:24" x14ac:dyDescent="0.15">
      <c r="A216" s="38"/>
      <c r="B216" s="12" t="s">
        <v>40</v>
      </c>
      <c r="C216" s="94">
        <v>9265.8056259999994</v>
      </c>
      <c r="D216" s="94">
        <v>3043.88</v>
      </c>
      <c r="E216" s="94">
        <v>8665.5200750000004</v>
      </c>
      <c r="F216" s="94">
        <v>6079.25</v>
      </c>
      <c r="G216" s="94">
        <v>8363.5645199999999</v>
      </c>
      <c r="H216" s="94">
        <v>7626.92</v>
      </c>
      <c r="I216" s="94">
        <v>5546.09</v>
      </c>
      <c r="J216" s="94">
        <v>7049.61</v>
      </c>
      <c r="K216" s="94">
        <v>7352.0568999999996</v>
      </c>
      <c r="L216" s="94">
        <v>7304.0997900000002</v>
      </c>
      <c r="M216" s="94">
        <v>9039.1185270000005</v>
      </c>
      <c r="N216" s="94">
        <v>9684.2099999999991</v>
      </c>
      <c r="O216" s="95">
        <f>SUM(C216:N216)</f>
        <v>89020.125437999988</v>
      </c>
      <c r="P216" s="54"/>
      <c r="Q216" s="54"/>
      <c r="R216" s="54"/>
      <c r="S216" s="54"/>
      <c r="T216" s="54"/>
      <c r="U216" s="51"/>
    </row>
    <row r="217" spans="1:24" x14ac:dyDescent="0.15">
      <c r="A217" s="38"/>
      <c r="B217" s="12" t="s">
        <v>41</v>
      </c>
      <c r="C217" s="94">
        <f>D212</f>
        <v>7744.1498310000006</v>
      </c>
      <c r="D217" s="94">
        <f>F212</f>
        <v>6959.2480740000001</v>
      </c>
      <c r="E217" s="94">
        <f>H212</f>
        <v>9304.5</v>
      </c>
      <c r="F217" s="78">
        <f>J212</f>
        <v>8679.43</v>
      </c>
      <c r="G217" s="69"/>
      <c r="H217" s="69"/>
      <c r="I217" s="69"/>
      <c r="J217" s="69"/>
      <c r="K217" s="70"/>
      <c r="L217" s="69"/>
      <c r="M217" s="69"/>
      <c r="N217" s="69"/>
      <c r="O217" s="95">
        <f>SUM(C217:N217)</f>
        <v>32687.327905000002</v>
      </c>
      <c r="P217" s="54"/>
      <c r="Q217" s="54"/>
      <c r="R217" s="54"/>
      <c r="S217" s="54"/>
      <c r="T217" s="54"/>
      <c r="U217" s="51"/>
    </row>
    <row r="218" spans="1:24" x14ac:dyDescent="0.15">
      <c r="A218" s="38"/>
      <c r="B218" s="12" t="s">
        <v>42</v>
      </c>
      <c r="C218" s="80">
        <f>C217-C216</f>
        <v>-1521.6557949999988</v>
      </c>
      <c r="D218" s="80">
        <f>D217-D216</f>
        <v>3915.368074</v>
      </c>
      <c r="E218" s="80">
        <f>E217-E216</f>
        <v>638.97992499999964</v>
      </c>
      <c r="F218" s="80">
        <f>F217-F216</f>
        <v>2600.1800000000003</v>
      </c>
      <c r="G218" s="69"/>
      <c r="H218" s="69"/>
      <c r="I218" s="69"/>
      <c r="J218" s="69"/>
      <c r="K218" s="70"/>
      <c r="L218" s="69"/>
      <c r="M218" s="69"/>
      <c r="N218" s="69"/>
      <c r="O218" s="95">
        <f>SUM(C218:N218)/12</f>
        <v>469.40601700000008</v>
      </c>
      <c r="P218" s="54"/>
      <c r="Q218" s="54"/>
      <c r="R218" s="54"/>
      <c r="S218" s="54"/>
      <c r="T218" s="54"/>
      <c r="U218" s="51"/>
    </row>
    <row r="219" spans="1:24" ht="17.25" thickBot="1" x14ac:dyDescent="0.2">
      <c r="A219" s="38"/>
      <c r="B219" s="9" t="s">
        <v>43</v>
      </c>
      <c r="C219" s="82">
        <f>(C217-C216)/C216</f>
        <v>-0.16422271914815567</v>
      </c>
      <c r="D219" s="82">
        <f>(D217-D216)/D216</f>
        <v>1.2863082887630262</v>
      </c>
      <c r="E219" s="82">
        <f>(E217-E216)/E216</f>
        <v>7.3738208378681711E-2</v>
      </c>
      <c r="F219" s="82">
        <f>(F217-F216)/F216</f>
        <v>0.42771394497676529</v>
      </c>
      <c r="G219" s="83"/>
      <c r="H219" s="83"/>
      <c r="I219" s="83"/>
      <c r="J219" s="83"/>
      <c r="K219" s="82"/>
      <c r="L219" s="83"/>
      <c r="M219" s="83"/>
      <c r="N219" s="83"/>
      <c r="O219" s="82">
        <f>(O217-O216)/O216</f>
        <v>-0.63280968495415335</v>
      </c>
      <c r="P219" s="65"/>
      <c r="Q219" s="65"/>
      <c r="R219" s="65"/>
      <c r="S219" s="65"/>
      <c r="T219" s="65"/>
      <c r="U219" s="60"/>
    </row>
    <row r="220" spans="1:24" ht="24" customHeight="1" thickBot="1" x14ac:dyDescent="0.2">
      <c r="A220" s="486" t="s">
        <v>124</v>
      </c>
      <c r="B220" s="486"/>
      <c r="C220" s="486"/>
      <c r="D220" s="486"/>
      <c r="E220" s="486"/>
      <c r="O220" s="67"/>
    </row>
    <row r="221" spans="1:24" x14ac:dyDescent="0.15">
      <c r="B221" s="492" t="s">
        <v>23</v>
      </c>
      <c r="C221" s="493"/>
      <c r="D221" s="305" t="s">
        <v>99</v>
      </c>
      <c r="E221" s="306"/>
      <c r="F221" s="306"/>
      <c r="G221" s="306"/>
      <c r="H221" s="306"/>
      <c r="I221" s="306"/>
      <c r="J221" s="306"/>
      <c r="K221" s="306"/>
      <c r="L221" s="306"/>
      <c r="M221" s="306"/>
      <c r="N221" s="306"/>
      <c r="O221" s="306"/>
      <c r="P221" s="306"/>
      <c r="Q221" s="306"/>
      <c r="R221" s="306"/>
      <c r="S221" s="306"/>
      <c r="T221" s="306"/>
      <c r="U221" s="363"/>
    </row>
    <row r="222" spans="1:24" x14ac:dyDescent="0.15">
      <c r="B222" s="494"/>
      <c r="C222" s="495"/>
      <c r="D222" s="328" t="s">
        <v>25</v>
      </c>
      <c r="E222" s="328" t="s">
        <v>26</v>
      </c>
      <c r="F222" s="333" t="s">
        <v>28</v>
      </c>
      <c r="G222" s="328" t="s">
        <v>29</v>
      </c>
      <c r="H222" s="328" t="s">
        <v>30</v>
      </c>
      <c r="I222" s="328" t="s">
        <v>31</v>
      </c>
      <c r="J222" s="335" t="s">
        <v>38</v>
      </c>
      <c r="K222" s="337" t="s">
        <v>39</v>
      </c>
      <c r="L222" s="328" t="s">
        <v>125</v>
      </c>
      <c r="M222" s="328" t="s">
        <v>126</v>
      </c>
      <c r="N222" s="328" t="s">
        <v>127</v>
      </c>
      <c r="O222" s="328" t="s">
        <v>128</v>
      </c>
      <c r="P222" s="330" t="s">
        <v>22</v>
      </c>
      <c r="Q222" s="330"/>
      <c r="R222" s="328" t="s">
        <v>82</v>
      </c>
      <c r="S222" s="337"/>
      <c r="T222" s="337"/>
      <c r="U222" s="490"/>
      <c r="V222" s="58"/>
    </row>
    <row r="223" spans="1:24" x14ac:dyDescent="0.15">
      <c r="B223" s="496"/>
      <c r="C223" s="497"/>
      <c r="D223" s="329"/>
      <c r="E223" s="329"/>
      <c r="F223" s="334"/>
      <c r="G223" s="329"/>
      <c r="H223" s="329"/>
      <c r="I223" s="329"/>
      <c r="J223" s="336"/>
      <c r="K223" s="338"/>
      <c r="L223" s="329"/>
      <c r="M223" s="329"/>
      <c r="N223" s="329"/>
      <c r="O223" s="329"/>
      <c r="P223" s="330"/>
      <c r="Q223" s="330"/>
      <c r="R223" s="329"/>
      <c r="S223" s="338"/>
      <c r="T223" s="338"/>
      <c r="U223" s="491"/>
      <c r="V223" s="58"/>
    </row>
    <row r="224" spans="1:24" x14ac:dyDescent="0.15">
      <c r="B224" s="373" t="s">
        <v>6</v>
      </c>
      <c r="C224" s="465"/>
      <c r="D224" s="167">
        <v>40.35</v>
      </c>
      <c r="E224" s="171">
        <v>7.4</v>
      </c>
      <c r="F224" s="172">
        <v>21.67</v>
      </c>
      <c r="G224" s="221">
        <v>34.799999999999997</v>
      </c>
      <c r="H224" s="164"/>
      <c r="I224" s="161"/>
      <c r="J224" s="164"/>
      <c r="K224" s="161"/>
      <c r="L224" s="164"/>
      <c r="M224" s="161"/>
      <c r="N224" s="164"/>
      <c r="O224" s="161"/>
      <c r="P224" s="498">
        <f>SUM(D224:O224)</f>
        <v>104.22</v>
      </c>
      <c r="Q224" s="498"/>
      <c r="R224" s="499"/>
      <c r="S224" s="500"/>
      <c r="T224" s="500"/>
      <c r="U224" s="501"/>
    </row>
    <row r="225" spans="2:23" x14ac:dyDescent="0.15">
      <c r="B225" s="375" t="s">
        <v>14</v>
      </c>
      <c r="C225" s="464"/>
      <c r="D225" s="168">
        <v>64.44</v>
      </c>
      <c r="E225" s="168">
        <v>19.725000000000001</v>
      </c>
      <c r="F225" s="173">
        <v>62.21</v>
      </c>
      <c r="G225" s="215">
        <v>124.33</v>
      </c>
      <c r="H225" s="131"/>
      <c r="I225" s="162"/>
      <c r="J225" s="131"/>
      <c r="K225" s="162"/>
      <c r="L225" s="131"/>
      <c r="M225" s="162"/>
      <c r="N225" s="131"/>
      <c r="O225" s="162"/>
      <c r="P225" s="351">
        <f t="shared" ref="P225:P232" si="55">SUM(D225:O225)</f>
        <v>270.70499999999998</v>
      </c>
      <c r="Q225" s="351"/>
      <c r="R225" s="502"/>
      <c r="S225" s="503"/>
      <c r="T225" s="503"/>
      <c r="U225" s="504"/>
    </row>
    <row r="226" spans="2:23" x14ac:dyDescent="0.15">
      <c r="B226" s="375" t="s">
        <v>7</v>
      </c>
      <c r="C226" s="464"/>
      <c r="D226" s="168">
        <v>22.54</v>
      </c>
      <c r="E226" s="168">
        <v>6.26</v>
      </c>
      <c r="F226" s="173">
        <v>15.41</v>
      </c>
      <c r="G226" s="219">
        <v>26.81</v>
      </c>
      <c r="H226" s="131"/>
      <c r="I226" s="162"/>
      <c r="J226" s="131"/>
      <c r="K226" s="162"/>
      <c r="L226" s="131"/>
      <c r="M226" s="162"/>
      <c r="N226" s="131"/>
      <c r="O226" s="162"/>
      <c r="P226" s="351">
        <f t="shared" si="55"/>
        <v>71.02</v>
      </c>
      <c r="Q226" s="351"/>
      <c r="R226" s="502"/>
      <c r="S226" s="503"/>
      <c r="T226" s="503"/>
      <c r="U226" s="504"/>
    </row>
    <row r="227" spans="2:23" x14ac:dyDescent="0.15">
      <c r="B227" s="375" t="s">
        <v>8</v>
      </c>
      <c r="C227" s="464"/>
      <c r="D227" s="168">
        <v>7.2</v>
      </c>
      <c r="E227" s="168">
        <v>8.1999999999999993</v>
      </c>
      <c r="F227" s="173">
        <v>3.99</v>
      </c>
      <c r="G227" s="219">
        <v>6.7</v>
      </c>
      <c r="H227" s="131"/>
      <c r="I227" s="162"/>
      <c r="J227" s="131"/>
      <c r="K227" s="162"/>
      <c r="L227" s="131"/>
      <c r="M227" s="162"/>
      <c r="N227" s="131"/>
      <c r="O227" s="162"/>
      <c r="P227" s="351">
        <f t="shared" si="55"/>
        <v>26.09</v>
      </c>
      <c r="Q227" s="351"/>
      <c r="R227" s="502"/>
      <c r="S227" s="503"/>
      <c r="T227" s="503"/>
      <c r="U227" s="504"/>
    </row>
    <row r="228" spans="2:23" x14ac:dyDescent="0.15">
      <c r="B228" s="375" t="s">
        <v>9</v>
      </c>
      <c r="C228" s="464"/>
      <c r="D228" s="168">
        <v>9.3000000000000007</v>
      </c>
      <c r="E228" s="168">
        <v>6.01</v>
      </c>
      <c r="F228" s="173">
        <v>10.38</v>
      </c>
      <c r="G228" s="219">
        <v>12.97</v>
      </c>
      <c r="H228" s="131"/>
      <c r="I228" s="162"/>
      <c r="J228" s="131"/>
      <c r="K228" s="162"/>
      <c r="L228" s="131"/>
      <c r="M228" s="162"/>
      <c r="N228" s="131"/>
      <c r="O228" s="162"/>
      <c r="P228" s="351">
        <f t="shared" si="55"/>
        <v>38.660000000000004</v>
      </c>
      <c r="Q228" s="351"/>
      <c r="R228" s="502"/>
      <c r="S228" s="503"/>
      <c r="T228" s="503"/>
      <c r="U228" s="504"/>
    </row>
    <row r="229" spans="2:23" x14ac:dyDescent="0.15">
      <c r="B229" s="375" t="s">
        <v>10</v>
      </c>
      <c r="C229" s="464"/>
      <c r="D229" s="168">
        <v>0.23</v>
      </c>
      <c r="E229" s="168">
        <v>0.66</v>
      </c>
      <c r="F229" s="173">
        <v>0.43</v>
      </c>
      <c r="G229" s="219">
        <v>0.46</v>
      </c>
      <c r="H229" s="131"/>
      <c r="I229" s="162"/>
      <c r="J229" s="131"/>
      <c r="K229" s="162"/>
      <c r="L229" s="131"/>
      <c r="M229" s="162"/>
      <c r="N229" s="131"/>
      <c r="O229" s="162"/>
      <c r="P229" s="351">
        <f t="shared" si="55"/>
        <v>1.78</v>
      </c>
      <c r="Q229" s="351"/>
      <c r="R229" s="502"/>
      <c r="S229" s="503"/>
      <c r="T229" s="503"/>
      <c r="U229" s="504"/>
    </row>
    <row r="230" spans="2:23" x14ac:dyDescent="0.15">
      <c r="B230" s="375" t="s">
        <v>11</v>
      </c>
      <c r="C230" s="464"/>
      <c r="D230" s="168">
        <v>1.1339999999999999</v>
      </c>
      <c r="E230" s="168">
        <v>0.39200000000000002</v>
      </c>
      <c r="F230" s="173">
        <v>1.48</v>
      </c>
      <c r="G230" s="219">
        <v>1.19</v>
      </c>
      <c r="H230" s="131"/>
      <c r="I230" s="162"/>
      <c r="J230" s="131"/>
      <c r="K230" s="162"/>
      <c r="L230" s="131"/>
      <c r="M230" s="162"/>
      <c r="N230" s="131"/>
      <c r="O230" s="162"/>
      <c r="P230" s="351">
        <f t="shared" si="55"/>
        <v>4.1959999999999997</v>
      </c>
      <c r="Q230" s="351"/>
      <c r="R230" s="502"/>
      <c r="S230" s="503"/>
      <c r="T230" s="503"/>
      <c r="U230" s="504"/>
    </row>
    <row r="231" spans="2:23" x14ac:dyDescent="0.15">
      <c r="B231" s="375" t="s">
        <v>13</v>
      </c>
      <c r="C231" s="464"/>
      <c r="D231" s="169">
        <v>2.78</v>
      </c>
      <c r="E231" s="169">
        <v>0.43</v>
      </c>
      <c r="F231" s="174">
        <v>0</v>
      </c>
      <c r="G231" s="219">
        <v>0.6</v>
      </c>
      <c r="H231" s="131"/>
      <c r="I231" s="162"/>
      <c r="J231" s="131"/>
      <c r="K231" s="162"/>
      <c r="L231" s="131"/>
      <c r="M231" s="162"/>
      <c r="N231" s="131"/>
      <c r="O231" s="162"/>
      <c r="P231" s="351">
        <f t="shared" si="55"/>
        <v>3.81</v>
      </c>
      <c r="Q231" s="351"/>
      <c r="R231" s="502"/>
      <c r="S231" s="503"/>
      <c r="T231" s="503"/>
      <c r="U231" s="504"/>
    </row>
    <row r="232" spans="2:23" x14ac:dyDescent="0.15">
      <c r="B232" s="488" t="s">
        <v>12</v>
      </c>
      <c r="C232" s="489"/>
      <c r="D232" s="170">
        <f>SUM(D224:D231)</f>
        <v>147.97399999999996</v>
      </c>
      <c r="E232" s="170">
        <f>SUM(E224:E231)</f>
        <v>49.076999999999991</v>
      </c>
      <c r="F232" s="170">
        <f>SUM(F224:F231)</f>
        <v>115.57</v>
      </c>
      <c r="G232" s="213">
        <f>SUM(G224:G231)</f>
        <v>207.85999999999999</v>
      </c>
      <c r="H232" s="165"/>
      <c r="I232" s="163"/>
      <c r="J232" s="165"/>
      <c r="K232" s="163"/>
      <c r="L232" s="165"/>
      <c r="M232" s="163"/>
      <c r="N232" s="165"/>
      <c r="O232" s="163"/>
      <c r="P232" s="506">
        <f t="shared" si="55"/>
        <v>520.48099999999999</v>
      </c>
      <c r="Q232" s="506"/>
      <c r="R232" s="505"/>
      <c r="S232" s="297"/>
      <c r="T232" s="297"/>
      <c r="U232" s="301"/>
    </row>
    <row r="233" spans="2:23" x14ac:dyDescent="0.15">
      <c r="B233" s="100"/>
      <c r="C233" s="101"/>
      <c r="D233" s="101"/>
      <c r="E233" s="101"/>
      <c r="F233" s="166"/>
      <c r="G233" s="101"/>
      <c r="H233" s="101"/>
      <c r="I233" s="101"/>
      <c r="J233" s="101"/>
      <c r="K233" s="101"/>
      <c r="L233" s="101"/>
      <c r="M233" s="101"/>
      <c r="N233" s="101"/>
      <c r="O233" s="101"/>
      <c r="P233" s="58"/>
      <c r="Q233" s="58"/>
      <c r="R233" s="58"/>
      <c r="S233" s="58"/>
      <c r="T233" s="58"/>
      <c r="U233" s="97"/>
    </row>
    <row r="234" spans="2:23" x14ac:dyDescent="0.15">
      <c r="B234" s="340" t="s">
        <v>44</v>
      </c>
      <c r="C234" s="484" t="s">
        <v>100</v>
      </c>
      <c r="D234" s="484"/>
      <c r="E234" s="484"/>
      <c r="F234" s="484"/>
      <c r="G234" s="484"/>
      <c r="H234" s="484"/>
      <c r="I234" s="484"/>
      <c r="J234" s="484"/>
      <c r="K234" s="484"/>
      <c r="L234" s="484"/>
      <c r="M234" s="484"/>
      <c r="N234" s="484"/>
      <c r="O234" s="485"/>
      <c r="P234" s="58"/>
      <c r="Q234" s="58"/>
      <c r="R234" s="58"/>
      <c r="S234" s="58"/>
      <c r="T234" s="58"/>
      <c r="U234" s="97"/>
    </row>
    <row r="235" spans="2:23" x14ac:dyDescent="0.15">
      <c r="B235" s="344"/>
      <c r="C235" s="52" t="s">
        <v>19</v>
      </c>
      <c r="D235" s="52" t="s">
        <v>21</v>
      </c>
      <c r="E235" s="52" t="s">
        <v>45</v>
      </c>
      <c r="F235" s="52" t="s">
        <v>46</v>
      </c>
      <c r="G235" s="52" t="s">
        <v>47</v>
      </c>
      <c r="H235" s="52" t="s">
        <v>48</v>
      </c>
      <c r="I235" s="52" t="s">
        <v>49</v>
      </c>
      <c r="J235" s="52" t="s">
        <v>50</v>
      </c>
      <c r="K235" s="52" t="s">
        <v>51</v>
      </c>
      <c r="L235" s="52" t="s">
        <v>52</v>
      </c>
      <c r="M235" s="52" t="s">
        <v>53</v>
      </c>
      <c r="N235" s="52" t="s">
        <v>54</v>
      </c>
      <c r="O235" s="53" t="s">
        <v>22</v>
      </c>
      <c r="P235" s="58"/>
      <c r="Q235" s="58"/>
      <c r="R235" s="58"/>
      <c r="S235" s="58"/>
      <c r="T235" s="58"/>
      <c r="U235" s="97"/>
    </row>
    <row r="236" spans="2:23" x14ac:dyDescent="0.15">
      <c r="B236" s="12" t="s">
        <v>40</v>
      </c>
      <c r="C236" s="94">
        <v>79.078000000000003</v>
      </c>
      <c r="D236" s="94">
        <v>52.38</v>
      </c>
      <c r="E236" s="94">
        <v>93.735938000000004</v>
      </c>
      <c r="F236" s="94">
        <v>97.811599999999999</v>
      </c>
      <c r="G236" s="94">
        <v>91.81</v>
      </c>
      <c r="H236" s="94">
        <v>57.3</v>
      </c>
      <c r="I236" s="94">
        <v>51.21</v>
      </c>
      <c r="J236" s="94">
        <v>85.28</v>
      </c>
      <c r="K236" s="94">
        <v>99.73</v>
      </c>
      <c r="L236" s="94">
        <v>102.80459999999999</v>
      </c>
      <c r="M236" s="94">
        <v>125.03</v>
      </c>
      <c r="N236" s="94">
        <v>121.61799999999999</v>
      </c>
      <c r="O236" s="95">
        <f>SUM(C236:N236)</f>
        <v>1057.7881379999999</v>
      </c>
      <c r="P236" s="58"/>
      <c r="Q236" s="58"/>
      <c r="R236" s="58"/>
      <c r="S236" s="58"/>
      <c r="T236" s="58"/>
      <c r="U236" s="97"/>
      <c r="W236" s="66"/>
    </row>
    <row r="237" spans="2:23" x14ac:dyDescent="0.15">
      <c r="B237" s="12" t="s">
        <v>41</v>
      </c>
      <c r="C237" s="94">
        <f>D232</f>
        <v>147.97399999999996</v>
      </c>
      <c r="D237" s="94">
        <f>E232</f>
        <v>49.076999999999991</v>
      </c>
      <c r="E237" s="94">
        <f>F232</f>
        <v>115.57</v>
      </c>
      <c r="F237" s="78">
        <f>G232</f>
        <v>207.85999999999999</v>
      </c>
      <c r="G237" s="69"/>
      <c r="H237" s="69"/>
      <c r="I237" s="69"/>
      <c r="J237" s="69"/>
      <c r="K237" s="70"/>
      <c r="L237" s="69"/>
      <c r="M237" s="69"/>
      <c r="N237" s="69"/>
      <c r="O237" s="95">
        <f>SUM(C237:N237)</f>
        <v>520.48099999999999</v>
      </c>
      <c r="P237" s="58"/>
      <c r="Q237" s="58"/>
      <c r="R237" s="58"/>
      <c r="S237" s="58"/>
      <c r="T237" s="58"/>
      <c r="U237" s="97"/>
    </row>
    <row r="238" spans="2:23" x14ac:dyDescent="0.15">
      <c r="B238" s="12" t="s">
        <v>42</v>
      </c>
      <c r="C238" s="80">
        <f>C237-C236</f>
        <v>68.895999999999958</v>
      </c>
      <c r="D238" s="80">
        <f>D237-D236</f>
        <v>-3.3030000000000115</v>
      </c>
      <c r="E238" s="80">
        <f>E237-E236</f>
        <v>21.834061999999989</v>
      </c>
      <c r="F238" s="80">
        <f>F237-F236</f>
        <v>110.04839999999999</v>
      </c>
      <c r="G238" s="69"/>
      <c r="H238" s="69"/>
      <c r="I238" s="69"/>
      <c r="J238" s="69"/>
      <c r="K238" s="70"/>
      <c r="L238" s="69"/>
      <c r="M238" s="69"/>
      <c r="N238" s="69"/>
      <c r="O238" s="81">
        <f>SUM(C238:N238)/12</f>
        <v>16.456288499999996</v>
      </c>
      <c r="P238" s="58"/>
      <c r="Q238" s="58"/>
      <c r="R238" s="58"/>
      <c r="S238" s="58"/>
      <c r="T238" s="58"/>
      <c r="U238" s="97"/>
    </row>
    <row r="239" spans="2:23" ht="17.25" thickBot="1" x14ac:dyDescent="0.2">
      <c r="B239" s="9" t="s">
        <v>43</v>
      </c>
      <c r="C239" s="82">
        <f>(C237-C236)/C236</f>
        <v>0.87124105313740807</v>
      </c>
      <c r="D239" s="82">
        <f>(D237-D236)/D236</f>
        <v>-6.3058419243986474E-2</v>
      </c>
      <c r="E239" s="82">
        <f>(E237-E236)/E236</f>
        <v>0.23293159983100598</v>
      </c>
      <c r="F239" s="82">
        <f>(F237-F236)/F236</f>
        <v>1.1251058156701248</v>
      </c>
      <c r="G239" s="83"/>
      <c r="H239" s="83"/>
      <c r="I239" s="83"/>
      <c r="J239" s="83"/>
      <c r="K239" s="82"/>
      <c r="L239" s="83"/>
      <c r="M239" s="83"/>
      <c r="N239" s="83"/>
      <c r="O239" s="86">
        <f>(O237-O236)/O236</f>
        <v>-0.50795345371891465</v>
      </c>
      <c r="P239" s="98"/>
      <c r="Q239" s="98"/>
      <c r="R239" s="98"/>
      <c r="S239" s="98"/>
      <c r="T239" s="98"/>
      <c r="U239" s="99"/>
    </row>
  </sheetData>
  <mergeCells count="362">
    <mergeCell ref="D16:H16"/>
    <mergeCell ref="F21:G21"/>
    <mergeCell ref="H21:I21"/>
    <mergeCell ref="D22:E22"/>
    <mergeCell ref="F22:G22"/>
    <mergeCell ref="B29:C29"/>
    <mergeCell ref="B37:C37"/>
    <mergeCell ref="D39:I39"/>
    <mergeCell ref="B61:C61"/>
    <mergeCell ref="H58:I58"/>
    <mergeCell ref="F59:G59"/>
    <mergeCell ref="H59:I59"/>
    <mergeCell ref="F60:G60"/>
    <mergeCell ref="H60:I60"/>
    <mergeCell ref="F61:G61"/>
    <mergeCell ref="H61:I61"/>
    <mergeCell ref="D57:E57"/>
    <mergeCell ref="D58:E58"/>
    <mergeCell ref="D59:E59"/>
    <mergeCell ref="D60:E60"/>
    <mergeCell ref="H40:H41"/>
    <mergeCell ref="I40:I41"/>
    <mergeCell ref="F27:F28"/>
    <mergeCell ref="B76:B78"/>
    <mergeCell ref="C76:C78"/>
    <mergeCell ref="D76:P77"/>
    <mergeCell ref="Q76:U78"/>
    <mergeCell ref="B36:C36"/>
    <mergeCell ref="B35:C35"/>
    <mergeCell ref="B34:C34"/>
    <mergeCell ref="B33:C33"/>
    <mergeCell ref="B32:C32"/>
    <mergeCell ref="B74:C74"/>
    <mergeCell ref="H27:H28"/>
    <mergeCell ref="G27:G28"/>
    <mergeCell ref="B26:C28"/>
    <mergeCell ref="D63:U63"/>
    <mergeCell ref="D64:F64"/>
    <mergeCell ref="G64:I64"/>
    <mergeCell ref="J64:L64"/>
    <mergeCell ref="M64:O64"/>
    <mergeCell ref="P64:R64"/>
    <mergeCell ref="S64:U64"/>
    <mergeCell ref="B31:C31"/>
    <mergeCell ref="B30:C30"/>
    <mergeCell ref="B234:B235"/>
    <mergeCell ref="C234:O234"/>
    <mergeCell ref="A200:C200"/>
    <mergeCell ref="A220:E220"/>
    <mergeCell ref="B224:C224"/>
    <mergeCell ref="B225:C225"/>
    <mergeCell ref="B231:C231"/>
    <mergeCell ref="B230:C230"/>
    <mergeCell ref="B229:C229"/>
    <mergeCell ref="B228:C228"/>
    <mergeCell ref="B227:C227"/>
    <mergeCell ref="B226:C226"/>
    <mergeCell ref="B232:C232"/>
    <mergeCell ref="D221:U221"/>
    <mergeCell ref="P222:Q223"/>
    <mergeCell ref="R222:U223"/>
    <mergeCell ref="B221:C223"/>
    <mergeCell ref="P226:Q226"/>
    <mergeCell ref="P225:Q225"/>
    <mergeCell ref="P224:Q224"/>
    <mergeCell ref="R224:U232"/>
    <mergeCell ref="P228:Q228"/>
    <mergeCell ref="P227:Q227"/>
    <mergeCell ref="P232:Q232"/>
    <mergeCell ref="P231:Q231"/>
    <mergeCell ref="P230:Q230"/>
    <mergeCell ref="P229:Q229"/>
    <mergeCell ref="J58:K58"/>
    <mergeCell ref="J59:K59"/>
    <mergeCell ref="D61:E61"/>
    <mergeCell ref="F54:G54"/>
    <mergeCell ref="H54:I54"/>
    <mergeCell ref="F55:G55"/>
    <mergeCell ref="H55:I55"/>
    <mergeCell ref="F56:G56"/>
    <mergeCell ref="H56:I56"/>
    <mergeCell ref="F57:G57"/>
    <mergeCell ref="D54:E54"/>
    <mergeCell ref="J60:K60"/>
    <mergeCell ref="J61:K61"/>
    <mergeCell ref="D55:E55"/>
    <mergeCell ref="D56:E56"/>
    <mergeCell ref="J57:K57"/>
    <mergeCell ref="H57:I57"/>
    <mergeCell ref="F58:G58"/>
    <mergeCell ref="Q85:U85"/>
    <mergeCell ref="Q86:U86"/>
    <mergeCell ref="Q87:U87"/>
    <mergeCell ref="N40:N41"/>
    <mergeCell ref="O40:O41"/>
    <mergeCell ref="P40:P41"/>
    <mergeCell ref="Q40:Q41"/>
    <mergeCell ref="S40:S41"/>
    <mergeCell ref="J54:K54"/>
    <mergeCell ref="J55:K55"/>
    <mergeCell ref="J56:K56"/>
    <mergeCell ref="J53:K53"/>
    <mergeCell ref="L52:U52"/>
    <mergeCell ref="B52:C53"/>
    <mergeCell ref="D52:K52"/>
    <mergeCell ref="B47:C47"/>
    <mergeCell ref="B46:C46"/>
    <mergeCell ref="B45:C45"/>
    <mergeCell ref="B44:C44"/>
    <mergeCell ref="B43:C43"/>
    <mergeCell ref="B42:C42"/>
    <mergeCell ref="F53:G53"/>
    <mergeCell ref="H53:I53"/>
    <mergeCell ref="B50:C50"/>
    <mergeCell ref="B49:C49"/>
    <mergeCell ref="B48:C48"/>
    <mergeCell ref="D53:E53"/>
    <mergeCell ref="S27:S28"/>
    <mergeCell ref="D40:D41"/>
    <mergeCell ref="E40:E41"/>
    <mergeCell ref="F40:F41"/>
    <mergeCell ref="G40:G41"/>
    <mergeCell ref="T27:T28"/>
    <mergeCell ref="I27:I28"/>
    <mergeCell ref="D26:I26"/>
    <mergeCell ref="J27:J28"/>
    <mergeCell ref="J26:O26"/>
    <mergeCell ref="K27:K28"/>
    <mergeCell ref="L27:L28"/>
    <mergeCell ref="M27:M28"/>
    <mergeCell ref="N27:N28"/>
    <mergeCell ref="O27:O28"/>
    <mergeCell ref="J40:J41"/>
    <mergeCell ref="K40:K41"/>
    <mergeCell ref="L40:L41"/>
    <mergeCell ref="J39:O39"/>
    <mergeCell ref="P39:U39"/>
    <mergeCell ref="R40:R41"/>
    <mergeCell ref="T40:T41"/>
    <mergeCell ref="U40:U41"/>
    <mergeCell ref="M40:M41"/>
    <mergeCell ref="U27:U28"/>
    <mergeCell ref="P26:U26"/>
    <mergeCell ref="J16:U16"/>
    <mergeCell ref="D23:E23"/>
    <mergeCell ref="F23:G23"/>
    <mergeCell ref="H23:I23"/>
    <mergeCell ref="H22:I22"/>
    <mergeCell ref="F17:G17"/>
    <mergeCell ref="H17:I17"/>
    <mergeCell ref="D18:E18"/>
    <mergeCell ref="F18:G18"/>
    <mergeCell ref="H18:I18"/>
    <mergeCell ref="D19:E19"/>
    <mergeCell ref="F19:G19"/>
    <mergeCell ref="H19:I19"/>
    <mergeCell ref="D20:E20"/>
    <mergeCell ref="F20:G20"/>
    <mergeCell ref="H20:I20"/>
    <mergeCell ref="D24:E24"/>
    <mergeCell ref="F24:G24"/>
    <mergeCell ref="H24:I24"/>
    <mergeCell ref="P27:P28"/>
    <mergeCell ref="Q27:Q28"/>
    <mergeCell ref="R27:R28"/>
    <mergeCell ref="B4:B14"/>
    <mergeCell ref="D112:E112"/>
    <mergeCell ref="D109:E109"/>
    <mergeCell ref="D110:E110"/>
    <mergeCell ref="D111:E111"/>
    <mergeCell ref="D114:E114"/>
    <mergeCell ref="B173:C177"/>
    <mergeCell ref="B178:C182"/>
    <mergeCell ref="B18:C18"/>
    <mergeCell ref="B23:C23"/>
    <mergeCell ref="B24:C24"/>
    <mergeCell ref="B19:B22"/>
    <mergeCell ref="D17:E17"/>
    <mergeCell ref="D21:E21"/>
    <mergeCell ref="B16:C17"/>
    <mergeCell ref="D27:D28"/>
    <mergeCell ref="E27:E28"/>
    <mergeCell ref="B39:C41"/>
    <mergeCell ref="B54:C54"/>
    <mergeCell ref="B55:C55"/>
    <mergeCell ref="B56:C56"/>
    <mergeCell ref="B57:C57"/>
    <mergeCell ref="B58:B60"/>
    <mergeCell ref="C104:C106"/>
    <mergeCell ref="P1:Q1"/>
    <mergeCell ref="P2:Q2"/>
    <mergeCell ref="R1:S1"/>
    <mergeCell ref="R2:S2"/>
    <mergeCell ref="T1:U1"/>
    <mergeCell ref="T2:U2"/>
    <mergeCell ref="O1:O2"/>
    <mergeCell ref="D1:N2"/>
    <mergeCell ref="B1:C2"/>
    <mergeCell ref="B214:B215"/>
    <mergeCell ref="C214:O214"/>
    <mergeCell ref="A157:B157"/>
    <mergeCell ref="B183:C187"/>
    <mergeCell ref="D107:E107"/>
    <mergeCell ref="D108:E108"/>
    <mergeCell ref="D113:E113"/>
    <mergeCell ref="D115:E115"/>
    <mergeCell ref="R159:U160"/>
    <mergeCell ref="R161:U169"/>
    <mergeCell ref="R171:U172"/>
    <mergeCell ref="R173:U187"/>
    <mergeCell ref="E171:Q171"/>
    <mergeCell ref="D204:E204"/>
    <mergeCell ref="F204:G204"/>
    <mergeCell ref="B63:C65"/>
    <mergeCell ref="B66:C66"/>
    <mergeCell ref="B67:C67"/>
    <mergeCell ref="B68:C68"/>
    <mergeCell ref="B69:C69"/>
    <mergeCell ref="B70:C70"/>
    <mergeCell ref="B71:C71"/>
    <mergeCell ref="B72:C72"/>
    <mergeCell ref="B73:C73"/>
    <mergeCell ref="Q79:U79"/>
    <mergeCell ref="Q80:U80"/>
    <mergeCell ref="Q81:U81"/>
    <mergeCell ref="Q82:U82"/>
    <mergeCell ref="Q83:U83"/>
    <mergeCell ref="Q84:U84"/>
    <mergeCell ref="B201:B203"/>
    <mergeCell ref="C201:C203"/>
    <mergeCell ref="D202:E203"/>
    <mergeCell ref="F202:G203"/>
    <mergeCell ref="H202:I203"/>
    <mergeCell ref="J202:K203"/>
    <mergeCell ref="L202:M203"/>
    <mergeCell ref="N202:O203"/>
    <mergeCell ref="D201:U201"/>
    <mergeCell ref="P202:Q203"/>
    <mergeCell ref="R202:S203"/>
    <mergeCell ref="T202:U203"/>
    <mergeCell ref="B171:B172"/>
    <mergeCell ref="B158:B160"/>
    <mergeCell ref="C90:O90"/>
    <mergeCell ref="B90:B91"/>
    <mergeCell ref="C97:O97"/>
    <mergeCell ref="B117:B118"/>
    <mergeCell ref="P204:Q204"/>
    <mergeCell ref="R204:S204"/>
    <mergeCell ref="T204:U204"/>
    <mergeCell ref="D205:E205"/>
    <mergeCell ref="F205:G205"/>
    <mergeCell ref="H205:I205"/>
    <mergeCell ref="J205:K205"/>
    <mergeCell ref="L205:M205"/>
    <mergeCell ref="N205:O205"/>
    <mergeCell ref="P205:Q205"/>
    <mergeCell ref="R205:S205"/>
    <mergeCell ref="T205:U205"/>
    <mergeCell ref="H204:I204"/>
    <mergeCell ref="B124:B125"/>
    <mergeCell ref="C124:O124"/>
    <mergeCell ref="B144:B145"/>
    <mergeCell ref="C144:O144"/>
    <mergeCell ref="B131:B133"/>
    <mergeCell ref="B151:B152"/>
    <mergeCell ref="B104:B106"/>
    <mergeCell ref="D106:E106"/>
    <mergeCell ref="C131:C133"/>
    <mergeCell ref="D131:I132"/>
    <mergeCell ref="J131:O132"/>
    <mergeCell ref="C151:O151"/>
    <mergeCell ref="C117:O117"/>
    <mergeCell ref="M222:M223"/>
    <mergeCell ref="N222:N223"/>
    <mergeCell ref="O222:O223"/>
    <mergeCell ref="AA159:AE159"/>
    <mergeCell ref="D159:H159"/>
    <mergeCell ref="N159:Q159"/>
    <mergeCell ref="P212:Q212"/>
    <mergeCell ref="R212:S212"/>
    <mergeCell ref="T212:U212"/>
    <mergeCell ref="D211:E211"/>
    <mergeCell ref="F211:G211"/>
    <mergeCell ref="D222:D223"/>
    <mergeCell ref="E222:E223"/>
    <mergeCell ref="F222:F223"/>
    <mergeCell ref="G222:G223"/>
    <mergeCell ref="H222:H223"/>
    <mergeCell ref="I222:I223"/>
    <mergeCell ref="P211:Q211"/>
    <mergeCell ref="R211:S211"/>
    <mergeCell ref="T211:U211"/>
    <mergeCell ref="J222:J223"/>
    <mergeCell ref="K222:K223"/>
    <mergeCell ref="L222:L223"/>
    <mergeCell ref="N209:O209"/>
    <mergeCell ref="V159:Z159"/>
    <mergeCell ref="P131:U132"/>
    <mergeCell ref="P209:Q209"/>
    <mergeCell ref="R209:S209"/>
    <mergeCell ref="T209:U209"/>
    <mergeCell ref="D210:E210"/>
    <mergeCell ref="F210:G210"/>
    <mergeCell ref="H210:I210"/>
    <mergeCell ref="J210:K210"/>
    <mergeCell ref="L210:M210"/>
    <mergeCell ref="N210:O210"/>
    <mergeCell ref="L208:M208"/>
    <mergeCell ref="N208:O208"/>
    <mergeCell ref="P208:Q208"/>
    <mergeCell ref="R208:S208"/>
    <mergeCell ref="T208:U208"/>
    <mergeCell ref="D207:E207"/>
    <mergeCell ref="R207:S207"/>
    <mergeCell ref="T207:U207"/>
    <mergeCell ref="D208:E208"/>
    <mergeCell ref="F208:G208"/>
    <mergeCell ref="H208:I208"/>
    <mergeCell ref="J208:K208"/>
    <mergeCell ref="D206:E206"/>
    <mergeCell ref="D212:E212"/>
    <mergeCell ref="F212:G212"/>
    <mergeCell ref="H212:I212"/>
    <mergeCell ref="J212:K212"/>
    <mergeCell ref="L212:M212"/>
    <mergeCell ref="N212:O212"/>
    <mergeCell ref="P210:Q210"/>
    <mergeCell ref="F207:G207"/>
    <mergeCell ref="H207:I207"/>
    <mergeCell ref="J207:K207"/>
    <mergeCell ref="L207:M207"/>
    <mergeCell ref="N207:O207"/>
    <mergeCell ref="P207:Q207"/>
    <mergeCell ref="D209:E209"/>
    <mergeCell ref="F209:G209"/>
    <mergeCell ref="H209:I209"/>
    <mergeCell ref="J209:K209"/>
    <mergeCell ref="L209:M209"/>
    <mergeCell ref="D104:G105"/>
    <mergeCell ref="H104:N105"/>
    <mergeCell ref="O104:U105"/>
    <mergeCell ref="I159:M159"/>
    <mergeCell ref="D158:Q158"/>
    <mergeCell ref="H211:I211"/>
    <mergeCell ref="J211:K211"/>
    <mergeCell ref="L211:M211"/>
    <mergeCell ref="N211:O211"/>
    <mergeCell ref="C171:D172"/>
    <mergeCell ref="C158:C160"/>
    <mergeCell ref="J204:K204"/>
    <mergeCell ref="L204:M204"/>
    <mergeCell ref="N204:O204"/>
    <mergeCell ref="R210:S210"/>
    <mergeCell ref="T210:U210"/>
    <mergeCell ref="F206:G206"/>
    <mergeCell ref="H206:I206"/>
    <mergeCell ref="J206:K206"/>
    <mergeCell ref="L206:M206"/>
    <mergeCell ref="N206:O206"/>
    <mergeCell ref="P206:Q206"/>
    <mergeCell ref="R206:S206"/>
    <mergeCell ref="T206:U206"/>
  </mergeCells>
  <phoneticPr fontId="3" type="noConversion"/>
  <pageMargins left="0.19685039370078741" right="0.19685039370078741" top="0.39370078740157483" bottom="0.39370078740157483" header="0.31496062992125984" footer="0.31496062992125984"/>
  <pageSetup paperSize="9" scale="88" fitToHeight="0" orientation="landscape" r:id="rId1"/>
  <ignoredErrors>
    <ignoredError sqref="J134:J141 T205:U211 N107:N114" formulaRange="1"/>
    <ignoredError sqref="H60" formula="1"/>
  </ignoredError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总表</vt:lpstr>
      <vt:lpstr>Sheet1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栗文慧</dc:creator>
  <cp:lastModifiedBy>栗文慧</cp:lastModifiedBy>
  <cp:lastPrinted>2020-05-15T06:50:23Z</cp:lastPrinted>
  <dcterms:created xsi:type="dcterms:W3CDTF">2020-03-19T02:38:50Z</dcterms:created>
  <dcterms:modified xsi:type="dcterms:W3CDTF">2020-05-19T01:17:00Z</dcterms:modified>
</cp:coreProperties>
</file>