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小吕 宏达祥" sheetId="3" r:id="rId1"/>
    <sheet name="Sheet1" sheetId="7" r:id="rId2"/>
  </sheets>
  <definedNames>
    <definedName name="_xlnm._FilterDatabase" localSheetId="0" hidden="1">'小吕 宏达祥'!$A$1:$P$38</definedName>
    <definedName name="_xlnm.Print_Titles" localSheetId="0">'小吕 宏达祥'!$2:$2</definedName>
  </definedNames>
  <calcPr calcId="144525"/>
</workbook>
</file>

<file path=xl/sharedStrings.xml><?xml version="1.0" encoding="utf-8"?>
<sst xmlns="http://schemas.openxmlformats.org/spreadsheetml/2006/main" count="153" uniqueCount="80">
  <si>
    <t>宏达翔劳务公司2020.04月份工人工资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</si>
  <si>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</si>
  <si>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</si>
  <si>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</si>
  <si>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</si>
  <si>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</si>
  <si>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</si>
  <si>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</si>
  <si>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</si>
  <si>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</si>
  <si>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</si>
  <si>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车补</t>
  </si>
  <si>
    <t>工资合计</t>
  </si>
  <si>
    <t>备注</t>
  </si>
  <si>
    <t>说明</t>
  </si>
  <si>
    <t>注塑</t>
  </si>
  <si>
    <t>注塑工</t>
  </si>
  <si>
    <t>王保田</t>
  </si>
  <si>
    <t>张东霞</t>
  </si>
  <si>
    <t>王野</t>
  </si>
  <si>
    <t>张鹏</t>
  </si>
  <si>
    <t>涂装</t>
  </si>
  <si>
    <t>涂装工</t>
  </si>
  <si>
    <t>齐恩成</t>
  </si>
  <si>
    <t>杨琴丽</t>
  </si>
  <si>
    <t>发泡</t>
  </si>
  <si>
    <t>卢静</t>
  </si>
  <si>
    <t>商用车组装</t>
  </si>
  <si>
    <t>张立芹</t>
  </si>
  <si>
    <t>座椅</t>
  </si>
  <si>
    <t>刘洪荣</t>
  </si>
  <si>
    <t>刘双</t>
  </si>
  <si>
    <t>韩新岭</t>
  </si>
  <si>
    <t>齐云龙</t>
  </si>
  <si>
    <t>工服</t>
  </si>
  <si>
    <t>张伟</t>
  </si>
  <si>
    <t>张俊平</t>
  </si>
  <si>
    <t>田淑娟</t>
  </si>
  <si>
    <t>吴康伟</t>
  </si>
  <si>
    <t>工服，考勤，9天工资</t>
  </si>
  <si>
    <t>刘晋</t>
  </si>
  <si>
    <t>王镇</t>
  </si>
  <si>
    <t>考勤异常</t>
  </si>
  <si>
    <t>韩新盼</t>
  </si>
  <si>
    <t>组装工</t>
  </si>
  <si>
    <t>杨学森</t>
  </si>
  <si>
    <t>发泡工</t>
  </si>
  <si>
    <t>李德华</t>
  </si>
  <si>
    <t>赵秀峰</t>
  </si>
  <si>
    <t>时晓冲</t>
  </si>
  <si>
    <t>李淑芳</t>
  </si>
  <si>
    <t>孙新平</t>
  </si>
  <si>
    <t>王春艳</t>
  </si>
  <si>
    <t>孙立德</t>
  </si>
  <si>
    <t>宋美霞</t>
  </si>
  <si>
    <t>石文成</t>
  </si>
  <si>
    <t>张雷</t>
  </si>
  <si>
    <t>于海彦</t>
  </si>
  <si>
    <t>扣3天工资，工服</t>
  </si>
  <si>
    <t>高伟皓</t>
  </si>
  <si>
    <t>扣10天工资</t>
  </si>
  <si>
    <t>滕义彪</t>
  </si>
  <si>
    <t>前工序</t>
  </si>
  <si>
    <t>操作工</t>
  </si>
  <si>
    <t>李升涛</t>
  </si>
  <si>
    <t>灯镜</t>
  </si>
  <si>
    <t>张同欢</t>
  </si>
  <si>
    <t>编制：</t>
  </si>
  <si>
    <t>汪梦娜</t>
  </si>
  <si>
    <t>审核：</t>
  </si>
  <si>
    <t>异常情况</t>
  </si>
  <si>
    <t>扣款金额</t>
  </si>
  <si>
    <t>考勤扣款</t>
  </si>
  <si>
    <t>4月2,4月9日下班未打卡</t>
  </si>
  <si>
    <t>4月12日早退</t>
  </si>
  <si>
    <t>4月16日迟到</t>
  </si>
  <si>
    <t>4月2日早退</t>
  </si>
  <si>
    <t>胸卡，工服</t>
  </si>
  <si>
    <t>扣1套秋季工服</t>
  </si>
  <si>
    <t>扣1套秋季工服，扣发9天工资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</si>
</sst>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29" fillId="23" borderId="12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C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tabSelected="1" zoomScale="90" zoomScaleNormal="90" workbookViewId="0">
      <pane ySplit="2" topLeftCell="A21" activePane="bottomLeft" state="frozen"/>
      <selection/>
      <selection pane="bottomLeft" activeCell="H34" sqref="H34"/>
    </sheetView>
  </sheetViews>
  <sheetFormatPr defaultColWidth="9" defaultRowHeight="20" customHeight="1"/>
  <cols>
    <col min="1" max="1" width="5.625" style="8" customWidth="1"/>
    <col min="2" max="2" width="10.875" style="8" customWidth="1"/>
    <col min="3" max="3" width="7.875" style="8" customWidth="1"/>
    <col min="4" max="4" width="8.5" style="8" customWidth="1"/>
    <col min="5" max="5" width="8.375" style="8" customWidth="1"/>
    <col min="6" max="6" width="8.625" style="8" customWidth="1"/>
    <col min="7" max="7" width="6.125" style="8" customWidth="1"/>
    <col min="8" max="8" width="8.75" style="8" customWidth="1"/>
    <col min="9" max="9" width="12.625" style="8"/>
    <col min="10" max="10" width="8.125" style="8" customWidth="1"/>
    <col min="11" max="11" width="6.5" style="8" hidden="1" customWidth="1"/>
    <col min="12" max="12" width="9.375" style="8" customWidth="1"/>
    <col min="13" max="13" width="11.6666666666667" style="9" customWidth="1"/>
    <col min="14" max="14" width="6.525" style="8" customWidth="1"/>
    <col min="15" max="15" width="12.2166666666667" style="8" hidden="1" customWidth="1"/>
    <col min="16" max="16" width="9" style="8" hidden="1" customWidth="1"/>
    <col min="17" max="16384" width="9" style="8"/>
  </cols>
  <sheetData>
    <row r="1" customHeight="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4"/>
      <c r="N1" s="10"/>
    </row>
    <row r="2" customHeight="1" spans="1:14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5" t="s">
        <v>13</v>
      </c>
      <c r="N2" s="11" t="s">
        <v>14</v>
      </c>
    </row>
    <row r="3" customHeight="1" spans="1:14">
      <c r="A3" s="11">
        <v>1</v>
      </c>
      <c r="B3" s="11" t="s">
        <v>15</v>
      </c>
      <c r="C3" s="12" t="s">
        <v>16</v>
      </c>
      <c r="D3" s="12" t="s">
        <v>17</v>
      </c>
      <c r="E3" s="12">
        <v>29</v>
      </c>
      <c r="F3" s="12">
        <v>319</v>
      </c>
      <c r="G3" s="11"/>
      <c r="H3" s="11"/>
      <c r="I3" s="11">
        <f>F3*18+G3-H3</f>
        <v>5742</v>
      </c>
      <c r="J3" s="16">
        <f t="shared" ref="J3:J10" si="0">E3*5</f>
        <v>145</v>
      </c>
      <c r="K3" s="16"/>
      <c r="L3" s="11">
        <f t="shared" ref="L3:L10" si="1">I3+J3</f>
        <v>5887</v>
      </c>
      <c r="M3" s="15"/>
      <c r="N3" s="11"/>
    </row>
    <row r="4" customHeight="1" spans="1:14">
      <c r="A4" s="11">
        <v>2</v>
      </c>
      <c r="B4" s="11" t="s">
        <v>15</v>
      </c>
      <c r="C4" s="12" t="s">
        <v>16</v>
      </c>
      <c r="D4" s="12" t="s">
        <v>18</v>
      </c>
      <c r="E4" s="12">
        <v>10</v>
      </c>
      <c r="F4" s="12">
        <v>108</v>
      </c>
      <c r="G4" s="11"/>
      <c r="H4" s="11"/>
      <c r="I4" s="11">
        <f>16*55+18*(F4-55)+G4-H4</f>
        <v>1834</v>
      </c>
      <c r="J4" s="16">
        <f t="shared" si="0"/>
        <v>50</v>
      </c>
      <c r="K4" s="16"/>
      <c r="L4" s="11">
        <f t="shared" si="1"/>
        <v>1884</v>
      </c>
      <c r="M4" s="15"/>
      <c r="N4" s="11"/>
    </row>
    <row r="5" customHeight="1" spans="1:14">
      <c r="A5" s="11">
        <v>3</v>
      </c>
      <c r="B5" s="11" t="s">
        <v>15</v>
      </c>
      <c r="C5" s="12" t="s">
        <v>16</v>
      </c>
      <c r="D5" s="12" t="s">
        <v>19</v>
      </c>
      <c r="E5" s="12">
        <v>9</v>
      </c>
      <c r="F5" s="12">
        <v>98.5</v>
      </c>
      <c r="G5" s="11"/>
      <c r="H5" s="11"/>
      <c r="I5" s="11">
        <f>16*55.5+18*(F5-55.5)+G5-H5</f>
        <v>1662</v>
      </c>
      <c r="J5" s="16">
        <f t="shared" si="0"/>
        <v>45</v>
      </c>
      <c r="K5" s="16"/>
      <c r="L5" s="11">
        <f t="shared" si="1"/>
        <v>1707</v>
      </c>
      <c r="M5" s="15"/>
      <c r="N5" s="11"/>
    </row>
    <row r="6" customHeight="1" spans="1:14">
      <c r="A6" s="11">
        <v>4</v>
      </c>
      <c r="B6" s="11" t="s">
        <v>15</v>
      </c>
      <c r="C6" s="12" t="s">
        <v>16</v>
      </c>
      <c r="D6" s="12" t="s">
        <v>20</v>
      </c>
      <c r="E6" s="12">
        <v>10</v>
      </c>
      <c r="F6" s="12">
        <v>116.5</v>
      </c>
      <c r="G6" s="11"/>
      <c r="H6" s="11"/>
      <c r="I6" s="11">
        <f>16*57.5+18*(F6-57.5)+G6-H6</f>
        <v>1982</v>
      </c>
      <c r="J6" s="16">
        <f t="shared" si="0"/>
        <v>50</v>
      </c>
      <c r="K6" s="16"/>
      <c r="L6" s="11">
        <f t="shared" si="1"/>
        <v>2032</v>
      </c>
      <c r="M6" s="15"/>
      <c r="N6" s="11"/>
    </row>
    <row r="7" customHeight="1" spans="1:16">
      <c r="A7" s="11">
        <v>5</v>
      </c>
      <c r="B7" s="11" t="s">
        <v>21</v>
      </c>
      <c r="C7" s="12" t="s">
        <v>22</v>
      </c>
      <c r="D7" s="12" t="s">
        <v>23</v>
      </c>
      <c r="E7" s="12">
        <v>26</v>
      </c>
      <c r="F7" s="12">
        <v>282.5</v>
      </c>
      <c r="G7" s="11"/>
      <c r="H7" s="11"/>
      <c r="I7" s="11">
        <f t="shared" ref="I7:I22" si="2">F7*18+G7-H7</f>
        <v>5085</v>
      </c>
      <c r="J7" s="16">
        <f t="shared" si="0"/>
        <v>130</v>
      </c>
      <c r="K7" s="16"/>
      <c r="L7" s="11">
        <f t="shared" si="1"/>
        <v>5215</v>
      </c>
      <c r="M7" s="17"/>
      <c r="N7" s="11"/>
      <c r="O7" s="8" t="s">
        <v>15</v>
      </c>
      <c r="P7" s="8">
        <f>SUMIF(B:B,O7,L:L)</f>
        <v>11510</v>
      </c>
    </row>
    <row r="8" customHeight="1" spans="1:16">
      <c r="A8" s="11">
        <v>6</v>
      </c>
      <c r="B8" s="11" t="s">
        <v>21</v>
      </c>
      <c r="C8" s="12" t="s">
        <v>22</v>
      </c>
      <c r="D8" s="12" t="s">
        <v>24</v>
      </c>
      <c r="E8" s="12">
        <v>28</v>
      </c>
      <c r="F8" s="12">
        <v>312</v>
      </c>
      <c r="G8" s="11"/>
      <c r="H8" s="11"/>
      <c r="I8" s="11">
        <f t="shared" si="2"/>
        <v>5616</v>
      </c>
      <c r="J8" s="16">
        <f t="shared" si="0"/>
        <v>140</v>
      </c>
      <c r="K8" s="16"/>
      <c r="L8" s="11">
        <f t="shared" si="1"/>
        <v>5756</v>
      </c>
      <c r="M8" s="17"/>
      <c r="N8" s="11"/>
      <c r="O8" s="8" t="s">
        <v>25</v>
      </c>
      <c r="P8" s="8">
        <f>SUMIF(B:B,O8,L:L)</f>
        <v>46866</v>
      </c>
    </row>
    <row r="9" customHeight="1" spans="1:16">
      <c r="A9" s="11">
        <v>7</v>
      </c>
      <c r="B9" s="11" t="s">
        <v>21</v>
      </c>
      <c r="C9" s="12" t="s">
        <v>22</v>
      </c>
      <c r="D9" s="12" t="s">
        <v>26</v>
      </c>
      <c r="E9" s="12">
        <v>27</v>
      </c>
      <c r="F9" s="12">
        <v>304.5</v>
      </c>
      <c r="G9" s="11"/>
      <c r="H9" s="11"/>
      <c r="I9" s="11">
        <f t="shared" si="2"/>
        <v>5481</v>
      </c>
      <c r="J9" s="16">
        <f t="shared" si="0"/>
        <v>135</v>
      </c>
      <c r="K9" s="16"/>
      <c r="L9" s="11">
        <f t="shared" si="1"/>
        <v>5616</v>
      </c>
      <c r="M9" s="17"/>
      <c r="N9" s="11"/>
      <c r="O9" s="8" t="s">
        <v>27</v>
      </c>
      <c r="P9" s="8">
        <f>SUMIF(B:B,O9,L:L)</f>
        <v>5942.5</v>
      </c>
    </row>
    <row r="10" customHeight="1" spans="1:16">
      <c r="A10" s="11">
        <v>8</v>
      </c>
      <c r="B10" s="11" t="s">
        <v>21</v>
      </c>
      <c r="C10" s="12" t="s">
        <v>22</v>
      </c>
      <c r="D10" s="12" t="s">
        <v>28</v>
      </c>
      <c r="E10" s="12">
        <v>28</v>
      </c>
      <c r="F10" s="12">
        <v>302</v>
      </c>
      <c r="G10" s="11"/>
      <c r="H10" s="11"/>
      <c r="I10" s="11">
        <f t="shared" si="2"/>
        <v>5436</v>
      </c>
      <c r="J10" s="16">
        <f t="shared" si="0"/>
        <v>140</v>
      </c>
      <c r="K10" s="16"/>
      <c r="L10" s="11">
        <f t="shared" si="1"/>
        <v>5576</v>
      </c>
      <c r="M10" s="17"/>
      <c r="N10" s="11"/>
      <c r="O10" s="8" t="s">
        <v>29</v>
      </c>
      <c r="P10" s="8">
        <f>SUMIF(B:B,O10,L:L)</f>
        <v>4941</v>
      </c>
    </row>
    <row r="11" customHeight="1" spans="1:16">
      <c r="A11" s="11">
        <v>9</v>
      </c>
      <c r="B11" s="11" t="s">
        <v>21</v>
      </c>
      <c r="C11" s="12" t="s">
        <v>22</v>
      </c>
      <c r="D11" s="12" t="s">
        <v>30</v>
      </c>
      <c r="E11" s="12">
        <v>30</v>
      </c>
      <c r="F11" s="12">
        <v>332</v>
      </c>
      <c r="G11" s="11"/>
      <c r="H11" s="11"/>
      <c r="I11" s="11">
        <f t="shared" si="2"/>
        <v>5976</v>
      </c>
      <c r="J11" s="16">
        <f t="shared" ref="J7:J34" si="3">E11*5</f>
        <v>150</v>
      </c>
      <c r="K11" s="16"/>
      <c r="L11" s="11">
        <f t="shared" ref="L7:L37" si="4">I11+J11</f>
        <v>6126</v>
      </c>
      <c r="M11" s="17"/>
      <c r="N11" s="11"/>
      <c r="P11" s="8">
        <f>SUM(P7:P10)</f>
        <v>69259.5</v>
      </c>
    </row>
    <row r="12" customHeight="1" spans="1:14">
      <c r="A12" s="11">
        <v>10</v>
      </c>
      <c r="B12" s="11" t="s">
        <v>21</v>
      </c>
      <c r="C12" s="12" t="s">
        <v>22</v>
      </c>
      <c r="D12" s="12" t="s">
        <v>31</v>
      </c>
      <c r="E12" s="12">
        <v>26</v>
      </c>
      <c r="F12" s="12">
        <v>288.5</v>
      </c>
      <c r="G12" s="11"/>
      <c r="H12" s="11"/>
      <c r="I12" s="11">
        <f t="shared" si="2"/>
        <v>5193</v>
      </c>
      <c r="J12" s="16">
        <f t="shared" si="3"/>
        <v>130</v>
      </c>
      <c r="K12" s="16"/>
      <c r="L12" s="11">
        <f t="shared" si="4"/>
        <v>5323</v>
      </c>
      <c r="M12" s="17"/>
      <c r="N12" s="11"/>
    </row>
    <row r="13" customHeight="1" spans="1:14">
      <c r="A13" s="11">
        <v>11</v>
      </c>
      <c r="B13" s="11" t="s">
        <v>21</v>
      </c>
      <c r="C13" s="12" t="s">
        <v>22</v>
      </c>
      <c r="D13" s="12" t="s">
        <v>32</v>
      </c>
      <c r="E13" s="12">
        <v>28</v>
      </c>
      <c r="F13" s="12">
        <v>302</v>
      </c>
      <c r="G13" s="11"/>
      <c r="H13" s="11"/>
      <c r="I13" s="11">
        <f t="shared" si="2"/>
        <v>5436</v>
      </c>
      <c r="J13" s="16">
        <f t="shared" si="3"/>
        <v>140</v>
      </c>
      <c r="K13" s="16"/>
      <c r="L13" s="11">
        <f t="shared" si="4"/>
        <v>5576</v>
      </c>
      <c r="M13" s="17"/>
      <c r="N13" s="11"/>
    </row>
    <row r="14" customHeight="1" spans="1:14">
      <c r="A14" s="11">
        <v>12</v>
      </c>
      <c r="B14" s="11" t="s">
        <v>21</v>
      </c>
      <c r="C14" s="12" t="s">
        <v>22</v>
      </c>
      <c r="D14" s="12" t="s">
        <v>33</v>
      </c>
      <c r="E14" s="12">
        <v>25</v>
      </c>
      <c r="F14" s="12">
        <v>262</v>
      </c>
      <c r="G14" s="11"/>
      <c r="H14" s="11">
        <v>100</v>
      </c>
      <c r="I14" s="11">
        <f t="shared" si="2"/>
        <v>4616</v>
      </c>
      <c r="J14" s="16">
        <f t="shared" si="3"/>
        <v>125</v>
      </c>
      <c r="K14" s="16"/>
      <c r="L14" s="11">
        <f t="shared" si="4"/>
        <v>4741</v>
      </c>
      <c r="M14" s="17" t="s">
        <v>34</v>
      </c>
      <c r="N14" s="11"/>
    </row>
    <row r="15" customHeight="1" spans="1:14">
      <c r="A15" s="11">
        <v>13</v>
      </c>
      <c r="B15" s="11" t="s">
        <v>21</v>
      </c>
      <c r="C15" s="12" t="s">
        <v>22</v>
      </c>
      <c r="D15" s="12" t="s">
        <v>35</v>
      </c>
      <c r="E15" s="12">
        <v>27</v>
      </c>
      <c r="F15" s="12">
        <v>298</v>
      </c>
      <c r="G15" s="11"/>
      <c r="H15" s="11"/>
      <c r="I15" s="11">
        <f t="shared" si="2"/>
        <v>5364</v>
      </c>
      <c r="J15" s="16">
        <f t="shared" si="3"/>
        <v>135</v>
      </c>
      <c r="K15" s="16"/>
      <c r="L15" s="11">
        <f t="shared" si="4"/>
        <v>5499</v>
      </c>
      <c r="M15" s="17"/>
      <c r="N15" s="11"/>
    </row>
    <row r="16" customHeight="1" spans="1:14">
      <c r="A16" s="11">
        <v>14</v>
      </c>
      <c r="B16" s="11" t="s">
        <v>21</v>
      </c>
      <c r="C16" s="12" t="s">
        <v>22</v>
      </c>
      <c r="D16" s="12" t="s">
        <v>36</v>
      </c>
      <c r="E16" s="12">
        <v>28</v>
      </c>
      <c r="F16" s="12">
        <v>315.5</v>
      </c>
      <c r="G16" s="11"/>
      <c r="H16" s="11"/>
      <c r="I16" s="11">
        <f t="shared" si="2"/>
        <v>5679</v>
      </c>
      <c r="J16" s="16">
        <f t="shared" si="3"/>
        <v>140</v>
      </c>
      <c r="K16" s="16"/>
      <c r="L16" s="11">
        <f t="shared" si="4"/>
        <v>5819</v>
      </c>
      <c r="M16" s="17"/>
      <c r="N16" s="11"/>
    </row>
    <row r="17" customHeight="1" spans="1:18">
      <c r="A17" s="11">
        <v>15</v>
      </c>
      <c r="B17" s="11" t="s">
        <v>21</v>
      </c>
      <c r="C17" s="12" t="s">
        <v>22</v>
      </c>
      <c r="D17" s="12" t="s">
        <v>37</v>
      </c>
      <c r="E17" s="12">
        <v>27</v>
      </c>
      <c r="F17" s="12">
        <v>302</v>
      </c>
      <c r="G17" s="11"/>
      <c r="H17" s="11"/>
      <c r="I17" s="11">
        <f t="shared" si="2"/>
        <v>5436</v>
      </c>
      <c r="J17" s="16">
        <f t="shared" si="3"/>
        <v>135</v>
      </c>
      <c r="K17" s="16"/>
      <c r="L17" s="11">
        <f t="shared" si="4"/>
        <v>5571</v>
      </c>
      <c r="M17" s="17"/>
      <c r="N17" s="11"/>
      <c r="R17" s="8">
        <f>8.5+11+14.5+12+11+9+11+11+11</f>
        <v>99</v>
      </c>
    </row>
    <row r="18" customHeight="1" spans="1:14">
      <c r="A18" s="11">
        <v>16</v>
      </c>
      <c r="B18" s="11" t="s">
        <v>21</v>
      </c>
      <c r="C18" s="12" t="s">
        <v>22</v>
      </c>
      <c r="D18" s="12" t="s">
        <v>38</v>
      </c>
      <c r="E18" s="12">
        <v>25</v>
      </c>
      <c r="F18" s="12">
        <v>256</v>
      </c>
      <c r="G18" s="11"/>
      <c r="H18" s="11">
        <f>1782+110</f>
        <v>1892</v>
      </c>
      <c r="I18" s="11">
        <f t="shared" si="2"/>
        <v>2716</v>
      </c>
      <c r="J18" s="16">
        <f t="shared" si="3"/>
        <v>125</v>
      </c>
      <c r="K18" s="16"/>
      <c r="L18" s="11">
        <f t="shared" si="4"/>
        <v>2841</v>
      </c>
      <c r="M18" s="17" t="s">
        <v>39</v>
      </c>
      <c r="N18" s="11"/>
    </row>
    <row r="19" customHeight="1" spans="1:14">
      <c r="A19" s="11">
        <v>17</v>
      </c>
      <c r="B19" s="11" t="s">
        <v>21</v>
      </c>
      <c r="C19" s="12" t="s">
        <v>22</v>
      </c>
      <c r="D19" s="12" t="s">
        <v>40</v>
      </c>
      <c r="E19" s="12">
        <v>25</v>
      </c>
      <c r="F19" s="12">
        <v>268.5</v>
      </c>
      <c r="G19" s="11"/>
      <c r="H19" s="11"/>
      <c r="I19" s="11">
        <f t="shared" si="2"/>
        <v>4833</v>
      </c>
      <c r="J19" s="16">
        <f t="shared" si="3"/>
        <v>125</v>
      </c>
      <c r="K19" s="16"/>
      <c r="L19" s="11">
        <f t="shared" si="4"/>
        <v>4958</v>
      </c>
      <c r="M19" s="17"/>
      <c r="N19" s="11"/>
    </row>
    <row r="20" customHeight="1" spans="1:14">
      <c r="A20" s="11">
        <v>18</v>
      </c>
      <c r="B20" s="11" t="s">
        <v>21</v>
      </c>
      <c r="C20" s="12" t="s">
        <v>22</v>
      </c>
      <c r="D20" s="12" t="s">
        <v>41</v>
      </c>
      <c r="E20" s="12">
        <v>28</v>
      </c>
      <c r="F20" s="12">
        <v>299.5</v>
      </c>
      <c r="G20" s="11"/>
      <c r="H20" s="11">
        <v>10</v>
      </c>
      <c r="I20" s="11">
        <f t="shared" si="2"/>
        <v>5381</v>
      </c>
      <c r="J20" s="16">
        <f t="shared" si="3"/>
        <v>140</v>
      </c>
      <c r="K20" s="16"/>
      <c r="L20" s="11">
        <f t="shared" si="4"/>
        <v>5521</v>
      </c>
      <c r="M20" s="17" t="s">
        <v>42</v>
      </c>
      <c r="N20" s="11"/>
    </row>
    <row r="21" customHeight="1" spans="1:14">
      <c r="A21" s="11">
        <v>19</v>
      </c>
      <c r="B21" s="11" t="s">
        <v>21</v>
      </c>
      <c r="C21" s="12" t="s">
        <v>22</v>
      </c>
      <c r="D21" s="12" t="s">
        <v>43</v>
      </c>
      <c r="E21" s="12">
        <v>15</v>
      </c>
      <c r="F21" s="12">
        <v>146.5</v>
      </c>
      <c r="G21" s="11"/>
      <c r="H21" s="11"/>
      <c r="I21" s="11">
        <f t="shared" si="2"/>
        <v>2637</v>
      </c>
      <c r="J21" s="16">
        <f t="shared" si="3"/>
        <v>75</v>
      </c>
      <c r="K21" s="16"/>
      <c r="L21" s="11">
        <f t="shared" si="4"/>
        <v>2712</v>
      </c>
      <c r="M21" s="17"/>
      <c r="N21" s="11"/>
    </row>
    <row r="22" customHeight="1" spans="1:14">
      <c r="A22" s="11">
        <v>20</v>
      </c>
      <c r="B22" s="11" t="s">
        <v>29</v>
      </c>
      <c r="C22" s="12" t="s">
        <v>44</v>
      </c>
      <c r="D22" s="12" t="s">
        <v>45</v>
      </c>
      <c r="E22" s="12">
        <v>27</v>
      </c>
      <c r="F22" s="12">
        <v>267</v>
      </c>
      <c r="G22" s="11"/>
      <c r="H22" s="11"/>
      <c r="I22" s="11">
        <f t="shared" si="2"/>
        <v>4806</v>
      </c>
      <c r="J22" s="16">
        <f t="shared" si="3"/>
        <v>135</v>
      </c>
      <c r="K22" s="16"/>
      <c r="L22" s="11">
        <f t="shared" si="4"/>
        <v>4941</v>
      </c>
      <c r="M22" s="17"/>
      <c r="N22" s="11"/>
    </row>
    <row r="23" customHeight="1" spans="1:14">
      <c r="A23" s="11">
        <v>21</v>
      </c>
      <c r="B23" s="11" t="s">
        <v>25</v>
      </c>
      <c r="C23" s="12" t="s">
        <v>46</v>
      </c>
      <c r="D23" s="12" t="s">
        <v>47</v>
      </c>
      <c r="E23" s="12">
        <v>28</v>
      </c>
      <c r="F23" s="12">
        <v>299</v>
      </c>
      <c r="G23" s="11"/>
      <c r="H23" s="11"/>
      <c r="I23" s="11">
        <f>16*50+18*(F23-50)+G23-H23</f>
        <v>5282</v>
      </c>
      <c r="J23" s="16">
        <f t="shared" si="3"/>
        <v>140</v>
      </c>
      <c r="K23" s="16"/>
      <c r="L23" s="11">
        <f t="shared" si="4"/>
        <v>5422</v>
      </c>
      <c r="M23" s="17"/>
      <c r="N23" s="11"/>
    </row>
    <row r="24" customHeight="1" spans="1:14">
      <c r="A24" s="11">
        <v>22</v>
      </c>
      <c r="B24" s="11" t="s">
        <v>25</v>
      </c>
      <c r="C24" s="12" t="s">
        <v>46</v>
      </c>
      <c r="D24" s="12" t="s">
        <v>48</v>
      </c>
      <c r="E24" s="12">
        <v>26</v>
      </c>
      <c r="F24" s="12">
        <v>276.5</v>
      </c>
      <c r="G24" s="11"/>
      <c r="H24" s="11"/>
      <c r="I24" s="11">
        <f>16*50.5+18*(F24-50.5)+G24-H24</f>
        <v>4876</v>
      </c>
      <c r="J24" s="16">
        <f t="shared" si="3"/>
        <v>130</v>
      </c>
      <c r="K24" s="16"/>
      <c r="L24" s="11">
        <f t="shared" si="4"/>
        <v>5006</v>
      </c>
      <c r="M24" s="17"/>
      <c r="N24" s="11"/>
    </row>
    <row r="25" customHeight="1" spans="1:14">
      <c r="A25" s="11">
        <v>23</v>
      </c>
      <c r="B25" s="11" t="s">
        <v>25</v>
      </c>
      <c r="C25" s="12" t="s">
        <v>46</v>
      </c>
      <c r="D25" s="12" t="s">
        <v>49</v>
      </c>
      <c r="E25" s="12">
        <v>14</v>
      </c>
      <c r="F25" s="12">
        <v>149.5</v>
      </c>
      <c r="G25" s="11"/>
      <c r="H25" s="11"/>
      <c r="I25" s="11">
        <f>16*52.5+18*(F25-52.5)+G25-H25</f>
        <v>2586</v>
      </c>
      <c r="J25" s="16">
        <f t="shared" si="3"/>
        <v>70</v>
      </c>
      <c r="K25" s="16"/>
      <c r="L25" s="11">
        <f t="shared" si="4"/>
        <v>2656</v>
      </c>
      <c r="M25" s="17"/>
      <c r="N25" s="11"/>
    </row>
    <row r="26" customHeight="1" spans="1:14">
      <c r="A26" s="11">
        <v>24</v>
      </c>
      <c r="B26" s="11" t="s">
        <v>25</v>
      </c>
      <c r="C26" s="12" t="s">
        <v>46</v>
      </c>
      <c r="D26" s="12" t="s">
        <v>50</v>
      </c>
      <c r="E26" s="12">
        <v>30</v>
      </c>
      <c r="F26" s="12">
        <v>323</v>
      </c>
      <c r="G26" s="11"/>
      <c r="H26" s="11">
        <v>10</v>
      </c>
      <c r="I26" s="11">
        <f>F26*18+G26-H26</f>
        <v>5804</v>
      </c>
      <c r="J26" s="16">
        <f t="shared" si="3"/>
        <v>150</v>
      </c>
      <c r="K26" s="16"/>
      <c r="L26" s="11">
        <f t="shared" si="4"/>
        <v>5954</v>
      </c>
      <c r="M26" s="17" t="s">
        <v>42</v>
      </c>
      <c r="N26" s="11"/>
    </row>
    <row r="27" customHeight="1" spans="1:14">
      <c r="A27" s="11">
        <v>25</v>
      </c>
      <c r="B27" s="11" t="s">
        <v>25</v>
      </c>
      <c r="C27" s="12" t="s">
        <v>46</v>
      </c>
      <c r="D27" s="12" t="s">
        <v>51</v>
      </c>
      <c r="E27" s="12">
        <v>10</v>
      </c>
      <c r="F27" s="12">
        <v>108</v>
      </c>
      <c r="G27" s="11"/>
      <c r="H27" s="11"/>
      <c r="I27" s="11">
        <f>(F27-55)*18+16*55+G27-H27</f>
        <v>1834</v>
      </c>
      <c r="J27" s="16">
        <f t="shared" si="3"/>
        <v>50</v>
      </c>
      <c r="K27" s="16"/>
      <c r="L27" s="11">
        <f t="shared" si="4"/>
        <v>1884</v>
      </c>
      <c r="M27" s="18"/>
      <c r="N27" s="11"/>
    </row>
    <row r="28" customHeight="1" spans="1:14">
      <c r="A28" s="11">
        <v>26</v>
      </c>
      <c r="B28" s="11" t="s">
        <v>25</v>
      </c>
      <c r="C28" s="12" t="s">
        <v>46</v>
      </c>
      <c r="D28" s="12" t="s">
        <v>52</v>
      </c>
      <c r="E28" s="12">
        <v>30</v>
      </c>
      <c r="F28" s="12">
        <v>324.5</v>
      </c>
      <c r="G28" s="11"/>
      <c r="H28" s="11"/>
      <c r="I28" s="11">
        <f>F28*18+G28-H28</f>
        <v>5841</v>
      </c>
      <c r="J28" s="16">
        <f t="shared" si="3"/>
        <v>150</v>
      </c>
      <c r="K28" s="16"/>
      <c r="L28" s="11">
        <f t="shared" si="4"/>
        <v>5991</v>
      </c>
      <c r="M28" s="17"/>
      <c r="N28" s="11"/>
    </row>
    <row r="29" customHeight="1" spans="1:14">
      <c r="A29" s="11">
        <v>27</v>
      </c>
      <c r="B29" s="11" t="s">
        <v>25</v>
      </c>
      <c r="C29" s="12" t="s">
        <v>46</v>
      </c>
      <c r="D29" s="12" t="s">
        <v>53</v>
      </c>
      <c r="E29" s="12">
        <v>24</v>
      </c>
      <c r="F29" s="12">
        <v>268.5</v>
      </c>
      <c r="G29" s="11"/>
      <c r="H29" s="11"/>
      <c r="I29" s="11">
        <f>F29*18+G29-H29</f>
        <v>4833</v>
      </c>
      <c r="J29" s="16">
        <f t="shared" si="3"/>
        <v>120</v>
      </c>
      <c r="K29" s="16"/>
      <c r="L29" s="11">
        <f t="shared" si="4"/>
        <v>4953</v>
      </c>
      <c r="M29" s="17"/>
      <c r="N29" s="11"/>
    </row>
    <row r="30" customHeight="1" spans="1:14">
      <c r="A30" s="11">
        <v>28</v>
      </c>
      <c r="B30" s="11" t="s">
        <v>25</v>
      </c>
      <c r="C30" s="12" t="s">
        <v>46</v>
      </c>
      <c r="D30" s="12" t="s">
        <v>54</v>
      </c>
      <c r="E30" s="12">
        <v>29</v>
      </c>
      <c r="F30" s="12">
        <v>313.5</v>
      </c>
      <c r="G30" s="11"/>
      <c r="H30" s="11"/>
      <c r="I30" s="11">
        <f>F30*18+G30-H30</f>
        <v>5643</v>
      </c>
      <c r="J30" s="16">
        <f t="shared" si="3"/>
        <v>145</v>
      </c>
      <c r="K30" s="16"/>
      <c r="L30" s="11">
        <f t="shared" si="4"/>
        <v>5788</v>
      </c>
      <c r="M30" s="17"/>
      <c r="N30" s="11"/>
    </row>
    <row r="31" customHeight="1" spans="1:14">
      <c r="A31" s="11">
        <v>29</v>
      </c>
      <c r="B31" s="11" t="s">
        <v>25</v>
      </c>
      <c r="C31" s="12" t="s">
        <v>46</v>
      </c>
      <c r="D31" s="12" t="s">
        <v>55</v>
      </c>
      <c r="E31" s="12">
        <v>30</v>
      </c>
      <c r="F31" s="12">
        <v>323</v>
      </c>
      <c r="G31" s="11"/>
      <c r="H31" s="11"/>
      <c r="I31" s="11">
        <f>18*F31+G31-H31</f>
        <v>5814</v>
      </c>
      <c r="J31" s="16">
        <f t="shared" si="3"/>
        <v>150</v>
      </c>
      <c r="K31" s="16"/>
      <c r="L31" s="11">
        <f t="shared" si="4"/>
        <v>5964</v>
      </c>
      <c r="M31" s="17"/>
      <c r="N31" s="11"/>
    </row>
    <row r="32" customHeight="1" spans="1:14">
      <c r="A32" s="11">
        <v>30</v>
      </c>
      <c r="B32" s="11" t="s">
        <v>25</v>
      </c>
      <c r="C32" s="12" t="s">
        <v>46</v>
      </c>
      <c r="D32" s="12" t="s">
        <v>56</v>
      </c>
      <c r="E32" s="12">
        <v>12.5</v>
      </c>
      <c r="F32" s="12">
        <v>133</v>
      </c>
      <c r="G32" s="11"/>
      <c r="H32" s="11"/>
      <c r="I32" s="11">
        <f>16*57+18*(F32-57)+G32-H32</f>
        <v>2280</v>
      </c>
      <c r="J32" s="16">
        <f t="shared" si="3"/>
        <v>62.5</v>
      </c>
      <c r="K32" s="16"/>
      <c r="L32" s="11">
        <f t="shared" si="4"/>
        <v>2342.5</v>
      </c>
      <c r="M32" s="17"/>
      <c r="N32" s="11"/>
    </row>
    <row r="33" customHeight="1" spans="1:14">
      <c r="A33" s="11">
        <v>31</v>
      </c>
      <c r="B33" s="11" t="s">
        <v>25</v>
      </c>
      <c r="C33" s="12" t="s">
        <v>46</v>
      </c>
      <c r="D33" s="12" t="s">
        <v>57</v>
      </c>
      <c r="E33" s="12">
        <v>9.5</v>
      </c>
      <c r="F33" s="12">
        <v>91</v>
      </c>
      <c r="G33" s="11"/>
      <c r="H33" s="11">
        <f>594+100</f>
        <v>694</v>
      </c>
      <c r="I33" s="11">
        <f>16*43+18*(F33-43)+G33-H33</f>
        <v>858</v>
      </c>
      <c r="J33" s="16">
        <f t="shared" si="3"/>
        <v>47.5</v>
      </c>
      <c r="K33" s="16"/>
      <c r="L33" s="11">
        <f t="shared" si="4"/>
        <v>905.5</v>
      </c>
      <c r="M33" s="17" t="s">
        <v>58</v>
      </c>
      <c r="N33" s="11"/>
    </row>
    <row r="34" customHeight="1" spans="1:16">
      <c r="A34" s="11">
        <v>32</v>
      </c>
      <c r="B34" s="11" t="s">
        <v>27</v>
      </c>
      <c r="C34" s="12" t="s">
        <v>44</v>
      </c>
      <c r="D34" s="12" t="s">
        <v>59</v>
      </c>
      <c r="E34" s="12">
        <v>16</v>
      </c>
      <c r="F34" s="12">
        <v>159.5</v>
      </c>
      <c r="G34" s="11"/>
      <c r="H34" s="11"/>
      <c r="I34" s="11">
        <f>69*18+G34-H34</f>
        <v>1242</v>
      </c>
      <c r="J34" s="16">
        <f>6*5</f>
        <v>30</v>
      </c>
      <c r="K34" s="16"/>
      <c r="L34" s="11">
        <f t="shared" si="4"/>
        <v>1272</v>
      </c>
      <c r="M34" s="17" t="s">
        <v>60</v>
      </c>
      <c r="N34" s="11"/>
      <c r="O34"/>
      <c r="P34"/>
    </row>
    <row r="35" customFormat="1" customHeight="1" spans="1:14">
      <c r="A35" s="11">
        <v>33</v>
      </c>
      <c r="B35" s="11" t="s">
        <v>27</v>
      </c>
      <c r="C35" s="12" t="s">
        <v>44</v>
      </c>
      <c r="D35" s="12" t="s">
        <v>61</v>
      </c>
      <c r="E35" s="12">
        <v>24.5</v>
      </c>
      <c r="F35" s="12">
        <v>256</v>
      </c>
      <c r="G35" s="11"/>
      <c r="H35" s="11">
        <v>60</v>
      </c>
      <c r="I35" s="11">
        <f>F35*18+G35-H35</f>
        <v>4548</v>
      </c>
      <c r="J35" s="16">
        <f>E35*5</f>
        <v>122.5</v>
      </c>
      <c r="K35" s="16"/>
      <c r="L35" s="11">
        <f t="shared" si="4"/>
        <v>4670.5</v>
      </c>
      <c r="M35" s="17" t="s">
        <v>42</v>
      </c>
      <c r="N35" s="11"/>
    </row>
    <row r="36" customFormat="1" customHeight="1" spans="1:14">
      <c r="A36" s="11">
        <v>34</v>
      </c>
      <c r="B36" s="11" t="s">
        <v>62</v>
      </c>
      <c r="C36" s="12" t="s">
        <v>63</v>
      </c>
      <c r="D36" s="12" t="s">
        <v>64</v>
      </c>
      <c r="E36" s="12">
        <v>18</v>
      </c>
      <c r="F36" s="12">
        <f>139+32</f>
        <v>171</v>
      </c>
      <c r="G36" s="11"/>
      <c r="H36" s="11"/>
      <c r="I36" s="11">
        <f>16*41+18*(F36-41)+G36-H36</f>
        <v>2996</v>
      </c>
      <c r="J36" s="16">
        <f>E36*5</f>
        <v>90</v>
      </c>
      <c r="K36" s="16"/>
      <c r="L36" s="11">
        <f t="shared" si="4"/>
        <v>3086</v>
      </c>
      <c r="M36" s="17"/>
      <c r="N36" s="11"/>
    </row>
    <row r="37" customFormat="1" customHeight="1" spans="1:14">
      <c r="A37" s="11">
        <v>35</v>
      </c>
      <c r="B37" s="11" t="s">
        <v>65</v>
      </c>
      <c r="C37" s="12" t="s">
        <v>63</v>
      </c>
      <c r="D37" s="12" t="s">
        <v>66</v>
      </c>
      <c r="E37" s="12">
        <v>19</v>
      </c>
      <c r="F37" s="12">
        <v>190.5</v>
      </c>
      <c r="G37" s="11"/>
      <c r="H37" s="11"/>
      <c r="I37" s="11">
        <f>F37*18+G37-H37</f>
        <v>3429</v>
      </c>
      <c r="J37" s="16">
        <f>E37*5</f>
        <v>95</v>
      </c>
      <c r="K37" s="16"/>
      <c r="L37" s="11">
        <f t="shared" si="4"/>
        <v>3524</v>
      </c>
      <c r="M37" s="17"/>
      <c r="N37" s="11"/>
    </row>
    <row r="38" customHeight="1" spans="1:14">
      <c r="A38" s="11"/>
      <c r="B38" s="11"/>
      <c r="C38" s="11"/>
      <c r="D38" s="11"/>
      <c r="E38" s="11">
        <f>SUM(E3:E37)</f>
        <v>798.5</v>
      </c>
      <c r="F38" s="11">
        <f t="shared" ref="F38:L38" si="5">SUM(F3:F37)</f>
        <v>8567</v>
      </c>
      <c r="G38" s="11">
        <f t="shared" si="5"/>
        <v>0</v>
      </c>
      <c r="H38" s="11">
        <f t="shared" si="5"/>
        <v>2766</v>
      </c>
      <c r="I38" s="11">
        <f t="shared" si="5"/>
        <v>148777</v>
      </c>
      <c r="J38" s="11">
        <f t="shared" si="5"/>
        <v>3942.5</v>
      </c>
      <c r="K38" s="11">
        <f t="shared" si="5"/>
        <v>0</v>
      </c>
      <c r="L38" s="11">
        <f t="shared" si="5"/>
        <v>152719.5</v>
      </c>
      <c r="M38" s="17"/>
      <c r="N38" s="11"/>
    </row>
    <row r="41" customHeight="1" spans="2:13">
      <c r="B41" s="13" t="s">
        <v>67</v>
      </c>
      <c r="C41" s="13" t="s">
        <v>68</v>
      </c>
      <c r="D41" s="13"/>
      <c r="E41" s="13"/>
      <c r="F41" s="13"/>
      <c r="G41" s="13" t="s">
        <v>69</v>
      </c>
      <c r="J41" s="19"/>
      <c r="K41" s="19"/>
      <c r="L41" s="19"/>
      <c r="M41" s="20"/>
    </row>
  </sheetData>
  <autoFilter ref="A1:P38">
    <extLst/>
  </autoFilter>
  <mergeCells count="2">
    <mergeCell ref="A1:N1"/>
    <mergeCell ref="N7:N35"/>
  </mergeCells>
  <printOptions horizontalCentered="1"/>
  <pageMargins left="0.236111111111111" right="0" top="0" bottom="0" header="0.314583333333333" footer="0.314583333333333"/>
  <pageSetup paperSize="9" scale="85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D9" sqref="D9"/>
    </sheetView>
  </sheetViews>
  <sheetFormatPr defaultColWidth="9" defaultRowHeight="13.5" outlineLevelCol="3"/>
  <cols>
    <col min="1" max="1" width="11.125" customWidth="1"/>
    <col min="3" max="3" width="25.75" customWidth="1"/>
  </cols>
  <sheetData>
    <row r="1" ht="20" customHeight="1" spans="1:4">
      <c r="A1" s="1"/>
      <c r="B1" s="1" t="s">
        <v>4</v>
      </c>
      <c r="C1" s="1" t="s">
        <v>70</v>
      </c>
      <c r="D1" s="1" t="s">
        <v>71</v>
      </c>
    </row>
    <row r="2" ht="20" customHeight="1" spans="1:4">
      <c r="A2" s="2" t="s">
        <v>72</v>
      </c>
      <c r="B2" s="3" t="s">
        <v>61</v>
      </c>
      <c r="C2" s="4" t="s">
        <v>73</v>
      </c>
      <c r="D2" s="1">
        <v>60</v>
      </c>
    </row>
    <row r="3" ht="20" customHeight="1" spans="1:4">
      <c r="A3" s="5"/>
      <c r="B3" s="1" t="s">
        <v>41</v>
      </c>
      <c r="C3" s="4" t="s">
        <v>74</v>
      </c>
      <c r="D3" s="1">
        <v>10</v>
      </c>
    </row>
    <row r="4" ht="20" customHeight="1" spans="1:4">
      <c r="A4" s="5"/>
      <c r="B4" s="3" t="s">
        <v>38</v>
      </c>
      <c r="C4" s="4" t="s">
        <v>75</v>
      </c>
      <c r="D4" s="1">
        <v>10</v>
      </c>
    </row>
    <row r="5" ht="20" customHeight="1" spans="1:4">
      <c r="A5" s="6"/>
      <c r="B5" s="3" t="s">
        <v>50</v>
      </c>
      <c r="C5" s="4" t="s">
        <v>76</v>
      </c>
      <c r="D5" s="1">
        <v>10</v>
      </c>
    </row>
    <row r="6" ht="20" customHeight="1" spans="1:4">
      <c r="A6" s="2" t="s">
        <v>77</v>
      </c>
      <c r="B6" s="7" t="s">
        <v>57</v>
      </c>
      <c r="C6" s="7" t="s">
        <v>78</v>
      </c>
      <c r="D6" s="1">
        <v>100</v>
      </c>
    </row>
    <row r="7" ht="20" customHeight="1" spans="1:4">
      <c r="A7" s="5"/>
      <c r="B7" s="7" t="s">
        <v>33</v>
      </c>
      <c r="C7" s="7" t="s">
        <v>78</v>
      </c>
      <c r="D7" s="1">
        <v>100</v>
      </c>
    </row>
    <row r="8" ht="20" customHeight="1" spans="1:4">
      <c r="A8" s="6"/>
      <c r="B8" s="7" t="s">
        <v>38</v>
      </c>
      <c r="C8" s="7" t="s">
        <v>79</v>
      </c>
      <c r="D8" s="1">
        <v>100</v>
      </c>
    </row>
    <row r="9" spans="4:4">
      <c r="D9">
        <f>SUM(D2:D8)</f>
        <v>390</v>
      </c>
    </row>
  </sheetData>
  <mergeCells count="2">
    <mergeCell ref="A2:A5"/>
    <mergeCell ref="A6:A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小吕 宏达祥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2006-09-13T11:21:00Z</dcterms:created>
  <dcterms:modified xsi:type="dcterms:W3CDTF">2020-05-24T06:56:04Z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2052-11.1.0.9662</vt:lpwstr>
  </property>
</Properties>
</file>