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4 (2)" sheetId="5" r:id="rId1"/>
  </sheets>
  <definedNames>
    <definedName name="_xlnm._FilterDatabase" localSheetId="0" hidden="1">'Sheet4 (2)'!$B$2:$K$84</definedName>
  </definedNames>
  <calcPr calcId="124519"/>
</workbook>
</file>

<file path=xl/calcChain.xml><?xml version="1.0" encoding="utf-8"?>
<calcChain xmlns="http://schemas.openxmlformats.org/spreadsheetml/2006/main">
  <c r="J80" i="5"/>
  <c r="J81"/>
  <c r="J82"/>
  <c r="J83"/>
  <c r="J84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3"/>
  <c r="K4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L85"/>
  <c r="M3"/>
  <c r="K85"/>
  <c r="G69"/>
  <c r="H13"/>
  <c r="I23"/>
  <c r="H79"/>
  <c r="I7"/>
  <c r="I57"/>
  <c r="G71"/>
  <c r="I61"/>
  <c r="I25"/>
  <c r="I22"/>
  <c r="I4"/>
  <c r="H12"/>
  <c r="I40"/>
  <c r="I5"/>
  <c r="I44"/>
  <c r="D32"/>
  <c r="I36"/>
  <c r="I39"/>
  <c r="I33"/>
  <c r="I37"/>
  <c r="I16"/>
  <c r="H38"/>
  <c r="I81"/>
  <c r="H81"/>
</calcChain>
</file>

<file path=xl/sharedStrings.xml><?xml version="1.0" encoding="utf-8"?>
<sst xmlns="http://schemas.openxmlformats.org/spreadsheetml/2006/main" count="97" uniqueCount="97">
  <si>
    <t>北京光华荣昌汽车部件有限公司</t>
  </si>
  <si>
    <t>北京旺博林包装材料有限公司</t>
  </si>
  <si>
    <t>北京吉信气弹簧制品有限公司</t>
  </si>
  <si>
    <t>北京浦东三浦标准件有限公司</t>
  </si>
  <si>
    <t>北京东方华康自动化设备</t>
  </si>
  <si>
    <t>北京和昌明汽车内饰件有限公司</t>
  </si>
  <si>
    <t>北京斯特优机电设备有限公司</t>
  </si>
  <si>
    <t>北京嘉威达商贸有限公司</t>
  </si>
  <si>
    <t>天津生隆纤维制品有限公司</t>
  </si>
  <si>
    <t>天津市益中汽车安全带厂</t>
  </si>
  <si>
    <t>天津煜燊物流有限公司</t>
  </si>
  <si>
    <t>中安广源检测评价技术服务股份</t>
  </si>
  <si>
    <t>天津市咏庆环境工程技术咨询有</t>
  </si>
  <si>
    <t>天津艾诺祺科技有限公司</t>
  </si>
  <si>
    <t>天津琪安科技科技有限公司</t>
  </si>
  <si>
    <t>黄骅市泰行汽车配件厂</t>
  </si>
  <si>
    <t>黄骅市瑞丰五金制品有限公司</t>
  </si>
  <si>
    <t>黄骅市长生汽车灯镜有限公司</t>
  </si>
  <si>
    <t>黄骅市广亿汽车部件有限公司</t>
  </si>
  <si>
    <t>黄骅市俊隆五金包装有限公司</t>
  </si>
  <si>
    <t>黄骅市鑫祺汽车配件有限公司</t>
  </si>
  <si>
    <t>黄骅市益海五金制造有限公司</t>
  </si>
  <si>
    <t>黄骅市洁霸汽车零部件制造有限</t>
  </si>
  <si>
    <t>海兴中盛弹簧有限公司</t>
  </si>
  <si>
    <t>河北光华荣昌汽车部件有限公司</t>
  </si>
  <si>
    <t>黄骅雍丰包装有限公司</t>
  </si>
  <si>
    <t>黄骅市恒伟五金制品有限公司</t>
  </si>
  <si>
    <t>黄骅市常郭镇街西纸箱厂</t>
  </si>
  <si>
    <t>河北岳钢数控设备有限公司</t>
  </si>
  <si>
    <t>黄骅市建昌塑料制品有限公司</t>
  </si>
  <si>
    <t>高碑店京华橡胶制品有限责任</t>
  </si>
  <si>
    <t>河北宏广橡塑金属制品有限公司</t>
  </si>
  <si>
    <t>保定兆龙通用电器塑业有限公司</t>
  </si>
  <si>
    <t>高碑店市晨奥汽车部件有限公司</t>
  </si>
  <si>
    <t>德州志鹏海绵制品有限公司</t>
  </si>
  <si>
    <t>安路普黄骅分公司</t>
  </si>
  <si>
    <t>安路普（北京）汽车技术有限公</t>
  </si>
  <si>
    <t>文安县德实汽车配件有限公司</t>
  </si>
  <si>
    <t>河北定国紧固件制造有限公司</t>
  </si>
  <si>
    <t>黄骅市兴田弹簧有限公司</t>
  </si>
  <si>
    <t>沧州庆方汽车部件有限公司</t>
  </si>
  <si>
    <t>黄骅汇铭汽车部件有限公司</t>
  </si>
  <si>
    <t>沈阳金杯锦恒汽车安全系统有限</t>
  </si>
  <si>
    <t>芜湖市卓人汽车配件有限责任公</t>
  </si>
  <si>
    <t>江苏力乐汽车部件股份有限公司</t>
  </si>
  <si>
    <t>延锋安道拓座椅机械部件有限公</t>
  </si>
  <si>
    <t>常州华阳万联汽车附件有限公司</t>
  </si>
  <si>
    <t>浙江松原汽车安全系统有限公司</t>
  </si>
  <si>
    <t>芜湖星火软轴控制索制造</t>
  </si>
  <si>
    <t>山东泰鹏新材料有限公司</t>
  </si>
  <si>
    <t>秦皇岛卓泰包装制造有限公司</t>
  </si>
  <si>
    <t>衡阳标准件厂</t>
  </si>
  <si>
    <t>株洲凡美斯汽车配件有限公司</t>
  </si>
  <si>
    <t>广州市永达汽车用品有限公司</t>
  </si>
  <si>
    <t>北京祥瑞祥远运输有限责任公司</t>
  </si>
  <si>
    <t>中汽研汽车检验中心（天津）</t>
  </si>
  <si>
    <t>太和县范氏汽车服务有限公司</t>
  </si>
  <si>
    <t>天津市武清开发区工业物业有限</t>
  </si>
  <si>
    <t>天津新技术产业园区武清开发区</t>
  </si>
  <si>
    <t>黄骅市辉煌建筑队</t>
  </si>
  <si>
    <t>中国石油天然气股份有限公司天</t>
  </si>
  <si>
    <t>天津市武清区沙洪艳建材经营部</t>
  </si>
  <si>
    <t>北京亚泰宏业集成房屋科技有限</t>
  </si>
  <si>
    <t>天津雍起顺餐饮有限公司</t>
  </si>
  <si>
    <t>北京正翔通达货运有限公司</t>
  </si>
  <si>
    <t>中国联合网络通信有限公司天津</t>
  </si>
  <si>
    <t>北京易才人力资源顾问有限公司</t>
  </si>
  <si>
    <t>天津奥克斯数码电器有限公司</t>
  </si>
  <si>
    <t>五寨县荣泰汽车贸易有限责任</t>
  </si>
  <si>
    <t>凯利丰仓储设备（北京）有限公</t>
  </si>
  <si>
    <t>盘锦圣翔汽车销售服务有限公司</t>
  </si>
  <si>
    <t>北京场景智能科技有限公司</t>
  </si>
  <si>
    <t>易宝支付有限公司</t>
  </si>
  <si>
    <t>天津缘荣科技发展有限公司</t>
  </si>
  <si>
    <t>杭州富阳新运汽车维修有限公司</t>
  </si>
  <si>
    <t>天津市武清区诺贝电脑经营部</t>
  </si>
  <si>
    <t>天津金诚佳盛装饰工程有限公司</t>
  </si>
  <si>
    <t>北京市金鑫马金属结构厂</t>
  </si>
  <si>
    <t>天津市武清区昆城机械设备租赁</t>
  </si>
  <si>
    <t>咸阳神龙汽车销售服务有限公司</t>
  </si>
  <si>
    <t>上海鸿安锦翔汽车服务有限公司</t>
  </si>
  <si>
    <t>山西汇瑞达汽车销售服务有限</t>
  </si>
  <si>
    <t>供应商名称</t>
    <phoneticPr fontId="1" type="noConversion"/>
  </si>
  <si>
    <t>超过90天</t>
    <phoneticPr fontId="1" type="noConversion"/>
  </si>
  <si>
    <t>超过120天</t>
    <phoneticPr fontId="1" type="noConversion"/>
  </si>
  <si>
    <t>超过150天</t>
    <phoneticPr fontId="1" type="noConversion"/>
  </si>
  <si>
    <t>超过180天</t>
    <phoneticPr fontId="1" type="noConversion"/>
  </si>
  <si>
    <t>合计</t>
    <phoneticPr fontId="1" type="noConversion"/>
  </si>
  <si>
    <t>序号</t>
    <phoneticPr fontId="1" type="noConversion"/>
  </si>
  <si>
    <t>天津事业部5月31日到期账款余额明细表</t>
    <phoneticPr fontId="1" type="noConversion"/>
  </si>
  <si>
    <t>6月计划付款</t>
    <phoneticPr fontId="7" type="noConversion"/>
  </si>
  <si>
    <t>占比</t>
    <phoneticPr fontId="7" type="noConversion"/>
  </si>
  <si>
    <t>5月份挂账</t>
    <phoneticPr fontId="1" type="noConversion"/>
  </si>
  <si>
    <t>4月份挂账</t>
    <phoneticPr fontId="1" type="noConversion"/>
  </si>
  <si>
    <t>3月份挂账</t>
    <phoneticPr fontId="1" type="noConversion"/>
  </si>
  <si>
    <t>到期合计金额</t>
    <phoneticPr fontId="1" type="noConversion"/>
  </si>
  <si>
    <t>合计金额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</si>
</sst>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_ * #,##0.00_ ;_ * \-#,##0.00_ ;_ * &quot;-&quot;??_ ;_ @_ "/>
    <numFmt numFmtId="177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4" fillId="2" borderId="1" xfId="1" applyFont="1" applyFill="1" applyBorder="1" applyAlignment="1">
      <alignment horizontal="left" vertical="center"/>
    </xf>
    <xf numFmtId="176" fontId="4" fillId="2" borderId="1" xfId="1" applyFont="1" applyFill="1" applyBorder="1">
      <alignment vertical="center"/>
    </xf>
    <xf numFmtId="176" fontId="4" fillId="3" borderId="1" xfId="1" applyFont="1" applyFill="1" applyBorder="1" applyAlignment="1">
      <alignment horizontal="left" vertical="center"/>
    </xf>
    <xf numFmtId="176" fontId="4" fillId="3" borderId="1" xfId="1" applyFont="1" applyFill="1" applyBorder="1">
      <alignment vertical="center"/>
    </xf>
    <xf numFmtId="0" fontId="2" fillId="3" borderId="0" xfId="0" applyFont="1" applyFill="1">
      <alignment vertical="center"/>
    </xf>
    <xf numFmtId="0" fontId="3" fillId="4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10" fontId="3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177" fontId="4" fillId="0" borderId="1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5" fillId="4" borderId="1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5"/>
  <sheetViews>
    <sheetView tabSelected="1" topLeftCell="D1" workbookViewId="0">
      <selection activeCell="P13" sqref="P13"/>
    </sheetView>
  </sheetViews>
  <sheetFormatPr defaultRowHeight="13.5"/>
  <cols>
    <col min="2" max="2" width="29.625" bestFit="1" customWidth="1"/>
    <col min="3" max="6" width="11.875" customWidth="1"/>
    <col min="7" max="7" width="11" bestFit="1" customWidth="1"/>
    <col min="8" max="8" width="11.625" bestFit="1" customWidth="1"/>
    <col min="9" max="9" width="12.625" bestFit="1" customWidth="1"/>
    <col min="10" max="10" width="12.625" customWidth="1"/>
    <col min="11" max="11" width="16.125" customWidth="1"/>
    <col min="12" max="12" width="13.25" style="14" bestFit="1" customWidth="1"/>
    <col min="13" max="13" width="7.625" customWidth="1"/>
  </cols>
  <sheetData>
    <row r="1" spans="1:13" ht="45.75" customHeight="1">
      <c r="A1" s="20" t="s">
        <v>89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16.5">
      <c r="A2" s="6" t="s">
        <v>88</v>
      </c>
      <c r="B2" s="6" t="s">
        <v>82</v>
      </c>
      <c r="C2" s="6" t="s">
        <v>92</v>
      </c>
      <c r="D2" s="6" t="s">
        <v>93</v>
      </c>
      <c r="E2" s="6" t="s">
        <v>94</v>
      </c>
      <c r="F2" s="6" t="s">
        <v>83</v>
      </c>
      <c r="G2" s="6" t="s">
        <v>84</v>
      </c>
      <c r="H2" s="6" t="s">
        <v>85</v>
      </c>
      <c r="I2" s="6" t="s">
        <v>86</v>
      </c>
      <c r="J2" s="6" t="s">
        <v>96</v>
      </c>
      <c r="K2" s="6" t="s">
        <v>95</v>
      </c>
      <c r="L2" s="15" t="s">
        <v>90</v>
      </c>
      <c r="M2" s="11" t="s">
        <v>91</v>
      </c>
    </row>
    <row r="3" spans="1:13" s="5" customFormat="1" ht="16.5">
      <c r="A3" s="7">
        <v>1</v>
      </c>
      <c r="B3" s="3" t="s">
        <v>17</v>
      </c>
      <c r="C3" s="3">
        <v>1139905.96</v>
      </c>
      <c r="D3" s="4">
        <v>1081254.33</v>
      </c>
      <c r="E3" s="4">
        <v>1019416.35</v>
      </c>
      <c r="F3" s="4">
        <v>346455.79</v>
      </c>
      <c r="G3" s="4">
        <v>182993.54</v>
      </c>
      <c r="H3" s="4">
        <v>983494.57</v>
      </c>
      <c r="I3" s="4">
        <v>4282703.7699999996</v>
      </c>
      <c r="J3" s="4">
        <f>I3+H3+G3+F3+E3+D3+C3</f>
        <v>9036224.3099999987</v>
      </c>
      <c r="K3" s="4">
        <f>I3+H3+G3+F3</f>
        <v>5795647.6699999999</v>
      </c>
      <c r="L3" s="16">
        <v>500000</v>
      </c>
      <c r="M3" s="12">
        <f>L3/K3</f>
        <v>8.6271634935323804E-2</v>
      </c>
    </row>
    <row r="4" spans="1:13" s="5" customFormat="1" ht="16.5">
      <c r="A4" s="7">
        <v>2</v>
      </c>
      <c r="B4" s="3" t="s">
        <v>15</v>
      </c>
      <c r="C4" s="3">
        <v>730618.79</v>
      </c>
      <c r="D4" s="4">
        <v>723173</v>
      </c>
      <c r="E4" s="4">
        <v>649190.89</v>
      </c>
      <c r="F4" s="4">
        <v>0</v>
      </c>
      <c r="G4" s="4"/>
      <c r="H4" s="4">
        <v>447295.85</v>
      </c>
      <c r="I4" s="4">
        <f>2838616.11-654029.91</f>
        <v>2184586.1999999997</v>
      </c>
      <c r="J4" s="4">
        <f t="shared" ref="J4:J67" si="0">I4+H4+G4+F4+E4+D4+C4</f>
        <v>4734864.7300000004</v>
      </c>
      <c r="K4" s="4">
        <f t="shared" ref="K4:K67" si="1">I4+H4+G4+F4</f>
        <v>2631882.0499999998</v>
      </c>
      <c r="L4" s="17">
        <v>250000</v>
      </c>
      <c r="M4" s="12">
        <f t="shared" ref="M4:M67" si="2">L4/K4</f>
        <v>9.4989059255144059E-2</v>
      </c>
    </row>
    <row r="5" spans="1:13" s="5" customFormat="1" ht="16.5">
      <c r="A5" s="7">
        <v>3</v>
      </c>
      <c r="B5" s="3" t="s">
        <v>26</v>
      </c>
      <c r="C5" s="3">
        <v>552029.71</v>
      </c>
      <c r="D5" s="4">
        <v>0</v>
      </c>
      <c r="E5" s="4">
        <v>425489.82</v>
      </c>
      <c r="F5" s="4">
        <v>0</v>
      </c>
      <c r="G5" s="4"/>
      <c r="H5" s="4">
        <v>340255.96</v>
      </c>
      <c r="I5" s="4">
        <f>925261.55-234683.5</f>
        <v>690578.05</v>
      </c>
      <c r="J5" s="4">
        <f t="shared" si="0"/>
        <v>2008353.54</v>
      </c>
      <c r="K5" s="4">
        <f t="shared" si="1"/>
        <v>1030834.01</v>
      </c>
      <c r="L5" s="17">
        <v>150000</v>
      </c>
      <c r="M5" s="12">
        <f t="shared" si="2"/>
        <v>0.14551324320391795</v>
      </c>
    </row>
    <row r="6" spans="1:13" s="5" customFormat="1" ht="16.5">
      <c r="A6" s="7">
        <v>4</v>
      </c>
      <c r="B6" s="3" t="s">
        <v>41</v>
      </c>
      <c r="C6" s="3">
        <v>284790.03000000003</v>
      </c>
      <c r="D6" s="4">
        <v>227753.02</v>
      </c>
      <c r="E6" s="4">
        <v>129938.76</v>
      </c>
      <c r="F6" s="4">
        <v>0</v>
      </c>
      <c r="G6" s="4">
        <v>365908.76</v>
      </c>
      <c r="H6" s="4">
        <v>231607.59</v>
      </c>
      <c r="I6" s="4">
        <v>506384.92</v>
      </c>
      <c r="J6" s="4">
        <f t="shared" si="0"/>
        <v>1746383.08</v>
      </c>
      <c r="K6" s="4">
        <f t="shared" si="1"/>
        <v>1103901.27</v>
      </c>
      <c r="L6" s="17">
        <v>150000</v>
      </c>
      <c r="M6" s="12">
        <f t="shared" si="2"/>
        <v>0.13588171703072685</v>
      </c>
    </row>
    <row r="7" spans="1:13" s="5" customFormat="1" ht="16.5">
      <c r="A7" s="7">
        <v>5</v>
      </c>
      <c r="B7" s="3" t="s">
        <v>9</v>
      </c>
      <c r="C7" s="3">
        <v>482955.27</v>
      </c>
      <c r="D7" s="4">
        <v>210163.08</v>
      </c>
      <c r="E7" s="4">
        <v>482838.09</v>
      </c>
      <c r="F7" s="4">
        <v>0</v>
      </c>
      <c r="G7" s="4"/>
      <c r="H7" s="4">
        <v>308508.49</v>
      </c>
      <c r="I7" s="4">
        <f>263606.47-121217.57</f>
        <v>142388.89999999997</v>
      </c>
      <c r="J7" s="4">
        <f t="shared" si="0"/>
        <v>1626853.83</v>
      </c>
      <c r="K7" s="4">
        <f t="shared" si="1"/>
        <v>450897.38999999996</v>
      </c>
      <c r="L7" s="17">
        <v>400000</v>
      </c>
      <c r="M7" s="12">
        <f t="shared" si="2"/>
        <v>0.88711979459450863</v>
      </c>
    </row>
    <row r="8" spans="1:13" s="5" customFormat="1" ht="16.5">
      <c r="A8" s="7">
        <v>6</v>
      </c>
      <c r="B8" s="3" t="s">
        <v>44</v>
      </c>
      <c r="C8" s="3">
        <v>0</v>
      </c>
      <c r="D8" s="4">
        <v>76945.05</v>
      </c>
      <c r="E8" s="4">
        <v>68235</v>
      </c>
      <c r="F8" s="4">
        <v>0</v>
      </c>
      <c r="G8" s="4">
        <v>69902.63</v>
      </c>
      <c r="H8" s="4">
        <v>242471.35</v>
      </c>
      <c r="I8" s="4">
        <v>722074.79</v>
      </c>
      <c r="J8" s="4">
        <f t="shared" si="0"/>
        <v>1179628.82</v>
      </c>
      <c r="K8" s="4">
        <f t="shared" si="1"/>
        <v>1034448.77</v>
      </c>
      <c r="L8" s="17">
        <v>150000</v>
      </c>
      <c r="M8" s="12">
        <f t="shared" si="2"/>
        <v>0.14500476422819855</v>
      </c>
    </row>
    <row r="9" spans="1:13" s="5" customFormat="1" ht="16.5">
      <c r="A9" s="7">
        <v>7</v>
      </c>
      <c r="B9" s="3" t="s">
        <v>8</v>
      </c>
      <c r="C9" s="3">
        <v>148171.79999999999</v>
      </c>
      <c r="D9" s="4">
        <v>140806.34</v>
      </c>
      <c r="E9" s="4">
        <v>85621.37</v>
      </c>
      <c r="F9" s="4">
        <v>0</v>
      </c>
      <c r="G9" s="4">
        <v>142447.82</v>
      </c>
      <c r="H9" s="4">
        <v>372527.69</v>
      </c>
      <c r="I9" s="4">
        <v>80846.34</v>
      </c>
      <c r="J9" s="4">
        <f t="shared" si="0"/>
        <v>970421.3600000001</v>
      </c>
      <c r="K9" s="4">
        <f t="shared" si="1"/>
        <v>595821.85000000009</v>
      </c>
      <c r="L9" s="17">
        <v>300000</v>
      </c>
      <c r="M9" s="12">
        <f t="shared" si="2"/>
        <v>0.5035062074343194</v>
      </c>
    </row>
    <row r="10" spans="1:13" s="5" customFormat="1" ht="16.5">
      <c r="A10" s="7">
        <v>8</v>
      </c>
      <c r="B10" s="3" t="s">
        <v>47</v>
      </c>
      <c r="C10" s="3">
        <v>0</v>
      </c>
      <c r="D10" s="4">
        <v>733485.88</v>
      </c>
      <c r="E10" s="4">
        <v>0</v>
      </c>
      <c r="F10" s="4">
        <v>0</v>
      </c>
      <c r="G10" s="4">
        <v>0</v>
      </c>
      <c r="H10" s="4">
        <v>0</v>
      </c>
      <c r="I10" s="4">
        <v>121880.49</v>
      </c>
      <c r="J10" s="4">
        <f t="shared" si="0"/>
        <v>855366.37</v>
      </c>
      <c r="K10" s="4">
        <f t="shared" si="1"/>
        <v>121880.49</v>
      </c>
      <c r="L10" s="17">
        <v>100000</v>
      </c>
      <c r="M10" s="12">
        <f t="shared" si="2"/>
        <v>0.8204758612309484</v>
      </c>
    </row>
    <row r="11" spans="1:13" s="5" customFormat="1" ht="16.5">
      <c r="A11" s="7">
        <v>9</v>
      </c>
      <c r="B11" s="3" t="s">
        <v>29</v>
      </c>
      <c r="C11" s="3">
        <v>52202.879999999997</v>
      </c>
      <c r="D11" s="4">
        <v>0</v>
      </c>
      <c r="E11" s="4">
        <v>28594.05</v>
      </c>
      <c r="F11" s="4">
        <v>58613.31</v>
      </c>
      <c r="G11" s="4">
        <v>0</v>
      </c>
      <c r="H11" s="4">
        <v>258692.85</v>
      </c>
      <c r="I11" s="4">
        <v>304692.63</v>
      </c>
      <c r="J11" s="4">
        <f t="shared" si="0"/>
        <v>702795.72000000009</v>
      </c>
      <c r="K11" s="4">
        <f t="shared" si="1"/>
        <v>621998.79</v>
      </c>
      <c r="L11" s="17">
        <v>100000</v>
      </c>
      <c r="M11" s="12">
        <f t="shared" si="2"/>
        <v>0.16077201693591719</v>
      </c>
    </row>
    <row r="12" spans="1:13" s="5" customFormat="1" ht="16.5">
      <c r="A12" s="7">
        <v>10</v>
      </c>
      <c r="B12" s="3" t="s">
        <v>22</v>
      </c>
      <c r="C12" s="3">
        <v>219853.8</v>
      </c>
      <c r="D12" s="4">
        <v>129256.15</v>
      </c>
      <c r="E12" s="4">
        <v>0</v>
      </c>
      <c r="F12" s="4">
        <v>0</v>
      </c>
      <c r="G12" s="4">
        <v>0</v>
      </c>
      <c r="H12" s="4">
        <f>222493.36-1472.35</f>
        <v>221021.00999999998</v>
      </c>
      <c r="I12" s="4"/>
      <c r="J12" s="4">
        <f t="shared" si="0"/>
        <v>570130.96</v>
      </c>
      <c r="K12" s="4">
        <f t="shared" si="1"/>
        <v>221021.00999999998</v>
      </c>
      <c r="L12" s="17">
        <v>100000</v>
      </c>
      <c r="M12" s="12">
        <f t="shared" si="2"/>
        <v>0.45244567473472325</v>
      </c>
    </row>
    <row r="13" spans="1:13" s="5" customFormat="1" ht="16.5">
      <c r="A13" s="7">
        <v>11</v>
      </c>
      <c r="B13" s="3" t="s">
        <v>45</v>
      </c>
      <c r="C13" s="3">
        <v>103652.64</v>
      </c>
      <c r="D13" s="4">
        <v>414610.56</v>
      </c>
      <c r="E13" s="4">
        <v>0</v>
      </c>
      <c r="F13" s="4">
        <v>0</v>
      </c>
      <c r="G13" s="4">
        <v>0</v>
      </c>
      <c r="H13" s="4">
        <f>9221.12-611.33</f>
        <v>8609.7900000000009</v>
      </c>
      <c r="I13" s="4"/>
      <c r="J13" s="4">
        <f t="shared" si="0"/>
        <v>526872.99</v>
      </c>
      <c r="K13" s="4">
        <f t="shared" si="1"/>
        <v>8609.7900000000009</v>
      </c>
      <c r="L13" s="17"/>
      <c r="M13" s="12">
        <f t="shared" si="2"/>
        <v>0</v>
      </c>
    </row>
    <row r="14" spans="1:13" s="5" customFormat="1" ht="16.5">
      <c r="A14" s="7">
        <v>12</v>
      </c>
      <c r="B14" s="3" t="s">
        <v>32</v>
      </c>
      <c r="C14" s="3">
        <v>9142.8700000000008</v>
      </c>
      <c r="D14" s="4">
        <v>3552.65</v>
      </c>
      <c r="E14" s="4">
        <v>31550.34</v>
      </c>
      <c r="F14" s="4">
        <v>0</v>
      </c>
      <c r="G14" s="4">
        <v>0</v>
      </c>
      <c r="H14" s="4">
        <v>87360.08</v>
      </c>
      <c r="I14" s="4">
        <v>378212.9</v>
      </c>
      <c r="J14" s="4">
        <f t="shared" si="0"/>
        <v>509818.84000000008</v>
      </c>
      <c r="K14" s="4">
        <f t="shared" si="1"/>
        <v>465572.98000000004</v>
      </c>
      <c r="L14" s="17">
        <v>100000</v>
      </c>
      <c r="M14" s="12">
        <f t="shared" si="2"/>
        <v>0.21478909708205143</v>
      </c>
    </row>
    <row r="15" spans="1:13" s="5" customFormat="1" ht="16.5">
      <c r="A15" s="7">
        <v>13</v>
      </c>
      <c r="B15" s="3" t="s">
        <v>2</v>
      </c>
      <c r="C15" s="3">
        <v>171161.49</v>
      </c>
      <c r="D15" s="4">
        <v>187707.04</v>
      </c>
      <c r="E15" s="4">
        <v>115018.39</v>
      </c>
      <c r="F15" s="4">
        <v>0</v>
      </c>
      <c r="G15" s="4">
        <v>0</v>
      </c>
      <c r="H15" s="4">
        <v>0</v>
      </c>
      <c r="I15" s="4">
        <v>0</v>
      </c>
      <c r="J15" s="4">
        <f t="shared" si="0"/>
        <v>473886.92</v>
      </c>
      <c r="K15" s="4">
        <f t="shared" si="1"/>
        <v>0</v>
      </c>
      <c r="L15" s="17">
        <v>100000</v>
      </c>
      <c r="M15" s="12" t="e">
        <f t="shared" si="2"/>
        <v>#DIV/0!</v>
      </c>
    </row>
    <row r="16" spans="1:13" s="5" customFormat="1" ht="16.5">
      <c r="A16" s="7">
        <v>14</v>
      </c>
      <c r="B16" s="3" t="s">
        <v>3</v>
      </c>
      <c r="C16" s="3">
        <v>0</v>
      </c>
      <c r="D16" s="4">
        <v>0</v>
      </c>
      <c r="E16" s="4">
        <v>81380.31</v>
      </c>
      <c r="F16" s="4">
        <v>0</v>
      </c>
      <c r="G16" s="4"/>
      <c r="H16" s="4">
        <v>63289.11</v>
      </c>
      <c r="I16" s="4">
        <f>301590.55-52434.28</f>
        <v>249156.27</v>
      </c>
      <c r="J16" s="4">
        <f t="shared" si="0"/>
        <v>393825.69</v>
      </c>
      <c r="K16" s="4">
        <f t="shared" si="1"/>
        <v>312445.38</v>
      </c>
      <c r="L16" s="17">
        <v>80000</v>
      </c>
      <c r="M16" s="12">
        <f t="shared" si="2"/>
        <v>0.25604475252602549</v>
      </c>
    </row>
    <row r="17" spans="1:13" s="5" customFormat="1" ht="16.5">
      <c r="A17" s="7">
        <v>15</v>
      </c>
      <c r="B17" s="3" t="s">
        <v>40</v>
      </c>
      <c r="C17" s="3">
        <v>2755.27</v>
      </c>
      <c r="D17" s="4">
        <v>0</v>
      </c>
      <c r="E17" s="4">
        <v>41399.550000000003</v>
      </c>
      <c r="F17" s="4">
        <v>0</v>
      </c>
      <c r="G17" s="4">
        <v>16366.94</v>
      </c>
      <c r="H17" s="4">
        <v>0</v>
      </c>
      <c r="I17" s="4">
        <v>326864.64000000001</v>
      </c>
      <c r="J17" s="4">
        <f t="shared" si="0"/>
        <v>387386.4</v>
      </c>
      <c r="K17" s="4">
        <f t="shared" si="1"/>
        <v>343231.58</v>
      </c>
      <c r="L17" s="17">
        <v>100000</v>
      </c>
      <c r="M17" s="12">
        <f t="shared" si="2"/>
        <v>0.2913484825609578</v>
      </c>
    </row>
    <row r="18" spans="1:13" s="5" customFormat="1" ht="16.5">
      <c r="A18" s="7">
        <v>16</v>
      </c>
      <c r="B18" s="3" t="s">
        <v>10</v>
      </c>
      <c r="C18" s="3">
        <v>45750</v>
      </c>
      <c r="D18" s="4">
        <v>143700</v>
      </c>
      <c r="E18" s="4"/>
      <c r="F18" s="4">
        <v>0</v>
      </c>
      <c r="G18" s="4"/>
      <c r="H18" s="4">
        <v>188900</v>
      </c>
      <c r="I18" s="4"/>
      <c r="J18" s="4">
        <f t="shared" si="0"/>
        <v>378350</v>
      </c>
      <c r="K18" s="4">
        <f t="shared" si="1"/>
        <v>188900</v>
      </c>
      <c r="L18" s="17">
        <v>70000</v>
      </c>
      <c r="M18" s="12">
        <f t="shared" si="2"/>
        <v>0.370566437268396</v>
      </c>
    </row>
    <row r="19" spans="1:13" s="5" customFormat="1" ht="16.5">
      <c r="A19" s="7">
        <v>17</v>
      </c>
      <c r="B19" s="3" t="s">
        <v>48</v>
      </c>
      <c r="C19" s="3">
        <v>0</v>
      </c>
      <c r="D19" s="4">
        <v>0</v>
      </c>
      <c r="E19" s="4">
        <v>0</v>
      </c>
      <c r="F19" s="4">
        <v>0</v>
      </c>
      <c r="G19" s="4">
        <v>0</v>
      </c>
      <c r="H19" s="4">
        <v>136554.01999999999</v>
      </c>
      <c r="I19" s="4">
        <v>225653.26</v>
      </c>
      <c r="J19" s="4">
        <f t="shared" si="0"/>
        <v>362207.28</v>
      </c>
      <c r="K19" s="4">
        <f t="shared" si="1"/>
        <v>362207.28</v>
      </c>
      <c r="L19" s="17">
        <v>100000</v>
      </c>
      <c r="M19" s="12">
        <f t="shared" si="2"/>
        <v>0.27608500856194829</v>
      </c>
    </row>
    <row r="20" spans="1:13" s="5" customFormat="1" ht="16.5">
      <c r="A20" s="7">
        <v>18</v>
      </c>
      <c r="B20" s="3" t="s">
        <v>21</v>
      </c>
      <c r="C20" s="3">
        <v>0</v>
      </c>
      <c r="D20" s="4">
        <v>0</v>
      </c>
      <c r="E20" s="4">
        <v>0</v>
      </c>
      <c r="F20" s="4">
        <v>146707.25</v>
      </c>
      <c r="G20" s="4">
        <v>0</v>
      </c>
      <c r="H20" s="4">
        <v>0</v>
      </c>
      <c r="I20" s="4">
        <v>195634.73</v>
      </c>
      <c r="J20" s="4">
        <f t="shared" si="0"/>
        <v>342341.98</v>
      </c>
      <c r="K20" s="4">
        <f t="shared" si="1"/>
        <v>342341.98</v>
      </c>
      <c r="L20" s="17">
        <v>100000</v>
      </c>
      <c r="M20" s="12">
        <f t="shared" si="2"/>
        <v>0.29210557232858209</v>
      </c>
    </row>
    <row r="21" spans="1:13" s="5" customFormat="1" ht="16.5">
      <c r="A21" s="7">
        <v>19</v>
      </c>
      <c r="B21" s="3" t="s">
        <v>53</v>
      </c>
      <c r="C21" s="3">
        <v>0</v>
      </c>
      <c r="D21" s="4">
        <v>0</v>
      </c>
      <c r="E21" s="4">
        <v>0</v>
      </c>
      <c r="F21" s="4">
        <v>0</v>
      </c>
      <c r="G21" s="4">
        <v>0</v>
      </c>
      <c r="H21" s="4">
        <v>9170.3799999999992</v>
      </c>
      <c r="I21" s="4">
        <v>189885.31</v>
      </c>
      <c r="J21" s="4">
        <f t="shared" si="0"/>
        <v>199055.69</v>
      </c>
      <c r="K21" s="4">
        <f t="shared" si="1"/>
        <v>199055.69</v>
      </c>
      <c r="L21" s="17">
        <v>199055.69</v>
      </c>
      <c r="M21" s="12">
        <f t="shared" si="2"/>
        <v>1</v>
      </c>
    </row>
    <row r="22" spans="1:13" s="5" customFormat="1" ht="16.5">
      <c r="A22" s="7">
        <v>20</v>
      </c>
      <c r="B22" s="3" t="s">
        <v>20</v>
      </c>
      <c r="C22" s="3">
        <v>10134.030000000001</v>
      </c>
      <c r="D22" s="4">
        <v>6795.85</v>
      </c>
      <c r="E22" s="4">
        <v>1790.78</v>
      </c>
      <c r="F22" s="4">
        <v>19557.28</v>
      </c>
      <c r="G22" s="4"/>
      <c r="H22" s="4">
        <v>51187.76</v>
      </c>
      <c r="I22" s="4">
        <f>130345.1-40000</f>
        <v>90345.1</v>
      </c>
      <c r="J22" s="4">
        <f t="shared" si="0"/>
        <v>179810.80000000002</v>
      </c>
      <c r="K22" s="4">
        <f t="shared" si="1"/>
        <v>161090.14000000001</v>
      </c>
      <c r="L22" s="17">
        <v>30000</v>
      </c>
      <c r="M22" s="12">
        <f t="shared" si="2"/>
        <v>0.18623113742405337</v>
      </c>
    </row>
    <row r="23" spans="1:13" s="5" customFormat="1" ht="16.5">
      <c r="A23" s="7">
        <v>21</v>
      </c>
      <c r="B23" s="3" t="s">
        <v>37</v>
      </c>
      <c r="C23" s="3">
        <v>0</v>
      </c>
      <c r="D23" s="4">
        <v>31191.73</v>
      </c>
      <c r="E23" s="4">
        <v>9235.0300000000007</v>
      </c>
      <c r="F23" s="4">
        <v>0</v>
      </c>
      <c r="G23" s="4"/>
      <c r="H23" s="4">
        <v>21416.400000000001</v>
      </c>
      <c r="I23" s="4">
        <f>238812.05-130000</f>
        <v>108812.04999999999</v>
      </c>
      <c r="J23" s="4">
        <f t="shared" si="0"/>
        <v>170655.21</v>
      </c>
      <c r="K23" s="4">
        <f t="shared" si="1"/>
        <v>130228.44999999998</v>
      </c>
      <c r="L23" s="17">
        <v>30000</v>
      </c>
      <c r="M23" s="12">
        <f t="shared" si="2"/>
        <v>0.23036440962017135</v>
      </c>
    </row>
    <row r="24" spans="1:13" s="5" customFormat="1" ht="16.5">
      <c r="A24" s="7">
        <v>22</v>
      </c>
      <c r="B24" s="3" t="s">
        <v>1</v>
      </c>
      <c r="C24" s="3">
        <v>0</v>
      </c>
      <c r="D24" s="4">
        <v>0</v>
      </c>
      <c r="E24" s="4">
        <v>17028.740000000002</v>
      </c>
      <c r="F24" s="4">
        <v>0</v>
      </c>
      <c r="G24" s="4">
        <v>0</v>
      </c>
      <c r="H24" s="4">
        <v>63524.23</v>
      </c>
      <c r="I24" s="4">
        <v>76206.95</v>
      </c>
      <c r="J24" s="4">
        <f t="shared" si="0"/>
        <v>156759.91999999998</v>
      </c>
      <c r="K24" s="4">
        <f t="shared" si="1"/>
        <v>139731.18</v>
      </c>
      <c r="L24" s="17">
        <v>30000</v>
      </c>
      <c r="M24" s="12">
        <f t="shared" si="2"/>
        <v>0.21469796504974767</v>
      </c>
    </row>
    <row r="25" spans="1:13" s="5" customFormat="1" ht="16.5">
      <c r="A25" s="7">
        <v>23</v>
      </c>
      <c r="B25" s="3" t="s">
        <v>25</v>
      </c>
      <c r="C25" s="3">
        <v>6155.13</v>
      </c>
      <c r="D25" s="4">
        <v>1835.71</v>
      </c>
      <c r="E25" s="4">
        <v>0</v>
      </c>
      <c r="F25" s="4">
        <v>20438.05</v>
      </c>
      <c r="G25" s="4"/>
      <c r="H25" s="4">
        <v>56306.97</v>
      </c>
      <c r="I25" s="4">
        <f>106316.66-50000</f>
        <v>56316.66</v>
      </c>
      <c r="J25" s="4">
        <f t="shared" si="0"/>
        <v>141052.51999999999</v>
      </c>
      <c r="K25" s="4">
        <f t="shared" si="1"/>
        <v>133061.68</v>
      </c>
      <c r="L25" s="17">
        <v>30000</v>
      </c>
      <c r="M25" s="12">
        <f t="shared" si="2"/>
        <v>0.22545935088148594</v>
      </c>
    </row>
    <row r="26" spans="1:13" s="5" customFormat="1" ht="16.5">
      <c r="A26" s="7">
        <v>24</v>
      </c>
      <c r="B26" s="3" t="s">
        <v>14</v>
      </c>
      <c r="C26" s="3">
        <v>1192.6600000000001</v>
      </c>
      <c r="D26" s="4">
        <v>2300.15</v>
      </c>
      <c r="E26" s="4">
        <v>0</v>
      </c>
      <c r="F26" s="4">
        <v>0</v>
      </c>
      <c r="G26" s="4">
        <v>15533.1</v>
      </c>
      <c r="H26" s="4">
        <v>28027.73</v>
      </c>
      <c r="I26" s="4">
        <v>75787.77</v>
      </c>
      <c r="J26" s="4">
        <f t="shared" si="0"/>
        <v>122841.41</v>
      </c>
      <c r="K26" s="4">
        <f t="shared" si="1"/>
        <v>119348.6</v>
      </c>
      <c r="L26" s="17">
        <v>30000</v>
      </c>
      <c r="M26" s="12">
        <f t="shared" si="2"/>
        <v>0.25136449024119262</v>
      </c>
    </row>
    <row r="27" spans="1:13" s="5" customFormat="1" ht="16.5">
      <c r="A27" s="7">
        <v>25</v>
      </c>
      <c r="B27" s="3" t="s">
        <v>42</v>
      </c>
      <c r="C27" s="3">
        <v>0</v>
      </c>
      <c r="D27" s="4">
        <v>0</v>
      </c>
      <c r="E27" s="4">
        <v>102710.22</v>
      </c>
      <c r="F27" s="4">
        <v>0</v>
      </c>
      <c r="G27" s="4"/>
      <c r="H27" s="4"/>
      <c r="I27" s="4"/>
      <c r="J27" s="4">
        <f t="shared" si="0"/>
        <v>102710.22</v>
      </c>
      <c r="K27" s="4">
        <f t="shared" si="1"/>
        <v>0</v>
      </c>
      <c r="L27" s="17">
        <v>102710.22</v>
      </c>
      <c r="M27" s="12" t="e">
        <f t="shared" si="2"/>
        <v>#DIV/0!</v>
      </c>
    </row>
    <row r="28" spans="1:13" s="5" customFormat="1" ht="16.5">
      <c r="A28" s="7">
        <v>26</v>
      </c>
      <c r="B28" s="3" t="s">
        <v>31</v>
      </c>
      <c r="C28" s="3">
        <v>0</v>
      </c>
      <c r="D28" s="4">
        <v>8620.44</v>
      </c>
      <c r="E28" s="4">
        <v>5075.3999999999996</v>
      </c>
      <c r="F28" s="4">
        <v>29550.38</v>
      </c>
      <c r="G28" s="4">
        <v>0</v>
      </c>
      <c r="H28" s="4">
        <v>0</v>
      </c>
      <c r="I28" s="4">
        <v>34435.69</v>
      </c>
      <c r="J28" s="4">
        <f t="shared" si="0"/>
        <v>77681.91</v>
      </c>
      <c r="K28" s="4">
        <f t="shared" si="1"/>
        <v>63986.070000000007</v>
      </c>
      <c r="L28" s="17">
        <v>20000</v>
      </c>
      <c r="M28" s="12">
        <f t="shared" si="2"/>
        <v>0.31256803238579894</v>
      </c>
    </row>
    <row r="29" spans="1:13" s="5" customFormat="1" ht="16.5">
      <c r="A29" s="7">
        <v>27</v>
      </c>
      <c r="B29" s="3" t="s">
        <v>43</v>
      </c>
      <c r="C29" s="3">
        <v>0</v>
      </c>
      <c r="D29" s="4">
        <v>0</v>
      </c>
      <c r="E29" s="4">
        <v>16541.62</v>
      </c>
      <c r="F29" s="4">
        <v>0</v>
      </c>
      <c r="G29" s="4">
        <v>0</v>
      </c>
      <c r="H29" s="4">
        <v>54826.57</v>
      </c>
      <c r="I29" s="4">
        <v>0</v>
      </c>
      <c r="J29" s="4">
        <f t="shared" si="0"/>
        <v>71368.19</v>
      </c>
      <c r="K29" s="4">
        <f t="shared" si="1"/>
        <v>54826.57</v>
      </c>
      <c r="L29" s="17">
        <v>20000</v>
      </c>
      <c r="M29" s="12">
        <f t="shared" si="2"/>
        <v>0.36478663538499673</v>
      </c>
    </row>
    <row r="30" spans="1:13" s="5" customFormat="1" ht="16.5">
      <c r="A30" s="7">
        <v>28</v>
      </c>
      <c r="B30" s="3" t="s">
        <v>64</v>
      </c>
      <c r="C30" s="3">
        <v>0</v>
      </c>
      <c r="D30" s="4">
        <v>0</v>
      </c>
      <c r="E30" s="4">
        <v>0</v>
      </c>
      <c r="F30" s="4">
        <v>0</v>
      </c>
      <c r="G30" s="4"/>
      <c r="H30" s="4"/>
      <c r="I30" s="4">
        <v>59610</v>
      </c>
      <c r="J30" s="4">
        <f t="shared" si="0"/>
        <v>59610</v>
      </c>
      <c r="K30" s="4">
        <f t="shared" si="1"/>
        <v>59610</v>
      </c>
      <c r="L30" s="17">
        <v>59610</v>
      </c>
      <c r="M30" s="12">
        <f t="shared" si="2"/>
        <v>1</v>
      </c>
    </row>
    <row r="31" spans="1:13" s="5" customFormat="1" ht="16.5">
      <c r="A31" s="7">
        <v>29</v>
      </c>
      <c r="B31" s="3" t="s">
        <v>46</v>
      </c>
      <c r="C31" s="3">
        <v>0</v>
      </c>
      <c r="D31" s="4">
        <v>0</v>
      </c>
      <c r="E31" s="4">
        <v>0</v>
      </c>
      <c r="F31" s="4">
        <v>0</v>
      </c>
      <c r="G31" s="4">
        <v>0</v>
      </c>
      <c r="H31" s="4">
        <v>4733.78</v>
      </c>
      <c r="I31" s="4">
        <v>51737.3</v>
      </c>
      <c r="J31" s="4">
        <f t="shared" si="0"/>
        <v>56471.08</v>
      </c>
      <c r="K31" s="4">
        <f t="shared" si="1"/>
        <v>56471.08</v>
      </c>
      <c r="L31" s="17">
        <v>20000</v>
      </c>
      <c r="M31" s="12">
        <f t="shared" si="2"/>
        <v>0.35416358249213581</v>
      </c>
    </row>
    <row r="32" spans="1:13" s="5" customFormat="1" ht="16.5">
      <c r="A32" s="7">
        <v>30</v>
      </c>
      <c r="B32" s="3" t="s">
        <v>28</v>
      </c>
      <c r="C32" s="3">
        <v>0</v>
      </c>
      <c r="D32" s="4">
        <f>77237.76-10000-11262.08</f>
        <v>55975.679999999993</v>
      </c>
      <c r="E32" s="4"/>
      <c r="F32" s="4">
        <v>0</v>
      </c>
      <c r="G32" s="4"/>
      <c r="H32" s="4">
        <v>0</v>
      </c>
      <c r="I32" s="4">
        <v>0</v>
      </c>
      <c r="J32" s="4">
        <f t="shared" si="0"/>
        <v>55975.679999999993</v>
      </c>
      <c r="K32" s="4">
        <f t="shared" si="1"/>
        <v>0</v>
      </c>
      <c r="L32" s="17"/>
      <c r="M32" s="12" t="e">
        <f t="shared" si="2"/>
        <v>#DIV/0!</v>
      </c>
    </row>
    <row r="33" spans="1:13" s="5" customFormat="1" ht="16.5">
      <c r="A33" s="7">
        <v>31</v>
      </c>
      <c r="B33" s="3" t="s">
        <v>62</v>
      </c>
      <c r="C33" s="3">
        <v>0</v>
      </c>
      <c r="D33" s="4">
        <v>0</v>
      </c>
      <c r="E33" s="4">
        <v>0</v>
      </c>
      <c r="F33" s="4">
        <v>0</v>
      </c>
      <c r="G33" s="4"/>
      <c r="H33" s="4">
        <v>0</v>
      </c>
      <c r="I33" s="4">
        <f>152898.01-100000</f>
        <v>52898.010000000009</v>
      </c>
      <c r="J33" s="4">
        <f t="shared" si="0"/>
        <v>52898.010000000009</v>
      </c>
      <c r="K33" s="4">
        <f t="shared" si="1"/>
        <v>52898.010000000009</v>
      </c>
      <c r="L33" s="17">
        <v>52898.01</v>
      </c>
      <c r="M33" s="12">
        <f t="shared" si="2"/>
        <v>0.99999999999999989</v>
      </c>
    </row>
    <row r="34" spans="1:13" s="5" customFormat="1" ht="16.5">
      <c r="A34" s="7">
        <v>32</v>
      </c>
      <c r="B34" s="3" t="s">
        <v>5</v>
      </c>
      <c r="C34" s="3">
        <v>6632.06</v>
      </c>
      <c r="D34" s="4">
        <v>7814.5</v>
      </c>
      <c r="E34" s="4">
        <v>4736.0600000000004</v>
      </c>
      <c r="F34" s="4">
        <v>0</v>
      </c>
      <c r="G34" s="4">
        <v>101.91</v>
      </c>
      <c r="H34" s="4">
        <v>10167.24</v>
      </c>
      <c r="I34" s="4">
        <v>10855.57</v>
      </c>
      <c r="J34" s="4">
        <f t="shared" si="0"/>
        <v>40307.339999999997</v>
      </c>
      <c r="K34" s="4">
        <f t="shared" si="1"/>
        <v>21124.719999999998</v>
      </c>
      <c r="L34" s="17">
        <v>10000</v>
      </c>
      <c r="M34" s="12">
        <f t="shared" si="2"/>
        <v>0.473379055438368</v>
      </c>
    </row>
    <row r="35" spans="1:13" s="5" customFormat="1" ht="16.5">
      <c r="A35" s="7">
        <v>33</v>
      </c>
      <c r="B35" s="3" t="s">
        <v>4</v>
      </c>
      <c r="C35" s="3">
        <v>0</v>
      </c>
      <c r="D35" s="4">
        <v>0</v>
      </c>
      <c r="E35" s="4">
        <v>0</v>
      </c>
      <c r="F35" s="4">
        <v>0</v>
      </c>
      <c r="G35" s="4">
        <v>34351.1</v>
      </c>
      <c r="H35" s="4">
        <v>1730.01</v>
      </c>
      <c r="I35" s="4">
        <v>0</v>
      </c>
      <c r="J35" s="4">
        <f t="shared" si="0"/>
        <v>36081.11</v>
      </c>
      <c r="K35" s="4">
        <f t="shared" si="1"/>
        <v>36081.11</v>
      </c>
      <c r="L35" s="17">
        <v>10000</v>
      </c>
      <c r="M35" s="12">
        <f t="shared" si="2"/>
        <v>0.27715333591455471</v>
      </c>
    </row>
    <row r="36" spans="1:13" s="5" customFormat="1" ht="16.5">
      <c r="A36" s="7">
        <v>34</v>
      </c>
      <c r="B36" s="3" t="s">
        <v>23</v>
      </c>
      <c r="C36" s="3">
        <v>798.67</v>
      </c>
      <c r="D36" s="4">
        <v>0</v>
      </c>
      <c r="E36" s="4">
        <v>0</v>
      </c>
      <c r="F36" s="4">
        <v>0</v>
      </c>
      <c r="G36" s="4"/>
      <c r="H36" s="4">
        <v>4291.74</v>
      </c>
      <c r="I36" s="4">
        <f>40050.71-9786.17</f>
        <v>30264.54</v>
      </c>
      <c r="J36" s="4">
        <f t="shared" si="0"/>
        <v>35354.949999999997</v>
      </c>
      <c r="K36" s="4">
        <f t="shared" si="1"/>
        <v>34556.28</v>
      </c>
      <c r="L36" s="17">
        <v>10000</v>
      </c>
      <c r="M36" s="12">
        <f t="shared" si="2"/>
        <v>0.2893830007165123</v>
      </c>
    </row>
    <row r="37" spans="1:13" s="5" customFormat="1" ht="16.5">
      <c r="A37" s="7">
        <v>35</v>
      </c>
      <c r="B37" s="3" t="s">
        <v>6</v>
      </c>
      <c r="C37" s="3">
        <v>0</v>
      </c>
      <c r="D37" s="4">
        <v>0</v>
      </c>
      <c r="E37" s="4">
        <v>0</v>
      </c>
      <c r="F37" s="4">
        <v>0</v>
      </c>
      <c r="G37" s="4"/>
      <c r="H37" s="4">
        <v>0</v>
      </c>
      <c r="I37" s="4">
        <f>46385.63-18000</f>
        <v>28385.629999999997</v>
      </c>
      <c r="J37" s="4">
        <f t="shared" si="0"/>
        <v>28385.629999999997</v>
      </c>
      <c r="K37" s="4">
        <f t="shared" si="1"/>
        <v>28385.629999999997</v>
      </c>
      <c r="L37" s="17">
        <v>28385.63</v>
      </c>
      <c r="M37" s="12">
        <f t="shared" si="2"/>
        <v>1.0000000000000002</v>
      </c>
    </row>
    <row r="38" spans="1:13" s="5" customFormat="1" ht="16.5">
      <c r="A38" s="7">
        <v>36</v>
      </c>
      <c r="B38" s="3" t="s">
        <v>7</v>
      </c>
      <c r="C38" s="3">
        <v>0</v>
      </c>
      <c r="D38" s="4">
        <v>0</v>
      </c>
      <c r="E38" s="4">
        <v>0</v>
      </c>
      <c r="F38" s="4">
        <v>0</v>
      </c>
      <c r="G38" s="4"/>
      <c r="H38" s="4">
        <f>45557.64-20000</f>
        <v>25557.64</v>
      </c>
      <c r="I38" s="4">
        <v>0</v>
      </c>
      <c r="J38" s="4">
        <f t="shared" si="0"/>
        <v>25557.64</v>
      </c>
      <c r="K38" s="4">
        <f t="shared" si="1"/>
        <v>25557.64</v>
      </c>
      <c r="L38" s="17">
        <v>25557.64</v>
      </c>
      <c r="M38" s="12">
        <f t="shared" si="2"/>
        <v>1</v>
      </c>
    </row>
    <row r="39" spans="1:13" s="5" customFormat="1" ht="16.5">
      <c r="A39" s="7">
        <v>37</v>
      </c>
      <c r="B39" s="3" t="s">
        <v>30</v>
      </c>
      <c r="C39" s="3">
        <v>781.9</v>
      </c>
      <c r="D39" s="4">
        <v>454.63</v>
      </c>
      <c r="E39" s="4">
        <v>0</v>
      </c>
      <c r="F39" s="4">
        <v>0</v>
      </c>
      <c r="G39" s="4"/>
      <c r="H39" s="4">
        <v>12171.33</v>
      </c>
      <c r="I39" s="4">
        <f>21163.9-9116.49</f>
        <v>12047.410000000002</v>
      </c>
      <c r="J39" s="4">
        <f t="shared" si="0"/>
        <v>25455.270000000004</v>
      </c>
      <c r="K39" s="4">
        <f t="shared" si="1"/>
        <v>24218.74</v>
      </c>
      <c r="L39" s="17">
        <v>10000</v>
      </c>
      <c r="M39" s="12">
        <f t="shared" si="2"/>
        <v>0.41290339629559586</v>
      </c>
    </row>
    <row r="40" spans="1:13" s="5" customFormat="1" ht="16.5">
      <c r="A40" s="7">
        <v>38</v>
      </c>
      <c r="B40" s="3" t="s">
        <v>59</v>
      </c>
      <c r="C40" s="3">
        <v>0</v>
      </c>
      <c r="D40" s="4">
        <v>0</v>
      </c>
      <c r="E40" s="4">
        <v>0</v>
      </c>
      <c r="F40" s="4">
        <v>0</v>
      </c>
      <c r="G40" s="4"/>
      <c r="H40" s="4">
        <v>0</v>
      </c>
      <c r="I40" s="4">
        <f>65105.55-40000</f>
        <v>25105.550000000003</v>
      </c>
      <c r="J40" s="4">
        <f t="shared" si="0"/>
        <v>25105.550000000003</v>
      </c>
      <c r="K40" s="4">
        <f t="shared" si="1"/>
        <v>25105.550000000003</v>
      </c>
      <c r="L40" s="17">
        <v>25105.55</v>
      </c>
      <c r="M40" s="12">
        <f t="shared" si="2"/>
        <v>0.99999999999999989</v>
      </c>
    </row>
    <row r="41" spans="1:13" s="5" customFormat="1" ht="16.5">
      <c r="A41" s="7">
        <v>39</v>
      </c>
      <c r="B41" s="3" t="s">
        <v>18</v>
      </c>
      <c r="C41" s="3">
        <v>0</v>
      </c>
      <c r="D41" s="4">
        <v>12625.68</v>
      </c>
      <c r="E41" s="4">
        <v>0</v>
      </c>
      <c r="F41" s="4">
        <v>0</v>
      </c>
      <c r="G41" s="4">
        <v>0</v>
      </c>
      <c r="H41" s="4">
        <v>0</v>
      </c>
      <c r="I41" s="4">
        <v>9557.81</v>
      </c>
      <c r="J41" s="4">
        <f t="shared" si="0"/>
        <v>22183.489999999998</v>
      </c>
      <c r="K41" s="4">
        <f t="shared" si="1"/>
        <v>9557.81</v>
      </c>
      <c r="L41" s="17"/>
      <c r="M41" s="12">
        <f t="shared" si="2"/>
        <v>0</v>
      </c>
    </row>
    <row r="42" spans="1:13" s="5" customFormat="1" ht="16.5">
      <c r="A42" s="7">
        <v>40</v>
      </c>
      <c r="B42" s="3" t="s">
        <v>16</v>
      </c>
      <c r="C42" s="3">
        <v>21816.04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f t="shared" si="0"/>
        <v>21816.04</v>
      </c>
      <c r="K42" s="4">
        <f t="shared" si="1"/>
        <v>0</v>
      </c>
      <c r="L42" s="17"/>
      <c r="M42" s="12" t="e">
        <f t="shared" si="2"/>
        <v>#DIV/0!</v>
      </c>
    </row>
    <row r="43" spans="1:13" s="5" customFormat="1" ht="16.5">
      <c r="A43" s="7">
        <v>41</v>
      </c>
      <c r="B43" s="3" t="s">
        <v>61</v>
      </c>
      <c r="C43" s="3">
        <v>16568</v>
      </c>
      <c r="D43" s="4">
        <v>0</v>
      </c>
      <c r="E43" s="4">
        <v>0</v>
      </c>
      <c r="F43" s="4">
        <v>0</v>
      </c>
      <c r="G43" s="4"/>
      <c r="H43" s="4"/>
      <c r="I43" s="4">
        <v>0</v>
      </c>
      <c r="J43" s="4">
        <f t="shared" si="0"/>
        <v>16568</v>
      </c>
      <c r="K43" s="4">
        <f>I43+H43+G43+F43+C43</f>
        <v>16568</v>
      </c>
      <c r="L43" s="17">
        <v>16568</v>
      </c>
      <c r="M43" s="12">
        <f t="shared" si="2"/>
        <v>1</v>
      </c>
    </row>
    <row r="44" spans="1:13" s="5" customFormat="1" ht="16.5">
      <c r="A44" s="7">
        <v>42</v>
      </c>
      <c r="B44" s="3" t="s">
        <v>27</v>
      </c>
      <c r="C44" s="3">
        <v>0</v>
      </c>
      <c r="D44" s="4">
        <v>0</v>
      </c>
      <c r="E44" s="4">
        <v>0</v>
      </c>
      <c r="F44" s="4">
        <v>0</v>
      </c>
      <c r="G44" s="4"/>
      <c r="H44" s="4">
        <v>0</v>
      </c>
      <c r="I44" s="4">
        <f>34721.39-20000</f>
        <v>14721.39</v>
      </c>
      <c r="J44" s="4">
        <f t="shared" si="0"/>
        <v>14721.39</v>
      </c>
      <c r="K44" s="4">
        <f t="shared" si="1"/>
        <v>14721.39</v>
      </c>
      <c r="L44" s="17"/>
      <c r="M44" s="12">
        <f t="shared" si="2"/>
        <v>0</v>
      </c>
    </row>
    <row r="45" spans="1:13" s="5" customFormat="1" ht="16.5">
      <c r="A45" s="7">
        <v>43</v>
      </c>
      <c r="B45" s="3" t="s">
        <v>38</v>
      </c>
      <c r="C45" s="3">
        <v>0</v>
      </c>
      <c r="D45" s="4">
        <v>0</v>
      </c>
      <c r="E45" s="4">
        <v>0</v>
      </c>
      <c r="F45" s="4">
        <v>0</v>
      </c>
      <c r="G45" s="4">
        <v>14125</v>
      </c>
      <c r="H45" s="4">
        <v>0</v>
      </c>
      <c r="I45" s="4">
        <v>0</v>
      </c>
      <c r="J45" s="4">
        <f t="shared" si="0"/>
        <v>14125</v>
      </c>
      <c r="K45" s="4">
        <f t="shared" si="1"/>
        <v>14125</v>
      </c>
      <c r="L45" s="17">
        <v>14125</v>
      </c>
      <c r="M45" s="12">
        <f t="shared" si="2"/>
        <v>1</v>
      </c>
    </row>
    <row r="46" spans="1:13" s="5" customFormat="1" ht="16.5">
      <c r="A46" s="7">
        <v>44</v>
      </c>
      <c r="B46" s="3" t="s">
        <v>33</v>
      </c>
      <c r="C46" s="3">
        <v>0</v>
      </c>
      <c r="D46" s="4">
        <v>0</v>
      </c>
      <c r="E46" s="4">
        <v>0</v>
      </c>
      <c r="F46" s="4">
        <v>0</v>
      </c>
      <c r="G46" s="4">
        <v>0</v>
      </c>
      <c r="H46" s="4">
        <v>6469.19</v>
      </c>
      <c r="I46" s="4">
        <v>7208.79</v>
      </c>
      <c r="J46" s="4">
        <f t="shared" si="0"/>
        <v>13677.98</v>
      </c>
      <c r="K46" s="4">
        <f t="shared" si="1"/>
        <v>13677.98</v>
      </c>
      <c r="L46" s="17">
        <v>8000</v>
      </c>
      <c r="M46" s="12">
        <f t="shared" si="2"/>
        <v>0.58488168574599464</v>
      </c>
    </row>
    <row r="47" spans="1:13" s="5" customFormat="1" ht="16.5">
      <c r="A47" s="7">
        <v>45</v>
      </c>
      <c r="B47" s="3" t="s">
        <v>66</v>
      </c>
      <c r="C47" s="3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13020.4</v>
      </c>
      <c r="J47" s="4">
        <f t="shared" si="0"/>
        <v>13020.4</v>
      </c>
      <c r="K47" s="4">
        <f t="shared" si="1"/>
        <v>13020.4</v>
      </c>
      <c r="L47" s="17"/>
      <c r="M47" s="12">
        <f t="shared" si="2"/>
        <v>0</v>
      </c>
    </row>
    <row r="48" spans="1:13" s="5" customFormat="1" ht="16.5">
      <c r="A48" s="7">
        <v>46</v>
      </c>
      <c r="B48" s="3" t="s">
        <v>51</v>
      </c>
      <c r="C48" s="3">
        <v>10757.6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f t="shared" si="0"/>
        <v>10757.6</v>
      </c>
      <c r="K48" s="4">
        <f t="shared" si="1"/>
        <v>0</v>
      </c>
      <c r="L48" s="17"/>
      <c r="M48" s="12" t="e">
        <f t="shared" si="2"/>
        <v>#DIV/0!</v>
      </c>
    </row>
    <row r="49" spans="1:13" s="5" customFormat="1" ht="16.5">
      <c r="A49" s="7">
        <v>47</v>
      </c>
      <c r="B49" s="3" t="s">
        <v>68</v>
      </c>
      <c r="C49" s="3">
        <v>7260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f t="shared" si="0"/>
        <v>7260</v>
      </c>
      <c r="K49" s="4">
        <f t="shared" si="1"/>
        <v>0</v>
      </c>
      <c r="L49" s="17"/>
      <c r="M49" s="12" t="e">
        <f t="shared" si="2"/>
        <v>#DIV/0!</v>
      </c>
    </row>
    <row r="50" spans="1:13" s="5" customFormat="1" ht="16.5">
      <c r="A50" s="7">
        <v>48</v>
      </c>
      <c r="B50" s="3" t="s">
        <v>39</v>
      </c>
      <c r="C50" s="3">
        <v>0</v>
      </c>
      <c r="D50" s="4">
        <v>0</v>
      </c>
      <c r="E50" s="4">
        <v>0</v>
      </c>
      <c r="F50" s="4">
        <v>0</v>
      </c>
      <c r="G50" s="4">
        <v>7085</v>
      </c>
      <c r="H50" s="4">
        <v>0</v>
      </c>
      <c r="I50" s="4">
        <v>0</v>
      </c>
      <c r="J50" s="4">
        <f t="shared" si="0"/>
        <v>7085</v>
      </c>
      <c r="K50" s="4">
        <f t="shared" si="1"/>
        <v>7085</v>
      </c>
      <c r="L50" s="17">
        <v>7085</v>
      </c>
      <c r="M50" s="12">
        <f t="shared" si="2"/>
        <v>1</v>
      </c>
    </row>
    <row r="51" spans="1:13" s="5" customFormat="1" ht="16.5">
      <c r="A51" s="7">
        <v>49</v>
      </c>
      <c r="B51" s="3" t="s">
        <v>52</v>
      </c>
      <c r="C51" s="3">
        <v>0</v>
      </c>
      <c r="D51" s="4">
        <v>0</v>
      </c>
      <c r="E51" s="4">
        <v>0</v>
      </c>
      <c r="F51" s="4">
        <v>0</v>
      </c>
      <c r="G51" s="4">
        <v>0</v>
      </c>
      <c r="H51" s="4">
        <v>7028.6</v>
      </c>
      <c r="I51" s="4">
        <v>0</v>
      </c>
      <c r="J51" s="4">
        <f t="shared" si="0"/>
        <v>7028.6</v>
      </c>
      <c r="K51" s="4">
        <f t="shared" si="1"/>
        <v>7028.6</v>
      </c>
      <c r="L51" s="17"/>
      <c r="M51" s="12">
        <f t="shared" si="2"/>
        <v>0</v>
      </c>
    </row>
    <row r="52" spans="1:13" s="5" customFormat="1" ht="16.5">
      <c r="A52" s="7">
        <v>50</v>
      </c>
      <c r="B52" s="3" t="s">
        <v>73</v>
      </c>
      <c r="C52" s="3">
        <v>0</v>
      </c>
      <c r="D52" s="4">
        <v>0</v>
      </c>
      <c r="E52" s="4">
        <v>0</v>
      </c>
      <c r="F52" s="4">
        <v>0</v>
      </c>
      <c r="G52" s="4">
        <v>0</v>
      </c>
      <c r="H52" s="4">
        <v>6600</v>
      </c>
      <c r="I52" s="4">
        <v>0</v>
      </c>
      <c r="J52" s="4">
        <f t="shared" si="0"/>
        <v>6600</v>
      </c>
      <c r="K52" s="4">
        <f t="shared" si="1"/>
        <v>6600</v>
      </c>
      <c r="L52" s="17"/>
      <c r="M52" s="12">
        <f t="shared" si="2"/>
        <v>0</v>
      </c>
    </row>
    <row r="53" spans="1:13" s="5" customFormat="1" ht="16.5">
      <c r="A53" s="7">
        <v>51</v>
      </c>
      <c r="B53" s="3" t="s">
        <v>76</v>
      </c>
      <c r="C53" s="3"/>
      <c r="D53" s="4">
        <v>0</v>
      </c>
      <c r="E53" s="4">
        <v>0</v>
      </c>
      <c r="F53" s="4">
        <v>5175</v>
      </c>
      <c r="G53" s="4">
        <v>0</v>
      </c>
      <c r="H53" s="4">
        <v>0</v>
      </c>
      <c r="I53" s="4">
        <v>0</v>
      </c>
      <c r="J53" s="4">
        <f t="shared" si="0"/>
        <v>5175</v>
      </c>
      <c r="K53" s="4">
        <f t="shared" si="1"/>
        <v>5175</v>
      </c>
      <c r="L53" s="17">
        <v>5175</v>
      </c>
      <c r="M53" s="12">
        <f t="shared" si="2"/>
        <v>1</v>
      </c>
    </row>
    <row r="54" spans="1:13" s="5" customFormat="1" ht="16.5">
      <c r="A54" s="7">
        <v>52</v>
      </c>
      <c r="B54" s="3" t="s">
        <v>81</v>
      </c>
      <c r="C54" s="3">
        <v>4800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f t="shared" si="0"/>
        <v>4800</v>
      </c>
      <c r="K54" s="4">
        <f t="shared" si="1"/>
        <v>0</v>
      </c>
      <c r="L54" s="17"/>
      <c r="M54" s="12" t="e">
        <f t="shared" si="2"/>
        <v>#DIV/0!</v>
      </c>
    </row>
    <row r="55" spans="1:13" s="5" customFormat="1" ht="16.5">
      <c r="A55" s="7">
        <v>53</v>
      </c>
      <c r="B55" s="3" t="s">
        <v>78</v>
      </c>
      <c r="C55" s="3">
        <v>0</v>
      </c>
      <c r="D55" s="4">
        <v>0</v>
      </c>
      <c r="E55" s="4">
        <v>0</v>
      </c>
      <c r="F55" s="4">
        <v>0</v>
      </c>
      <c r="G55" s="4">
        <v>0</v>
      </c>
      <c r="H55" s="4">
        <v>4520</v>
      </c>
      <c r="I55" s="4">
        <v>0</v>
      </c>
      <c r="J55" s="4">
        <f t="shared" si="0"/>
        <v>4520</v>
      </c>
      <c r="K55" s="4">
        <f t="shared" si="1"/>
        <v>4520</v>
      </c>
      <c r="L55" s="17"/>
      <c r="M55" s="12">
        <f t="shared" si="2"/>
        <v>0</v>
      </c>
    </row>
    <row r="56" spans="1:13" s="5" customFormat="1" ht="16.5">
      <c r="A56" s="7">
        <v>54</v>
      </c>
      <c r="B56" s="3" t="s">
        <v>70</v>
      </c>
      <c r="C56" s="3">
        <v>3600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f t="shared" si="0"/>
        <v>3600</v>
      </c>
      <c r="K56" s="4">
        <f t="shared" si="1"/>
        <v>0</v>
      </c>
      <c r="L56" s="17"/>
      <c r="M56" s="12" t="e">
        <f t="shared" si="2"/>
        <v>#DIV/0!</v>
      </c>
    </row>
    <row r="57" spans="1:13" s="5" customFormat="1" ht="16.5">
      <c r="A57" s="7">
        <v>55</v>
      </c>
      <c r="B57" s="3" t="s">
        <v>13</v>
      </c>
      <c r="C57" s="3">
        <v>0</v>
      </c>
      <c r="D57" s="4">
        <v>0</v>
      </c>
      <c r="E57" s="4">
        <v>0</v>
      </c>
      <c r="F57" s="4">
        <v>0</v>
      </c>
      <c r="G57" s="4"/>
      <c r="H57" s="4">
        <v>0</v>
      </c>
      <c r="I57" s="4">
        <f>6500-3050</f>
        <v>3450</v>
      </c>
      <c r="J57" s="4">
        <f t="shared" si="0"/>
        <v>3450</v>
      </c>
      <c r="K57" s="4">
        <f t="shared" si="1"/>
        <v>3450</v>
      </c>
      <c r="L57" s="17">
        <v>3450</v>
      </c>
      <c r="M57" s="12">
        <f t="shared" si="2"/>
        <v>1</v>
      </c>
    </row>
    <row r="58" spans="1:13" s="5" customFormat="1" ht="16.5">
      <c r="A58" s="7">
        <v>56</v>
      </c>
      <c r="B58" s="3" t="s">
        <v>34</v>
      </c>
      <c r="C58" s="3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2299.5</v>
      </c>
      <c r="J58" s="4">
        <f t="shared" si="0"/>
        <v>2299.5</v>
      </c>
      <c r="K58" s="4">
        <f t="shared" si="1"/>
        <v>2299.5</v>
      </c>
      <c r="L58" s="17"/>
      <c r="M58" s="12">
        <f t="shared" si="2"/>
        <v>0</v>
      </c>
    </row>
    <row r="59" spans="1:13" s="5" customFormat="1" ht="16.5">
      <c r="A59" s="7">
        <v>57</v>
      </c>
      <c r="B59" s="3" t="s">
        <v>50</v>
      </c>
      <c r="C59" s="3">
        <v>2247.73</v>
      </c>
      <c r="D59" s="4">
        <v>0.99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f t="shared" si="0"/>
        <v>2248.7199999999998</v>
      </c>
      <c r="K59" s="4">
        <f t="shared" si="1"/>
        <v>0</v>
      </c>
      <c r="L59" s="17">
        <v>2248.7199999999998</v>
      </c>
      <c r="M59" s="12" t="e">
        <f t="shared" si="2"/>
        <v>#DIV/0!</v>
      </c>
    </row>
    <row r="60" spans="1:13" s="5" customFormat="1" ht="16.5">
      <c r="A60" s="7">
        <v>58</v>
      </c>
      <c r="B60" s="3" t="s">
        <v>56</v>
      </c>
      <c r="C60" s="3">
        <v>1680</v>
      </c>
      <c r="D60" s="4">
        <v>0</v>
      </c>
      <c r="E60" s="4">
        <v>0</v>
      </c>
      <c r="F60" s="4">
        <v>0</v>
      </c>
      <c r="G60" s="4"/>
      <c r="H60" s="4"/>
      <c r="I60" s="4">
        <v>0</v>
      </c>
      <c r="J60" s="4">
        <f t="shared" si="0"/>
        <v>1680</v>
      </c>
      <c r="K60" s="4">
        <f t="shared" si="1"/>
        <v>0</v>
      </c>
      <c r="L60" s="17"/>
      <c r="M60" s="12" t="e">
        <f t="shared" si="2"/>
        <v>#DIV/0!</v>
      </c>
    </row>
    <row r="61" spans="1:13" s="5" customFormat="1" ht="16.5">
      <c r="A61" s="7">
        <v>59</v>
      </c>
      <c r="B61" s="3" t="s">
        <v>69</v>
      </c>
      <c r="C61" s="3">
        <v>0</v>
      </c>
      <c r="D61" s="4">
        <v>0</v>
      </c>
      <c r="E61" s="4">
        <v>0</v>
      </c>
      <c r="F61" s="4">
        <v>0</v>
      </c>
      <c r="G61" s="4"/>
      <c r="H61" s="4">
        <v>0</v>
      </c>
      <c r="I61" s="4">
        <f>21000-19450</f>
        <v>1550</v>
      </c>
      <c r="J61" s="4">
        <f t="shared" si="0"/>
        <v>1550</v>
      </c>
      <c r="K61" s="4">
        <f t="shared" si="1"/>
        <v>1550</v>
      </c>
      <c r="L61" s="17"/>
      <c r="M61" s="12">
        <f t="shared" si="2"/>
        <v>0</v>
      </c>
    </row>
    <row r="62" spans="1:13" s="5" customFormat="1" ht="16.5">
      <c r="A62" s="7">
        <v>60</v>
      </c>
      <c r="B62" s="3" t="s">
        <v>75</v>
      </c>
      <c r="C62" s="3"/>
      <c r="D62" s="4">
        <v>0</v>
      </c>
      <c r="E62" s="4">
        <v>0</v>
      </c>
      <c r="F62" s="4">
        <v>1324</v>
      </c>
      <c r="G62" s="4">
        <v>0</v>
      </c>
      <c r="H62" s="4">
        <v>0</v>
      </c>
      <c r="I62" s="4">
        <v>0</v>
      </c>
      <c r="J62" s="4">
        <f t="shared" si="0"/>
        <v>1324</v>
      </c>
      <c r="K62" s="4">
        <f t="shared" si="1"/>
        <v>1324</v>
      </c>
      <c r="L62" s="17">
        <v>1324</v>
      </c>
      <c r="M62" s="12">
        <f t="shared" si="2"/>
        <v>1</v>
      </c>
    </row>
    <row r="63" spans="1:13" s="5" customFormat="1" ht="16.5">
      <c r="A63" s="7">
        <v>61</v>
      </c>
      <c r="B63" s="3" t="s">
        <v>19</v>
      </c>
      <c r="C63" s="3">
        <v>1200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f t="shared" si="0"/>
        <v>1200</v>
      </c>
      <c r="K63" s="4">
        <f t="shared" si="1"/>
        <v>0</v>
      </c>
      <c r="L63" s="17">
        <v>1200</v>
      </c>
      <c r="M63" s="12" t="e">
        <f t="shared" si="2"/>
        <v>#DIV/0!</v>
      </c>
    </row>
    <row r="64" spans="1:13" s="5" customFormat="1" ht="16.5">
      <c r="A64" s="7">
        <v>62</v>
      </c>
      <c r="B64" s="3" t="s">
        <v>79</v>
      </c>
      <c r="C64" s="3">
        <v>600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f t="shared" si="0"/>
        <v>600</v>
      </c>
      <c r="K64" s="4">
        <f t="shared" si="1"/>
        <v>0</v>
      </c>
      <c r="L64" s="17"/>
      <c r="M64" s="12" t="e">
        <f t="shared" si="2"/>
        <v>#DIV/0!</v>
      </c>
    </row>
    <row r="65" spans="1:13" s="5" customFormat="1" ht="16.5">
      <c r="A65" s="7">
        <v>63</v>
      </c>
      <c r="B65" s="3" t="s">
        <v>74</v>
      </c>
      <c r="C65" s="3">
        <v>0</v>
      </c>
      <c r="D65" s="4">
        <v>0</v>
      </c>
      <c r="E65" s="4">
        <v>0</v>
      </c>
      <c r="F65" s="4">
        <v>0</v>
      </c>
      <c r="G65" s="4">
        <v>0</v>
      </c>
      <c r="H65" s="4">
        <v>400</v>
      </c>
      <c r="I65" s="4">
        <v>0</v>
      </c>
      <c r="J65" s="4">
        <f t="shared" si="0"/>
        <v>400</v>
      </c>
      <c r="K65" s="4">
        <f t="shared" si="1"/>
        <v>400</v>
      </c>
      <c r="L65" s="17"/>
      <c r="M65" s="12">
        <f t="shared" si="2"/>
        <v>0</v>
      </c>
    </row>
    <row r="66" spans="1:13" s="5" customFormat="1" ht="16.5">
      <c r="A66" s="7">
        <v>64</v>
      </c>
      <c r="B66" s="3" t="s">
        <v>80</v>
      </c>
      <c r="C66" s="3">
        <v>400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f t="shared" si="0"/>
        <v>400</v>
      </c>
      <c r="K66" s="4">
        <f t="shared" si="1"/>
        <v>0</v>
      </c>
      <c r="L66" s="17"/>
      <c r="M66" s="12" t="e">
        <f t="shared" si="2"/>
        <v>#DIV/0!</v>
      </c>
    </row>
    <row r="67" spans="1:13" s="5" customFormat="1" ht="16.5">
      <c r="A67" s="7">
        <v>65</v>
      </c>
      <c r="B67" s="3" t="s">
        <v>72</v>
      </c>
      <c r="C67" s="3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0.42</v>
      </c>
      <c r="J67" s="4">
        <f t="shared" si="0"/>
        <v>0.42</v>
      </c>
      <c r="K67" s="4">
        <f t="shared" si="1"/>
        <v>0.42</v>
      </c>
      <c r="L67" s="17"/>
      <c r="M67" s="12">
        <f t="shared" si="2"/>
        <v>0</v>
      </c>
    </row>
    <row r="68" spans="1:13" s="5" customFormat="1" ht="16.5">
      <c r="A68" s="7">
        <v>66</v>
      </c>
      <c r="B68" s="3" t="s">
        <v>65</v>
      </c>
      <c r="C68" s="3">
        <v>-2624.55</v>
      </c>
      <c r="D68" s="4">
        <v>-387.86</v>
      </c>
      <c r="E68" s="4"/>
      <c r="F68" s="4"/>
      <c r="G68" s="4"/>
      <c r="H68" s="4"/>
      <c r="I68" s="4"/>
      <c r="J68" s="4">
        <f t="shared" ref="J68:J84" si="3">I68+H68+G68+F68+E68+D68+C68</f>
        <v>-3012.4100000000003</v>
      </c>
      <c r="K68" s="4">
        <f t="shared" ref="K68:K84" si="4">I68+H68+G68+F68</f>
        <v>0</v>
      </c>
      <c r="L68" s="17"/>
      <c r="M68" s="12" t="e">
        <f t="shared" ref="M68:M79" si="5">L68/K68</f>
        <v>#DIV/0!</v>
      </c>
    </row>
    <row r="69" spans="1:13" s="5" customFormat="1" ht="16.5">
      <c r="A69" s="7">
        <v>67</v>
      </c>
      <c r="B69" s="3" t="s">
        <v>60</v>
      </c>
      <c r="C69" s="3">
        <v>-546.91999999999996</v>
      </c>
      <c r="D69" s="4">
        <v>-5000</v>
      </c>
      <c r="E69" s="4">
        <v>0</v>
      </c>
      <c r="F69" s="4">
        <v>0</v>
      </c>
      <c r="G69" s="4">
        <f>-1754.11-150.2</f>
        <v>-1904.31</v>
      </c>
      <c r="H69" s="4"/>
      <c r="I69" s="4"/>
      <c r="J69" s="4">
        <f t="shared" si="3"/>
        <v>-7451.23</v>
      </c>
      <c r="K69" s="4">
        <f t="shared" si="4"/>
        <v>-1904.31</v>
      </c>
      <c r="L69" s="17"/>
      <c r="M69" s="12">
        <f t="shared" si="5"/>
        <v>0</v>
      </c>
    </row>
    <row r="70" spans="1:13" s="5" customFormat="1" ht="16.5">
      <c r="A70" s="7">
        <v>68</v>
      </c>
      <c r="B70" s="3" t="s">
        <v>12</v>
      </c>
      <c r="C70" s="3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-13000</v>
      </c>
      <c r="J70" s="4">
        <f t="shared" si="3"/>
        <v>-13000</v>
      </c>
      <c r="K70" s="4">
        <f t="shared" si="4"/>
        <v>-13000</v>
      </c>
      <c r="L70" s="17"/>
      <c r="M70" s="12">
        <f t="shared" si="5"/>
        <v>0</v>
      </c>
    </row>
    <row r="71" spans="1:13" s="5" customFormat="1" ht="16.5">
      <c r="A71" s="7">
        <v>69</v>
      </c>
      <c r="B71" s="3" t="s">
        <v>49</v>
      </c>
      <c r="C71" s="3">
        <v>0</v>
      </c>
      <c r="D71" s="4">
        <v>0</v>
      </c>
      <c r="E71" s="4"/>
      <c r="F71" s="4">
        <v>0</v>
      </c>
      <c r="G71" s="4">
        <f>-11549.88+2555.25-10156</f>
        <v>-19150.629999999997</v>
      </c>
      <c r="H71" s="4"/>
      <c r="I71" s="4">
        <v>0</v>
      </c>
      <c r="J71" s="4">
        <f t="shared" si="3"/>
        <v>-19150.629999999997</v>
      </c>
      <c r="K71" s="4">
        <f t="shared" si="4"/>
        <v>-19150.629999999997</v>
      </c>
      <c r="L71" s="17"/>
      <c r="M71" s="12">
        <f t="shared" si="5"/>
        <v>0</v>
      </c>
    </row>
    <row r="72" spans="1:13" s="5" customFormat="1" ht="16.5">
      <c r="A72" s="7">
        <v>70</v>
      </c>
      <c r="B72" s="3" t="s">
        <v>63</v>
      </c>
      <c r="C72" s="3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-28810</v>
      </c>
      <c r="J72" s="4">
        <f t="shared" si="3"/>
        <v>-28810</v>
      </c>
      <c r="K72" s="4">
        <f t="shared" si="4"/>
        <v>-28810</v>
      </c>
      <c r="L72" s="17"/>
      <c r="M72" s="12">
        <f t="shared" si="5"/>
        <v>0</v>
      </c>
    </row>
    <row r="73" spans="1:13" s="5" customFormat="1" ht="16.5">
      <c r="A73" s="7">
        <v>71</v>
      </c>
      <c r="B73" s="3" t="s">
        <v>67</v>
      </c>
      <c r="C73" s="3">
        <v>-15188.82</v>
      </c>
      <c r="D73" s="4">
        <v>-14667.4</v>
      </c>
      <c r="E73" s="4"/>
      <c r="F73" s="4"/>
      <c r="G73" s="4"/>
      <c r="H73" s="4"/>
      <c r="I73" s="4"/>
      <c r="J73" s="4">
        <f t="shared" si="3"/>
        <v>-29856.22</v>
      </c>
      <c r="K73" s="4">
        <f t="shared" si="4"/>
        <v>0</v>
      </c>
      <c r="L73" s="17"/>
      <c r="M73" s="12" t="e">
        <f t="shared" si="5"/>
        <v>#DIV/0!</v>
      </c>
    </row>
    <row r="74" spans="1:13" s="5" customFormat="1" ht="16.5">
      <c r="A74" s="7">
        <v>72</v>
      </c>
      <c r="B74" s="3" t="s">
        <v>55</v>
      </c>
      <c r="C74" s="3">
        <v>-35200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f t="shared" si="3"/>
        <v>-35200</v>
      </c>
      <c r="K74" s="4">
        <f t="shared" si="4"/>
        <v>0</v>
      </c>
      <c r="L74" s="17"/>
      <c r="M74" s="12" t="e">
        <f t="shared" si="5"/>
        <v>#DIV/0!</v>
      </c>
    </row>
    <row r="75" spans="1:13" s="5" customFormat="1" ht="16.5">
      <c r="A75" s="7">
        <v>73</v>
      </c>
      <c r="B75" s="3" t="s">
        <v>11</v>
      </c>
      <c r="C75" s="3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-43000</v>
      </c>
      <c r="J75" s="4">
        <f t="shared" si="3"/>
        <v>-43000</v>
      </c>
      <c r="K75" s="4">
        <f t="shared" si="4"/>
        <v>-43000</v>
      </c>
      <c r="L75" s="17"/>
      <c r="M75" s="12">
        <f t="shared" si="5"/>
        <v>0</v>
      </c>
    </row>
    <row r="76" spans="1:13" s="5" customFormat="1" ht="16.5">
      <c r="A76" s="7">
        <v>74</v>
      </c>
      <c r="B76" s="3" t="s">
        <v>57</v>
      </c>
      <c r="C76" s="3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-69301</v>
      </c>
      <c r="J76" s="4">
        <f t="shared" si="3"/>
        <v>-69301</v>
      </c>
      <c r="K76" s="4">
        <f t="shared" si="4"/>
        <v>-69301</v>
      </c>
      <c r="L76" s="17"/>
      <c r="M76" s="12">
        <f t="shared" si="5"/>
        <v>0</v>
      </c>
    </row>
    <row r="77" spans="1:13" s="5" customFormat="1" ht="16.5">
      <c r="A77" s="7">
        <v>75</v>
      </c>
      <c r="B77" s="3" t="s">
        <v>71</v>
      </c>
      <c r="C77" s="3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-138334</v>
      </c>
      <c r="J77" s="4">
        <f t="shared" si="3"/>
        <v>-138334</v>
      </c>
      <c r="K77" s="4">
        <f t="shared" si="4"/>
        <v>-138334</v>
      </c>
      <c r="L77" s="17"/>
      <c r="M77" s="12">
        <f t="shared" si="5"/>
        <v>0</v>
      </c>
    </row>
    <row r="78" spans="1:13" s="5" customFormat="1" ht="16.5">
      <c r="A78" s="7">
        <v>76</v>
      </c>
      <c r="B78" s="3" t="s">
        <v>77</v>
      </c>
      <c r="C78" s="3">
        <v>0</v>
      </c>
      <c r="D78" s="4">
        <v>0</v>
      </c>
      <c r="E78" s="4">
        <v>0</v>
      </c>
      <c r="F78" s="4">
        <v>0</v>
      </c>
      <c r="G78" s="4">
        <v>-100000</v>
      </c>
      <c r="H78" s="4">
        <v>-50000</v>
      </c>
      <c r="I78" s="4">
        <v>0</v>
      </c>
      <c r="J78" s="4">
        <f t="shared" si="3"/>
        <v>-150000</v>
      </c>
      <c r="K78" s="4">
        <f t="shared" si="4"/>
        <v>-150000</v>
      </c>
      <c r="L78" s="17"/>
      <c r="M78" s="12">
        <f t="shared" si="5"/>
        <v>0</v>
      </c>
    </row>
    <row r="79" spans="1:13" s="5" customFormat="1" ht="16.5">
      <c r="A79" s="7">
        <v>77</v>
      </c>
      <c r="B79" s="3" t="s">
        <v>58</v>
      </c>
      <c r="C79" s="3">
        <v>0</v>
      </c>
      <c r="D79" s="4">
        <v>0</v>
      </c>
      <c r="E79" s="4">
        <v>0</v>
      </c>
      <c r="F79" s="4">
        <v>0</v>
      </c>
      <c r="G79" s="4">
        <v>0</v>
      </c>
      <c r="H79" s="4">
        <f>27360-423836</f>
        <v>-396476</v>
      </c>
      <c r="I79" s="4"/>
      <c r="J79" s="4">
        <f t="shared" si="3"/>
        <v>-396476</v>
      </c>
      <c r="K79" s="4">
        <f t="shared" si="4"/>
        <v>-396476</v>
      </c>
      <c r="L79" s="17"/>
      <c r="M79" s="12">
        <f t="shared" si="5"/>
        <v>0</v>
      </c>
    </row>
    <row r="80" spans="1:13" ht="16.5">
      <c r="A80" s="8">
        <v>78</v>
      </c>
      <c r="B80" s="1" t="s">
        <v>24</v>
      </c>
      <c r="C80" s="1">
        <v>16912442.670000002</v>
      </c>
      <c r="D80" s="2">
        <v>14060677.630000001</v>
      </c>
      <c r="E80" s="2">
        <v>10597429.060000001</v>
      </c>
      <c r="F80" s="2">
        <v>8315014.0499999998</v>
      </c>
      <c r="G80" s="2">
        <v>838533.32000000007</v>
      </c>
      <c r="H80" s="2">
        <v>9914777.2699999996</v>
      </c>
      <c r="I80" s="2">
        <v>70521252.510000005</v>
      </c>
      <c r="J80" s="2">
        <f t="shared" si="3"/>
        <v>131160126.50999999</v>
      </c>
      <c r="K80" s="2">
        <f t="shared" si="4"/>
        <v>89589577.149999991</v>
      </c>
      <c r="L80" s="18"/>
      <c r="M80" s="13"/>
    </row>
    <row r="81" spans="1:13" ht="16.5">
      <c r="A81" s="8">
        <v>79</v>
      </c>
      <c r="B81" s="1" t="s">
        <v>0</v>
      </c>
      <c r="C81" s="1">
        <v>0</v>
      </c>
      <c r="D81" s="2"/>
      <c r="E81" s="2">
        <v>0</v>
      </c>
      <c r="F81" s="2">
        <v>0</v>
      </c>
      <c r="G81" s="2"/>
      <c r="H81" s="2">
        <f>5998738.06</f>
        <v>5998738.0599999996</v>
      </c>
      <c r="I81" s="2">
        <f>35768563.67-38001.36-4848500</f>
        <v>30882062.310000002</v>
      </c>
      <c r="J81" s="2">
        <f t="shared" si="3"/>
        <v>36880800.370000005</v>
      </c>
      <c r="K81" s="2">
        <f t="shared" si="4"/>
        <v>36880800.370000005</v>
      </c>
      <c r="L81" s="18"/>
      <c r="M81" s="13"/>
    </row>
    <row r="82" spans="1:13" ht="16.5">
      <c r="A82" s="8">
        <v>80</v>
      </c>
      <c r="B82" s="1" t="s">
        <v>54</v>
      </c>
      <c r="C82" s="1">
        <v>210000</v>
      </c>
      <c r="D82" s="2">
        <v>32000</v>
      </c>
      <c r="E82" s="2"/>
      <c r="F82" s="2"/>
      <c r="G82" s="2"/>
      <c r="H82" s="2"/>
      <c r="I82" s="2"/>
      <c r="J82" s="2">
        <f t="shared" si="3"/>
        <v>242000</v>
      </c>
      <c r="K82" s="2">
        <f t="shared" si="4"/>
        <v>0</v>
      </c>
      <c r="L82" s="18"/>
      <c r="M82" s="13"/>
    </row>
    <row r="83" spans="1:13" ht="16.5">
      <c r="A83" s="8">
        <v>81</v>
      </c>
      <c r="B83" s="1" t="s">
        <v>35</v>
      </c>
      <c r="C83" s="1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36091.75</v>
      </c>
      <c r="J83" s="2">
        <f t="shared" si="3"/>
        <v>36091.75</v>
      </c>
      <c r="K83" s="2">
        <f t="shared" si="4"/>
        <v>36091.75</v>
      </c>
      <c r="L83" s="18"/>
      <c r="M83" s="13"/>
    </row>
    <row r="84" spans="1:13" ht="16.5">
      <c r="A84" s="8">
        <v>82</v>
      </c>
      <c r="B84" s="1" t="s">
        <v>36</v>
      </c>
      <c r="C84" s="1">
        <v>0</v>
      </c>
      <c r="D84" s="2">
        <v>-7723136.6399999997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f t="shared" si="3"/>
        <v>-7723136.6399999997</v>
      </c>
      <c r="K84" s="2">
        <f t="shared" si="4"/>
        <v>0</v>
      </c>
      <c r="L84" s="18"/>
      <c r="M84" s="13"/>
    </row>
    <row r="85" spans="1:13" ht="16.5">
      <c r="I85" s="9" t="s">
        <v>87</v>
      </c>
      <c r="J85" s="9"/>
      <c r="K85" s="10">
        <f>SUM(K3:K84)</f>
        <v>142764575.86000001</v>
      </c>
      <c r="L85" s="19">
        <f>SUM(L3:L84)</f>
        <v>3652498.46</v>
      </c>
    </row>
  </sheetData>
  <sortState ref="B2:K84">
    <sortCondition descending="1" ref="K1"/>
  </sortState>
  <mergeCells count="1">
    <mergeCell ref="A1:K1"/>
  </mergeCells>
  <phoneticPr fontId="1" type="noConversion"/>
  <pageMargins left="0.7" right="0.7" top="0.75" bottom="0.75" header="0.3" footer="0.3"/>
  <ignoredErrors>
    <ignoredError sqref="K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2020-06-05T08:30:03Z</dcterms:modified>
</cp:coreProperties>
</file>