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4C02DC0-BDBB-4F6F-85A6-2ED40E9B53F8}" xr6:coauthVersionLast="45" xr6:coauthVersionMax="45" xr10:uidLastSave="{00000000-0000-0000-0000-000000000000}"/>
  <bookViews>
    <workbookView xWindow="-120" yWindow="-120" windowWidth="29040" windowHeight="15840" tabRatio="897" xr2:uid="{00000000-000D-0000-FFFF-FFFF00000000}"/>
  </bookViews>
  <sheets>
    <sheet name="总表" sheetId="3" r:id="rId1"/>
    <sheet name="①营业收入" sheetId="4" r:id="rId2"/>
    <sheet name="②营业成本" sheetId="5" r:id="rId3"/>
    <sheet name="③销售费用" sheetId="6" r:id="rId4"/>
    <sheet name="④管理费用" sheetId="7" r:id="rId5"/>
    <sheet name="⑤财务费用" sheetId="8" r:id="rId6"/>
    <sheet name="⑥营业利润" sheetId="9" r:id="rId7"/>
    <sheet name="⑦净利润" sheetId="10" r:id="rId8"/>
    <sheet name="⑧销售额＆利润" sheetId="11" r:id="rId9"/>
    <sheet name="⑨回款" sheetId="12" r:id="rId10"/>
    <sheet name="⑩存货" sheetId="13" r:id="rId11"/>
    <sheet name="⑪人员管理" sheetId="14" r:id="rId12"/>
    <sheet name="⑫人均产值" sheetId="15" r:id="rId13"/>
    <sheet name="⑬劳效" sheetId="16" r:id="rId14"/>
    <sheet name="⑭运费管理" sheetId="17" r:id="rId15"/>
    <sheet name="⑮一次交验合格率" sheetId="18" r:id="rId1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18" l="1"/>
  <c r="D46" i="18"/>
  <c r="E46" i="18"/>
  <c r="F46" i="18"/>
  <c r="G46" i="18"/>
  <c r="H46" i="18"/>
  <c r="I46" i="18"/>
  <c r="J46" i="18"/>
  <c r="K46" i="18"/>
  <c r="L46" i="18"/>
  <c r="M46" i="18"/>
  <c r="N46" i="18"/>
  <c r="C46" i="18"/>
  <c r="P14" i="8"/>
  <c r="P35" i="9"/>
  <c r="K84" i="3"/>
  <c r="D39" i="15"/>
  <c r="E39" i="15"/>
  <c r="F39" i="15"/>
  <c r="G39" i="15"/>
  <c r="C39" i="15"/>
  <c r="C40" i="15" s="1"/>
  <c r="D38" i="15"/>
  <c r="E38" i="15"/>
  <c r="F38" i="15"/>
  <c r="G38" i="15"/>
  <c r="H38" i="15"/>
  <c r="I38" i="15"/>
  <c r="J38" i="15"/>
  <c r="K38" i="15"/>
  <c r="L38" i="15"/>
  <c r="M38" i="15"/>
  <c r="N38" i="15"/>
  <c r="C38" i="15"/>
  <c r="O38" i="15" s="1"/>
  <c r="E84" i="3" s="1"/>
  <c r="O36" i="15"/>
  <c r="O35" i="15"/>
  <c r="O33" i="15"/>
  <c r="O32" i="15"/>
  <c r="O30" i="15"/>
  <c r="O29" i="15"/>
  <c r="O27" i="15"/>
  <c r="O26" i="15"/>
  <c r="O24" i="15"/>
  <c r="O23" i="15"/>
  <c r="O21" i="15"/>
  <c r="O20" i="15"/>
  <c r="O18" i="15"/>
  <c r="O17" i="15"/>
  <c r="O15" i="15"/>
  <c r="O14" i="15"/>
  <c r="O39" i="15" l="1"/>
  <c r="D17" i="8"/>
  <c r="E17" i="8"/>
  <c r="F17" i="8"/>
  <c r="G17" i="8"/>
  <c r="H17" i="8"/>
  <c r="I17" i="8"/>
  <c r="J17" i="8"/>
  <c r="K17" i="8"/>
  <c r="L17" i="8"/>
  <c r="M17" i="8"/>
  <c r="N17" i="8"/>
  <c r="C17" i="8"/>
  <c r="E74" i="11" l="1"/>
  <c r="F78" i="11"/>
  <c r="G78" i="11"/>
  <c r="H78" i="11"/>
  <c r="I78" i="11"/>
  <c r="J78" i="11"/>
  <c r="K78" i="11"/>
  <c r="L78" i="11"/>
  <c r="M78" i="11"/>
  <c r="N78" i="11"/>
  <c r="O78" i="11"/>
  <c r="P78" i="11"/>
  <c r="E78" i="11"/>
  <c r="F70" i="11"/>
  <c r="G70" i="11"/>
  <c r="H70" i="11"/>
  <c r="I70" i="11"/>
  <c r="J70" i="11"/>
  <c r="K70" i="11"/>
  <c r="L70" i="11"/>
  <c r="M70" i="11"/>
  <c r="N70" i="11"/>
  <c r="O70" i="11"/>
  <c r="P70" i="11"/>
  <c r="E70" i="11"/>
  <c r="F74" i="11"/>
  <c r="G74" i="11"/>
  <c r="H74" i="11"/>
  <c r="I74" i="11"/>
  <c r="J74" i="11"/>
  <c r="K74" i="11"/>
  <c r="L74" i="11"/>
  <c r="M74" i="11"/>
  <c r="N74" i="11"/>
  <c r="O74" i="11"/>
  <c r="P74" i="11"/>
  <c r="F66" i="11"/>
  <c r="G66" i="11"/>
  <c r="H66" i="11"/>
  <c r="I66" i="11"/>
  <c r="J66" i="11"/>
  <c r="K66" i="11"/>
  <c r="L66" i="11"/>
  <c r="M66" i="11"/>
  <c r="N66" i="11"/>
  <c r="O66" i="11"/>
  <c r="P66" i="11"/>
  <c r="E66" i="11"/>
  <c r="F58" i="11"/>
  <c r="G58" i="11"/>
  <c r="H58" i="11"/>
  <c r="I58" i="11"/>
  <c r="J58" i="11"/>
  <c r="K58" i="11"/>
  <c r="L58" i="11"/>
  <c r="M58" i="11"/>
  <c r="N58" i="11"/>
  <c r="O58" i="11"/>
  <c r="P58" i="11"/>
  <c r="E58" i="11"/>
  <c r="E50" i="11"/>
  <c r="P50" i="11"/>
  <c r="O50" i="11"/>
  <c r="N50" i="11"/>
  <c r="M50" i="11"/>
  <c r="L50" i="11"/>
  <c r="K50" i="11"/>
  <c r="J50" i="11"/>
  <c r="I50" i="11"/>
  <c r="H50" i="11"/>
  <c r="G50" i="11"/>
  <c r="F50" i="11"/>
  <c r="F42" i="11"/>
  <c r="G42" i="11"/>
  <c r="H42" i="11"/>
  <c r="I42" i="11"/>
  <c r="J42" i="11"/>
  <c r="K42" i="11"/>
  <c r="L42" i="11"/>
  <c r="M42" i="11"/>
  <c r="N42" i="11"/>
  <c r="O42" i="11"/>
  <c r="P42" i="11"/>
  <c r="E42" i="11"/>
  <c r="E26" i="11"/>
  <c r="F18" i="11"/>
  <c r="G18" i="11"/>
  <c r="H18" i="11"/>
  <c r="I18" i="11"/>
  <c r="J18" i="11"/>
  <c r="K18" i="11"/>
  <c r="L18" i="11"/>
  <c r="M18" i="11"/>
  <c r="N18" i="11"/>
  <c r="O18" i="11"/>
  <c r="P18" i="11"/>
  <c r="E18" i="11"/>
  <c r="C14" i="9"/>
  <c r="N35" i="10" l="1"/>
  <c r="M35" i="10"/>
  <c r="L35" i="10"/>
  <c r="K35" i="10"/>
  <c r="J35" i="10"/>
  <c r="I35" i="10"/>
  <c r="H35" i="10"/>
  <c r="G35" i="10"/>
  <c r="F35" i="10"/>
  <c r="E35" i="10"/>
  <c r="D35" i="10"/>
  <c r="C35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N35" i="9"/>
  <c r="P82" i="11" s="1"/>
  <c r="M35" i="9"/>
  <c r="O82" i="11" s="1"/>
  <c r="L35" i="9"/>
  <c r="N82" i="11" s="1"/>
  <c r="K35" i="9"/>
  <c r="M82" i="11" s="1"/>
  <c r="J35" i="9"/>
  <c r="L82" i="11" s="1"/>
  <c r="I35" i="9"/>
  <c r="K82" i="11" s="1"/>
  <c r="H35" i="9"/>
  <c r="J82" i="11" s="1"/>
  <c r="G35" i="9"/>
  <c r="I82" i="11" s="1"/>
  <c r="F35" i="9"/>
  <c r="H82" i="11" s="1"/>
  <c r="E35" i="9"/>
  <c r="G82" i="11" s="1"/>
  <c r="D35" i="9"/>
  <c r="F82" i="11" s="1"/>
  <c r="C35" i="9"/>
  <c r="E82" i="11" s="1"/>
  <c r="N32" i="9"/>
  <c r="M32" i="9"/>
  <c r="L32" i="9"/>
  <c r="K32" i="9"/>
  <c r="J32" i="9"/>
  <c r="I32" i="9"/>
  <c r="H32" i="9"/>
  <c r="G32" i="9"/>
  <c r="F32" i="9"/>
  <c r="E32" i="9"/>
  <c r="D32" i="9"/>
  <c r="C32" i="9"/>
  <c r="N35" i="8"/>
  <c r="M35" i="8"/>
  <c r="L35" i="8"/>
  <c r="K35" i="8"/>
  <c r="J35" i="8"/>
  <c r="I35" i="8"/>
  <c r="H35" i="8"/>
  <c r="G35" i="8"/>
  <c r="F35" i="8"/>
  <c r="E35" i="8"/>
  <c r="D35" i="8"/>
  <c r="C35" i="8"/>
  <c r="N32" i="8"/>
  <c r="M32" i="8"/>
  <c r="L32" i="8"/>
  <c r="K32" i="8"/>
  <c r="J32" i="8"/>
  <c r="I32" i="8"/>
  <c r="H32" i="8"/>
  <c r="G32" i="8"/>
  <c r="F32" i="8"/>
  <c r="E32" i="8"/>
  <c r="D32" i="8"/>
  <c r="C32" i="8"/>
  <c r="N35" i="7" l="1"/>
  <c r="M35" i="7"/>
  <c r="L35" i="7"/>
  <c r="K35" i="7"/>
  <c r="J35" i="7"/>
  <c r="I35" i="7"/>
  <c r="H35" i="7"/>
  <c r="G35" i="7"/>
  <c r="F35" i="7"/>
  <c r="E35" i="7"/>
  <c r="D35" i="7"/>
  <c r="C35" i="7"/>
  <c r="N32" i="7"/>
  <c r="M32" i="7"/>
  <c r="L32" i="7"/>
  <c r="K32" i="7"/>
  <c r="J32" i="7"/>
  <c r="I32" i="7"/>
  <c r="H32" i="7"/>
  <c r="G32" i="7"/>
  <c r="F32" i="7"/>
  <c r="E32" i="7"/>
  <c r="D32" i="7"/>
  <c r="C32" i="7"/>
  <c r="N35" i="5"/>
  <c r="M35" i="5"/>
  <c r="L35" i="5"/>
  <c r="K35" i="5"/>
  <c r="J35" i="5"/>
  <c r="I35" i="5"/>
  <c r="H35" i="5"/>
  <c r="G35" i="5"/>
  <c r="F35" i="5"/>
  <c r="E35" i="5"/>
  <c r="D35" i="5"/>
  <c r="C35" i="5"/>
  <c r="N32" i="5"/>
  <c r="M32" i="5"/>
  <c r="L32" i="5"/>
  <c r="K32" i="5"/>
  <c r="J32" i="5"/>
  <c r="I32" i="5"/>
  <c r="H32" i="5"/>
  <c r="G32" i="5"/>
  <c r="F32" i="5"/>
  <c r="E32" i="5"/>
  <c r="D32" i="5"/>
  <c r="C32" i="5"/>
  <c r="N32" i="4"/>
  <c r="M32" i="4"/>
  <c r="L32" i="4"/>
  <c r="K32" i="4"/>
  <c r="J32" i="4"/>
  <c r="I32" i="4"/>
  <c r="H32" i="4"/>
  <c r="G32" i="4"/>
  <c r="F32" i="4"/>
  <c r="E32" i="4"/>
  <c r="D32" i="4"/>
  <c r="C32" i="4"/>
  <c r="N35" i="6"/>
  <c r="M35" i="6"/>
  <c r="L35" i="6"/>
  <c r="K35" i="6"/>
  <c r="J35" i="6"/>
  <c r="I35" i="6"/>
  <c r="H35" i="6"/>
  <c r="G35" i="6"/>
  <c r="F35" i="6"/>
  <c r="E35" i="6"/>
  <c r="D35" i="6"/>
  <c r="C35" i="6"/>
  <c r="N32" i="6"/>
  <c r="M32" i="6"/>
  <c r="L32" i="6"/>
  <c r="K32" i="6"/>
  <c r="J32" i="6"/>
  <c r="I32" i="6"/>
  <c r="H32" i="6"/>
  <c r="G32" i="6"/>
  <c r="F32" i="6"/>
  <c r="E32" i="6"/>
  <c r="D32" i="6"/>
  <c r="C32" i="6"/>
  <c r="F14" i="11" l="1"/>
  <c r="G14" i="11"/>
  <c r="H14" i="11"/>
  <c r="I14" i="11"/>
  <c r="J14" i="11"/>
  <c r="K14" i="11"/>
  <c r="L14" i="11"/>
  <c r="M14" i="11"/>
  <c r="N14" i="11"/>
  <c r="O14" i="11"/>
  <c r="P14" i="11"/>
  <c r="E14" i="11"/>
  <c r="D26" i="10"/>
  <c r="E26" i="10"/>
  <c r="F26" i="10"/>
  <c r="G26" i="10"/>
  <c r="H26" i="10"/>
  <c r="I26" i="10"/>
  <c r="J26" i="10"/>
  <c r="K26" i="10"/>
  <c r="L26" i="10"/>
  <c r="M26" i="10"/>
  <c r="N26" i="10"/>
  <c r="C26" i="10"/>
  <c r="D26" i="9"/>
  <c r="E26" i="9"/>
  <c r="F26" i="9"/>
  <c r="G26" i="9"/>
  <c r="H26" i="9"/>
  <c r="I26" i="9"/>
  <c r="J26" i="9"/>
  <c r="K26" i="9"/>
  <c r="L26" i="9"/>
  <c r="M26" i="9"/>
  <c r="N26" i="9"/>
  <c r="C26" i="9"/>
  <c r="D26" i="8"/>
  <c r="E26" i="8"/>
  <c r="F26" i="8"/>
  <c r="G26" i="8"/>
  <c r="H26" i="8"/>
  <c r="I26" i="8"/>
  <c r="J26" i="8"/>
  <c r="K26" i="8"/>
  <c r="L26" i="8"/>
  <c r="M26" i="8"/>
  <c r="N26" i="8"/>
  <c r="C26" i="8"/>
  <c r="D26" i="7"/>
  <c r="E26" i="7"/>
  <c r="F26" i="7"/>
  <c r="G26" i="7"/>
  <c r="H26" i="7"/>
  <c r="I26" i="7"/>
  <c r="J26" i="7"/>
  <c r="K26" i="7"/>
  <c r="L26" i="7"/>
  <c r="M26" i="7"/>
  <c r="N26" i="7"/>
  <c r="C26" i="7"/>
  <c r="D26" i="6"/>
  <c r="E26" i="6"/>
  <c r="F26" i="6"/>
  <c r="G26" i="6"/>
  <c r="H26" i="6"/>
  <c r="I26" i="6"/>
  <c r="J26" i="6"/>
  <c r="K26" i="6"/>
  <c r="L26" i="6"/>
  <c r="M26" i="6"/>
  <c r="N26" i="6"/>
  <c r="C26" i="6"/>
  <c r="D26" i="5"/>
  <c r="E26" i="5"/>
  <c r="F26" i="5"/>
  <c r="G26" i="5"/>
  <c r="H26" i="5"/>
  <c r="I26" i="5"/>
  <c r="J26" i="5"/>
  <c r="K26" i="5"/>
  <c r="L26" i="5"/>
  <c r="M26" i="5"/>
  <c r="N26" i="5"/>
  <c r="C26" i="5"/>
  <c r="D26" i="4"/>
  <c r="E26" i="4"/>
  <c r="F26" i="4"/>
  <c r="G26" i="4"/>
  <c r="H26" i="4"/>
  <c r="I26" i="4"/>
  <c r="J26" i="4"/>
  <c r="K26" i="4"/>
  <c r="L26" i="4"/>
  <c r="M26" i="4"/>
  <c r="N26" i="4"/>
  <c r="C26" i="4"/>
  <c r="R14" i="17"/>
  <c r="D23" i="10" l="1"/>
  <c r="E23" i="10"/>
  <c r="F23" i="10"/>
  <c r="G23" i="10"/>
  <c r="H23" i="10"/>
  <c r="I23" i="10"/>
  <c r="J23" i="10"/>
  <c r="K23" i="10"/>
  <c r="L23" i="10"/>
  <c r="M23" i="10"/>
  <c r="N23" i="10"/>
  <c r="C23" i="10"/>
  <c r="D23" i="9"/>
  <c r="E23" i="9"/>
  <c r="F23" i="9"/>
  <c r="G23" i="9"/>
  <c r="H23" i="9"/>
  <c r="I23" i="9"/>
  <c r="J23" i="9"/>
  <c r="K23" i="9"/>
  <c r="L23" i="9"/>
  <c r="M23" i="9"/>
  <c r="N23" i="9"/>
  <c r="C23" i="9"/>
  <c r="D23" i="8"/>
  <c r="E23" i="8"/>
  <c r="F23" i="8"/>
  <c r="G23" i="8"/>
  <c r="H23" i="8"/>
  <c r="I23" i="8"/>
  <c r="J23" i="8"/>
  <c r="K23" i="8"/>
  <c r="L23" i="8"/>
  <c r="M23" i="8"/>
  <c r="N23" i="8"/>
  <c r="C23" i="8"/>
  <c r="D23" i="7"/>
  <c r="E23" i="7"/>
  <c r="F23" i="7"/>
  <c r="G23" i="7"/>
  <c r="H23" i="7"/>
  <c r="I23" i="7"/>
  <c r="J23" i="7"/>
  <c r="K23" i="7"/>
  <c r="L23" i="7"/>
  <c r="M23" i="7"/>
  <c r="N23" i="7"/>
  <c r="C23" i="7"/>
  <c r="D23" i="6"/>
  <c r="E23" i="6"/>
  <c r="F23" i="6"/>
  <c r="G23" i="6"/>
  <c r="H23" i="6"/>
  <c r="I23" i="6"/>
  <c r="J23" i="6"/>
  <c r="K23" i="6"/>
  <c r="L23" i="6"/>
  <c r="M23" i="6"/>
  <c r="N23" i="6"/>
  <c r="C23" i="6"/>
  <c r="D23" i="5"/>
  <c r="E23" i="5"/>
  <c r="F23" i="5"/>
  <c r="G23" i="5"/>
  <c r="H23" i="5"/>
  <c r="I23" i="5"/>
  <c r="J23" i="5"/>
  <c r="K23" i="5"/>
  <c r="L23" i="5"/>
  <c r="M23" i="5"/>
  <c r="N23" i="5"/>
  <c r="C23" i="5"/>
  <c r="D23" i="4"/>
  <c r="E23" i="4"/>
  <c r="F23" i="4"/>
  <c r="G23" i="4"/>
  <c r="H23" i="4"/>
  <c r="I23" i="4"/>
  <c r="J23" i="4"/>
  <c r="K23" i="4"/>
  <c r="L23" i="4"/>
  <c r="M23" i="4"/>
  <c r="N23" i="4"/>
  <c r="C23" i="4"/>
  <c r="C38" i="17" l="1"/>
  <c r="C315" i="3"/>
  <c r="P74" i="14" l="1"/>
  <c r="P73" i="14"/>
  <c r="P72" i="14"/>
  <c r="P71" i="14"/>
  <c r="P70" i="14"/>
  <c r="P67" i="14"/>
  <c r="P66" i="14"/>
  <c r="P65" i="14"/>
  <c r="P64" i="14"/>
  <c r="P63" i="14"/>
  <c r="P62" i="14"/>
  <c r="P58" i="14"/>
  <c r="P57" i="14"/>
  <c r="P56" i="14"/>
  <c r="P55" i="14"/>
  <c r="P54" i="14"/>
  <c r="P50" i="14"/>
  <c r="P49" i="14"/>
  <c r="P48" i="14"/>
  <c r="P47" i="14"/>
  <c r="P46" i="14"/>
  <c r="P42" i="14"/>
  <c r="P41" i="14"/>
  <c r="P40" i="14"/>
  <c r="P39" i="14"/>
  <c r="P38" i="14"/>
  <c r="P34" i="14"/>
  <c r="P33" i="14"/>
  <c r="P32" i="14"/>
  <c r="P31" i="14"/>
  <c r="P30" i="14"/>
  <c r="P26" i="14"/>
  <c r="P25" i="14"/>
  <c r="P24" i="14"/>
  <c r="P23" i="14"/>
  <c r="P22" i="14"/>
  <c r="H76" i="14"/>
  <c r="H77" i="14" s="1"/>
  <c r="G76" i="14"/>
  <c r="G77" i="14" s="1"/>
  <c r="F76" i="14"/>
  <c r="F77" i="14" s="1"/>
  <c r="E76" i="14"/>
  <c r="E77" i="14" s="1"/>
  <c r="D76" i="14"/>
  <c r="D77" i="14" s="1"/>
  <c r="H68" i="14"/>
  <c r="H69" i="14" s="1"/>
  <c r="G68" i="14"/>
  <c r="G69" i="14" s="1"/>
  <c r="F68" i="14"/>
  <c r="F69" i="14" s="1"/>
  <c r="E68" i="14"/>
  <c r="E69" i="14" s="1"/>
  <c r="D68" i="14"/>
  <c r="F61" i="14"/>
  <c r="H60" i="14"/>
  <c r="H61" i="14" s="1"/>
  <c r="G60" i="14"/>
  <c r="G61" i="14" s="1"/>
  <c r="F60" i="14"/>
  <c r="E60" i="14"/>
  <c r="E61" i="14" s="1"/>
  <c r="D60" i="14"/>
  <c r="D61" i="14" s="1"/>
  <c r="H59" i="14"/>
  <c r="G59" i="14"/>
  <c r="F59" i="14"/>
  <c r="E59" i="14"/>
  <c r="D59" i="14"/>
  <c r="H52" i="14"/>
  <c r="H53" i="14" s="1"/>
  <c r="G52" i="14"/>
  <c r="G53" i="14" s="1"/>
  <c r="F52" i="14"/>
  <c r="F53" i="14" s="1"/>
  <c r="E52" i="14"/>
  <c r="E53" i="14" s="1"/>
  <c r="D52" i="14"/>
  <c r="D53" i="14" s="1"/>
  <c r="H51" i="14"/>
  <c r="G51" i="14"/>
  <c r="F51" i="14"/>
  <c r="E51" i="14"/>
  <c r="D51" i="14"/>
  <c r="H44" i="14"/>
  <c r="H45" i="14" s="1"/>
  <c r="G44" i="14"/>
  <c r="G45" i="14" s="1"/>
  <c r="F44" i="14"/>
  <c r="F45" i="14" s="1"/>
  <c r="E44" i="14"/>
  <c r="E45" i="14" s="1"/>
  <c r="D44" i="14"/>
  <c r="D45" i="14" s="1"/>
  <c r="H43" i="14"/>
  <c r="G43" i="14"/>
  <c r="F43" i="14"/>
  <c r="E43" i="14"/>
  <c r="D43" i="14"/>
  <c r="G37" i="14"/>
  <c r="F37" i="14"/>
  <c r="H36" i="14"/>
  <c r="H37" i="14" s="1"/>
  <c r="G36" i="14"/>
  <c r="F36" i="14"/>
  <c r="E36" i="14"/>
  <c r="E37" i="14" s="1"/>
  <c r="D36" i="14"/>
  <c r="D37" i="14" s="1"/>
  <c r="H35" i="14"/>
  <c r="G35" i="14"/>
  <c r="F35" i="14"/>
  <c r="E35" i="14"/>
  <c r="D35" i="14"/>
  <c r="D20" i="10"/>
  <c r="E20" i="10"/>
  <c r="F20" i="10"/>
  <c r="G20" i="10"/>
  <c r="H20" i="10"/>
  <c r="I20" i="10"/>
  <c r="J20" i="10"/>
  <c r="K20" i="10"/>
  <c r="L20" i="10"/>
  <c r="M20" i="10"/>
  <c r="N20" i="10"/>
  <c r="C20" i="10"/>
  <c r="D20" i="9"/>
  <c r="E20" i="9"/>
  <c r="F20" i="9"/>
  <c r="G20" i="9"/>
  <c r="H20" i="9"/>
  <c r="I20" i="9"/>
  <c r="J20" i="9"/>
  <c r="K20" i="9"/>
  <c r="L20" i="9"/>
  <c r="M20" i="9"/>
  <c r="N20" i="9"/>
  <c r="C20" i="9"/>
  <c r="D20" i="7"/>
  <c r="E20" i="7"/>
  <c r="F20" i="7"/>
  <c r="G20" i="7"/>
  <c r="H20" i="7"/>
  <c r="I20" i="7"/>
  <c r="J20" i="7"/>
  <c r="K20" i="7"/>
  <c r="L20" i="7"/>
  <c r="M20" i="7"/>
  <c r="N20" i="7"/>
  <c r="C20" i="7"/>
  <c r="D20" i="6"/>
  <c r="E20" i="6"/>
  <c r="F20" i="6"/>
  <c r="G20" i="6"/>
  <c r="H20" i="6"/>
  <c r="I20" i="6"/>
  <c r="J20" i="6"/>
  <c r="K20" i="6"/>
  <c r="L20" i="6"/>
  <c r="M20" i="6"/>
  <c r="N20" i="6"/>
  <c r="C20" i="6"/>
  <c r="P68" i="14" l="1"/>
  <c r="P36" i="14"/>
  <c r="D69" i="14"/>
  <c r="P69" i="14"/>
  <c r="P76" i="14"/>
  <c r="P77" i="14" s="1"/>
  <c r="P75" i="14"/>
  <c r="P60" i="14"/>
  <c r="P61" i="14" s="1"/>
  <c r="P59" i="14"/>
  <c r="P51" i="14"/>
  <c r="P52" i="14"/>
  <c r="P53" i="14"/>
  <c r="P44" i="14"/>
  <c r="P45" i="14" s="1"/>
  <c r="P43" i="14"/>
  <c r="P37" i="14"/>
  <c r="P35" i="14"/>
  <c r="D20" i="5"/>
  <c r="E20" i="5"/>
  <c r="F20" i="5"/>
  <c r="G20" i="5"/>
  <c r="H20" i="5"/>
  <c r="I20" i="5"/>
  <c r="J20" i="5"/>
  <c r="K20" i="5"/>
  <c r="L20" i="5"/>
  <c r="M20" i="5"/>
  <c r="N20" i="5"/>
  <c r="C20" i="5"/>
  <c r="C17" i="18" l="1"/>
  <c r="E16" i="11" l="1"/>
  <c r="D83" i="13" l="1"/>
  <c r="P15" i="14"/>
  <c r="P16" i="14"/>
  <c r="P17" i="14"/>
  <c r="P18" i="14"/>
  <c r="P14" i="14"/>
  <c r="H20" i="14" l="1"/>
  <c r="G20" i="14"/>
  <c r="F20" i="14"/>
  <c r="E20" i="14"/>
  <c r="D20" i="14"/>
  <c r="D28" i="14"/>
  <c r="D19" i="14"/>
  <c r="D14" i="10"/>
  <c r="E14" i="10"/>
  <c r="F14" i="10"/>
  <c r="G14" i="10"/>
  <c r="H14" i="10"/>
  <c r="I14" i="10"/>
  <c r="J14" i="10"/>
  <c r="K14" i="10"/>
  <c r="L14" i="10"/>
  <c r="M14" i="10"/>
  <c r="N14" i="10"/>
  <c r="C14" i="10"/>
  <c r="D14" i="9"/>
  <c r="E14" i="9"/>
  <c r="F14" i="9"/>
  <c r="G14" i="9"/>
  <c r="H14" i="9"/>
  <c r="I14" i="9"/>
  <c r="J14" i="9"/>
  <c r="K14" i="9"/>
  <c r="L14" i="9"/>
  <c r="M14" i="9"/>
  <c r="N14" i="9"/>
  <c r="R14" i="8"/>
  <c r="D14" i="7"/>
  <c r="E14" i="7"/>
  <c r="F14" i="7"/>
  <c r="G14" i="7"/>
  <c r="H14" i="7"/>
  <c r="I14" i="7"/>
  <c r="J14" i="7"/>
  <c r="K14" i="7"/>
  <c r="L14" i="7"/>
  <c r="M14" i="7"/>
  <c r="N14" i="7"/>
  <c r="C14" i="7"/>
  <c r="H14" i="6"/>
  <c r="I14" i="6"/>
  <c r="J14" i="6"/>
  <c r="K14" i="6"/>
  <c r="L14" i="6"/>
  <c r="M14" i="6"/>
  <c r="N14" i="6"/>
  <c r="E14" i="6"/>
  <c r="F14" i="6"/>
  <c r="G14" i="6"/>
  <c r="D14" i="6"/>
  <c r="C14" i="6"/>
  <c r="D14" i="5"/>
  <c r="E14" i="5"/>
  <c r="F14" i="5"/>
  <c r="G14" i="5"/>
  <c r="H14" i="5"/>
  <c r="I14" i="5"/>
  <c r="J14" i="5"/>
  <c r="K14" i="5"/>
  <c r="L14" i="5"/>
  <c r="M14" i="5"/>
  <c r="N14" i="5"/>
  <c r="C14" i="5"/>
  <c r="D14" i="4"/>
  <c r="E14" i="4"/>
  <c r="F14" i="4"/>
  <c r="G14" i="4"/>
  <c r="H14" i="4"/>
  <c r="I14" i="4"/>
  <c r="J14" i="4"/>
  <c r="K14" i="4"/>
  <c r="L14" i="4"/>
  <c r="M14" i="4"/>
  <c r="N14" i="4"/>
  <c r="C14" i="4"/>
  <c r="O217" i="3"/>
  <c r="N217" i="3"/>
  <c r="O216" i="3"/>
  <c r="N216" i="3"/>
  <c r="O215" i="3"/>
  <c r="N215" i="3"/>
  <c r="O214" i="3"/>
  <c r="N214" i="3"/>
  <c r="O213" i="3"/>
  <c r="N213" i="3"/>
  <c r="O211" i="3"/>
  <c r="O212" i="3"/>
  <c r="N212" i="3"/>
  <c r="N211" i="3"/>
  <c r="N210" i="3"/>
  <c r="O210" i="3"/>
  <c r="P20" i="14" l="1"/>
  <c r="N218" i="3"/>
  <c r="H48" i="18"/>
  <c r="H47" i="18"/>
  <c r="O20" i="18"/>
  <c r="F27" i="11"/>
  <c r="G27" i="11"/>
  <c r="H27" i="11"/>
  <c r="I27" i="11"/>
  <c r="E27" i="11"/>
  <c r="F288" i="3" l="1"/>
  <c r="P288" i="3" s="1"/>
  <c r="D47" i="18"/>
  <c r="E47" i="18"/>
  <c r="F47" i="18"/>
  <c r="G47" i="18"/>
  <c r="I47" i="18"/>
  <c r="J47" i="18"/>
  <c r="K47" i="18"/>
  <c r="L47" i="18"/>
  <c r="M47" i="18"/>
  <c r="N47" i="18"/>
  <c r="D48" i="18"/>
  <c r="E48" i="18"/>
  <c r="F48" i="18"/>
  <c r="G48" i="18"/>
  <c r="I48" i="18"/>
  <c r="J48" i="18"/>
  <c r="K48" i="18"/>
  <c r="L48" i="18"/>
  <c r="M48" i="18"/>
  <c r="N48" i="18"/>
  <c r="C48" i="18"/>
  <c r="C47" i="18"/>
  <c r="O42" i="18"/>
  <c r="O38" i="18"/>
  <c r="O34" i="18"/>
  <c r="O30" i="18"/>
  <c r="O26" i="18"/>
  <c r="O22" i="18"/>
  <c r="O18" i="18"/>
  <c r="O14" i="18"/>
  <c r="D315" i="3"/>
  <c r="E315" i="3"/>
  <c r="F315" i="3"/>
  <c r="G315" i="3"/>
  <c r="H315" i="3"/>
  <c r="I315" i="3"/>
  <c r="J315" i="3"/>
  <c r="K315" i="3"/>
  <c r="L315" i="3"/>
  <c r="M315" i="3"/>
  <c r="N315" i="3"/>
  <c r="N45" i="18"/>
  <c r="M45" i="18"/>
  <c r="L45" i="18"/>
  <c r="K45" i="18"/>
  <c r="J45" i="18"/>
  <c r="I45" i="18"/>
  <c r="H45" i="18"/>
  <c r="G45" i="18"/>
  <c r="R21" i="18" s="1"/>
  <c r="P42" i="18" s="1"/>
  <c r="F45" i="18"/>
  <c r="G311" i="3" s="1"/>
  <c r="E45" i="18"/>
  <c r="F311" i="3" s="1"/>
  <c r="D45" i="18"/>
  <c r="E311" i="3" s="1"/>
  <c r="C45" i="18"/>
  <c r="D311" i="3" s="1"/>
  <c r="O44" i="18"/>
  <c r="O43" i="18"/>
  <c r="N41" i="18"/>
  <c r="M41" i="18"/>
  <c r="L41" i="18"/>
  <c r="K41" i="18"/>
  <c r="J41" i="18"/>
  <c r="I41" i="18"/>
  <c r="H41" i="18"/>
  <c r="G41" i="18"/>
  <c r="R20" i="18" s="1"/>
  <c r="P38" i="18" s="1"/>
  <c r="F41" i="18"/>
  <c r="G310" i="3" s="1"/>
  <c r="E41" i="18"/>
  <c r="F310" i="3" s="1"/>
  <c r="D41" i="18"/>
  <c r="E310" i="3" s="1"/>
  <c r="C41" i="18"/>
  <c r="D310" i="3" s="1"/>
  <c r="O40" i="18"/>
  <c r="O39" i="18"/>
  <c r="N37" i="18"/>
  <c r="M37" i="18"/>
  <c r="L37" i="18"/>
  <c r="K37" i="18"/>
  <c r="J37" i="18"/>
  <c r="I37" i="18"/>
  <c r="H37" i="18"/>
  <c r="G37" i="18"/>
  <c r="R19" i="18" s="1"/>
  <c r="P34" i="18" s="1"/>
  <c r="F37" i="18"/>
  <c r="G309" i="3" s="1"/>
  <c r="E37" i="18"/>
  <c r="F309" i="3" s="1"/>
  <c r="D37" i="18"/>
  <c r="E309" i="3" s="1"/>
  <c r="C37" i="18"/>
  <c r="D309" i="3" s="1"/>
  <c r="O36" i="18"/>
  <c r="O35" i="18"/>
  <c r="N33" i="18"/>
  <c r="M33" i="18"/>
  <c r="L33" i="18"/>
  <c r="K33" i="18"/>
  <c r="J33" i="18"/>
  <c r="I33" i="18"/>
  <c r="H33" i="18"/>
  <c r="G33" i="18"/>
  <c r="R18" i="18" s="1"/>
  <c r="F33" i="18"/>
  <c r="G308" i="3" s="1"/>
  <c r="E33" i="18"/>
  <c r="F308" i="3" s="1"/>
  <c r="D33" i="18"/>
  <c r="E308" i="3" s="1"/>
  <c r="C33" i="18"/>
  <c r="D308" i="3" s="1"/>
  <c r="O32" i="18"/>
  <c r="O31" i="18"/>
  <c r="N29" i="18"/>
  <c r="M29" i="18"/>
  <c r="L29" i="18"/>
  <c r="K29" i="18"/>
  <c r="J29" i="18"/>
  <c r="I29" i="18"/>
  <c r="H29" i="18"/>
  <c r="G29" i="18"/>
  <c r="F29" i="18"/>
  <c r="G307" i="3" s="1"/>
  <c r="E29" i="18"/>
  <c r="F307" i="3" s="1"/>
  <c r="D29" i="18"/>
  <c r="E307" i="3" s="1"/>
  <c r="C29" i="18"/>
  <c r="D307" i="3" s="1"/>
  <c r="O28" i="18"/>
  <c r="O27" i="18"/>
  <c r="N25" i="18"/>
  <c r="M25" i="18"/>
  <c r="L25" i="18"/>
  <c r="K25" i="18"/>
  <c r="J25" i="18"/>
  <c r="I25" i="18"/>
  <c r="H25" i="18"/>
  <c r="G25" i="18"/>
  <c r="R16" i="18" s="1"/>
  <c r="F25" i="18"/>
  <c r="G306" i="3" s="1"/>
  <c r="E25" i="18"/>
  <c r="F306" i="3" s="1"/>
  <c r="D25" i="18"/>
  <c r="E306" i="3" s="1"/>
  <c r="C25" i="18"/>
  <c r="D306" i="3" s="1"/>
  <c r="O24" i="18"/>
  <c r="O23" i="18"/>
  <c r="N21" i="18"/>
  <c r="M21" i="18"/>
  <c r="L21" i="18"/>
  <c r="K21" i="18"/>
  <c r="J21" i="18"/>
  <c r="I21" i="18"/>
  <c r="H21" i="18"/>
  <c r="G21" i="18"/>
  <c r="R15" i="18" s="1"/>
  <c r="F21" i="18"/>
  <c r="G305" i="3" s="1"/>
  <c r="E21" i="18"/>
  <c r="F305" i="3" s="1"/>
  <c r="D21" i="18"/>
  <c r="E305" i="3" s="1"/>
  <c r="C21" i="18"/>
  <c r="D305" i="3" s="1"/>
  <c r="O19" i="18"/>
  <c r="D17" i="18"/>
  <c r="E304" i="3" s="1"/>
  <c r="E17" i="18"/>
  <c r="F304" i="3" s="1"/>
  <c r="F17" i="18"/>
  <c r="G304" i="3" s="1"/>
  <c r="G17" i="18"/>
  <c r="H304" i="3" s="1"/>
  <c r="H17" i="18"/>
  <c r="I17" i="18"/>
  <c r="J17" i="18"/>
  <c r="K17" i="18"/>
  <c r="L17" i="18"/>
  <c r="M17" i="18"/>
  <c r="N17" i="18"/>
  <c r="D304" i="3"/>
  <c r="O15" i="18"/>
  <c r="O16" i="18"/>
  <c r="E286" i="3"/>
  <c r="F286" i="3"/>
  <c r="G286" i="3"/>
  <c r="H286" i="3"/>
  <c r="E287" i="3"/>
  <c r="F287" i="3"/>
  <c r="G287" i="3"/>
  <c r="H287" i="3"/>
  <c r="E288" i="3"/>
  <c r="G288" i="3"/>
  <c r="H288" i="3"/>
  <c r="E289" i="3"/>
  <c r="F289" i="3"/>
  <c r="G289" i="3"/>
  <c r="H289" i="3"/>
  <c r="E290" i="3"/>
  <c r="P290" i="3" s="1"/>
  <c r="F290" i="3"/>
  <c r="G290" i="3"/>
  <c r="H290" i="3"/>
  <c r="E291" i="3"/>
  <c r="F291" i="3"/>
  <c r="G291" i="3"/>
  <c r="H291" i="3"/>
  <c r="E292" i="3"/>
  <c r="P292" i="3" s="1"/>
  <c r="F292" i="3"/>
  <c r="G292" i="3"/>
  <c r="H292" i="3"/>
  <c r="E293" i="3"/>
  <c r="F293" i="3"/>
  <c r="G293" i="3"/>
  <c r="H293" i="3"/>
  <c r="D293" i="3"/>
  <c r="D292" i="3"/>
  <c r="D291" i="3"/>
  <c r="D290" i="3"/>
  <c r="D289" i="3"/>
  <c r="D288" i="3"/>
  <c r="D286" i="3"/>
  <c r="D287" i="3"/>
  <c r="O297" i="3"/>
  <c r="O279" i="3"/>
  <c r="O251" i="3"/>
  <c r="P287" i="3" l="1"/>
  <c r="P291" i="3"/>
  <c r="P30" i="18"/>
  <c r="E312" i="3"/>
  <c r="G312" i="3"/>
  <c r="G294" i="3"/>
  <c r="F298" i="3" s="1"/>
  <c r="F299" i="3" s="1"/>
  <c r="F294" i="3"/>
  <c r="E298" i="3" s="1"/>
  <c r="E299" i="3" s="1"/>
  <c r="P289" i="3"/>
  <c r="H294" i="3"/>
  <c r="G298" i="3" s="1"/>
  <c r="G300" i="3" s="1"/>
  <c r="F312" i="3"/>
  <c r="D294" i="3"/>
  <c r="C298" i="3" s="1"/>
  <c r="C299" i="3" s="1"/>
  <c r="P286" i="3"/>
  <c r="H311" i="3"/>
  <c r="P311" i="3" s="1"/>
  <c r="H307" i="3"/>
  <c r="P307" i="3" s="1"/>
  <c r="R17" i="18"/>
  <c r="P26" i="18" s="1"/>
  <c r="H310" i="3"/>
  <c r="P310" i="3" s="1"/>
  <c r="O37" i="18"/>
  <c r="H309" i="3"/>
  <c r="P309" i="3" s="1"/>
  <c r="H308" i="3"/>
  <c r="P308" i="3" s="1"/>
  <c r="H306" i="3"/>
  <c r="P306" i="3" s="1"/>
  <c r="P304" i="3"/>
  <c r="D312" i="3"/>
  <c r="K49" i="18"/>
  <c r="R14" i="18"/>
  <c r="M49" i="18"/>
  <c r="I49" i="18"/>
  <c r="O17" i="18"/>
  <c r="G49" i="18"/>
  <c r="G316" i="3" s="1"/>
  <c r="G317" i="3" s="1"/>
  <c r="E49" i="18"/>
  <c r="E316" i="3" s="1"/>
  <c r="E317" i="3" s="1"/>
  <c r="O47" i="18"/>
  <c r="H305" i="3"/>
  <c r="P305" i="3"/>
  <c r="O315" i="3"/>
  <c r="O21" i="18"/>
  <c r="C49" i="18"/>
  <c r="C316" i="3" s="1"/>
  <c r="C317" i="3" s="1"/>
  <c r="N49" i="18"/>
  <c r="J49" i="18"/>
  <c r="F49" i="18"/>
  <c r="F316" i="3" s="1"/>
  <c r="O25" i="18"/>
  <c r="O41" i="18"/>
  <c r="O33" i="18"/>
  <c r="O29" i="18"/>
  <c r="L49" i="18"/>
  <c r="H49" i="18"/>
  <c r="D49" i="18"/>
  <c r="D316" i="3" s="1"/>
  <c r="D317" i="3" s="1"/>
  <c r="O45" i="18"/>
  <c r="O48" i="18"/>
  <c r="E294" i="3"/>
  <c r="P293" i="3"/>
  <c r="C288" i="3" l="1"/>
  <c r="C309" i="3"/>
  <c r="C305" i="3"/>
  <c r="C306" i="3"/>
  <c r="C308" i="3"/>
  <c r="C307" i="3"/>
  <c r="C304" i="3"/>
  <c r="C311" i="3"/>
  <c r="C287" i="3"/>
  <c r="F300" i="3"/>
  <c r="E300" i="3"/>
  <c r="P22" i="18"/>
  <c r="G299" i="3"/>
  <c r="P294" i="3"/>
  <c r="H312" i="3"/>
  <c r="P312" i="3" s="1"/>
  <c r="P18" i="18"/>
  <c r="P14" i="18"/>
  <c r="C291" i="3"/>
  <c r="C292" i="3"/>
  <c r="D298" i="3"/>
  <c r="C290" i="3"/>
  <c r="O49" i="18"/>
  <c r="F317" i="3"/>
  <c r="O316" i="3"/>
  <c r="O317" i="3" s="1"/>
  <c r="C310" i="3"/>
  <c r="C289" i="3"/>
  <c r="C286" i="3"/>
  <c r="C293" i="3"/>
  <c r="C300" i="3"/>
  <c r="D299" i="3" l="1"/>
  <c r="O299" i="3" s="1"/>
  <c r="O298" i="3"/>
  <c r="O300" i="3" s="1"/>
  <c r="D300" i="3"/>
  <c r="O276" i="3" l="1"/>
  <c r="N276" i="3"/>
  <c r="M276" i="3"/>
  <c r="L276" i="3"/>
  <c r="K276" i="3"/>
  <c r="J276" i="3"/>
  <c r="I276" i="3"/>
  <c r="H276" i="3"/>
  <c r="G280" i="3" s="1"/>
  <c r="G276" i="3"/>
  <c r="F280" i="3" s="1"/>
  <c r="F276" i="3"/>
  <c r="E280" i="3" s="1"/>
  <c r="E276" i="3"/>
  <c r="D280" i="3" s="1"/>
  <c r="D276" i="3"/>
  <c r="C280" i="3" s="1"/>
  <c r="P275" i="3"/>
  <c r="P274" i="3"/>
  <c r="P273" i="3"/>
  <c r="P272" i="3"/>
  <c r="P271" i="3"/>
  <c r="P270" i="3"/>
  <c r="P269" i="3"/>
  <c r="P268" i="3"/>
  <c r="E265" i="3"/>
  <c r="F265" i="3"/>
  <c r="G265" i="3"/>
  <c r="H265" i="3"/>
  <c r="I265" i="3"/>
  <c r="J265" i="3"/>
  <c r="K265" i="3"/>
  <c r="L265" i="3"/>
  <c r="M265" i="3"/>
  <c r="N265" i="3"/>
  <c r="O265" i="3"/>
  <c r="D265" i="3"/>
  <c r="P259" i="3"/>
  <c r="P260" i="3"/>
  <c r="P261" i="3"/>
  <c r="P262" i="3"/>
  <c r="P263" i="3"/>
  <c r="P264" i="3"/>
  <c r="P258" i="3"/>
  <c r="P257" i="3"/>
  <c r="E228" i="3"/>
  <c r="F228" i="3"/>
  <c r="G228" i="3"/>
  <c r="H228" i="3"/>
  <c r="E229" i="3"/>
  <c r="F229" i="3"/>
  <c r="G229" i="3"/>
  <c r="H229" i="3"/>
  <c r="E230" i="3"/>
  <c r="F230" i="3"/>
  <c r="G230" i="3"/>
  <c r="H230" i="3"/>
  <c r="E231" i="3"/>
  <c r="F231" i="3"/>
  <c r="G231" i="3"/>
  <c r="H231" i="3"/>
  <c r="E232" i="3"/>
  <c r="F232" i="3"/>
  <c r="G232" i="3"/>
  <c r="H232" i="3"/>
  <c r="E233" i="3"/>
  <c r="F233" i="3"/>
  <c r="G233" i="3"/>
  <c r="H233" i="3"/>
  <c r="E234" i="3"/>
  <c r="F234" i="3"/>
  <c r="G234" i="3"/>
  <c r="H234" i="3"/>
  <c r="E235" i="3"/>
  <c r="F235" i="3"/>
  <c r="G235" i="3"/>
  <c r="H235" i="3"/>
  <c r="D235" i="3"/>
  <c r="D234" i="3"/>
  <c r="D233" i="3"/>
  <c r="D232" i="3"/>
  <c r="D231" i="3"/>
  <c r="D230" i="3"/>
  <c r="D229" i="3"/>
  <c r="D228" i="3"/>
  <c r="B218" i="3"/>
  <c r="E281" i="3" l="1"/>
  <c r="E282" i="3"/>
  <c r="F281" i="3"/>
  <c r="F282" i="3"/>
  <c r="G282" i="3"/>
  <c r="G281" i="3"/>
  <c r="D282" i="3"/>
  <c r="D281" i="3"/>
  <c r="P265" i="3"/>
  <c r="P276" i="3"/>
  <c r="C272" i="3"/>
  <c r="C270" i="3"/>
  <c r="C274" i="3"/>
  <c r="C269" i="3"/>
  <c r="C271" i="3"/>
  <c r="C273" i="3"/>
  <c r="C275" i="3"/>
  <c r="C268" i="3"/>
  <c r="H236" i="3"/>
  <c r="F223" i="3"/>
  <c r="F225" i="3" s="1"/>
  <c r="C223" i="3"/>
  <c r="D223" i="3"/>
  <c r="D224" i="3" s="1"/>
  <c r="G223" i="3"/>
  <c r="G225" i="3" s="1"/>
  <c r="E223" i="3"/>
  <c r="E224" i="3" s="1"/>
  <c r="F236" i="3"/>
  <c r="P232" i="3"/>
  <c r="E236" i="3"/>
  <c r="P234" i="3"/>
  <c r="G236" i="3"/>
  <c r="P229" i="3"/>
  <c r="P233" i="3"/>
  <c r="P230" i="3"/>
  <c r="P231" i="3"/>
  <c r="P235" i="3"/>
  <c r="D236" i="3"/>
  <c r="P228" i="3"/>
  <c r="O222" i="3"/>
  <c r="R218" i="3"/>
  <c r="Q218" i="3"/>
  <c r="O218" i="3"/>
  <c r="L218" i="3"/>
  <c r="K218" i="3"/>
  <c r="I218" i="3"/>
  <c r="H218" i="3"/>
  <c r="F218" i="3"/>
  <c r="E218" i="3"/>
  <c r="C218" i="3"/>
  <c r="S217" i="3"/>
  <c r="P217" i="3"/>
  <c r="M217" i="3"/>
  <c r="J217" i="3"/>
  <c r="G217" i="3"/>
  <c r="D217" i="3"/>
  <c r="S216" i="3"/>
  <c r="P216" i="3"/>
  <c r="M216" i="3"/>
  <c r="J216" i="3"/>
  <c r="G216" i="3"/>
  <c r="D216" i="3"/>
  <c r="S215" i="3"/>
  <c r="P215" i="3"/>
  <c r="M215" i="3"/>
  <c r="J215" i="3"/>
  <c r="G215" i="3"/>
  <c r="D215" i="3"/>
  <c r="S214" i="3"/>
  <c r="P214" i="3"/>
  <c r="M214" i="3"/>
  <c r="J214" i="3"/>
  <c r="G214" i="3"/>
  <c r="D214" i="3"/>
  <c r="S213" i="3"/>
  <c r="P213" i="3"/>
  <c r="M213" i="3"/>
  <c r="J213" i="3"/>
  <c r="G213" i="3"/>
  <c r="D213" i="3"/>
  <c r="S212" i="3"/>
  <c r="P212" i="3"/>
  <c r="M212" i="3"/>
  <c r="J212" i="3"/>
  <c r="G212" i="3"/>
  <c r="D212" i="3"/>
  <c r="S211" i="3"/>
  <c r="P211" i="3"/>
  <c r="M211" i="3"/>
  <c r="J211" i="3"/>
  <c r="G211" i="3"/>
  <c r="D211" i="3"/>
  <c r="S210" i="3"/>
  <c r="P210" i="3"/>
  <c r="M210" i="3"/>
  <c r="J210" i="3"/>
  <c r="G210" i="3"/>
  <c r="D210" i="3"/>
  <c r="O200" i="3"/>
  <c r="F186" i="3"/>
  <c r="R184" i="3"/>
  <c r="R185" i="3"/>
  <c r="R183" i="3"/>
  <c r="R182" i="3"/>
  <c r="F132" i="3"/>
  <c r="F108" i="3"/>
  <c r="G172" i="3"/>
  <c r="H172" i="3"/>
  <c r="I172" i="3"/>
  <c r="J172" i="3"/>
  <c r="F172" i="3"/>
  <c r="C233" i="3" l="1"/>
  <c r="G224" i="3"/>
  <c r="D225" i="3"/>
  <c r="O223" i="3"/>
  <c r="O225" i="3" s="1"/>
  <c r="C224" i="3"/>
  <c r="E225" i="3"/>
  <c r="C225" i="3"/>
  <c r="C228" i="3"/>
  <c r="F224" i="3"/>
  <c r="P236" i="3"/>
  <c r="C230" i="3"/>
  <c r="C232" i="3"/>
  <c r="C235" i="3"/>
  <c r="C229" i="3"/>
  <c r="C234" i="3"/>
  <c r="C231" i="3"/>
  <c r="G218" i="3"/>
  <c r="M218" i="3"/>
  <c r="P218" i="3"/>
  <c r="J218" i="3"/>
  <c r="S218" i="3"/>
  <c r="D218" i="3"/>
  <c r="R172" i="3"/>
  <c r="Q186" i="3"/>
  <c r="P186" i="3"/>
  <c r="O186" i="3"/>
  <c r="N186" i="3"/>
  <c r="M186" i="3"/>
  <c r="L186" i="3"/>
  <c r="K186" i="3"/>
  <c r="J186" i="3"/>
  <c r="I186" i="3"/>
  <c r="H186" i="3"/>
  <c r="G186" i="3"/>
  <c r="I147" i="3"/>
  <c r="J147" i="3"/>
  <c r="K147" i="3"/>
  <c r="L147" i="3"/>
  <c r="I148" i="3"/>
  <c r="J148" i="3"/>
  <c r="K148" i="3"/>
  <c r="L148" i="3"/>
  <c r="I149" i="3"/>
  <c r="J149" i="3"/>
  <c r="K149" i="3"/>
  <c r="L149" i="3"/>
  <c r="I150" i="3"/>
  <c r="J150" i="3"/>
  <c r="K150" i="3"/>
  <c r="L150" i="3"/>
  <c r="I151" i="3"/>
  <c r="J151" i="3"/>
  <c r="K151" i="3"/>
  <c r="L151" i="3"/>
  <c r="I152" i="3"/>
  <c r="J152" i="3"/>
  <c r="K152" i="3"/>
  <c r="L152" i="3"/>
  <c r="I153" i="3"/>
  <c r="J153" i="3"/>
  <c r="K153" i="3"/>
  <c r="L153" i="3"/>
  <c r="I154" i="3"/>
  <c r="J154" i="3"/>
  <c r="K154" i="3"/>
  <c r="L154" i="3"/>
  <c r="H154" i="3"/>
  <c r="H153" i="3"/>
  <c r="H152" i="3"/>
  <c r="H151" i="3"/>
  <c r="H150" i="3"/>
  <c r="H149" i="3"/>
  <c r="H148" i="3"/>
  <c r="H147" i="3"/>
  <c r="F156" i="3"/>
  <c r="H123" i="3"/>
  <c r="F26" i="11"/>
  <c r="G26" i="11"/>
  <c r="H26" i="11"/>
  <c r="I26" i="11"/>
  <c r="J26" i="11"/>
  <c r="K26" i="11"/>
  <c r="L26" i="11"/>
  <c r="M26" i="11"/>
  <c r="N26" i="11"/>
  <c r="O26" i="11"/>
  <c r="P26" i="11"/>
  <c r="L99" i="3"/>
  <c r="I123" i="3"/>
  <c r="J123" i="3"/>
  <c r="K123" i="3"/>
  <c r="L123" i="3"/>
  <c r="I124" i="3"/>
  <c r="J124" i="3"/>
  <c r="K124" i="3"/>
  <c r="L124" i="3"/>
  <c r="I125" i="3"/>
  <c r="J125" i="3"/>
  <c r="K125" i="3"/>
  <c r="L125" i="3"/>
  <c r="I126" i="3"/>
  <c r="J126" i="3"/>
  <c r="K126" i="3"/>
  <c r="L126" i="3"/>
  <c r="I127" i="3"/>
  <c r="J127" i="3"/>
  <c r="K127" i="3"/>
  <c r="I128" i="3"/>
  <c r="J128" i="3"/>
  <c r="K128" i="3"/>
  <c r="L128" i="3"/>
  <c r="I129" i="3"/>
  <c r="J129" i="3"/>
  <c r="K129" i="3"/>
  <c r="L129" i="3"/>
  <c r="I130" i="3"/>
  <c r="J130" i="3"/>
  <c r="K130" i="3"/>
  <c r="L130" i="3"/>
  <c r="H130" i="3"/>
  <c r="H129" i="3"/>
  <c r="H128" i="3"/>
  <c r="H127" i="3"/>
  <c r="H126" i="3"/>
  <c r="H125" i="3"/>
  <c r="H124" i="3"/>
  <c r="E104" i="3"/>
  <c r="E102" i="3"/>
  <c r="E100" i="3"/>
  <c r="J101" i="3"/>
  <c r="G39" i="16"/>
  <c r="O17" i="10"/>
  <c r="Q26" i="11" l="1"/>
  <c r="O224" i="3"/>
  <c r="R186" i="3"/>
  <c r="F153" i="3"/>
  <c r="F149" i="3"/>
  <c r="F147" i="3"/>
  <c r="L155" i="3"/>
  <c r="L158" i="3" s="1"/>
  <c r="F154" i="3"/>
  <c r="F152" i="3"/>
  <c r="F150" i="3"/>
  <c r="J155" i="3"/>
  <c r="F148" i="3"/>
  <c r="F151" i="3"/>
  <c r="K155" i="3"/>
  <c r="I155" i="3"/>
  <c r="H155" i="3"/>
  <c r="I131" i="3"/>
  <c r="I134" i="3" s="1"/>
  <c r="H131" i="3"/>
  <c r="H134" i="3" s="1"/>
  <c r="L131" i="3"/>
  <c r="J131" i="3"/>
  <c r="K131" i="3"/>
  <c r="K134" i="3" s="1"/>
  <c r="F126" i="3"/>
  <c r="F130" i="3"/>
  <c r="F125" i="3"/>
  <c r="F123" i="3"/>
  <c r="F127" i="3"/>
  <c r="F129" i="3"/>
  <c r="F124" i="3"/>
  <c r="F128" i="3"/>
  <c r="H158" i="3" l="1"/>
  <c r="F155" i="3"/>
  <c r="L157" i="3"/>
  <c r="K157" i="3"/>
  <c r="K158" i="3"/>
  <c r="J157" i="3"/>
  <c r="J158" i="3"/>
  <c r="I157" i="3"/>
  <c r="I158" i="3"/>
  <c r="I133" i="3"/>
  <c r="K133" i="3"/>
  <c r="L133" i="3"/>
  <c r="L134" i="3"/>
  <c r="J133" i="3"/>
  <c r="J134" i="3"/>
  <c r="H157" i="3"/>
  <c r="F131" i="3"/>
  <c r="F134" i="3" s="1"/>
  <c r="H133" i="3"/>
  <c r="O280" i="3" l="1"/>
  <c r="O282" i="3" s="1"/>
  <c r="C281" i="3"/>
  <c r="O281" i="3" s="1"/>
  <c r="C282" i="3"/>
  <c r="F157" i="3"/>
  <c r="F158" i="3"/>
  <c r="F133" i="3"/>
  <c r="J99" i="3" l="1"/>
  <c r="K99" i="3"/>
  <c r="J100" i="3"/>
  <c r="K100" i="3"/>
  <c r="L100" i="3"/>
  <c r="K101" i="3"/>
  <c r="L101" i="3"/>
  <c r="J102" i="3"/>
  <c r="K102" i="3"/>
  <c r="L102" i="3"/>
  <c r="J103" i="3"/>
  <c r="K103" i="3"/>
  <c r="L103" i="3"/>
  <c r="J104" i="3"/>
  <c r="K104" i="3"/>
  <c r="L104" i="3"/>
  <c r="J105" i="3"/>
  <c r="K105" i="3"/>
  <c r="L105" i="3"/>
  <c r="J106" i="3"/>
  <c r="K106" i="3"/>
  <c r="L106" i="3"/>
  <c r="I99" i="3"/>
  <c r="I100" i="3"/>
  <c r="I101" i="3"/>
  <c r="I102" i="3"/>
  <c r="I103" i="3"/>
  <c r="I104" i="3"/>
  <c r="I105" i="3"/>
  <c r="I106" i="3"/>
  <c r="H106" i="3"/>
  <c r="H105" i="3"/>
  <c r="H104" i="3"/>
  <c r="H103" i="3"/>
  <c r="H102" i="3"/>
  <c r="H101" i="3"/>
  <c r="H100" i="3"/>
  <c r="H99" i="3"/>
  <c r="J107" i="3" l="1"/>
  <c r="F104" i="3"/>
  <c r="G104" i="3" s="1"/>
  <c r="F99" i="3"/>
  <c r="F103" i="3"/>
  <c r="F100" i="3"/>
  <c r="G100" i="3" s="1"/>
  <c r="F106" i="3"/>
  <c r="F102" i="3"/>
  <c r="G102" i="3" s="1"/>
  <c r="F105" i="3"/>
  <c r="F101" i="3"/>
  <c r="H107" i="3"/>
  <c r="L107" i="3"/>
  <c r="K107" i="3"/>
  <c r="I107" i="3"/>
  <c r="K109" i="3" l="1"/>
  <c r="K110" i="3"/>
  <c r="I109" i="3"/>
  <c r="I110" i="3"/>
  <c r="L109" i="3"/>
  <c r="L110" i="3"/>
  <c r="H109" i="3"/>
  <c r="H110" i="3"/>
  <c r="J109" i="3"/>
  <c r="J110" i="3"/>
  <c r="F107" i="3"/>
  <c r="H19" i="4"/>
  <c r="G19" i="4"/>
  <c r="F110" i="3" l="1"/>
  <c r="F109" i="3"/>
  <c r="I78" i="14"/>
  <c r="J78" i="14"/>
  <c r="K78" i="14"/>
  <c r="L78" i="14"/>
  <c r="M78" i="14"/>
  <c r="N78" i="14"/>
  <c r="O78" i="14"/>
  <c r="H78" i="14"/>
  <c r="D78" i="14"/>
  <c r="E78" i="14"/>
  <c r="F78" i="14"/>
  <c r="G78" i="14"/>
  <c r="D79" i="14"/>
  <c r="D29" i="14"/>
  <c r="D21" i="14"/>
  <c r="H21" i="14"/>
  <c r="G21" i="14"/>
  <c r="F21" i="14"/>
  <c r="E21" i="14"/>
  <c r="G38" i="10"/>
  <c r="F33" i="3" s="1"/>
  <c r="F38" i="10"/>
  <c r="F73" i="3" s="1"/>
  <c r="G37" i="17"/>
  <c r="F37" i="17"/>
  <c r="E37" i="17"/>
  <c r="D37" i="17"/>
  <c r="C37" i="17"/>
  <c r="G34" i="17"/>
  <c r="F34" i="17"/>
  <c r="E34" i="17"/>
  <c r="D34" i="17"/>
  <c r="C34" i="17"/>
  <c r="G31" i="17"/>
  <c r="R19" i="17" s="1"/>
  <c r="F31" i="17"/>
  <c r="E31" i="17"/>
  <c r="D31" i="17"/>
  <c r="C31" i="17"/>
  <c r="G28" i="17"/>
  <c r="R18" i="17" s="1"/>
  <c r="F28" i="17"/>
  <c r="E28" i="17"/>
  <c r="D28" i="17"/>
  <c r="C28" i="17"/>
  <c r="G25" i="17"/>
  <c r="R17" i="17" s="1"/>
  <c r="F25" i="17"/>
  <c r="E25" i="17"/>
  <c r="D25" i="17"/>
  <c r="C25" i="17"/>
  <c r="G22" i="17"/>
  <c r="R16" i="17" s="1"/>
  <c r="F22" i="17"/>
  <c r="E22" i="17"/>
  <c r="D22" i="17"/>
  <c r="C22" i="17"/>
  <c r="G16" i="17"/>
  <c r="F16" i="17"/>
  <c r="E16" i="17"/>
  <c r="D16" i="17"/>
  <c r="C16" i="17"/>
  <c r="D19" i="17"/>
  <c r="E19" i="17"/>
  <c r="F19" i="17"/>
  <c r="G19" i="17"/>
  <c r="R15" i="17" s="1"/>
  <c r="C19" i="17"/>
  <c r="G39" i="17"/>
  <c r="F39" i="17"/>
  <c r="E39" i="17"/>
  <c r="J86" i="3" s="1"/>
  <c r="D39" i="17"/>
  <c r="C39" i="17"/>
  <c r="N38" i="17"/>
  <c r="M38" i="17"/>
  <c r="L38" i="17"/>
  <c r="K38" i="17"/>
  <c r="J38" i="17"/>
  <c r="I38" i="17"/>
  <c r="I40" i="17" s="1"/>
  <c r="H38" i="17"/>
  <c r="G38" i="17"/>
  <c r="F38" i="17"/>
  <c r="E38" i="17"/>
  <c r="D38" i="17"/>
  <c r="N37" i="17"/>
  <c r="M37" i="17"/>
  <c r="L37" i="17"/>
  <c r="K37" i="17"/>
  <c r="J37" i="17"/>
  <c r="I37" i="17"/>
  <c r="H37" i="17"/>
  <c r="O36" i="17"/>
  <c r="O37" i="17" s="1"/>
  <c r="O35" i="17"/>
  <c r="N34" i="17"/>
  <c r="M34" i="17"/>
  <c r="L34" i="17"/>
  <c r="K34" i="17"/>
  <c r="J34" i="17"/>
  <c r="I34" i="17"/>
  <c r="H34" i="17"/>
  <c r="O33" i="17"/>
  <c r="O34" i="17" s="1"/>
  <c r="O32" i="17"/>
  <c r="N31" i="17"/>
  <c r="M31" i="17"/>
  <c r="L31" i="17"/>
  <c r="K31" i="17"/>
  <c r="J31" i="17"/>
  <c r="I31" i="17"/>
  <c r="H31" i="17"/>
  <c r="O30" i="17"/>
  <c r="O29" i="17"/>
  <c r="N28" i="17"/>
  <c r="M28" i="17"/>
  <c r="L28" i="17"/>
  <c r="K28" i="17"/>
  <c r="J28" i="17"/>
  <c r="I28" i="17"/>
  <c r="H28" i="17"/>
  <c r="O27" i="17"/>
  <c r="O26" i="17"/>
  <c r="N25" i="17"/>
  <c r="M25" i="17"/>
  <c r="L25" i="17"/>
  <c r="K25" i="17"/>
  <c r="J25" i="17"/>
  <c r="I25" i="17"/>
  <c r="H25" i="17"/>
  <c r="O24" i="17"/>
  <c r="O23" i="17"/>
  <c r="N22" i="17"/>
  <c r="M22" i="17"/>
  <c r="L22" i="17"/>
  <c r="K22" i="17"/>
  <c r="J22" i="17"/>
  <c r="I22" i="17"/>
  <c r="H22" i="17"/>
  <c r="R21" i="17"/>
  <c r="O21" i="17"/>
  <c r="R20" i="17"/>
  <c r="O20" i="17"/>
  <c r="O18" i="17"/>
  <c r="O17" i="17"/>
  <c r="O19" i="17" s="1"/>
  <c r="N16" i="17"/>
  <c r="M16" i="17"/>
  <c r="L16" i="17"/>
  <c r="K16" i="17"/>
  <c r="J16" i="17"/>
  <c r="I16" i="17"/>
  <c r="H16" i="17"/>
  <c r="O15" i="17"/>
  <c r="O14" i="17"/>
  <c r="H84" i="3"/>
  <c r="H94" i="13"/>
  <c r="O31" i="17" l="1"/>
  <c r="O39" i="17"/>
  <c r="O28" i="17"/>
  <c r="O25" i="17"/>
  <c r="O22" i="17"/>
  <c r="P78" i="14"/>
  <c r="F40" i="17"/>
  <c r="C40" i="17"/>
  <c r="G40" i="17"/>
  <c r="D40" i="17"/>
  <c r="M40" i="17"/>
  <c r="P35" i="17"/>
  <c r="P14" i="17"/>
  <c r="H86" i="3"/>
  <c r="L86" i="3"/>
  <c r="E40" i="17"/>
  <c r="K86" i="3"/>
  <c r="O16" i="17"/>
  <c r="I86" i="3"/>
  <c r="G73" i="3"/>
  <c r="P21" i="14"/>
  <c r="P32" i="17"/>
  <c r="P26" i="17"/>
  <c r="P29" i="17"/>
  <c r="P23" i="17"/>
  <c r="P20" i="17"/>
  <c r="P17" i="17"/>
  <c r="L40" i="17"/>
  <c r="J40" i="17"/>
  <c r="N40" i="17"/>
  <c r="H40" i="17"/>
  <c r="O38" i="17"/>
  <c r="K40" i="17"/>
  <c r="F32" i="13"/>
  <c r="C86" i="3" l="1"/>
  <c r="O40" i="17"/>
  <c r="D38" i="16"/>
  <c r="E38" i="16"/>
  <c r="F38" i="16"/>
  <c r="G38" i="16"/>
  <c r="G40" i="16" s="1"/>
  <c r="L85" i="3" s="1"/>
  <c r="D39" i="16"/>
  <c r="E39" i="16"/>
  <c r="F39" i="16"/>
  <c r="C39" i="16"/>
  <c r="C38" i="16"/>
  <c r="L84" i="3"/>
  <c r="D94" i="13"/>
  <c r="N38" i="12"/>
  <c r="D38" i="12"/>
  <c r="E38" i="12"/>
  <c r="F38" i="12"/>
  <c r="G38" i="12"/>
  <c r="H38" i="12"/>
  <c r="I38" i="12"/>
  <c r="J38" i="12"/>
  <c r="K38" i="12"/>
  <c r="L38" i="12"/>
  <c r="M38" i="12"/>
  <c r="D39" i="12"/>
  <c r="I81" i="3" s="1"/>
  <c r="E39" i="12"/>
  <c r="J81" i="3" s="1"/>
  <c r="F39" i="12"/>
  <c r="K81" i="3" s="1"/>
  <c r="G39" i="12"/>
  <c r="L81" i="3" s="1"/>
  <c r="H39" i="12"/>
  <c r="I39" i="12"/>
  <c r="J39" i="12"/>
  <c r="K39" i="12"/>
  <c r="L39" i="12"/>
  <c r="M39" i="12"/>
  <c r="N39" i="12"/>
  <c r="C39" i="12"/>
  <c r="H81" i="3" s="1"/>
  <c r="C38" i="12"/>
  <c r="D38" i="10"/>
  <c r="D73" i="3" s="1"/>
  <c r="E38" i="10"/>
  <c r="E73" i="3" s="1"/>
  <c r="H38" i="10"/>
  <c r="H73" i="3" s="1"/>
  <c r="I38" i="10"/>
  <c r="I73" i="3" s="1"/>
  <c r="J38" i="10"/>
  <c r="J73" i="3" s="1"/>
  <c r="K38" i="10"/>
  <c r="K73" i="3" s="1"/>
  <c r="L38" i="10"/>
  <c r="L73" i="3" s="1"/>
  <c r="M38" i="10"/>
  <c r="M73" i="3" s="1"/>
  <c r="N38" i="10"/>
  <c r="N73" i="3" s="1"/>
  <c r="D39" i="10"/>
  <c r="D74" i="3" s="1"/>
  <c r="E39" i="10"/>
  <c r="E74" i="3" s="1"/>
  <c r="F39" i="10"/>
  <c r="F74" i="3" s="1"/>
  <c r="G39" i="10"/>
  <c r="G74" i="3" s="1"/>
  <c r="C39" i="10"/>
  <c r="C74" i="3" s="1"/>
  <c r="C38" i="10"/>
  <c r="C73" i="3" s="1"/>
  <c r="D38" i="9"/>
  <c r="D67" i="3" s="1"/>
  <c r="E38" i="9"/>
  <c r="E67" i="3" s="1"/>
  <c r="F38" i="9"/>
  <c r="F67" i="3" s="1"/>
  <c r="G38" i="9"/>
  <c r="F32" i="3" s="1"/>
  <c r="H38" i="9"/>
  <c r="H67" i="3" s="1"/>
  <c r="I38" i="9"/>
  <c r="I67" i="3" s="1"/>
  <c r="J38" i="9"/>
  <c r="J67" i="3" s="1"/>
  <c r="K38" i="9"/>
  <c r="K67" i="3" s="1"/>
  <c r="L38" i="9"/>
  <c r="L67" i="3" s="1"/>
  <c r="M38" i="9"/>
  <c r="M67" i="3" s="1"/>
  <c r="N38" i="9"/>
  <c r="N67" i="3" s="1"/>
  <c r="C39" i="9"/>
  <c r="C68" i="3" s="1"/>
  <c r="C38" i="9"/>
  <c r="C67" i="3" s="1"/>
  <c r="C38" i="8"/>
  <c r="C61" i="3" s="1"/>
  <c r="C38" i="7"/>
  <c r="C55" i="3" s="1"/>
  <c r="D38" i="8"/>
  <c r="D61" i="3" s="1"/>
  <c r="C39" i="8"/>
  <c r="C62" i="3" s="1"/>
  <c r="E38" i="8"/>
  <c r="E61" i="3" s="1"/>
  <c r="F38" i="8"/>
  <c r="F61" i="3" s="1"/>
  <c r="G38" i="8"/>
  <c r="F31" i="3" s="1"/>
  <c r="H38" i="8"/>
  <c r="H61" i="3" s="1"/>
  <c r="I38" i="8"/>
  <c r="I61" i="3" s="1"/>
  <c r="J38" i="8"/>
  <c r="J61" i="3" s="1"/>
  <c r="K38" i="8"/>
  <c r="K61" i="3" s="1"/>
  <c r="L38" i="8"/>
  <c r="L61" i="3" s="1"/>
  <c r="M38" i="8"/>
  <c r="M61" i="3" s="1"/>
  <c r="N38" i="8"/>
  <c r="N61" i="3" s="1"/>
  <c r="D38" i="7"/>
  <c r="D55" i="3" s="1"/>
  <c r="E38" i="7"/>
  <c r="E55" i="3" s="1"/>
  <c r="F38" i="7"/>
  <c r="F55" i="3" s="1"/>
  <c r="G38" i="7"/>
  <c r="F30" i="3" s="1"/>
  <c r="H38" i="7"/>
  <c r="H55" i="3" s="1"/>
  <c r="I38" i="7"/>
  <c r="I55" i="3" s="1"/>
  <c r="J38" i="7"/>
  <c r="J55" i="3" s="1"/>
  <c r="K38" i="7"/>
  <c r="K55" i="3" s="1"/>
  <c r="L38" i="7"/>
  <c r="L55" i="3" s="1"/>
  <c r="M38" i="7"/>
  <c r="M55" i="3" s="1"/>
  <c r="N38" i="7"/>
  <c r="N55" i="3" s="1"/>
  <c r="C39" i="6"/>
  <c r="C50" i="3" s="1"/>
  <c r="D38" i="6"/>
  <c r="D49" i="3" s="1"/>
  <c r="E38" i="6"/>
  <c r="E49" i="3" s="1"/>
  <c r="F38" i="6"/>
  <c r="F49" i="3" s="1"/>
  <c r="G38" i="6"/>
  <c r="F29" i="3" s="1"/>
  <c r="H38" i="6"/>
  <c r="H49" i="3" s="1"/>
  <c r="I38" i="6"/>
  <c r="I49" i="3" s="1"/>
  <c r="J38" i="6"/>
  <c r="J49" i="3" s="1"/>
  <c r="K38" i="6"/>
  <c r="K49" i="3" s="1"/>
  <c r="L38" i="6"/>
  <c r="L49" i="3" s="1"/>
  <c r="M38" i="6"/>
  <c r="M49" i="3" s="1"/>
  <c r="N38" i="6"/>
  <c r="N49" i="3" s="1"/>
  <c r="C38" i="6"/>
  <c r="C49" i="3" s="1"/>
  <c r="C39" i="5"/>
  <c r="C44" i="3" s="1"/>
  <c r="D38" i="5"/>
  <c r="D43" i="3" s="1"/>
  <c r="E38" i="5"/>
  <c r="E43" i="3" s="1"/>
  <c r="F38" i="5"/>
  <c r="F43" i="3" s="1"/>
  <c r="G38" i="5"/>
  <c r="F28" i="3" s="1"/>
  <c r="H38" i="5"/>
  <c r="H43" i="3" s="1"/>
  <c r="I38" i="5"/>
  <c r="I43" i="3" s="1"/>
  <c r="J38" i="5"/>
  <c r="J43" i="3" s="1"/>
  <c r="K38" i="5"/>
  <c r="K43" i="3" s="1"/>
  <c r="L38" i="5"/>
  <c r="L43" i="3" s="1"/>
  <c r="M38" i="5"/>
  <c r="M43" i="3" s="1"/>
  <c r="N38" i="5"/>
  <c r="N43" i="3" s="1"/>
  <c r="C38" i="5"/>
  <c r="C43" i="3" s="1"/>
  <c r="H38" i="4"/>
  <c r="H37" i="3" s="1"/>
  <c r="D38" i="4"/>
  <c r="D37" i="3" s="1"/>
  <c r="E38" i="4"/>
  <c r="E37" i="3" s="1"/>
  <c r="F38" i="4"/>
  <c r="F37" i="3" s="1"/>
  <c r="G38" i="4"/>
  <c r="F27" i="3" s="1"/>
  <c r="I38" i="4"/>
  <c r="I37" i="3" s="1"/>
  <c r="J38" i="4"/>
  <c r="J37" i="3" s="1"/>
  <c r="K38" i="4"/>
  <c r="K37" i="3" s="1"/>
  <c r="L38" i="4"/>
  <c r="L37" i="3" s="1"/>
  <c r="M38" i="4"/>
  <c r="M37" i="3" s="1"/>
  <c r="N38" i="4"/>
  <c r="N37" i="3" s="1"/>
  <c r="C39" i="4"/>
  <c r="C38" i="3" s="1"/>
  <c r="C38" i="4"/>
  <c r="C37" i="3" s="1"/>
  <c r="N37" i="16"/>
  <c r="M37" i="16"/>
  <c r="L37" i="16"/>
  <c r="K37" i="16"/>
  <c r="J37" i="16"/>
  <c r="I37" i="16"/>
  <c r="H37" i="16"/>
  <c r="G37" i="16"/>
  <c r="F37" i="16"/>
  <c r="G247" i="3" s="1"/>
  <c r="E37" i="16"/>
  <c r="F247" i="3" s="1"/>
  <c r="D37" i="16"/>
  <c r="E247" i="3" s="1"/>
  <c r="C37" i="16"/>
  <c r="D247" i="3" s="1"/>
  <c r="N34" i="16"/>
  <c r="M34" i="16"/>
  <c r="L34" i="16"/>
  <c r="K34" i="16"/>
  <c r="J34" i="16"/>
  <c r="I34" i="16"/>
  <c r="H34" i="16"/>
  <c r="G34" i="16"/>
  <c r="F34" i="16"/>
  <c r="G246" i="3" s="1"/>
  <c r="E34" i="16"/>
  <c r="F246" i="3" s="1"/>
  <c r="D34" i="16"/>
  <c r="E246" i="3" s="1"/>
  <c r="C34" i="16"/>
  <c r="D246" i="3" s="1"/>
  <c r="N31" i="16"/>
  <c r="M31" i="16"/>
  <c r="L31" i="16"/>
  <c r="K31" i="16"/>
  <c r="J31" i="16"/>
  <c r="I31" i="16"/>
  <c r="H31" i="16"/>
  <c r="G31" i="16"/>
  <c r="F31" i="16"/>
  <c r="G245" i="3" s="1"/>
  <c r="E31" i="16"/>
  <c r="F245" i="3" s="1"/>
  <c r="D31" i="16"/>
  <c r="E245" i="3" s="1"/>
  <c r="C31" i="16"/>
  <c r="D245" i="3" s="1"/>
  <c r="N28" i="16"/>
  <c r="M28" i="16"/>
  <c r="L28" i="16"/>
  <c r="K28" i="16"/>
  <c r="J28" i="16"/>
  <c r="I28" i="16"/>
  <c r="H28" i="16"/>
  <c r="G28" i="16"/>
  <c r="F28" i="16"/>
  <c r="G244" i="3" s="1"/>
  <c r="E28" i="16"/>
  <c r="F244" i="3" s="1"/>
  <c r="D28" i="16"/>
  <c r="E244" i="3" s="1"/>
  <c r="C28" i="16"/>
  <c r="D244" i="3" s="1"/>
  <c r="N25" i="16"/>
  <c r="M25" i="16"/>
  <c r="L25" i="16"/>
  <c r="K25" i="16"/>
  <c r="J25" i="16"/>
  <c r="I25" i="16"/>
  <c r="H25" i="16"/>
  <c r="G25" i="16"/>
  <c r="H243" i="3" s="1"/>
  <c r="F25" i="16"/>
  <c r="G243" i="3" s="1"/>
  <c r="E25" i="16"/>
  <c r="F243" i="3" s="1"/>
  <c r="D25" i="16"/>
  <c r="E243" i="3" s="1"/>
  <c r="C25" i="16"/>
  <c r="D243" i="3" s="1"/>
  <c r="N22" i="16"/>
  <c r="M22" i="16"/>
  <c r="L22" i="16"/>
  <c r="K22" i="16"/>
  <c r="J22" i="16"/>
  <c r="I22" i="16"/>
  <c r="H22" i="16"/>
  <c r="G22" i="16"/>
  <c r="H242" i="3" s="1"/>
  <c r="F22" i="16"/>
  <c r="G242" i="3" s="1"/>
  <c r="E22" i="16"/>
  <c r="F242" i="3" s="1"/>
  <c r="D22" i="16"/>
  <c r="E242" i="3" s="1"/>
  <c r="C22" i="16"/>
  <c r="D242" i="3" s="1"/>
  <c r="P242" i="3" s="1"/>
  <c r="N19" i="16"/>
  <c r="M19" i="16"/>
  <c r="L19" i="16"/>
  <c r="K19" i="16"/>
  <c r="J19" i="16"/>
  <c r="I19" i="16"/>
  <c r="H19" i="16"/>
  <c r="G19" i="16"/>
  <c r="F19" i="16"/>
  <c r="G241" i="3" s="1"/>
  <c r="E19" i="16"/>
  <c r="F241" i="3" s="1"/>
  <c r="D19" i="16"/>
  <c r="E241" i="3" s="1"/>
  <c r="C19" i="16"/>
  <c r="D241" i="3" s="1"/>
  <c r="D16" i="16"/>
  <c r="E240" i="3" s="1"/>
  <c r="E16" i="16"/>
  <c r="F240" i="3" s="1"/>
  <c r="F16" i="16"/>
  <c r="G240" i="3" s="1"/>
  <c r="G16" i="16"/>
  <c r="H16" i="16"/>
  <c r="I16" i="16"/>
  <c r="J16" i="16"/>
  <c r="K16" i="16"/>
  <c r="L16" i="16"/>
  <c r="M16" i="16"/>
  <c r="N16" i="16"/>
  <c r="C16" i="16"/>
  <c r="D240" i="3" s="1"/>
  <c r="O36" i="16"/>
  <c r="O35" i="16"/>
  <c r="O37" i="16" s="1"/>
  <c r="O33" i="16"/>
  <c r="O32" i="16"/>
  <c r="O30" i="16"/>
  <c r="O29" i="16"/>
  <c r="O27" i="16"/>
  <c r="O26" i="16"/>
  <c r="R17" i="16"/>
  <c r="O24" i="16"/>
  <c r="O23" i="16"/>
  <c r="O25" i="16" s="1"/>
  <c r="R16" i="16"/>
  <c r="O21" i="16"/>
  <c r="O20" i="16"/>
  <c r="O18" i="16"/>
  <c r="O17" i="16"/>
  <c r="O19" i="16" s="1"/>
  <c r="O15" i="16"/>
  <c r="O14" i="16"/>
  <c r="O16" i="16" s="1"/>
  <c r="R16" i="15"/>
  <c r="R15" i="15"/>
  <c r="P247" i="3" l="1"/>
  <c r="R21" i="16"/>
  <c r="P35" i="16" s="1"/>
  <c r="H247" i="3"/>
  <c r="R20" i="16"/>
  <c r="P32" i="16" s="1"/>
  <c r="H246" i="3"/>
  <c r="P246" i="3" s="1"/>
  <c r="O34" i="16"/>
  <c r="O31" i="16"/>
  <c r="R19" i="16"/>
  <c r="P29" i="16" s="1"/>
  <c r="H245" i="3"/>
  <c r="P245" i="3" s="1"/>
  <c r="O28" i="16"/>
  <c r="P244" i="3"/>
  <c r="R18" i="16"/>
  <c r="P26" i="16" s="1"/>
  <c r="H244" i="3"/>
  <c r="P243" i="3"/>
  <c r="C40" i="16"/>
  <c r="H85" i="3" s="1"/>
  <c r="E248" i="3"/>
  <c r="D252" i="3" s="1"/>
  <c r="D253" i="3" s="1"/>
  <c r="F40" i="16"/>
  <c r="K85" i="3" s="1"/>
  <c r="H240" i="3"/>
  <c r="R14" i="16"/>
  <c r="F248" i="3"/>
  <c r="E252" i="3" s="1"/>
  <c r="E253" i="3" s="1"/>
  <c r="G248" i="3"/>
  <c r="F252" i="3" s="1"/>
  <c r="F254" i="3" s="1"/>
  <c r="F81" i="3"/>
  <c r="D81" i="3" s="1"/>
  <c r="G67" i="3"/>
  <c r="G61" i="3"/>
  <c r="G55" i="3"/>
  <c r="G49" i="3"/>
  <c r="G43" i="3"/>
  <c r="G37" i="3"/>
  <c r="E40" i="16"/>
  <c r="J85" i="3" s="1"/>
  <c r="D40" i="16"/>
  <c r="I85" i="3" s="1"/>
  <c r="D248" i="3"/>
  <c r="C252" i="3" s="1"/>
  <c r="R15" i="16"/>
  <c r="H241" i="3"/>
  <c r="P241" i="3" s="1"/>
  <c r="O38" i="4"/>
  <c r="O22" i="16"/>
  <c r="O38" i="16"/>
  <c r="O39" i="16"/>
  <c r="C246" i="3" l="1"/>
  <c r="C245" i="3"/>
  <c r="P14" i="16"/>
  <c r="C244" i="3"/>
  <c r="D254" i="3"/>
  <c r="H248" i="3"/>
  <c r="G252" i="3" s="1"/>
  <c r="G254" i="3" s="1"/>
  <c r="C243" i="3"/>
  <c r="P20" i="16"/>
  <c r="P17" i="16"/>
  <c r="P23" i="16"/>
  <c r="C242" i="3"/>
  <c r="F253" i="3"/>
  <c r="P240" i="3"/>
  <c r="C240" i="3" s="1"/>
  <c r="C241" i="3"/>
  <c r="E254" i="3"/>
  <c r="C27" i="3"/>
  <c r="O37" i="3"/>
  <c r="C254" i="3"/>
  <c r="C253" i="3"/>
  <c r="O40" i="16"/>
  <c r="O37" i="15"/>
  <c r="O28" i="15"/>
  <c r="O25" i="15"/>
  <c r="O16" i="15"/>
  <c r="O39" i="12"/>
  <c r="O38" i="12"/>
  <c r="O36" i="12"/>
  <c r="O37" i="12" s="1"/>
  <c r="O35" i="12"/>
  <c r="E154" i="3" s="1"/>
  <c r="G154" i="3" s="1"/>
  <c r="O33" i="12"/>
  <c r="O34" i="12" s="1"/>
  <c r="O32" i="12"/>
  <c r="E153" i="3" s="1"/>
  <c r="G153" i="3" s="1"/>
  <c r="O30" i="12"/>
  <c r="O29" i="12"/>
  <c r="E152" i="3" s="1"/>
  <c r="G152" i="3" s="1"/>
  <c r="O27" i="12"/>
  <c r="O26" i="12"/>
  <c r="E151" i="3" s="1"/>
  <c r="G151" i="3" s="1"/>
  <c r="O24" i="12"/>
  <c r="O25" i="12" s="1"/>
  <c r="O23" i="12"/>
  <c r="E150" i="3" s="1"/>
  <c r="G150" i="3" s="1"/>
  <c r="O21" i="12"/>
  <c r="O20" i="12"/>
  <c r="E149" i="3" s="1"/>
  <c r="G149" i="3" s="1"/>
  <c r="O18" i="12"/>
  <c r="O19" i="12" s="1"/>
  <c r="O17" i="12"/>
  <c r="E148" i="3" s="1"/>
  <c r="O15" i="12"/>
  <c r="O16" i="12" s="1"/>
  <c r="O14" i="12"/>
  <c r="E147" i="3" s="1"/>
  <c r="G147" i="3" s="1"/>
  <c r="O39" i="10"/>
  <c r="O74" i="3" s="1"/>
  <c r="O38" i="10"/>
  <c r="O36" i="10"/>
  <c r="O37" i="10" s="1"/>
  <c r="O35" i="10"/>
  <c r="O33" i="10"/>
  <c r="O32" i="10"/>
  <c r="O30" i="10"/>
  <c r="O29" i="10"/>
  <c r="O27" i="10"/>
  <c r="O26" i="10"/>
  <c r="O28" i="10" s="1"/>
  <c r="O24" i="10"/>
  <c r="O25" i="10" s="1"/>
  <c r="O23" i="10"/>
  <c r="O21" i="10"/>
  <c r="O22" i="10" s="1"/>
  <c r="O20" i="10"/>
  <c r="O18" i="10"/>
  <c r="O19" i="10" s="1"/>
  <c r="O15" i="10"/>
  <c r="O14" i="10"/>
  <c r="O36" i="4"/>
  <c r="O35" i="4"/>
  <c r="O37" i="4" s="1"/>
  <c r="O33" i="4"/>
  <c r="O32" i="4"/>
  <c r="O30" i="4"/>
  <c r="O29" i="4"/>
  <c r="O27" i="4"/>
  <c r="O26" i="4"/>
  <c r="O24" i="4"/>
  <c r="O23" i="4"/>
  <c r="O21" i="4"/>
  <c r="O20" i="4"/>
  <c r="O18" i="4"/>
  <c r="O17" i="4"/>
  <c r="O15" i="4"/>
  <c r="O14" i="4"/>
  <c r="O38" i="5"/>
  <c r="O36" i="5"/>
  <c r="O37" i="5" s="1"/>
  <c r="O35" i="5"/>
  <c r="O33" i="5"/>
  <c r="O32" i="5"/>
  <c r="O30" i="5"/>
  <c r="O29" i="5"/>
  <c r="O27" i="5"/>
  <c r="O26" i="5"/>
  <c r="O24" i="5"/>
  <c r="O25" i="5" s="1"/>
  <c r="O23" i="5"/>
  <c r="O21" i="5"/>
  <c r="O20" i="5"/>
  <c r="O18" i="5"/>
  <c r="O19" i="5" s="1"/>
  <c r="O17" i="5"/>
  <c r="O15" i="5"/>
  <c r="O14" i="5"/>
  <c r="O38" i="6"/>
  <c r="O36" i="6"/>
  <c r="O35" i="6"/>
  <c r="O33" i="6"/>
  <c r="O32" i="6"/>
  <c r="O30" i="6"/>
  <c r="O29" i="6"/>
  <c r="O27" i="6"/>
  <c r="O26" i="6"/>
  <c r="O28" i="6" s="1"/>
  <c r="O24" i="6"/>
  <c r="O23" i="6"/>
  <c r="O21" i="6"/>
  <c r="O20" i="6"/>
  <c r="O18" i="6"/>
  <c r="O19" i="6" s="1"/>
  <c r="O17" i="6"/>
  <c r="O15" i="6"/>
  <c r="O14" i="6"/>
  <c r="O16" i="6" s="1"/>
  <c r="O38" i="7"/>
  <c r="O36" i="7"/>
  <c r="O35" i="7"/>
  <c r="O33" i="7"/>
  <c r="O32" i="7"/>
  <c r="O30" i="7"/>
  <c r="O29" i="7"/>
  <c r="O27" i="7"/>
  <c r="O26" i="7"/>
  <c r="O24" i="7"/>
  <c r="O23" i="7"/>
  <c r="O21" i="7"/>
  <c r="O20" i="7"/>
  <c r="O18" i="7"/>
  <c r="O17" i="7"/>
  <c r="O15" i="7"/>
  <c r="O14" i="7"/>
  <c r="O38" i="8"/>
  <c r="O36" i="8"/>
  <c r="O35" i="8"/>
  <c r="O37" i="8" s="1"/>
  <c r="O33" i="8"/>
  <c r="O32" i="8"/>
  <c r="O30" i="8"/>
  <c r="O29" i="8"/>
  <c r="O27" i="8"/>
  <c r="O26" i="8"/>
  <c r="O24" i="8"/>
  <c r="O23" i="8"/>
  <c r="O21" i="8"/>
  <c r="O20" i="8"/>
  <c r="O18" i="8"/>
  <c r="O19" i="8" s="1"/>
  <c r="O17" i="8"/>
  <c r="O15" i="8"/>
  <c r="O16" i="8" s="1"/>
  <c r="O14" i="8"/>
  <c r="O30" i="9"/>
  <c r="O33" i="9"/>
  <c r="O36" i="9"/>
  <c r="O15" i="9"/>
  <c r="O18" i="9"/>
  <c r="O21" i="9"/>
  <c r="O24" i="9"/>
  <c r="O27" i="9"/>
  <c r="C247" i="3" l="1"/>
  <c r="O37" i="7"/>
  <c r="O252" i="3"/>
  <c r="O254" i="3" s="1"/>
  <c r="O34" i="5"/>
  <c r="G253" i="3"/>
  <c r="O253" i="3" s="1"/>
  <c r="O31" i="15"/>
  <c r="O34" i="15"/>
  <c r="O31" i="12"/>
  <c r="O34" i="10"/>
  <c r="O31" i="10"/>
  <c r="O34" i="8"/>
  <c r="O31" i="8"/>
  <c r="O34" i="7"/>
  <c r="O31" i="7"/>
  <c r="O37" i="6"/>
  <c r="O34" i="6"/>
  <c r="O31" i="6"/>
  <c r="O31" i="5"/>
  <c r="O28" i="12"/>
  <c r="O28" i="8"/>
  <c r="O28" i="7"/>
  <c r="O28" i="5"/>
  <c r="O25" i="8"/>
  <c r="O25" i="7"/>
  <c r="O25" i="6"/>
  <c r="O22" i="12"/>
  <c r="O22" i="7"/>
  <c r="O22" i="8"/>
  <c r="O22" i="6"/>
  <c r="O22" i="5"/>
  <c r="O22" i="4"/>
  <c r="O16" i="10"/>
  <c r="C33" i="3"/>
  <c r="O73" i="3"/>
  <c r="O16" i="7"/>
  <c r="C30" i="3"/>
  <c r="O55" i="3"/>
  <c r="O49" i="3"/>
  <c r="C29" i="3"/>
  <c r="O16" i="5"/>
  <c r="O43" i="3"/>
  <c r="C28" i="3"/>
  <c r="O16" i="4"/>
  <c r="E155" i="3"/>
  <c r="G148" i="3"/>
  <c r="D148" i="3" s="1"/>
  <c r="O61" i="3"/>
  <c r="C31" i="3"/>
  <c r="O40" i="10"/>
  <c r="O75" i="3" s="1"/>
  <c r="O19" i="7"/>
  <c r="O25" i="4"/>
  <c r="O28" i="4"/>
  <c r="O34" i="4"/>
  <c r="O31" i="4"/>
  <c r="O19" i="4"/>
  <c r="O40" i="12"/>
  <c r="O22" i="15"/>
  <c r="O19" i="15"/>
  <c r="J84" i="3"/>
  <c r="I84" i="3"/>
  <c r="L40" i="15"/>
  <c r="N37" i="15"/>
  <c r="M37" i="15"/>
  <c r="L37" i="15"/>
  <c r="K37" i="15"/>
  <c r="J37" i="15"/>
  <c r="I37" i="15"/>
  <c r="H37" i="15"/>
  <c r="G37" i="15"/>
  <c r="R21" i="15" s="1"/>
  <c r="P35" i="15" s="1"/>
  <c r="F37" i="15"/>
  <c r="E37" i="15"/>
  <c r="D37" i="15"/>
  <c r="C37" i="15"/>
  <c r="N34" i="15"/>
  <c r="M34" i="15"/>
  <c r="L34" i="15"/>
  <c r="K34" i="15"/>
  <c r="J34" i="15"/>
  <c r="I34" i="15"/>
  <c r="H34" i="15"/>
  <c r="G34" i="15"/>
  <c r="R20" i="15" s="1"/>
  <c r="P32" i="15" s="1"/>
  <c r="F34" i="15"/>
  <c r="E34" i="15"/>
  <c r="D34" i="15"/>
  <c r="C34" i="15"/>
  <c r="N31" i="15"/>
  <c r="M31" i="15"/>
  <c r="L31" i="15"/>
  <c r="K31" i="15"/>
  <c r="J31" i="15"/>
  <c r="I31" i="15"/>
  <c r="H31" i="15"/>
  <c r="G31" i="15"/>
  <c r="R19" i="15" s="1"/>
  <c r="P29" i="15" s="1"/>
  <c r="F31" i="15"/>
  <c r="E31" i="15"/>
  <c r="D31" i="15"/>
  <c r="C31" i="15"/>
  <c r="N28" i="15"/>
  <c r="M28" i="15"/>
  <c r="L28" i="15"/>
  <c r="K28" i="15"/>
  <c r="J28" i="15"/>
  <c r="I28" i="15"/>
  <c r="H28" i="15"/>
  <c r="G28" i="15"/>
  <c r="R18" i="15" s="1"/>
  <c r="P26" i="15" s="1"/>
  <c r="F28" i="15"/>
  <c r="E28" i="15"/>
  <c r="D28" i="15"/>
  <c r="C28" i="15"/>
  <c r="N25" i="15"/>
  <c r="M25" i="15"/>
  <c r="L25" i="15"/>
  <c r="K25" i="15"/>
  <c r="J25" i="15"/>
  <c r="I25" i="15"/>
  <c r="H25" i="15"/>
  <c r="G25" i="15"/>
  <c r="R17" i="15" s="1"/>
  <c r="P23" i="15" s="1"/>
  <c r="F25" i="15"/>
  <c r="E25" i="15"/>
  <c r="D25" i="15"/>
  <c r="C25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6" i="15"/>
  <c r="M16" i="15"/>
  <c r="L16" i="15"/>
  <c r="K16" i="15"/>
  <c r="J16" i="15"/>
  <c r="I16" i="15"/>
  <c r="H16" i="15"/>
  <c r="G16" i="15"/>
  <c r="R14" i="15" s="1"/>
  <c r="F16" i="15"/>
  <c r="E16" i="15"/>
  <c r="D16" i="15"/>
  <c r="C16" i="15"/>
  <c r="E79" i="14"/>
  <c r="F79" i="14"/>
  <c r="G79" i="14"/>
  <c r="H79" i="14"/>
  <c r="E80" i="14"/>
  <c r="F80" i="14"/>
  <c r="G80" i="14"/>
  <c r="H80" i="14"/>
  <c r="E81" i="14"/>
  <c r="F81" i="14"/>
  <c r="G81" i="14"/>
  <c r="H81" i="14"/>
  <c r="E82" i="14"/>
  <c r="D202" i="3" s="1"/>
  <c r="F82" i="14"/>
  <c r="E202" i="3" s="1"/>
  <c r="G82" i="14"/>
  <c r="F202" i="3" s="1"/>
  <c r="H82" i="14"/>
  <c r="G202" i="3" s="1"/>
  <c r="D80" i="14"/>
  <c r="D81" i="14"/>
  <c r="D82" i="14"/>
  <c r="H28" i="14"/>
  <c r="H29" i="14" s="1"/>
  <c r="G28" i="14"/>
  <c r="G29" i="14" s="1"/>
  <c r="F28" i="14"/>
  <c r="F29" i="14" s="1"/>
  <c r="E28" i="14"/>
  <c r="H27" i="14"/>
  <c r="G27" i="14"/>
  <c r="F27" i="14"/>
  <c r="E27" i="14"/>
  <c r="D27" i="14"/>
  <c r="E19" i="14"/>
  <c r="F19" i="14"/>
  <c r="G19" i="14"/>
  <c r="H19" i="14"/>
  <c r="E94" i="13"/>
  <c r="F94" i="13"/>
  <c r="G94" i="13"/>
  <c r="I94" i="13"/>
  <c r="J94" i="13"/>
  <c r="K94" i="13"/>
  <c r="L94" i="13"/>
  <c r="M94" i="13"/>
  <c r="N94" i="13"/>
  <c r="O94" i="13"/>
  <c r="E95" i="13"/>
  <c r="G187" i="3" s="1"/>
  <c r="G192" i="3" s="1"/>
  <c r="F95" i="13"/>
  <c r="H187" i="3" s="1"/>
  <c r="H192" i="3" s="1"/>
  <c r="G95" i="13"/>
  <c r="I187" i="3" s="1"/>
  <c r="H95" i="13"/>
  <c r="J187" i="3" s="1"/>
  <c r="I95" i="13"/>
  <c r="J95" i="13"/>
  <c r="K95" i="13"/>
  <c r="L95" i="13"/>
  <c r="M95" i="13"/>
  <c r="N95" i="13"/>
  <c r="N103" i="13" s="1"/>
  <c r="O95" i="13"/>
  <c r="E96" i="13"/>
  <c r="F96" i="13"/>
  <c r="G96" i="13"/>
  <c r="H96" i="13"/>
  <c r="I96" i="13"/>
  <c r="J96" i="13"/>
  <c r="K96" i="13"/>
  <c r="L96" i="13"/>
  <c r="M96" i="13"/>
  <c r="N96" i="13"/>
  <c r="O96" i="13"/>
  <c r="E97" i="13"/>
  <c r="G188" i="3" s="1"/>
  <c r="G193" i="3" s="1"/>
  <c r="F97" i="13"/>
  <c r="H188" i="3" s="1"/>
  <c r="H193" i="3" s="1"/>
  <c r="G97" i="13"/>
  <c r="I188" i="3" s="1"/>
  <c r="I193" i="3" s="1"/>
  <c r="H97" i="13"/>
  <c r="J188" i="3" s="1"/>
  <c r="I97" i="13"/>
  <c r="J97" i="13"/>
  <c r="K97" i="13"/>
  <c r="L97" i="13"/>
  <c r="M97" i="13"/>
  <c r="N97" i="13"/>
  <c r="O97" i="13"/>
  <c r="E98" i="13"/>
  <c r="F98" i="13"/>
  <c r="G98" i="13"/>
  <c r="H98" i="13"/>
  <c r="I98" i="13"/>
  <c r="J98" i="13"/>
  <c r="K98" i="13"/>
  <c r="L98" i="13"/>
  <c r="M98" i="13"/>
  <c r="N98" i="13"/>
  <c r="O98" i="13"/>
  <c r="E99" i="13"/>
  <c r="G189" i="3" s="1"/>
  <c r="G194" i="3" s="1"/>
  <c r="F99" i="13"/>
  <c r="H189" i="3" s="1"/>
  <c r="H194" i="3" s="1"/>
  <c r="G99" i="13"/>
  <c r="I189" i="3" s="1"/>
  <c r="I194" i="3" s="1"/>
  <c r="H99" i="13"/>
  <c r="J189" i="3" s="1"/>
  <c r="I99" i="13"/>
  <c r="J99" i="13"/>
  <c r="K99" i="13"/>
  <c r="L99" i="13"/>
  <c r="M99" i="13"/>
  <c r="N99" i="13"/>
  <c r="O99" i="13"/>
  <c r="E100" i="13"/>
  <c r="F100" i="13"/>
  <c r="G100" i="13"/>
  <c r="H100" i="13"/>
  <c r="I100" i="13"/>
  <c r="J100" i="13"/>
  <c r="K100" i="13"/>
  <c r="L100" i="13"/>
  <c r="M100" i="13"/>
  <c r="N100" i="13"/>
  <c r="O100" i="13"/>
  <c r="E101" i="13"/>
  <c r="G190" i="3" s="1"/>
  <c r="F101" i="13"/>
  <c r="H190" i="3" s="1"/>
  <c r="G101" i="13"/>
  <c r="I190" i="3" s="1"/>
  <c r="I195" i="3" s="1"/>
  <c r="H101" i="13"/>
  <c r="J190" i="3" s="1"/>
  <c r="I101" i="13"/>
  <c r="J101" i="13"/>
  <c r="K101" i="13"/>
  <c r="L101" i="13"/>
  <c r="M101" i="13"/>
  <c r="N101" i="13"/>
  <c r="O101" i="13"/>
  <c r="D98" i="13"/>
  <c r="D101" i="13"/>
  <c r="F190" i="3" s="1"/>
  <c r="D95" i="13"/>
  <c r="D96" i="13"/>
  <c r="D97" i="13"/>
  <c r="F188" i="3" s="1"/>
  <c r="F193" i="3" s="1"/>
  <c r="D99" i="13"/>
  <c r="F189" i="3" s="1"/>
  <c r="F194" i="3" s="1"/>
  <c r="D100" i="13"/>
  <c r="O93" i="13"/>
  <c r="N93" i="13"/>
  <c r="M93" i="13"/>
  <c r="L93" i="13"/>
  <c r="K93" i="13"/>
  <c r="J93" i="13"/>
  <c r="I93" i="13"/>
  <c r="H93" i="13"/>
  <c r="J178" i="3" s="1"/>
  <c r="G93" i="13"/>
  <c r="I178" i="3" s="1"/>
  <c r="F93" i="13"/>
  <c r="H178" i="3" s="1"/>
  <c r="E93" i="13"/>
  <c r="G178" i="3" s="1"/>
  <c r="D93" i="13"/>
  <c r="F178" i="3" s="1"/>
  <c r="O92" i="13"/>
  <c r="N92" i="13"/>
  <c r="M92" i="13"/>
  <c r="L92" i="13"/>
  <c r="K92" i="13"/>
  <c r="J92" i="13"/>
  <c r="I92" i="13"/>
  <c r="H92" i="13"/>
  <c r="G92" i="13"/>
  <c r="F92" i="13"/>
  <c r="E92" i="13"/>
  <c r="D92" i="13"/>
  <c r="P91" i="13"/>
  <c r="P90" i="13"/>
  <c r="P89" i="13"/>
  <c r="P88" i="13"/>
  <c r="P87" i="13"/>
  <c r="P86" i="13"/>
  <c r="P85" i="13"/>
  <c r="P84" i="13"/>
  <c r="O83" i="13"/>
  <c r="N83" i="13"/>
  <c r="M83" i="13"/>
  <c r="L83" i="13"/>
  <c r="K83" i="13"/>
  <c r="J83" i="13"/>
  <c r="I83" i="13"/>
  <c r="H83" i="13"/>
  <c r="J177" i="3" s="1"/>
  <c r="G83" i="13"/>
  <c r="I177" i="3" s="1"/>
  <c r="F83" i="13"/>
  <c r="H177" i="3" s="1"/>
  <c r="E83" i="13"/>
  <c r="G177" i="3" s="1"/>
  <c r="F177" i="3"/>
  <c r="O82" i="13"/>
  <c r="N82" i="13"/>
  <c r="M82" i="13"/>
  <c r="L82" i="13"/>
  <c r="K82" i="13"/>
  <c r="J82" i="13"/>
  <c r="I82" i="13"/>
  <c r="H82" i="13"/>
  <c r="G82" i="13"/>
  <c r="F82" i="13"/>
  <c r="E82" i="13"/>
  <c r="D82" i="13"/>
  <c r="P81" i="13"/>
  <c r="P80" i="13"/>
  <c r="P79" i="13"/>
  <c r="P78" i="13"/>
  <c r="P77" i="13"/>
  <c r="P76" i="13"/>
  <c r="P75" i="13"/>
  <c r="P74" i="13"/>
  <c r="O73" i="13"/>
  <c r="N73" i="13"/>
  <c r="M73" i="13"/>
  <c r="L73" i="13"/>
  <c r="K73" i="13"/>
  <c r="J73" i="13"/>
  <c r="I73" i="13"/>
  <c r="H73" i="13"/>
  <c r="J176" i="3" s="1"/>
  <c r="G73" i="13"/>
  <c r="I176" i="3" s="1"/>
  <c r="F73" i="13"/>
  <c r="H176" i="3" s="1"/>
  <c r="E73" i="13"/>
  <c r="G176" i="3" s="1"/>
  <c r="D73" i="13"/>
  <c r="F176" i="3" s="1"/>
  <c r="O72" i="13"/>
  <c r="N72" i="13"/>
  <c r="M72" i="13"/>
  <c r="L72" i="13"/>
  <c r="K72" i="13"/>
  <c r="J72" i="13"/>
  <c r="I72" i="13"/>
  <c r="H72" i="13"/>
  <c r="G72" i="13"/>
  <c r="F72" i="13"/>
  <c r="E72" i="13"/>
  <c r="D72" i="13"/>
  <c r="P71" i="13"/>
  <c r="P70" i="13"/>
  <c r="P69" i="13"/>
  <c r="P68" i="13"/>
  <c r="P67" i="13"/>
  <c r="P66" i="13"/>
  <c r="P65" i="13"/>
  <c r="P64" i="13"/>
  <c r="O63" i="13"/>
  <c r="N63" i="13"/>
  <c r="M63" i="13"/>
  <c r="L63" i="13"/>
  <c r="K63" i="13"/>
  <c r="J63" i="13"/>
  <c r="I63" i="13"/>
  <c r="H63" i="13"/>
  <c r="J175" i="3" s="1"/>
  <c r="G63" i="13"/>
  <c r="I175" i="3" s="1"/>
  <c r="F63" i="13"/>
  <c r="H175" i="3" s="1"/>
  <c r="E63" i="13"/>
  <c r="G175" i="3" s="1"/>
  <c r="D63" i="13"/>
  <c r="F175" i="3" s="1"/>
  <c r="O62" i="13"/>
  <c r="N62" i="13"/>
  <c r="M62" i="13"/>
  <c r="L62" i="13"/>
  <c r="K62" i="13"/>
  <c r="J62" i="13"/>
  <c r="I62" i="13"/>
  <c r="H62" i="13"/>
  <c r="G62" i="13"/>
  <c r="F62" i="13"/>
  <c r="E62" i="13"/>
  <c r="D62" i="13"/>
  <c r="P61" i="13"/>
  <c r="P60" i="13"/>
  <c r="P59" i="13"/>
  <c r="P58" i="13"/>
  <c r="P57" i="13"/>
  <c r="P56" i="13"/>
  <c r="P55" i="13"/>
  <c r="P54" i="13"/>
  <c r="O53" i="13"/>
  <c r="N53" i="13"/>
  <c r="M53" i="13"/>
  <c r="L53" i="13"/>
  <c r="K53" i="13"/>
  <c r="J53" i="13"/>
  <c r="I53" i="13"/>
  <c r="H53" i="13"/>
  <c r="J174" i="3" s="1"/>
  <c r="G53" i="13"/>
  <c r="I174" i="3" s="1"/>
  <c r="F53" i="13"/>
  <c r="H174" i="3" s="1"/>
  <c r="E53" i="13"/>
  <c r="G174" i="3" s="1"/>
  <c r="D53" i="13"/>
  <c r="F174" i="3" s="1"/>
  <c r="O52" i="13"/>
  <c r="N52" i="13"/>
  <c r="M52" i="13"/>
  <c r="L52" i="13"/>
  <c r="K52" i="13"/>
  <c r="J52" i="13"/>
  <c r="I52" i="13"/>
  <c r="H52" i="13"/>
  <c r="G52" i="13"/>
  <c r="F52" i="13"/>
  <c r="E52" i="13"/>
  <c r="D52" i="13"/>
  <c r="P51" i="13"/>
  <c r="P50" i="13"/>
  <c r="P49" i="13"/>
  <c r="P48" i="13"/>
  <c r="P47" i="13"/>
  <c r="P46" i="13"/>
  <c r="P45" i="13"/>
  <c r="P44" i="13"/>
  <c r="O43" i="13"/>
  <c r="N43" i="13"/>
  <c r="M43" i="13"/>
  <c r="L43" i="13"/>
  <c r="K43" i="13"/>
  <c r="J43" i="13"/>
  <c r="I43" i="13"/>
  <c r="H43" i="13"/>
  <c r="J173" i="3" s="1"/>
  <c r="G43" i="13"/>
  <c r="I173" i="3" s="1"/>
  <c r="F43" i="13"/>
  <c r="H173" i="3" s="1"/>
  <c r="E43" i="13"/>
  <c r="G173" i="3" s="1"/>
  <c r="D43" i="13"/>
  <c r="F173" i="3" s="1"/>
  <c r="O42" i="13"/>
  <c r="N42" i="13"/>
  <c r="M42" i="13"/>
  <c r="L42" i="13"/>
  <c r="K42" i="13"/>
  <c r="J42" i="13"/>
  <c r="I42" i="13"/>
  <c r="H42" i="13"/>
  <c r="G42" i="13"/>
  <c r="F42" i="13"/>
  <c r="E42" i="13"/>
  <c r="D42" i="13"/>
  <c r="P41" i="13"/>
  <c r="P40" i="13"/>
  <c r="P39" i="13"/>
  <c r="P38" i="13"/>
  <c r="P37" i="13"/>
  <c r="P36" i="13"/>
  <c r="P35" i="13"/>
  <c r="P34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O32" i="13"/>
  <c r="N32" i="13"/>
  <c r="M32" i="13"/>
  <c r="L32" i="13"/>
  <c r="K32" i="13"/>
  <c r="J32" i="13"/>
  <c r="I32" i="13"/>
  <c r="H32" i="13"/>
  <c r="G32" i="13"/>
  <c r="E32" i="13"/>
  <c r="D32" i="13"/>
  <c r="P31" i="13"/>
  <c r="P30" i="13"/>
  <c r="P29" i="13"/>
  <c r="P28" i="13"/>
  <c r="P27" i="13"/>
  <c r="P26" i="13"/>
  <c r="P25" i="13"/>
  <c r="P24" i="13"/>
  <c r="P15" i="13"/>
  <c r="P16" i="13"/>
  <c r="P17" i="13"/>
  <c r="P18" i="13"/>
  <c r="P19" i="13"/>
  <c r="P20" i="13"/>
  <c r="P21" i="13"/>
  <c r="P14" i="13"/>
  <c r="E22" i="13"/>
  <c r="F22" i="13"/>
  <c r="G22" i="13"/>
  <c r="H22" i="13"/>
  <c r="I22" i="13"/>
  <c r="J22" i="13"/>
  <c r="K22" i="13"/>
  <c r="L22" i="13"/>
  <c r="M22" i="13"/>
  <c r="N22" i="13"/>
  <c r="O22" i="13"/>
  <c r="E23" i="13"/>
  <c r="G171" i="3" s="1"/>
  <c r="G179" i="3" s="1"/>
  <c r="F23" i="13"/>
  <c r="H171" i="3" s="1"/>
  <c r="G23" i="13"/>
  <c r="I171" i="3" s="1"/>
  <c r="H23" i="13"/>
  <c r="J171" i="3" s="1"/>
  <c r="I23" i="13"/>
  <c r="J23" i="13"/>
  <c r="K23" i="13"/>
  <c r="L23" i="13"/>
  <c r="M23" i="13"/>
  <c r="N23" i="13"/>
  <c r="O23" i="13"/>
  <c r="D23" i="13"/>
  <c r="F171" i="3" s="1"/>
  <c r="D22" i="13"/>
  <c r="C16" i="12"/>
  <c r="C16" i="4"/>
  <c r="D154" i="3" l="1"/>
  <c r="D152" i="3"/>
  <c r="D147" i="3"/>
  <c r="D151" i="3"/>
  <c r="D149" i="3"/>
  <c r="D150" i="3"/>
  <c r="D153" i="3"/>
  <c r="F84" i="3"/>
  <c r="D84" i="3" s="1"/>
  <c r="P19" i="14"/>
  <c r="P28" i="14"/>
  <c r="P29" i="14" s="1"/>
  <c r="E29" i="14"/>
  <c r="P27" i="14"/>
  <c r="F187" i="3"/>
  <c r="F191" i="3" s="1"/>
  <c r="H40" i="15"/>
  <c r="F201" i="3"/>
  <c r="F203" i="3" s="1"/>
  <c r="F205" i="3" s="1"/>
  <c r="G84" i="14"/>
  <c r="G85" i="14" s="1"/>
  <c r="G201" i="3"/>
  <c r="G203" i="3" s="1"/>
  <c r="H84" i="14"/>
  <c r="H85" i="14" s="1"/>
  <c r="G83" i="14"/>
  <c r="C202" i="3"/>
  <c r="O202" i="3" s="1"/>
  <c r="P82" i="14"/>
  <c r="E201" i="3"/>
  <c r="E203" i="3" s="1"/>
  <c r="E204" i="3" s="1"/>
  <c r="F84" i="14"/>
  <c r="F85" i="14" s="1"/>
  <c r="D201" i="3"/>
  <c r="D203" i="3" s="1"/>
  <c r="E84" i="14"/>
  <c r="E85" i="14" s="1"/>
  <c r="C201" i="3"/>
  <c r="P80" i="14"/>
  <c r="D84" i="14"/>
  <c r="I179" i="3"/>
  <c r="F83" i="14"/>
  <c r="P81" i="14"/>
  <c r="D83" i="14"/>
  <c r="H83" i="14"/>
  <c r="E83" i="14"/>
  <c r="P79" i="14"/>
  <c r="I192" i="3"/>
  <c r="I196" i="3" s="1"/>
  <c r="I191" i="3"/>
  <c r="R178" i="3"/>
  <c r="R177" i="3"/>
  <c r="R176" i="3"/>
  <c r="R175" i="3"/>
  <c r="R174" i="3"/>
  <c r="F179" i="3"/>
  <c r="R173" i="3"/>
  <c r="H179" i="3"/>
  <c r="D103" i="13"/>
  <c r="H82" i="3" s="1"/>
  <c r="H195" i="3"/>
  <c r="H196" i="3" s="1"/>
  <c r="H191" i="3"/>
  <c r="F195" i="3"/>
  <c r="G195" i="3"/>
  <c r="G196" i="3" s="1"/>
  <c r="G191" i="3"/>
  <c r="J195" i="3"/>
  <c r="R190" i="3"/>
  <c r="J194" i="3"/>
  <c r="R194" i="3" s="1"/>
  <c r="R189" i="3"/>
  <c r="J193" i="3"/>
  <c r="R193" i="3" s="1"/>
  <c r="R188" i="3"/>
  <c r="I103" i="13"/>
  <c r="J192" i="3"/>
  <c r="J191" i="3"/>
  <c r="R171" i="3"/>
  <c r="D171" i="3" s="1"/>
  <c r="J179" i="3"/>
  <c r="E81" i="3"/>
  <c r="G81" i="3" s="1"/>
  <c r="G155" i="3"/>
  <c r="D102" i="13"/>
  <c r="M103" i="13"/>
  <c r="E103" i="13"/>
  <c r="I82" i="3" s="1"/>
  <c r="J103" i="13"/>
  <c r="M102" i="13"/>
  <c r="E102" i="13"/>
  <c r="O103" i="13"/>
  <c r="K103" i="13"/>
  <c r="N102" i="13"/>
  <c r="J102" i="13"/>
  <c r="L102" i="13"/>
  <c r="P42" i="13"/>
  <c r="P43" i="13"/>
  <c r="P52" i="13"/>
  <c r="P53" i="13"/>
  <c r="P62" i="13"/>
  <c r="P63" i="13"/>
  <c r="P72" i="13"/>
  <c r="P73" i="13"/>
  <c r="P82" i="13"/>
  <c r="P83" i="13"/>
  <c r="P92" i="13"/>
  <c r="P93" i="13"/>
  <c r="P101" i="13"/>
  <c r="P98" i="13"/>
  <c r="L103" i="13"/>
  <c r="O102" i="13"/>
  <c r="K102" i="13"/>
  <c r="P23" i="13"/>
  <c r="P22" i="13"/>
  <c r="F103" i="13"/>
  <c r="J82" i="3" s="1"/>
  <c r="F102" i="13"/>
  <c r="G103" i="13"/>
  <c r="K82" i="3" s="1"/>
  <c r="G102" i="13"/>
  <c r="P33" i="13"/>
  <c r="P32" i="13"/>
  <c r="P14" i="15"/>
  <c r="P20" i="15"/>
  <c r="P17" i="15"/>
  <c r="I40" i="15"/>
  <c r="N40" i="15"/>
  <c r="K40" i="15"/>
  <c r="M40" i="15"/>
  <c r="J40" i="15"/>
  <c r="G40" i="15"/>
  <c r="D40" i="15"/>
  <c r="E40" i="15"/>
  <c r="F40" i="15"/>
  <c r="P100" i="13"/>
  <c r="P99" i="13"/>
  <c r="H102" i="13"/>
  <c r="I102" i="13"/>
  <c r="P96" i="13"/>
  <c r="H103" i="13"/>
  <c r="L82" i="3" s="1"/>
  <c r="P95" i="13"/>
  <c r="P94" i="13"/>
  <c r="P97" i="13"/>
  <c r="D175" i="3" l="1"/>
  <c r="D176" i="3"/>
  <c r="D178" i="3"/>
  <c r="C203" i="3"/>
  <c r="C205" i="3" s="1"/>
  <c r="R187" i="3"/>
  <c r="F192" i="3"/>
  <c r="G84" i="3"/>
  <c r="F196" i="3"/>
  <c r="O201" i="3"/>
  <c r="P84" i="14"/>
  <c r="P85" i="14" s="1"/>
  <c r="D85" i="14"/>
  <c r="P83" i="14"/>
  <c r="F204" i="3"/>
  <c r="R179" i="3"/>
  <c r="R195" i="3"/>
  <c r="F82" i="3"/>
  <c r="R191" i="3"/>
  <c r="R192" i="3"/>
  <c r="J196" i="3"/>
  <c r="D177" i="3"/>
  <c r="D173" i="3"/>
  <c r="D174" i="3"/>
  <c r="D172" i="3"/>
  <c r="E205" i="3"/>
  <c r="G204" i="3"/>
  <c r="G205" i="3"/>
  <c r="I83" i="3"/>
  <c r="D205" i="3"/>
  <c r="D204" i="3"/>
  <c r="L83" i="3"/>
  <c r="K83" i="3"/>
  <c r="H83" i="3"/>
  <c r="J83" i="3"/>
  <c r="P102" i="13"/>
  <c r="P103" i="13"/>
  <c r="O40" i="15"/>
  <c r="F83" i="3" l="1"/>
  <c r="D83" i="3" s="1"/>
  <c r="G82" i="3"/>
  <c r="D82" i="3"/>
  <c r="C204" i="3"/>
  <c r="O203" i="3"/>
  <c r="O204" i="3" s="1"/>
  <c r="R196" i="3"/>
  <c r="O205" i="3" l="1"/>
  <c r="G83" i="3"/>
  <c r="L40" i="12"/>
  <c r="H40" i="12"/>
  <c r="D40" i="12"/>
  <c r="N40" i="12"/>
  <c r="M40" i="12"/>
  <c r="K40" i="12"/>
  <c r="J40" i="12"/>
  <c r="I40" i="12"/>
  <c r="N37" i="12"/>
  <c r="M37" i="12"/>
  <c r="L37" i="12"/>
  <c r="K37" i="12"/>
  <c r="J37" i="12"/>
  <c r="I37" i="12"/>
  <c r="H37" i="12"/>
  <c r="G37" i="12"/>
  <c r="R21" i="12" s="1"/>
  <c r="P35" i="12" s="1"/>
  <c r="F37" i="12"/>
  <c r="E37" i="12"/>
  <c r="D37" i="12"/>
  <c r="C37" i="12"/>
  <c r="N34" i="12"/>
  <c r="M34" i="12"/>
  <c r="L34" i="12"/>
  <c r="K34" i="12"/>
  <c r="J34" i="12"/>
  <c r="I34" i="12"/>
  <c r="H34" i="12"/>
  <c r="G34" i="12"/>
  <c r="R20" i="12" s="1"/>
  <c r="P32" i="12" s="1"/>
  <c r="F34" i="12"/>
  <c r="E34" i="12"/>
  <c r="D34" i="12"/>
  <c r="C34" i="12"/>
  <c r="N31" i="12"/>
  <c r="M31" i="12"/>
  <c r="L31" i="12"/>
  <c r="K31" i="12"/>
  <c r="J31" i="12"/>
  <c r="I31" i="12"/>
  <c r="H31" i="12"/>
  <c r="G31" i="12"/>
  <c r="R19" i="12" s="1"/>
  <c r="P29" i="12" s="1"/>
  <c r="F31" i="12"/>
  <c r="E31" i="12"/>
  <c r="D31" i="12"/>
  <c r="C31" i="12"/>
  <c r="N28" i="12"/>
  <c r="M28" i="12"/>
  <c r="L28" i="12"/>
  <c r="K28" i="12"/>
  <c r="J28" i="12"/>
  <c r="I28" i="12"/>
  <c r="H28" i="12"/>
  <c r="G28" i="12"/>
  <c r="R18" i="12" s="1"/>
  <c r="P26" i="12" s="1"/>
  <c r="F28" i="12"/>
  <c r="E28" i="12"/>
  <c r="D28" i="12"/>
  <c r="C28" i="12"/>
  <c r="N25" i="12"/>
  <c r="M25" i="12"/>
  <c r="L25" i="12"/>
  <c r="K25" i="12"/>
  <c r="J25" i="12"/>
  <c r="I25" i="12"/>
  <c r="H25" i="12"/>
  <c r="G25" i="12"/>
  <c r="R17" i="12" s="1"/>
  <c r="P23" i="12" s="1"/>
  <c r="F25" i="12"/>
  <c r="E25" i="12"/>
  <c r="D25" i="12"/>
  <c r="C25" i="12"/>
  <c r="N22" i="12"/>
  <c r="M22" i="12"/>
  <c r="L22" i="12"/>
  <c r="K22" i="12"/>
  <c r="J22" i="12"/>
  <c r="I22" i="12"/>
  <c r="H22" i="12"/>
  <c r="G22" i="12"/>
  <c r="R16" i="12" s="1"/>
  <c r="P20" i="12" s="1"/>
  <c r="F22" i="12"/>
  <c r="E22" i="12"/>
  <c r="D22" i="12"/>
  <c r="C22" i="12"/>
  <c r="N19" i="12"/>
  <c r="M19" i="12"/>
  <c r="L19" i="12"/>
  <c r="K19" i="12"/>
  <c r="J19" i="12"/>
  <c r="I19" i="12"/>
  <c r="H19" i="12"/>
  <c r="G19" i="12"/>
  <c r="R15" i="12" s="1"/>
  <c r="F19" i="12"/>
  <c r="E19" i="12"/>
  <c r="D19" i="12"/>
  <c r="C19" i="12"/>
  <c r="N16" i="12"/>
  <c r="M16" i="12"/>
  <c r="L16" i="12"/>
  <c r="K16" i="12"/>
  <c r="J16" i="12"/>
  <c r="I16" i="12"/>
  <c r="H16" i="12"/>
  <c r="G16" i="12"/>
  <c r="R14" i="12" s="1"/>
  <c r="P14" i="12" s="1"/>
  <c r="F16" i="12"/>
  <c r="E16" i="12"/>
  <c r="D16" i="12"/>
  <c r="P17" i="12" l="1"/>
  <c r="G40" i="12"/>
  <c r="F40" i="12"/>
  <c r="C40" i="12"/>
  <c r="E40" i="12"/>
  <c r="I86" i="11" l="1"/>
  <c r="E87" i="11"/>
  <c r="H79" i="3" s="1"/>
  <c r="E86" i="11"/>
  <c r="E94" i="11" s="1"/>
  <c r="J95" i="11"/>
  <c r="K95" i="11"/>
  <c r="L95" i="11"/>
  <c r="M95" i="11"/>
  <c r="N95" i="11"/>
  <c r="O95" i="11"/>
  <c r="P95" i="11"/>
  <c r="F90" i="11"/>
  <c r="G90" i="11"/>
  <c r="H90" i="11"/>
  <c r="I90" i="11"/>
  <c r="J90" i="11"/>
  <c r="K90" i="11"/>
  <c r="L90" i="11"/>
  <c r="M90" i="11"/>
  <c r="N90" i="11"/>
  <c r="O90" i="11"/>
  <c r="P90" i="11"/>
  <c r="F91" i="11"/>
  <c r="I80" i="3" s="1"/>
  <c r="G91" i="11"/>
  <c r="J80" i="3" s="1"/>
  <c r="H91" i="11"/>
  <c r="K80" i="3" s="1"/>
  <c r="I91" i="11"/>
  <c r="L80" i="3" s="1"/>
  <c r="E91" i="11"/>
  <c r="H80" i="3" s="1"/>
  <c r="F80" i="3" l="1"/>
  <c r="D80" i="3" s="1"/>
  <c r="E95" i="11"/>
  <c r="E90" i="11" l="1"/>
  <c r="E93" i="11" l="1"/>
  <c r="E88" i="11"/>
  <c r="F86" i="11"/>
  <c r="G86" i="11"/>
  <c r="G94" i="11" s="1"/>
  <c r="H86" i="11"/>
  <c r="H94" i="11" s="1"/>
  <c r="I94" i="11"/>
  <c r="J86" i="11"/>
  <c r="J94" i="11" s="1"/>
  <c r="K86" i="11"/>
  <c r="K94" i="11" s="1"/>
  <c r="L86" i="11"/>
  <c r="L94" i="11" s="1"/>
  <c r="M86" i="11"/>
  <c r="M94" i="11" s="1"/>
  <c r="N86" i="11"/>
  <c r="N94" i="11" s="1"/>
  <c r="O86" i="11"/>
  <c r="O94" i="11" s="1"/>
  <c r="P86" i="11"/>
  <c r="P94" i="11" s="1"/>
  <c r="F87" i="11"/>
  <c r="I79" i="3" s="1"/>
  <c r="G87" i="11"/>
  <c r="H87" i="11"/>
  <c r="I87" i="11"/>
  <c r="E89" i="11"/>
  <c r="E97" i="11"/>
  <c r="E96" i="11"/>
  <c r="I93" i="11"/>
  <c r="H93" i="11"/>
  <c r="G93" i="11"/>
  <c r="F93" i="11"/>
  <c r="I92" i="11"/>
  <c r="H92" i="11"/>
  <c r="G92" i="11"/>
  <c r="F92" i="11"/>
  <c r="Q91" i="11"/>
  <c r="I45" i="11"/>
  <c r="H45" i="11"/>
  <c r="G45" i="11"/>
  <c r="F45" i="11"/>
  <c r="E45" i="11"/>
  <c r="I44" i="11"/>
  <c r="H44" i="11"/>
  <c r="G44" i="11"/>
  <c r="F44" i="11"/>
  <c r="E44" i="11"/>
  <c r="I41" i="11"/>
  <c r="H41" i="11"/>
  <c r="G41" i="11"/>
  <c r="F41" i="11"/>
  <c r="E41" i="11"/>
  <c r="I40" i="11"/>
  <c r="H40" i="11"/>
  <c r="G40" i="11"/>
  <c r="F40" i="11"/>
  <c r="E40" i="11"/>
  <c r="I85" i="11"/>
  <c r="H85" i="11"/>
  <c r="G85" i="11"/>
  <c r="F85" i="11"/>
  <c r="E85" i="11"/>
  <c r="I84" i="11"/>
  <c r="H84" i="11"/>
  <c r="G84" i="11"/>
  <c r="F84" i="11"/>
  <c r="E84" i="11"/>
  <c r="I81" i="11"/>
  <c r="H81" i="11"/>
  <c r="G81" i="11"/>
  <c r="F81" i="11"/>
  <c r="E81" i="11"/>
  <c r="I80" i="11"/>
  <c r="H80" i="11"/>
  <c r="G80" i="11"/>
  <c r="F80" i="11"/>
  <c r="E80" i="11"/>
  <c r="I77" i="11"/>
  <c r="H77" i="11"/>
  <c r="G77" i="11"/>
  <c r="F77" i="11"/>
  <c r="E77" i="11"/>
  <c r="I76" i="11"/>
  <c r="H76" i="11"/>
  <c r="G76" i="11"/>
  <c r="F76" i="11"/>
  <c r="E76" i="11"/>
  <c r="I73" i="11"/>
  <c r="H73" i="11"/>
  <c r="G73" i="11"/>
  <c r="F73" i="11"/>
  <c r="E73" i="11"/>
  <c r="I72" i="11"/>
  <c r="H72" i="11"/>
  <c r="G72" i="11"/>
  <c r="F72" i="11"/>
  <c r="E72" i="11"/>
  <c r="I21" i="11"/>
  <c r="H21" i="11"/>
  <c r="G21" i="11"/>
  <c r="F21" i="11"/>
  <c r="E21" i="11"/>
  <c r="I20" i="11"/>
  <c r="H20" i="11"/>
  <c r="G20" i="11"/>
  <c r="F20" i="11"/>
  <c r="E20" i="11"/>
  <c r="I17" i="11"/>
  <c r="H17" i="11"/>
  <c r="G17" i="11"/>
  <c r="F17" i="11"/>
  <c r="E17" i="11"/>
  <c r="I16" i="11"/>
  <c r="H16" i="11"/>
  <c r="G16" i="11"/>
  <c r="F16" i="11"/>
  <c r="I37" i="11"/>
  <c r="H37" i="11"/>
  <c r="G37" i="11"/>
  <c r="F37" i="11"/>
  <c r="E37" i="11"/>
  <c r="I36" i="11"/>
  <c r="H36" i="11"/>
  <c r="G36" i="11"/>
  <c r="F36" i="11"/>
  <c r="E36" i="11"/>
  <c r="I33" i="11"/>
  <c r="H33" i="11"/>
  <c r="G33" i="11"/>
  <c r="F33" i="11"/>
  <c r="E33" i="11"/>
  <c r="I32" i="11"/>
  <c r="H32" i="11"/>
  <c r="G32" i="11"/>
  <c r="F32" i="11"/>
  <c r="E32" i="11"/>
  <c r="I29" i="11"/>
  <c r="H29" i="11"/>
  <c r="G29" i="11"/>
  <c r="F29" i="11"/>
  <c r="E29" i="11"/>
  <c r="I28" i="11"/>
  <c r="H28" i="11"/>
  <c r="G28" i="11"/>
  <c r="F28" i="11"/>
  <c r="E28" i="11"/>
  <c r="I25" i="11"/>
  <c r="H25" i="11"/>
  <c r="G25" i="11"/>
  <c r="F25" i="11"/>
  <c r="E25" i="11"/>
  <c r="I24" i="11"/>
  <c r="H24" i="11"/>
  <c r="G24" i="11"/>
  <c r="F24" i="11"/>
  <c r="E24" i="11"/>
  <c r="I61" i="11"/>
  <c r="H61" i="11"/>
  <c r="G61" i="11"/>
  <c r="F61" i="11"/>
  <c r="E61" i="11"/>
  <c r="I60" i="11"/>
  <c r="H60" i="11"/>
  <c r="G60" i="11"/>
  <c r="F60" i="11"/>
  <c r="E60" i="11"/>
  <c r="I57" i="11"/>
  <c r="H57" i="11"/>
  <c r="G57" i="11"/>
  <c r="F57" i="11"/>
  <c r="E57" i="11"/>
  <c r="I56" i="11"/>
  <c r="H56" i="11"/>
  <c r="G56" i="11"/>
  <c r="F56" i="11"/>
  <c r="E56" i="11"/>
  <c r="I53" i="11"/>
  <c r="H53" i="11"/>
  <c r="G53" i="11"/>
  <c r="F53" i="11"/>
  <c r="E53" i="11"/>
  <c r="I52" i="11"/>
  <c r="H52" i="11"/>
  <c r="G52" i="11"/>
  <c r="F52" i="11"/>
  <c r="E52" i="11"/>
  <c r="I49" i="11"/>
  <c r="H49" i="11"/>
  <c r="G49" i="11"/>
  <c r="F49" i="11"/>
  <c r="E49" i="11"/>
  <c r="I48" i="11"/>
  <c r="H48" i="11"/>
  <c r="G48" i="11"/>
  <c r="F48" i="11"/>
  <c r="E48" i="11"/>
  <c r="I69" i="11"/>
  <c r="H69" i="11"/>
  <c r="G69" i="11"/>
  <c r="F69" i="11"/>
  <c r="E69" i="11"/>
  <c r="I68" i="11"/>
  <c r="H68" i="11"/>
  <c r="G68" i="11"/>
  <c r="F68" i="11"/>
  <c r="E68" i="11"/>
  <c r="I65" i="11"/>
  <c r="H65" i="11"/>
  <c r="G65" i="11"/>
  <c r="F65" i="11"/>
  <c r="E65" i="11"/>
  <c r="I64" i="11"/>
  <c r="H64" i="11"/>
  <c r="G64" i="11"/>
  <c r="F64" i="11"/>
  <c r="E64" i="11"/>
  <c r="H95" i="11" l="1"/>
  <c r="H96" i="11" s="1"/>
  <c r="K79" i="3"/>
  <c r="G95" i="11"/>
  <c r="J79" i="3"/>
  <c r="I95" i="11"/>
  <c r="I97" i="11" s="1"/>
  <c r="L79" i="3"/>
  <c r="G97" i="11"/>
  <c r="Q87" i="11"/>
  <c r="I89" i="11"/>
  <c r="Q86" i="11"/>
  <c r="I88" i="11"/>
  <c r="F94" i="11"/>
  <c r="Q94" i="11" s="1"/>
  <c r="H89" i="11"/>
  <c r="H88" i="11"/>
  <c r="G96" i="11"/>
  <c r="F95" i="11"/>
  <c r="G89" i="11"/>
  <c r="G88" i="11"/>
  <c r="F89" i="11"/>
  <c r="F88" i="11"/>
  <c r="Q90" i="11"/>
  <c r="Q93" i="11" s="1"/>
  <c r="E92" i="11"/>
  <c r="I96" i="11" l="1"/>
  <c r="Q89" i="11"/>
  <c r="F79" i="3"/>
  <c r="D79" i="3" s="1"/>
  <c r="H97" i="11"/>
  <c r="Q88" i="11"/>
  <c r="Q95" i="11"/>
  <c r="F97" i="11"/>
  <c r="F96" i="11"/>
  <c r="Q92" i="11"/>
  <c r="Q83" i="11"/>
  <c r="Q82" i="11"/>
  <c r="E130" i="3" s="1"/>
  <c r="G130" i="3" s="1"/>
  <c r="Q79" i="11"/>
  <c r="Q78" i="11"/>
  <c r="E106" i="3" s="1"/>
  <c r="G106" i="3" s="1"/>
  <c r="Q75" i="11"/>
  <c r="Q74" i="11"/>
  <c r="E129" i="3" s="1"/>
  <c r="G129" i="3" s="1"/>
  <c r="Q71" i="11"/>
  <c r="Q70" i="11"/>
  <c r="E105" i="3" s="1"/>
  <c r="G105" i="3" s="1"/>
  <c r="Q67" i="11"/>
  <c r="Q66" i="11"/>
  <c r="E128" i="3" s="1"/>
  <c r="G128" i="3" s="1"/>
  <c r="Q63" i="11"/>
  <c r="Q62" i="11"/>
  <c r="Q59" i="11"/>
  <c r="Q58" i="11"/>
  <c r="E127" i="3" s="1"/>
  <c r="G127" i="3" s="1"/>
  <c r="Q55" i="11"/>
  <c r="Q54" i="11"/>
  <c r="E103" i="3" s="1"/>
  <c r="G103" i="3" s="1"/>
  <c r="Q51" i="11"/>
  <c r="Q50" i="11"/>
  <c r="E126" i="3" s="1"/>
  <c r="G126" i="3" s="1"/>
  <c r="Q47" i="11"/>
  <c r="Q46" i="11"/>
  <c r="Q43" i="11"/>
  <c r="Q42" i="11"/>
  <c r="E125" i="3" s="1"/>
  <c r="G125" i="3" s="1"/>
  <c r="Q39" i="11"/>
  <c r="Q38" i="11"/>
  <c r="E101" i="3" s="1"/>
  <c r="G101" i="3" s="1"/>
  <c r="Q35" i="11"/>
  <c r="Q34" i="11"/>
  <c r="E124" i="3" s="1"/>
  <c r="Q31" i="11"/>
  <c r="Q30" i="11"/>
  <c r="Q27" i="11"/>
  <c r="Q23" i="11"/>
  <c r="Q22" i="11"/>
  <c r="Q19" i="11"/>
  <c r="Q18" i="11"/>
  <c r="E123" i="3" s="1"/>
  <c r="G123" i="3" s="1"/>
  <c r="Q15" i="11"/>
  <c r="Q14" i="11"/>
  <c r="E99" i="3" s="1"/>
  <c r="E107" i="3" l="1"/>
  <c r="G99" i="3"/>
  <c r="E131" i="3"/>
  <c r="E80" i="3" s="1"/>
  <c r="G80" i="3" s="1"/>
  <c r="G124" i="3"/>
  <c r="D123" i="3" s="1"/>
  <c r="Q97" i="11"/>
  <c r="Q96" i="11"/>
  <c r="Q48" i="11"/>
  <c r="Q80" i="11"/>
  <c r="Q36" i="11"/>
  <c r="Q52" i="11"/>
  <c r="Q77" i="11"/>
  <c r="Q85" i="11"/>
  <c r="Q72" i="11"/>
  <c r="Q33" i="11"/>
  <c r="Q45" i="11"/>
  <c r="Q41" i="11"/>
  <c r="Q81" i="11"/>
  <c r="Q84" i="11"/>
  <c r="Q73" i="11"/>
  <c r="Q76" i="11"/>
  <c r="Q61" i="11"/>
  <c r="Q57" i="11"/>
  <c r="Q49" i="11"/>
  <c r="Q53" i="11"/>
  <c r="Q69" i="11"/>
  <c r="Q65" i="11"/>
  <c r="Q64" i="11"/>
  <c r="Q68" i="11"/>
  <c r="Q56" i="11"/>
  <c r="Q60" i="11"/>
  <c r="Q40" i="11"/>
  <c r="Q44" i="11"/>
  <c r="Q29" i="11"/>
  <c r="Q32" i="11"/>
  <c r="Q37" i="11"/>
  <c r="Q25" i="11"/>
  <c r="Q24" i="11"/>
  <c r="Q28" i="11"/>
  <c r="Q17" i="11"/>
  <c r="Q20" i="11"/>
  <c r="Q16" i="11"/>
  <c r="Q21" i="11"/>
  <c r="D130" i="3" l="1"/>
  <c r="D100" i="3"/>
  <c r="D99" i="3"/>
  <c r="D101" i="3"/>
  <c r="D104" i="3"/>
  <c r="D102" i="3"/>
  <c r="D106" i="3"/>
  <c r="D103" i="3"/>
  <c r="D105" i="3"/>
  <c r="E79" i="3"/>
  <c r="G79" i="3" s="1"/>
  <c r="G107" i="3"/>
  <c r="G131" i="3"/>
  <c r="D124" i="3"/>
  <c r="D129" i="3"/>
  <c r="D128" i="3"/>
  <c r="D126" i="3"/>
  <c r="D125" i="3"/>
  <c r="D127" i="3"/>
  <c r="F86" i="3"/>
  <c r="D86" i="3" s="1"/>
  <c r="F85" i="3"/>
  <c r="G85" i="3" s="1"/>
  <c r="L33" i="3"/>
  <c r="G33" i="3" s="1"/>
  <c r="H32" i="3"/>
  <c r="H31" i="3"/>
  <c r="H29" i="3"/>
  <c r="H28" i="3"/>
  <c r="K33" i="3"/>
  <c r="J33" i="3"/>
  <c r="I33" i="3"/>
  <c r="H33" i="3"/>
  <c r="N40" i="10"/>
  <c r="L40" i="10"/>
  <c r="J40" i="10"/>
  <c r="H40" i="10"/>
  <c r="F40" i="10"/>
  <c r="F75" i="3" s="1"/>
  <c r="D40" i="10"/>
  <c r="D75" i="3" s="1"/>
  <c r="N37" i="10"/>
  <c r="M37" i="10"/>
  <c r="L37" i="10"/>
  <c r="K37" i="10"/>
  <c r="J37" i="10"/>
  <c r="I37" i="10"/>
  <c r="H37" i="10"/>
  <c r="G37" i="10"/>
  <c r="R21" i="10" s="1"/>
  <c r="P35" i="10" s="1"/>
  <c r="F37" i="10"/>
  <c r="E37" i="10"/>
  <c r="D37" i="10"/>
  <c r="C37" i="10"/>
  <c r="N34" i="10"/>
  <c r="M34" i="10"/>
  <c r="L34" i="10"/>
  <c r="K34" i="10"/>
  <c r="J34" i="10"/>
  <c r="I34" i="10"/>
  <c r="H34" i="10"/>
  <c r="G34" i="10"/>
  <c r="R20" i="10" s="1"/>
  <c r="P32" i="10" s="1"/>
  <c r="F34" i="10"/>
  <c r="E34" i="10"/>
  <c r="D34" i="10"/>
  <c r="C34" i="10"/>
  <c r="N31" i="10"/>
  <c r="M31" i="10"/>
  <c r="L31" i="10"/>
  <c r="K31" i="10"/>
  <c r="J31" i="10"/>
  <c r="I31" i="10"/>
  <c r="H31" i="10"/>
  <c r="G31" i="10"/>
  <c r="R19" i="10" s="1"/>
  <c r="P29" i="10" s="1"/>
  <c r="F31" i="10"/>
  <c r="E31" i="10"/>
  <c r="D31" i="10"/>
  <c r="C31" i="10"/>
  <c r="N28" i="10"/>
  <c r="M28" i="10"/>
  <c r="L28" i="10"/>
  <c r="K28" i="10"/>
  <c r="J28" i="10"/>
  <c r="I28" i="10"/>
  <c r="H28" i="10"/>
  <c r="G28" i="10"/>
  <c r="R18" i="10" s="1"/>
  <c r="P26" i="10" s="1"/>
  <c r="F28" i="10"/>
  <c r="E28" i="10"/>
  <c r="D28" i="10"/>
  <c r="C28" i="10"/>
  <c r="N25" i="10"/>
  <c r="M25" i="10"/>
  <c r="L25" i="10"/>
  <c r="K25" i="10"/>
  <c r="J25" i="10"/>
  <c r="I25" i="10"/>
  <c r="H25" i="10"/>
  <c r="G25" i="10"/>
  <c r="R17" i="10" s="1"/>
  <c r="P23" i="10" s="1"/>
  <c r="F25" i="10"/>
  <c r="E25" i="10"/>
  <c r="D25" i="10"/>
  <c r="C25" i="10"/>
  <c r="N22" i="10"/>
  <c r="M22" i="10"/>
  <c r="L22" i="10"/>
  <c r="K22" i="10"/>
  <c r="J22" i="10"/>
  <c r="I22" i="10"/>
  <c r="H22" i="10"/>
  <c r="G22" i="10"/>
  <c r="R16" i="10" s="1"/>
  <c r="P20" i="10" s="1"/>
  <c r="F22" i="10"/>
  <c r="E22" i="10"/>
  <c r="D22" i="10"/>
  <c r="C22" i="10"/>
  <c r="N19" i="10"/>
  <c r="M19" i="10"/>
  <c r="L19" i="10"/>
  <c r="K19" i="10"/>
  <c r="J19" i="10"/>
  <c r="I19" i="10"/>
  <c r="H19" i="10"/>
  <c r="G19" i="10"/>
  <c r="R15" i="10" s="1"/>
  <c r="F19" i="10"/>
  <c r="E19" i="10"/>
  <c r="D19" i="10"/>
  <c r="C19" i="10"/>
  <c r="N16" i="10"/>
  <c r="M16" i="10"/>
  <c r="L16" i="10"/>
  <c r="K16" i="10"/>
  <c r="J16" i="10"/>
  <c r="I16" i="10"/>
  <c r="H16" i="10"/>
  <c r="G16" i="10"/>
  <c r="R14" i="10" s="1"/>
  <c r="P14" i="10" s="1"/>
  <c r="F16" i="10"/>
  <c r="E16" i="10"/>
  <c r="D16" i="10"/>
  <c r="C16" i="10"/>
  <c r="E19" i="9"/>
  <c r="I19" i="9"/>
  <c r="M19" i="9"/>
  <c r="N19" i="9"/>
  <c r="N39" i="9"/>
  <c r="M39" i="9"/>
  <c r="L39" i="9"/>
  <c r="K39" i="9"/>
  <c r="J39" i="9"/>
  <c r="I39" i="9"/>
  <c r="H39" i="9"/>
  <c r="G39" i="9"/>
  <c r="G68" i="3" s="1"/>
  <c r="F39" i="9"/>
  <c r="F68" i="3" s="1"/>
  <c r="E39" i="9"/>
  <c r="E68" i="3" s="1"/>
  <c r="D39" i="9"/>
  <c r="D68" i="3" s="1"/>
  <c r="L40" i="9"/>
  <c r="H40" i="9"/>
  <c r="N37" i="9"/>
  <c r="M37" i="9"/>
  <c r="L37" i="9"/>
  <c r="K37" i="9"/>
  <c r="J37" i="9"/>
  <c r="I37" i="9"/>
  <c r="H37" i="9"/>
  <c r="G37" i="9"/>
  <c r="R21" i="9" s="1"/>
  <c r="F37" i="9"/>
  <c r="E37" i="9"/>
  <c r="D37" i="9"/>
  <c r="C37" i="9"/>
  <c r="O35" i="9"/>
  <c r="O37" i="9" s="1"/>
  <c r="N34" i="9"/>
  <c r="M34" i="9"/>
  <c r="L34" i="9"/>
  <c r="K34" i="9"/>
  <c r="J34" i="9"/>
  <c r="I34" i="9"/>
  <c r="H34" i="9"/>
  <c r="G34" i="9"/>
  <c r="R20" i="9" s="1"/>
  <c r="F34" i="9"/>
  <c r="E34" i="9"/>
  <c r="D34" i="9"/>
  <c r="C34" i="9"/>
  <c r="O32" i="9"/>
  <c r="O34" i="9" s="1"/>
  <c r="N31" i="9"/>
  <c r="M31" i="9"/>
  <c r="L31" i="9"/>
  <c r="K31" i="9"/>
  <c r="J31" i="9"/>
  <c r="I31" i="9"/>
  <c r="H31" i="9"/>
  <c r="G31" i="9"/>
  <c r="R19" i="9" s="1"/>
  <c r="F31" i="9"/>
  <c r="E31" i="9"/>
  <c r="D31" i="9"/>
  <c r="C31" i="9"/>
  <c r="O29" i="9"/>
  <c r="O31" i="9" s="1"/>
  <c r="N28" i="9"/>
  <c r="M28" i="9"/>
  <c r="L28" i="9"/>
  <c r="K28" i="9"/>
  <c r="J28" i="9"/>
  <c r="I28" i="9"/>
  <c r="H28" i="9"/>
  <c r="G28" i="9"/>
  <c r="R18" i="9" s="1"/>
  <c r="F28" i="9"/>
  <c r="E28" i="9"/>
  <c r="D28" i="9"/>
  <c r="C28" i="9"/>
  <c r="O26" i="9"/>
  <c r="O28" i="9" s="1"/>
  <c r="N25" i="9"/>
  <c r="M25" i="9"/>
  <c r="L25" i="9"/>
  <c r="K25" i="9"/>
  <c r="J25" i="9"/>
  <c r="I25" i="9"/>
  <c r="H25" i="9"/>
  <c r="G25" i="9"/>
  <c r="R17" i="9" s="1"/>
  <c r="F25" i="9"/>
  <c r="E25" i="9"/>
  <c r="D25" i="9"/>
  <c r="C25" i="9"/>
  <c r="O23" i="9"/>
  <c r="O25" i="9" s="1"/>
  <c r="N22" i="9"/>
  <c r="M22" i="9"/>
  <c r="L22" i="9"/>
  <c r="K22" i="9"/>
  <c r="J22" i="9"/>
  <c r="I22" i="9"/>
  <c r="H22" i="9"/>
  <c r="G22" i="9"/>
  <c r="R16" i="9" s="1"/>
  <c r="F22" i="9"/>
  <c r="E22" i="9"/>
  <c r="D22" i="9"/>
  <c r="C22" i="9"/>
  <c r="O20" i="9"/>
  <c r="O22" i="9" s="1"/>
  <c r="L19" i="9"/>
  <c r="J19" i="9"/>
  <c r="H19" i="9"/>
  <c r="D19" i="9"/>
  <c r="C19" i="9"/>
  <c r="N16" i="9"/>
  <c r="M16" i="9"/>
  <c r="L16" i="9"/>
  <c r="K16" i="9"/>
  <c r="J16" i="9"/>
  <c r="I16" i="9"/>
  <c r="H16" i="9"/>
  <c r="G16" i="9"/>
  <c r="R14" i="9" s="1"/>
  <c r="F16" i="9"/>
  <c r="E16" i="9"/>
  <c r="D16" i="9"/>
  <c r="C16" i="9"/>
  <c r="O14" i="9"/>
  <c r="O16" i="9" s="1"/>
  <c r="P29" i="9" l="1"/>
  <c r="P32" i="9"/>
  <c r="P23" i="9"/>
  <c r="P26" i="9"/>
  <c r="P20" i="9"/>
  <c r="P14" i="9"/>
  <c r="P17" i="10"/>
  <c r="J32" i="3"/>
  <c r="O39" i="9"/>
  <c r="O68" i="3" s="1"/>
  <c r="I32" i="3"/>
  <c r="L32" i="3"/>
  <c r="G32" i="3" s="1"/>
  <c r="D40" i="9"/>
  <c r="D69" i="3" s="1"/>
  <c r="K32" i="3"/>
  <c r="G86" i="3"/>
  <c r="D85" i="3"/>
  <c r="C40" i="10"/>
  <c r="C75" i="3" s="1"/>
  <c r="G40" i="10"/>
  <c r="K40" i="10"/>
  <c r="E40" i="10"/>
  <c r="E75" i="3" s="1"/>
  <c r="I40" i="10"/>
  <c r="M40" i="10"/>
  <c r="F19" i="9"/>
  <c r="G19" i="9"/>
  <c r="R15" i="9" s="1"/>
  <c r="P17" i="9" s="1"/>
  <c r="K19" i="9"/>
  <c r="O17" i="9"/>
  <c r="O19" i="9" s="1"/>
  <c r="I40" i="9"/>
  <c r="M40" i="9"/>
  <c r="J40" i="9"/>
  <c r="N40" i="9"/>
  <c r="K40" i="9"/>
  <c r="O38" i="9"/>
  <c r="C40" i="9"/>
  <c r="C69" i="3" s="1"/>
  <c r="G40" i="9"/>
  <c r="E40" i="9"/>
  <c r="E69" i="3" s="1"/>
  <c r="F40" i="9"/>
  <c r="F69" i="3" s="1"/>
  <c r="D32" i="3" l="1"/>
  <c r="O67" i="3"/>
  <c r="C32" i="3"/>
  <c r="G75" i="3"/>
  <c r="G69" i="3"/>
  <c r="O40" i="9"/>
  <c r="O69" i="3" s="1"/>
  <c r="N39" i="8" l="1"/>
  <c r="M39" i="8"/>
  <c r="L39" i="8"/>
  <c r="K39" i="8"/>
  <c r="J39" i="8"/>
  <c r="I39" i="8"/>
  <c r="H39" i="8"/>
  <c r="G39" i="8"/>
  <c r="F39" i="8"/>
  <c r="E39" i="8"/>
  <c r="D39" i="8"/>
  <c r="H40" i="8"/>
  <c r="N37" i="8"/>
  <c r="M37" i="8"/>
  <c r="L37" i="8"/>
  <c r="K37" i="8"/>
  <c r="J37" i="8"/>
  <c r="I37" i="8"/>
  <c r="H37" i="8"/>
  <c r="G37" i="8"/>
  <c r="F37" i="8"/>
  <c r="E37" i="8"/>
  <c r="D37" i="8"/>
  <c r="C37" i="8"/>
  <c r="N34" i="8"/>
  <c r="M34" i="8"/>
  <c r="L34" i="8"/>
  <c r="K34" i="8"/>
  <c r="J34" i="8"/>
  <c r="I34" i="8"/>
  <c r="H34" i="8"/>
  <c r="G34" i="8"/>
  <c r="R20" i="8" s="1"/>
  <c r="F34" i="8"/>
  <c r="E34" i="8"/>
  <c r="D34" i="8"/>
  <c r="C34" i="8"/>
  <c r="N31" i="8"/>
  <c r="M31" i="8"/>
  <c r="L31" i="8"/>
  <c r="K31" i="8"/>
  <c r="J31" i="8"/>
  <c r="I31" i="8"/>
  <c r="H31" i="8"/>
  <c r="G31" i="8"/>
  <c r="R19" i="8" s="1"/>
  <c r="F31" i="8"/>
  <c r="E31" i="8"/>
  <c r="D31" i="8"/>
  <c r="C31" i="8"/>
  <c r="N28" i="8"/>
  <c r="M28" i="8"/>
  <c r="L28" i="8"/>
  <c r="K28" i="8"/>
  <c r="J28" i="8"/>
  <c r="I28" i="8"/>
  <c r="H28" i="8"/>
  <c r="G28" i="8"/>
  <c r="R18" i="8" s="1"/>
  <c r="F28" i="8"/>
  <c r="E28" i="8"/>
  <c r="D28" i="8"/>
  <c r="C28" i="8"/>
  <c r="N25" i="8"/>
  <c r="M25" i="8"/>
  <c r="L25" i="8"/>
  <c r="K25" i="8"/>
  <c r="J25" i="8"/>
  <c r="I25" i="8"/>
  <c r="H25" i="8"/>
  <c r="G25" i="8"/>
  <c r="R17" i="8" s="1"/>
  <c r="F25" i="8"/>
  <c r="E25" i="8"/>
  <c r="D25" i="8"/>
  <c r="C25" i="8"/>
  <c r="N22" i="8"/>
  <c r="M22" i="8"/>
  <c r="L22" i="8"/>
  <c r="K22" i="8"/>
  <c r="J22" i="8"/>
  <c r="I22" i="8"/>
  <c r="H22" i="8"/>
  <c r="G22" i="8"/>
  <c r="R16" i="8" s="1"/>
  <c r="F22" i="8"/>
  <c r="E22" i="8"/>
  <c r="D22" i="8"/>
  <c r="C22" i="8"/>
  <c r="N19" i="8"/>
  <c r="M19" i="8"/>
  <c r="L19" i="8"/>
  <c r="K19" i="8"/>
  <c r="J19" i="8"/>
  <c r="I19" i="8"/>
  <c r="H19" i="8"/>
  <c r="G19" i="8"/>
  <c r="R15" i="8" s="1"/>
  <c r="F19" i="8"/>
  <c r="E19" i="8"/>
  <c r="D19" i="8"/>
  <c r="C19" i="8"/>
  <c r="N16" i="8"/>
  <c r="M16" i="8"/>
  <c r="L16" i="8"/>
  <c r="K16" i="8"/>
  <c r="J16" i="8"/>
  <c r="I16" i="8"/>
  <c r="H16" i="8"/>
  <c r="G16" i="8"/>
  <c r="F16" i="8"/>
  <c r="E16" i="8"/>
  <c r="D16" i="8"/>
  <c r="C16" i="8"/>
  <c r="N39" i="7"/>
  <c r="M39" i="7"/>
  <c r="L39" i="7"/>
  <c r="K39" i="7"/>
  <c r="J39" i="7"/>
  <c r="I39" i="7"/>
  <c r="H39" i="7"/>
  <c r="G39" i="7"/>
  <c r="F39" i="7"/>
  <c r="E39" i="7"/>
  <c r="D39" i="7"/>
  <c r="C39" i="7"/>
  <c r="L40" i="7"/>
  <c r="N37" i="7"/>
  <c r="M37" i="7"/>
  <c r="L37" i="7"/>
  <c r="K37" i="7"/>
  <c r="J37" i="7"/>
  <c r="I37" i="7"/>
  <c r="H37" i="7"/>
  <c r="G37" i="7"/>
  <c r="R21" i="7" s="1"/>
  <c r="P35" i="7" s="1"/>
  <c r="F37" i="7"/>
  <c r="E37" i="7"/>
  <c r="D37" i="7"/>
  <c r="C37" i="7"/>
  <c r="N34" i="7"/>
  <c r="M34" i="7"/>
  <c r="L34" i="7"/>
  <c r="K34" i="7"/>
  <c r="J34" i="7"/>
  <c r="I34" i="7"/>
  <c r="H34" i="7"/>
  <c r="G34" i="7"/>
  <c r="R20" i="7" s="1"/>
  <c r="P32" i="7" s="1"/>
  <c r="F34" i="7"/>
  <c r="E34" i="7"/>
  <c r="D34" i="7"/>
  <c r="C34" i="7"/>
  <c r="N31" i="7"/>
  <c r="M31" i="7"/>
  <c r="L31" i="7"/>
  <c r="K31" i="7"/>
  <c r="J31" i="7"/>
  <c r="I31" i="7"/>
  <c r="H31" i="7"/>
  <c r="G31" i="7"/>
  <c r="R19" i="7" s="1"/>
  <c r="P29" i="7" s="1"/>
  <c r="F31" i="7"/>
  <c r="E31" i="7"/>
  <c r="D31" i="7"/>
  <c r="C31" i="7"/>
  <c r="N28" i="7"/>
  <c r="M28" i="7"/>
  <c r="L28" i="7"/>
  <c r="K28" i="7"/>
  <c r="J28" i="7"/>
  <c r="I28" i="7"/>
  <c r="H28" i="7"/>
  <c r="G28" i="7"/>
  <c r="R18" i="7" s="1"/>
  <c r="P26" i="7" s="1"/>
  <c r="F28" i="7"/>
  <c r="E28" i="7"/>
  <c r="D28" i="7"/>
  <c r="C28" i="7"/>
  <c r="N25" i="7"/>
  <c r="M25" i="7"/>
  <c r="L25" i="7"/>
  <c r="K25" i="7"/>
  <c r="J25" i="7"/>
  <c r="I25" i="7"/>
  <c r="H25" i="7"/>
  <c r="G25" i="7"/>
  <c r="R17" i="7" s="1"/>
  <c r="P23" i="7" s="1"/>
  <c r="F25" i="7"/>
  <c r="E25" i="7"/>
  <c r="D25" i="7"/>
  <c r="C25" i="7"/>
  <c r="N22" i="7"/>
  <c r="M22" i="7"/>
  <c r="L22" i="7"/>
  <c r="K22" i="7"/>
  <c r="J22" i="7"/>
  <c r="I22" i="7"/>
  <c r="H22" i="7"/>
  <c r="G22" i="7"/>
  <c r="R16" i="7" s="1"/>
  <c r="P20" i="7" s="1"/>
  <c r="F22" i="7"/>
  <c r="E22" i="7"/>
  <c r="D22" i="7"/>
  <c r="C22" i="7"/>
  <c r="N19" i="7"/>
  <c r="M19" i="7"/>
  <c r="L19" i="7"/>
  <c r="K19" i="7"/>
  <c r="J19" i="7"/>
  <c r="I19" i="7"/>
  <c r="H19" i="7"/>
  <c r="G19" i="7"/>
  <c r="R15" i="7" s="1"/>
  <c r="F19" i="7"/>
  <c r="E19" i="7"/>
  <c r="D19" i="7"/>
  <c r="C19" i="7"/>
  <c r="N16" i="7"/>
  <c r="M16" i="7"/>
  <c r="L16" i="7"/>
  <c r="K16" i="7"/>
  <c r="J16" i="7"/>
  <c r="I16" i="7"/>
  <c r="H16" i="7"/>
  <c r="G16" i="7"/>
  <c r="R14" i="7" s="1"/>
  <c r="P14" i="7" s="1"/>
  <c r="F16" i="7"/>
  <c r="E16" i="7"/>
  <c r="D16" i="7"/>
  <c r="C16" i="7"/>
  <c r="K40" i="6"/>
  <c r="N39" i="6"/>
  <c r="M39" i="6"/>
  <c r="L39" i="6"/>
  <c r="K39" i="6"/>
  <c r="J39" i="6"/>
  <c r="I39" i="6"/>
  <c r="H39" i="6"/>
  <c r="G39" i="6"/>
  <c r="F39" i="6"/>
  <c r="E39" i="6"/>
  <c r="D39" i="6"/>
  <c r="N37" i="6"/>
  <c r="M37" i="6"/>
  <c r="L37" i="6"/>
  <c r="K37" i="6"/>
  <c r="J37" i="6"/>
  <c r="I37" i="6"/>
  <c r="H37" i="6"/>
  <c r="G37" i="6"/>
  <c r="R21" i="6" s="1"/>
  <c r="P35" i="6" s="1"/>
  <c r="F37" i="6"/>
  <c r="E37" i="6"/>
  <c r="D37" i="6"/>
  <c r="C37" i="6"/>
  <c r="N34" i="6"/>
  <c r="M34" i="6"/>
  <c r="L34" i="6"/>
  <c r="K34" i="6"/>
  <c r="J34" i="6"/>
  <c r="I34" i="6"/>
  <c r="H34" i="6"/>
  <c r="G34" i="6"/>
  <c r="R20" i="6" s="1"/>
  <c r="P32" i="6" s="1"/>
  <c r="F34" i="6"/>
  <c r="E34" i="6"/>
  <c r="D34" i="6"/>
  <c r="C34" i="6"/>
  <c r="N31" i="6"/>
  <c r="M31" i="6"/>
  <c r="L31" i="6"/>
  <c r="K31" i="6"/>
  <c r="J31" i="6"/>
  <c r="I31" i="6"/>
  <c r="H31" i="6"/>
  <c r="G31" i="6"/>
  <c r="R19" i="6" s="1"/>
  <c r="P29" i="6" s="1"/>
  <c r="F31" i="6"/>
  <c r="E31" i="6"/>
  <c r="D31" i="6"/>
  <c r="C31" i="6"/>
  <c r="N28" i="6"/>
  <c r="M28" i="6"/>
  <c r="L28" i="6"/>
  <c r="K28" i="6"/>
  <c r="J28" i="6"/>
  <c r="I28" i="6"/>
  <c r="H28" i="6"/>
  <c r="G28" i="6"/>
  <c r="R18" i="6" s="1"/>
  <c r="P26" i="6" s="1"/>
  <c r="F28" i="6"/>
  <c r="E28" i="6"/>
  <c r="D28" i="6"/>
  <c r="C28" i="6"/>
  <c r="N25" i="6"/>
  <c r="M25" i="6"/>
  <c r="L25" i="6"/>
  <c r="K25" i="6"/>
  <c r="J25" i="6"/>
  <c r="I25" i="6"/>
  <c r="H25" i="6"/>
  <c r="G25" i="6"/>
  <c r="R17" i="6" s="1"/>
  <c r="P23" i="6" s="1"/>
  <c r="F25" i="6"/>
  <c r="E25" i="6"/>
  <c r="D25" i="6"/>
  <c r="C25" i="6"/>
  <c r="N22" i="6"/>
  <c r="M22" i="6"/>
  <c r="L22" i="6"/>
  <c r="K22" i="6"/>
  <c r="J22" i="6"/>
  <c r="I22" i="6"/>
  <c r="H22" i="6"/>
  <c r="G22" i="6"/>
  <c r="R16" i="6" s="1"/>
  <c r="P20" i="6" s="1"/>
  <c r="F22" i="6"/>
  <c r="E22" i="6"/>
  <c r="D22" i="6"/>
  <c r="C22" i="6"/>
  <c r="N19" i="6"/>
  <c r="M19" i="6"/>
  <c r="L19" i="6"/>
  <c r="K19" i="6"/>
  <c r="J19" i="6"/>
  <c r="I19" i="6"/>
  <c r="H19" i="6"/>
  <c r="G19" i="6"/>
  <c r="R15" i="6" s="1"/>
  <c r="F19" i="6"/>
  <c r="E19" i="6"/>
  <c r="D19" i="6"/>
  <c r="C19" i="6"/>
  <c r="N16" i="6"/>
  <c r="M16" i="6"/>
  <c r="L16" i="6"/>
  <c r="K16" i="6"/>
  <c r="J16" i="6"/>
  <c r="I16" i="6"/>
  <c r="H16" i="6"/>
  <c r="G16" i="6"/>
  <c r="R14" i="6" s="1"/>
  <c r="P14" i="6" s="1"/>
  <c r="F16" i="6"/>
  <c r="E16" i="6"/>
  <c r="D16" i="6"/>
  <c r="C16" i="6"/>
  <c r="P20" i="8" l="1"/>
  <c r="P23" i="8"/>
  <c r="P26" i="8"/>
  <c r="P29" i="8"/>
  <c r="P32" i="8"/>
  <c r="P35" i="8"/>
  <c r="P17" i="8"/>
  <c r="P17" i="7"/>
  <c r="P17" i="6"/>
  <c r="G62" i="3"/>
  <c r="L31" i="3"/>
  <c r="G31" i="3" s="1"/>
  <c r="D62" i="3"/>
  <c r="O39" i="8"/>
  <c r="I31" i="3"/>
  <c r="E62" i="3"/>
  <c r="J31" i="3"/>
  <c r="F62" i="3"/>
  <c r="K31" i="3"/>
  <c r="C56" i="3"/>
  <c r="O39" i="7"/>
  <c r="H30" i="3"/>
  <c r="D56" i="3"/>
  <c r="I30" i="3"/>
  <c r="F56" i="3"/>
  <c r="K30" i="3"/>
  <c r="G56" i="3"/>
  <c r="L30" i="3"/>
  <c r="G30" i="3" s="1"/>
  <c r="E56" i="3"/>
  <c r="J30" i="3"/>
  <c r="F50" i="3"/>
  <c r="K29" i="3"/>
  <c r="G50" i="3"/>
  <c r="L29" i="3"/>
  <c r="G29" i="3" s="1"/>
  <c r="G40" i="6"/>
  <c r="D50" i="3"/>
  <c r="O39" i="6"/>
  <c r="I29" i="3"/>
  <c r="E50" i="3"/>
  <c r="J29" i="3"/>
  <c r="D40" i="8"/>
  <c r="D63" i="3" s="1"/>
  <c r="L40" i="8"/>
  <c r="F40" i="8"/>
  <c r="F63" i="3" s="1"/>
  <c r="J40" i="8"/>
  <c r="N40" i="8"/>
  <c r="C40" i="8"/>
  <c r="C63" i="3" s="1"/>
  <c r="G40" i="8"/>
  <c r="K40" i="8"/>
  <c r="E40" i="8"/>
  <c r="E63" i="3" s="1"/>
  <c r="I40" i="8"/>
  <c r="M40" i="8"/>
  <c r="D40" i="7"/>
  <c r="D57" i="3" s="1"/>
  <c r="H40" i="7"/>
  <c r="E40" i="7"/>
  <c r="E57" i="3" s="1"/>
  <c r="I40" i="7"/>
  <c r="M40" i="7"/>
  <c r="F40" i="7"/>
  <c r="F57" i="3" s="1"/>
  <c r="J40" i="7"/>
  <c r="N40" i="7"/>
  <c r="C40" i="7"/>
  <c r="C57" i="3" s="1"/>
  <c r="G40" i="7"/>
  <c r="K40" i="7"/>
  <c r="D40" i="6"/>
  <c r="D51" i="3" s="1"/>
  <c r="H40" i="6"/>
  <c r="L40" i="6"/>
  <c r="E40" i="6"/>
  <c r="E51" i="3" s="1"/>
  <c r="I40" i="6"/>
  <c r="M40" i="6"/>
  <c r="F40" i="6"/>
  <c r="F51" i="3" s="1"/>
  <c r="J40" i="6"/>
  <c r="N40" i="6"/>
  <c r="C40" i="6"/>
  <c r="C51" i="3" s="1"/>
  <c r="O62" i="3" l="1"/>
  <c r="O40" i="8"/>
  <c r="O63" i="3" s="1"/>
  <c r="G63" i="3"/>
  <c r="G57" i="3"/>
  <c r="O56" i="3"/>
  <c r="O40" i="7"/>
  <c r="O57" i="3" s="1"/>
  <c r="O50" i="3"/>
  <c r="O40" i="6"/>
  <c r="O51" i="3" s="1"/>
  <c r="G51" i="3"/>
  <c r="N39" i="5"/>
  <c r="M39" i="5"/>
  <c r="L39" i="5"/>
  <c r="K39" i="5"/>
  <c r="J39" i="5"/>
  <c r="I39" i="5"/>
  <c r="H39" i="5"/>
  <c r="G39" i="5"/>
  <c r="F39" i="5"/>
  <c r="F40" i="5" s="1"/>
  <c r="F45" i="3" s="1"/>
  <c r="E39" i="5"/>
  <c r="D39" i="5"/>
  <c r="N40" i="5"/>
  <c r="L40" i="5"/>
  <c r="J40" i="5"/>
  <c r="H40" i="5"/>
  <c r="N37" i="5"/>
  <c r="M37" i="5"/>
  <c r="L37" i="5"/>
  <c r="K37" i="5"/>
  <c r="J37" i="5"/>
  <c r="I37" i="5"/>
  <c r="H37" i="5"/>
  <c r="G37" i="5"/>
  <c r="R21" i="5" s="1"/>
  <c r="P35" i="5" s="1"/>
  <c r="F37" i="5"/>
  <c r="E37" i="5"/>
  <c r="D37" i="5"/>
  <c r="C37" i="5"/>
  <c r="N34" i="5"/>
  <c r="M34" i="5"/>
  <c r="L34" i="5"/>
  <c r="K34" i="5"/>
  <c r="J34" i="5"/>
  <c r="I34" i="5"/>
  <c r="H34" i="5"/>
  <c r="G34" i="5"/>
  <c r="R20" i="5" s="1"/>
  <c r="P32" i="5" s="1"/>
  <c r="F34" i="5"/>
  <c r="E34" i="5"/>
  <c r="D34" i="5"/>
  <c r="C34" i="5"/>
  <c r="N31" i="5"/>
  <c r="M31" i="5"/>
  <c r="L31" i="5"/>
  <c r="K31" i="5"/>
  <c r="J31" i="5"/>
  <c r="I31" i="5"/>
  <c r="H31" i="5"/>
  <c r="G31" i="5"/>
  <c r="R19" i="5" s="1"/>
  <c r="F31" i="5"/>
  <c r="E31" i="5"/>
  <c r="D31" i="5"/>
  <c r="C31" i="5"/>
  <c r="N28" i="5"/>
  <c r="M28" i="5"/>
  <c r="L28" i="5"/>
  <c r="K28" i="5"/>
  <c r="J28" i="5"/>
  <c r="I28" i="5"/>
  <c r="H28" i="5"/>
  <c r="G28" i="5"/>
  <c r="R18" i="5" s="1"/>
  <c r="F28" i="5"/>
  <c r="E28" i="5"/>
  <c r="D28" i="5"/>
  <c r="C28" i="5"/>
  <c r="N25" i="5"/>
  <c r="M25" i="5"/>
  <c r="L25" i="5"/>
  <c r="K25" i="5"/>
  <c r="J25" i="5"/>
  <c r="I25" i="5"/>
  <c r="H25" i="5"/>
  <c r="G25" i="5"/>
  <c r="R17" i="5" s="1"/>
  <c r="F25" i="5"/>
  <c r="E25" i="5"/>
  <c r="D25" i="5"/>
  <c r="C25" i="5"/>
  <c r="N22" i="5"/>
  <c r="M22" i="5"/>
  <c r="L22" i="5"/>
  <c r="K22" i="5"/>
  <c r="J22" i="5"/>
  <c r="I22" i="5"/>
  <c r="H22" i="5"/>
  <c r="G22" i="5"/>
  <c r="R16" i="5" s="1"/>
  <c r="F22" i="5"/>
  <c r="E22" i="5"/>
  <c r="D22" i="5"/>
  <c r="C22" i="5"/>
  <c r="N19" i="5"/>
  <c r="M19" i="5"/>
  <c r="L19" i="5"/>
  <c r="K19" i="5"/>
  <c r="J19" i="5"/>
  <c r="I19" i="5"/>
  <c r="H19" i="5"/>
  <c r="G19" i="5"/>
  <c r="R15" i="5" s="1"/>
  <c r="F19" i="5"/>
  <c r="E19" i="5"/>
  <c r="D19" i="5"/>
  <c r="C19" i="5"/>
  <c r="N16" i="5"/>
  <c r="M16" i="5"/>
  <c r="L16" i="5"/>
  <c r="K16" i="5"/>
  <c r="J16" i="5"/>
  <c r="I16" i="5"/>
  <c r="H16" i="5"/>
  <c r="G16" i="5"/>
  <c r="R14" i="5" s="1"/>
  <c r="P14" i="5" s="1"/>
  <c r="F16" i="5"/>
  <c r="E16" i="5"/>
  <c r="D16" i="5"/>
  <c r="C16" i="5"/>
  <c r="D29" i="3"/>
  <c r="D30" i="3"/>
  <c r="D31" i="3"/>
  <c r="D33" i="3"/>
  <c r="F39" i="4"/>
  <c r="G39" i="4"/>
  <c r="G38" i="3" s="1"/>
  <c r="H39" i="4"/>
  <c r="I39" i="4"/>
  <c r="J39" i="4"/>
  <c r="K39" i="4"/>
  <c r="L39" i="4"/>
  <c r="M39" i="4"/>
  <c r="N39" i="4"/>
  <c r="D39" i="4"/>
  <c r="D38" i="3" s="1"/>
  <c r="E39" i="4"/>
  <c r="H27" i="3"/>
  <c r="N37" i="4"/>
  <c r="M37" i="4"/>
  <c r="L37" i="4"/>
  <c r="K37" i="4"/>
  <c r="J37" i="4"/>
  <c r="I37" i="4"/>
  <c r="H37" i="4"/>
  <c r="G37" i="4"/>
  <c r="R21" i="4" s="1"/>
  <c r="F37" i="4"/>
  <c r="E37" i="4"/>
  <c r="D37" i="4"/>
  <c r="C37" i="4"/>
  <c r="N34" i="4"/>
  <c r="M34" i="4"/>
  <c r="L34" i="4"/>
  <c r="K34" i="4"/>
  <c r="J34" i="4"/>
  <c r="I34" i="4"/>
  <c r="H34" i="4"/>
  <c r="G34" i="4"/>
  <c r="R20" i="4" s="1"/>
  <c r="P32" i="4" s="1"/>
  <c r="F34" i="4"/>
  <c r="E34" i="4"/>
  <c r="D34" i="4"/>
  <c r="C34" i="4"/>
  <c r="N31" i="4"/>
  <c r="M31" i="4"/>
  <c r="L31" i="4"/>
  <c r="K31" i="4"/>
  <c r="J31" i="4"/>
  <c r="I31" i="4"/>
  <c r="H31" i="4"/>
  <c r="G31" i="4"/>
  <c r="R19" i="4" s="1"/>
  <c r="F31" i="4"/>
  <c r="E31" i="4"/>
  <c r="D31" i="4"/>
  <c r="C31" i="4"/>
  <c r="N28" i="4"/>
  <c r="M28" i="4"/>
  <c r="L28" i="4"/>
  <c r="K28" i="4"/>
  <c r="J28" i="4"/>
  <c r="I28" i="4"/>
  <c r="H28" i="4"/>
  <c r="G28" i="4"/>
  <c r="R18" i="4" s="1"/>
  <c r="F28" i="4"/>
  <c r="E28" i="4"/>
  <c r="D28" i="4"/>
  <c r="C28" i="4"/>
  <c r="N25" i="4"/>
  <c r="M25" i="4"/>
  <c r="L25" i="4"/>
  <c r="K25" i="4"/>
  <c r="J25" i="4"/>
  <c r="I25" i="4"/>
  <c r="H25" i="4"/>
  <c r="G25" i="4"/>
  <c r="R17" i="4" s="1"/>
  <c r="F25" i="4"/>
  <c r="E25" i="4"/>
  <c r="D25" i="4"/>
  <c r="C25" i="4"/>
  <c r="N22" i="4"/>
  <c r="M22" i="4"/>
  <c r="L22" i="4"/>
  <c r="K22" i="4"/>
  <c r="J22" i="4"/>
  <c r="I22" i="4"/>
  <c r="H22" i="4"/>
  <c r="G22" i="4"/>
  <c r="R16" i="4" s="1"/>
  <c r="F22" i="4"/>
  <c r="E22" i="4"/>
  <c r="D22" i="4"/>
  <c r="C22" i="4"/>
  <c r="C19" i="4"/>
  <c r="N19" i="4"/>
  <c r="M19" i="4"/>
  <c r="L19" i="4"/>
  <c r="K19" i="4"/>
  <c r="J19" i="4"/>
  <c r="I19" i="4"/>
  <c r="R15" i="4"/>
  <c r="F19" i="4"/>
  <c r="E19" i="4"/>
  <c r="D19" i="4"/>
  <c r="H16" i="4"/>
  <c r="I16" i="4"/>
  <c r="J16" i="4"/>
  <c r="K16" i="4"/>
  <c r="L16" i="4"/>
  <c r="M16" i="4"/>
  <c r="N16" i="4"/>
  <c r="D16" i="4"/>
  <c r="E16" i="4"/>
  <c r="F16" i="4"/>
  <c r="G16" i="4"/>
  <c r="R14" i="4" s="1"/>
  <c r="P23" i="5" l="1"/>
  <c r="P26" i="5"/>
  <c r="P29" i="5"/>
  <c r="P23" i="4"/>
  <c r="P26" i="4"/>
  <c r="P29" i="4"/>
  <c r="P20" i="5"/>
  <c r="P14" i="4"/>
  <c r="P20" i="4"/>
  <c r="P35" i="4"/>
  <c r="P17" i="5"/>
  <c r="G44" i="3"/>
  <c r="G40" i="5"/>
  <c r="G45" i="3" s="1"/>
  <c r="L28" i="3"/>
  <c r="G28" i="3" s="1"/>
  <c r="D44" i="3"/>
  <c r="O39" i="5"/>
  <c r="I28" i="3"/>
  <c r="E44" i="3"/>
  <c r="J28" i="3"/>
  <c r="F44" i="3"/>
  <c r="K28" i="3"/>
  <c r="J27" i="3"/>
  <c r="E38" i="3"/>
  <c r="K27" i="3"/>
  <c r="F38" i="3"/>
  <c r="P17" i="4"/>
  <c r="I27" i="3"/>
  <c r="O39" i="4"/>
  <c r="L27" i="3"/>
  <c r="G27" i="3" s="1"/>
  <c r="G40" i="4"/>
  <c r="K40" i="5"/>
  <c r="I40" i="5"/>
  <c r="M40" i="5"/>
  <c r="D40" i="5"/>
  <c r="D45" i="3" s="1"/>
  <c r="C40" i="5"/>
  <c r="C45" i="3" s="1"/>
  <c r="E40" i="5"/>
  <c r="E45" i="3" s="1"/>
  <c r="M40" i="4"/>
  <c r="I40" i="4"/>
  <c r="K40" i="4"/>
  <c r="N40" i="4"/>
  <c r="J40" i="4"/>
  <c r="F40" i="4"/>
  <c r="F39" i="3" s="1"/>
  <c r="L40" i="4"/>
  <c r="H40" i="4"/>
  <c r="D40" i="4"/>
  <c r="D39" i="3" s="1"/>
  <c r="C40" i="4"/>
  <c r="C39" i="3" s="1"/>
  <c r="E40" i="4"/>
  <c r="E39" i="3" s="1"/>
  <c r="E29" i="3"/>
  <c r="E30" i="3"/>
  <c r="E31" i="3"/>
  <c r="E32" i="3"/>
  <c r="E33" i="3"/>
  <c r="D28" i="3" l="1"/>
  <c r="E28" i="3" s="1"/>
  <c r="O44" i="3"/>
  <c r="O40" i="5"/>
  <c r="O45" i="3" s="1"/>
  <c r="O40" i="4"/>
  <c r="O39" i="3" s="1"/>
  <c r="O38" i="3"/>
  <c r="G39" i="3"/>
  <c r="D27" i="3"/>
  <c r="E27" i="3" s="1"/>
  <c r="C263" i="3" l="1"/>
  <c r="C262" i="3"/>
  <c r="C264" i="3"/>
  <c r="C260" i="3"/>
  <c r="C261" i="3"/>
  <c r="C258" i="3"/>
  <c r="C257" i="3"/>
  <c r="C2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NING MEI</author>
  </authors>
  <commentList>
    <comment ref="H15" authorId="0" shapeId="0" xr:uid="{7D7F4AB3-A0AF-4175-97E5-636B4E907BCF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其中已发货100%收入：1528.6万元，剩余一周预计发货500万左右</t>
        </r>
      </text>
    </comment>
    <comment ref="I15" authorId="0" shapeId="0" xr:uid="{C76F47D3-F68C-434F-AD4A-246B787046DA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其中已发货100%收入：截止5.24号发货1692万元，剩余一周预计发货500万左右</t>
        </r>
      </text>
    </comment>
    <comment ref="F23" authorId="0" shapeId="0" xr:uid="{787D7626-8E65-4DE3-8692-D600A4591D65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西安基本未生产
天津戴姆勒单班运行
长春未生产</t>
        </r>
      </text>
    </comment>
    <comment ref="E26" authorId="0" shapeId="0" xr:uid="{11EC21F4-3390-4990-8B65-EADF61D17382}">
      <text>
        <r>
          <rPr>
            <sz val="9"/>
            <rFont val="宋体"/>
            <family val="3"/>
            <charset val="134"/>
          </rPr>
          <t>由于2020年度实际发放2018年度奖金，但2018年度奖金在2018年已经计提并不影响2020年度损益，但2020年1月份预算中包括2019年和2018年度奖金约239万元。而管理费用中奖金占到170万元，他们两项直接影响本月的损益，造成实际利润差额为185.5万元，这两项费用的影响占比90%以上。</t>
        </r>
      </text>
    </comment>
    <comment ref="S26" authorId="0" shapeId="0" xr:uid="{C96AEBFC-AF1F-4A99-807C-AB1FA3EF3B50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目标总利润（内+外）
单位：万元</t>
        </r>
      </text>
    </comment>
    <comment ref="S27" authorId="0" shapeId="0" xr:uid="{DCF7B53A-D81A-4EDD-8B4D-B083EB11DB8F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总实际达成（内+外）
单位：万元</t>
        </r>
      </text>
    </comment>
    <comment ref="F31" authorId="0" shapeId="0" xr:uid="{B319A248-8593-4F32-B3E2-A26CB92EAC3D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越野车福田B40未生产
诸城单班运行</t>
        </r>
      </text>
    </comment>
    <comment ref="E33" authorId="0" shapeId="0" xr:uid="{00D5C8BE-1ED5-4FF0-A1AC-12AE4C6327A7}">
      <text>
        <r>
          <rPr>
            <sz val="9"/>
            <rFont val="宋体"/>
            <family val="3"/>
            <charset val="134"/>
          </rPr>
          <t>1月预算收入2529.93万，实际实现2256.33万，完成预算的89.2%，
1月预算销售成本2224.14万，实际销售成本1948.46万，完成预算的87.61%。
本月内部销售收入完成百分比为97.05%，外部完成百分比为62.87%，而销售给外部的座椅产品完成率为35.69%，座椅产品中发北汽昌河M31RB座椅预算2000辆份，收入133.95万，实际发货前排左座椅26个，右座椅144个，收入为5.83万，仅完成4.35%</t>
        </r>
      </text>
    </comment>
    <comment ref="G63" authorId="1" shapeId="0" xr:uid="{BFE8F79A-E8CB-48A0-8048-1F1CF1A8113D}">
      <text>
        <r>
          <rPr>
            <sz val="9"/>
            <rFont val="宋体"/>
            <family val="3"/>
            <charset val="134"/>
          </rPr>
          <t>配件18.5，主机厂5.5</t>
        </r>
      </text>
    </comment>
    <comment ref="H63" authorId="1" shapeId="0" xr:uid="{C07E3CFC-CF66-4414-A738-6CF8BBDA3DB2}">
      <text>
        <r>
          <rPr>
            <sz val="9"/>
            <rFont val="宋体"/>
            <family val="3"/>
            <charset val="134"/>
          </rPr>
          <t>配件预计销售10万，主机厂B27座椅D03座椅合计预计销售50万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23" authorId="0" shapeId="0" xr:uid="{6EE5C3E2-DE03-4264-9C98-9040C046707D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直接+劳务+临时</t>
        </r>
      </text>
    </comment>
  </commentList>
</comments>
</file>

<file path=xl/sharedStrings.xml><?xml version="1.0" encoding="utf-8"?>
<sst xmlns="http://schemas.openxmlformats.org/spreadsheetml/2006/main" count="1792" uniqueCount="245">
  <si>
    <t>工厂</t>
  </si>
  <si>
    <t>排名</t>
  </si>
  <si>
    <t>年度目标</t>
  </si>
  <si>
    <t>累计完成</t>
  </si>
  <si>
    <t>天津</t>
  </si>
  <si>
    <t>湖南</t>
  </si>
  <si>
    <t>西安</t>
  </si>
  <si>
    <t>山东</t>
  </si>
  <si>
    <t>长春</t>
  </si>
  <si>
    <t>成都</t>
  </si>
  <si>
    <t>合计</t>
  </si>
  <si>
    <t>安路普</t>
    <phoneticPr fontId="3" type="noConversion"/>
  </si>
  <si>
    <t>河北</t>
    <phoneticPr fontId="3" type="noConversion"/>
  </si>
  <si>
    <t>直接人员</t>
    <phoneticPr fontId="3" type="noConversion"/>
  </si>
  <si>
    <t>间接人员</t>
    <phoneticPr fontId="3" type="noConversion"/>
  </si>
  <si>
    <t>人员情况</t>
    <phoneticPr fontId="3" type="noConversion"/>
  </si>
  <si>
    <t>1月</t>
    <phoneticPr fontId="3" type="noConversion"/>
  </si>
  <si>
    <t>2月</t>
  </si>
  <si>
    <t>2月</t>
    <phoneticPr fontId="3" type="noConversion"/>
  </si>
  <si>
    <t>合计</t>
    <phoneticPr fontId="3" type="noConversion"/>
  </si>
  <si>
    <t>工厂</t>
    <phoneticPr fontId="3" type="noConversion"/>
  </si>
  <si>
    <t>利润</t>
    <phoneticPr fontId="3" type="noConversion"/>
  </si>
  <si>
    <t>2019年</t>
    <phoneticPr fontId="3" type="noConversion"/>
  </si>
  <si>
    <t>2020年</t>
    <phoneticPr fontId="3" type="noConversion"/>
  </si>
  <si>
    <t>同比增减</t>
    <phoneticPr fontId="3" type="noConversion"/>
  </si>
  <si>
    <t>增减率</t>
    <phoneticPr fontId="3" type="noConversion"/>
  </si>
  <si>
    <t>项目</t>
    <phoneticPr fontId="3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</si>
  <si>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</si>
  <si>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</si>
  <si>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</si>
  <si>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</si>
  <si>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</si>
  <si>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</si>
  <si>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</si>
  <si>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</si>
  <si>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</si>
  <si>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</si>
  <si>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原材料</t>
    <phoneticPr fontId="3" type="noConversion"/>
  </si>
  <si>
    <t>年份</t>
    <phoneticPr fontId="3" type="noConversion"/>
  </si>
  <si>
    <t>差异</t>
    <phoneticPr fontId="3" type="noConversion"/>
  </si>
  <si>
    <t>备注</t>
    <phoneticPr fontId="3" type="noConversion"/>
  </si>
  <si>
    <t>总结</t>
    <phoneticPr fontId="3" type="noConversion"/>
  </si>
  <si>
    <t>营业成本</t>
    <phoneticPr fontId="3" type="noConversion"/>
  </si>
  <si>
    <t>销售费用</t>
  </si>
  <si>
    <t>管理费用</t>
    <phoneticPr fontId="3" type="noConversion"/>
  </si>
  <si>
    <t>财务费用</t>
    <phoneticPr fontId="3" type="noConversion"/>
  </si>
  <si>
    <t>营业收入</t>
    <phoneticPr fontId="3" type="noConversion"/>
  </si>
  <si>
    <t>销售费用</t>
    <phoneticPr fontId="3" type="noConversion"/>
  </si>
  <si>
    <t>利润</t>
  </si>
  <si>
    <t>5月</t>
    <phoneticPr fontId="3" type="noConversion"/>
  </si>
  <si>
    <t>人均产值</t>
  </si>
  <si>
    <t>劳效率</t>
  </si>
  <si>
    <t>2019年与2020年库存实际对比</t>
    <phoneticPr fontId="3" type="noConversion"/>
  </si>
  <si>
    <t>交付数量 （件）</t>
    <phoneticPr fontId="3" type="noConversion"/>
  </si>
  <si>
    <t>3月</t>
    <phoneticPr fontId="3" type="noConversion"/>
  </si>
  <si>
    <t>4月</t>
    <phoneticPr fontId="3" type="noConversion"/>
  </si>
  <si>
    <t>接间人员</t>
    <phoneticPr fontId="3" type="noConversion"/>
  </si>
  <si>
    <t>6月</t>
    <phoneticPr fontId="3" type="noConversion"/>
  </si>
  <si>
    <t>湖南</t>
    <phoneticPr fontId="3" type="noConversion"/>
  </si>
  <si>
    <t>西安</t>
    <phoneticPr fontId="3" type="noConversion"/>
  </si>
  <si>
    <t>山东</t>
    <phoneticPr fontId="3" type="noConversion"/>
  </si>
  <si>
    <t>长春</t>
    <phoneticPr fontId="3" type="noConversion"/>
  </si>
  <si>
    <t>成都</t>
    <phoneticPr fontId="3" type="noConversion"/>
  </si>
  <si>
    <t>1月</t>
  </si>
  <si>
    <t>河北</t>
  </si>
  <si>
    <t>安路普</t>
  </si>
  <si>
    <t>劳动效率</t>
  </si>
  <si>
    <t>完成工时</t>
  </si>
  <si>
    <t>投入工时</t>
  </si>
  <si>
    <t>一次交验合格率</t>
    <phoneticPr fontId="3" type="noConversion"/>
  </si>
  <si>
    <t>刘思含</t>
  </si>
  <si>
    <t>编制</t>
  </si>
  <si>
    <t>审核</t>
  </si>
  <si>
    <t>批准</t>
  </si>
  <si>
    <t>编制日期</t>
  </si>
  <si>
    <t>日期</t>
  </si>
  <si>
    <t>裁
决</t>
    <phoneticPr fontId="3" type="noConversion"/>
  </si>
  <si>
    <t>预算</t>
  </si>
  <si>
    <t>1月</t>
    <phoneticPr fontId="3" type="noConversion"/>
  </si>
  <si>
    <t>2月</t>
    <phoneticPr fontId="3" type="noConversion"/>
  </si>
  <si>
    <t>4月</t>
    <phoneticPr fontId="3" type="noConversion"/>
  </si>
  <si>
    <t>3月</t>
    <phoneticPr fontId="3" type="noConversion"/>
  </si>
  <si>
    <t>5月</t>
    <phoneticPr fontId="3" type="noConversion"/>
  </si>
  <si>
    <t>6月</t>
    <phoneticPr fontId="3" type="noConversion"/>
  </si>
  <si>
    <t>7月</t>
    <phoneticPr fontId="3" type="noConversion"/>
  </si>
  <si>
    <t>8月</t>
    <phoneticPr fontId="3" type="noConversion"/>
  </si>
  <si>
    <t>9月</t>
    <phoneticPr fontId="3" type="noConversion"/>
  </si>
  <si>
    <t>10月</t>
    <phoneticPr fontId="3" type="noConversion"/>
  </si>
  <si>
    <t>11月</t>
    <phoneticPr fontId="3" type="noConversion"/>
  </si>
  <si>
    <t>12月</t>
    <phoneticPr fontId="3" type="noConversion"/>
  </si>
  <si>
    <t>项目</t>
    <phoneticPr fontId="3" type="noConversion"/>
  </si>
  <si>
    <t>1、</t>
    <phoneticPr fontId="3" type="noConversion"/>
  </si>
  <si>
    <t>财务指标完成实绩（单位：万元）</t>
    <phoneticPr fontId="3" type="noConversion"/>
  </si>
  <si>
    <t>1-1</t>
    <phoneticPr fontId="3" type="noConversion"/>
  </si>
  <si>
    <t>1-2</t>
    <phoneticPr fontId="3" type="noConversion"/>
  </si>
  <si>
    <t>管理费用</t>
  </si>
  <si>
    <t>财务费用</t>
  </si>
  <si>
    <t>营业成本</t>
    <phoneticPr fontId="3" type="noConversion"/>
  </si>
  <si>
    <t>营业利润</t>
    <phoneticPr fontId="3" type="noConversion"/>
  </si>
  <si>
    <t>净利润</t>
    <phoneticPr fontId="3" type="noConversion"/>
  </si>
  <si>
    <t>预算</t>
    <phoneticPr fontId="3" type="noConversion"/>
  </si>
  <si>
    <t xml:space="preserve">2020全年 </t>
    <phoneticPr fontId="3" type="noConversion"/>
  </si>
  <si>
    <t>实际</t>
    <phoneticPr fontId="3" type="noConversion"/>
  </si>
  <si>
    <t>实际</t>
    <phoneticPr fontId="3" type="noConversion"/>
  </si>
  <si>
    <t>预算</t>
    <phoneticPr fontId="3" type="noConversion"/>
  </si>
  <si>
    <t>费用现况</t>
    <phoneticPr fontId="3" type="noConversion"/>
  </si>
  <si>
    <t>排名</t>
    <phoneticPr fontId="3" type="noConversion"/>
  </si>
  <si>
    <t>2020年营业收入</t>
    <phoneticPr fontId="3" type="noConversion"/>
  </si>
  <si>
    <t>2020年营业成本</t>
    <phoneticPr fontId="3" type="noConversion"/>
  </si>
  <si>
    <t>达成率</t>
    <phoneticPr fontId="3" type="noConversion"/>
  </si>
  <si>
    <r>
      <t xml:space="preserve">2020 年 </t>
    </r>
    <r>
      <rPr>
        <b/>
        <i/>
        <u/>
        <sz val="26"/>
        <color theme="4"/>
        <rFont val="微软雅黑"/>
        <family val="2"/>
        <charset val="134"/>
      </rPr>
      <t>5月</t>
    </r>
    <r>
      <rPr>
        <b/>
        <sz val="26"/>
        <color theme="1"/>
        <rFont val="微软雅黑"/>
        <family val="2"/>
        <charset val="134"/>
      </rPr>
      <t xml:space="preserve"> 经 营 总 报 表</t>
    </r>
    <phoneticPr fontId="3" type="noConversion"/>
  </si>
  <si>
    <t>2020年销售费用</t>
    <phoneticPr fontId="3" type="noConversion"/>
  </si>
  <si>
    <t>2020年管理费用</t>
    <phoneticPr fontId="3" type="noConversion"/>
  </si>
  <si>
    <t>2020年财务费用</t>
    <phoneticPr fontId="3" type="noConversion"/>
  </si>
  <si>
    <t>达成率</t>
  </si>
  <si>
    <t>2020年营业利润</t>
    <phoneticPr fontId="3" type="noConversion"/>
  </si>
  <si>
    <t>2020年净利润</t>
    <phoneticPr fontId="3" type="noConversion"/>
  </si>
  <si>
    <t>经营KPI达成（单位：万元）</t>
    <phoneticPr fontId="3" type="noConversion"/>
  </si>
  <si>
    <t>销售收入</t>
    <phoneticPr fontId="3" type="noConversion"/>
  </si>
  <si>
    <t>回款</t>
    <phoneticPr fontId="3" type="noConversion"/>
  </si>
  <si>
    <t>利润</t>
    <phoneticPr fontId="3" type="noConversion"/>
  </si>
  <si>
    <t>存货管理</t>
    <phoneticPr fontId="3" type="noConversion"/>
  </si>
  <si>
    <t>劳效管理</t>
    <phoneticPr fontId="3" type="noConversion"/>
  </si>
  <si>
    <t>运费管理</t>
    <phoneticPr fontId="3" type="noConversion"/>
  </si>
  <si>
    <t>2020年
达成率</t>
    <phoneticPr fontId="3" type="noConversion"/>
  </si>
  <si>
    <t>2020年
实际</t>
    <phoneticPr fontId="3" type="noConversion"/>
  </si>
  <si>
    <t>2020年
目标</t>
    <phoneticPr fontId="3" type="noConversion"/>
  </si>
  <si>
    <t>2019年
达成</t>
    <phoneticPr fontId="3" type="noConversion"/>
  </si>
  <si>
    <t>2019与2020年差异</t>
    <phoneticPr fontId="3" type="noConversion"/>
  </si>
  <si>
    <t>指标（万元）</t>
    <phoneticPr fontId="41" type="noConversion"/>
  </si>
  <si>
    <t>1月</t>
    <phoneticPr fontId="41" type="noConversion"/>
  </si>
  <si>
    <t>2月</t>
    <phoneticPr fontId="41" type="noConversion"/>
  </si>
  <si>
    <t>12月</t>
    <phoneticPr fontId="41" type="noConversion"/>
  </si>
  <si>
    <t>合计</t>
    <phoneticPr fontId="41" type="noConversion"/>
  </si>
  <si>
    <t>长春</t>
    <phoneticPr fontId="41" type="noConversion"/>
  </si>
  <si>
    <t>销售额</t>
    <phoneticPr fontId="41" type="noConversion"/>
  </si>
  <si>
    <t>预算</t>
    <phoneticPr fontId="41" type="noConversion"/>
  </si>
  <si>
    <t>天津</t>
    <phoneticPr fontId="41" type="noConversion"/>
  </si>
  <si>
    <t>差异</t>
    <phoneticPr fontId="41" type="noConversion"/>
  </si>
  <si>
    <t>利润</t>
    <phoneticPr fontId="41" type="noConversion"/>
  </si>
  <si>
    <t>西安</t>
    <phoneticPr fontId="41" type="noConversion"/>
  </si>
  <si>
    <t>河北</t>
    <phoneticPr fontId="41" type="noConversion"/>
  </si>
  <si>
    <t>差异</t>
  </si>
  <si>
    <t>成都</t>
    <phoneticPr fontId="41" type="noConversion"/>
  </si>
  <si>
    <t>工厂</t>
    <phoneticPr fontId="41" type="noConversion"/>
  </si>
  <si>
    <t>内部市场</t>
    <phoneticPr fontId="3" type="noConversion"/>
  </si>
  <si>
    <t>外部市场</t>
    <phoneticPr fontId="3" type="noConversion"/>
  </si>
  <si>
    <t>2020年销售额＆利润</t>
    <phoneticPr fontId="3" type="noConversion"/>
  </si>
  <si>
    <t>湖南</t>
    <phoneticPr fontId="41" type="noConversion"/>
  </si>
  <si>
    <t>山东</t>
    <phoneticPr fontId="41" type="noConversion"/>
  </si>
  <si>
    <t>安路普</t>
    <phoneticPr fontId="41" type="noConversion"/>
  </si>
  <si>
    <t>实际</t>
  </si>
  <si>
    <r>
      <t>销售额</t>
    </r>
    <r>
      <rPr>
        <b/>
        <sz val="9"/>
        <color rgb="FFFF0000"/>
        <rFont val="微软雅黑"/>
        <family val="2"/>
        <charset val="134"/>
      </rPr>
      <t>含</t>
    </r>
    <r>
      <rPr>
        <b/>
        <sz val="9"/>
        <color theme="1"/>
        <rFont val="微软雅黑"/>
        <family val="2"/>
        <charset val="134"/>
      </rPr>
      <t xml:space="preserve">
内部交易</t>
    </r>
    <phoneticPr fontId="3" type="noConversion"/>
  </si>
  <si>
    <r>
      <t>销售额</t>
    </r>
    <r>
      <rPr>
        <b/>
        <sz val="9"/>
        <color rgb="FFFF0000"/>
        <rFont val="微软雅黑"/>
        <family val="2"/>
        <charset val="134"/>
      </rPr>
      <t>未含</t>
    </r>
    <r>
      <rPr>
        <b/>
        <sz val="9"/>
        <color theme="1"/>
        <rFont val="微软雅黑"/>
        <family val="2"/>
        <charset val="134"/>
      </rPr>
      <t xml:space="preserve">
内部交易</t>
    </r>
    <phoneticPr fontId="3" type="noConversion"/>
  </si>
  <si>
    <t>2020年回款</t>
    <phoneticPr fontId="3" type="noConversion"/>
  </si>
  <si>
    <t>应收</t>
  </si>
  <si>
    <t>应收</t>
    <phoneticPr fontId="3" type="noConversion"/>
  </si>
  <si>
    <t>2020年存货管理</t>
    <phoneticPr fontId="3" type="noConversion"/>
  </si>
  <si>
    <t>原材料</t>
    <phoneticPr fontId="41" type="noConversion"/>
  </si>
  <si>
    <t>半成品</t>
    <phoneticPr fontId="41" type="noConversion"/>
  </si>
  <si>
    <t>成品</t>
    <phoneticPr fontId="41" type="noConversion"/>
  </si>
  <si>
    <t>呆滞品</t>
    <phoneticPr fontId="41" type="noConversion"/>
  </si>
  <si>
    <t>数量</t>
    <phoneticPr fontId="3" type="noConversion"/>
  </si>
  <si>
    <t>金额</t>
  </si>
  <si>
    <t>金额</t>
    <phoneticPr fontId="3" type="noConversion"/>
  </si>
  <si>
    <t>人数</t>
  </si>
  <si>
    <t>人数</t>
    <phoneticPr fontId="3" type="noConversion"/>
  </si>
  <si>
    <t>2020年人员管理</t>
    <phoneticPr fontId="3" type="noConversion"/>
  </si>
  <si>
    <t>2020年人均产值</t>
    <phoneticPr fontId="3" type="noConversion"/>
  </si>
  <si>
    <t>2020年劳动效率</t>
    <phoneticPr fontId="3" type="noConversion"/>
  </si>
  <si>
    <t>2019年</t>
  </si>
  <si>
    <t>2020年</t>
  </si>
  <si>
    <t>对比</t>
  </si>
  <si>
    <t>对比</t>
    <phoneticPr fontId="3" type="noConversion"/>
  </si>
  <si>
    <t>2020年运费管理</t>
    <phoneticPr fontId="3" type="noConversion"/>
  </si>
  <si>
    <t>预算</t>
    <phoneticPr fontId="3" type="noConversion"/>
  </si>
  <si>
    <t>项目</t>
    <phoneticPr fontId="3" type="noConversion"/>
  </si>
  <si>
    <t>营业成本</t>
    <phoneticPr fontId="3" type="noConversion"/>
  </si>
  <si>
    <t>销售费用</t>
    <phoneticPr fontId="3" type="noConversion"/>
  </si>
  <si>
    <t>管理费用</t>
    <phoneticPr fontId="3" type="noConversion"/>
  </si>
  <si>
    <t>财务费用</t>
    <phoneticPr fontId="3" type="noConversion"/>
  </si>
  <si>
    <t>营业利润</t>
    <phoneticPr fontId="3" type="noConversion"/>
  </si>
  <si>
    <t>净利润</t>
    <phoneticPr fontId="3" type="noConversion"/>
  </si>
  <si>
    <t>2019年总人数</t>
    <phoneticPr fontId="3" type="noConversion"/>
  </si>
  <si>
    <t>2020年
直接人工</t>
    <phoneticPr fontId="3" type="noConversion"/>
  </si>
  <si>
    <t>2020年
间接人工</t>
    <phoneticPr fontId="3" type="noConversion"/>
  </si>
  <si>
    <t>2020年
合计</t>
    <phoneticPr fontId="3" type="noConversion"/>
  </si>
  <si>
    <t>排名</t>
    <phoneticPr fontId="3" type="noConversion"/>
  </si>
  <si>
    <t>达成率</t>
    <phoneticPr fontId="3" type="noConversion"/>
  </si>
  <si>
    <t>工厂</t>
    <phoneticPr fontId="3" type="noConversion"/>
  </si>
  <si>
    <t>2020年</t>
    <phoneticPr fontId="3" type="noConversion"/>
  </si>
  <si>
    <t>-</t>
  </si>
  <si>
    <t>-</t>
    <phoneticPr fontId="3" type="noConversion"/>
  </si>
  <si>
    <t>2019年合计</t>
    <phoneticPr fontId="3" type="noConversion"/>
  </si>
  <si>
    <t>2020年合计</t>
    <phoneticPr fontId="3" type="noConversion"/>
  </si>
  <si>
    <t>2019-2020年 利润实际对比</t>
    <phoneticPr fontId="3" type="noConversion"/>
  </si>
  <si>
    <t>备注</t>
    <phoneticPr fontId="3" type="noConversion"/>
  </si>
  <si>
    <t>-</t>
    <phoneticPr fontId="3" type="noConversion"/>
  </si>
  <si>
    <t>s</t>
    <phoneticPr fontId="3" type="noConversion"/>
  </si>
  <si>
    <t>半成品</t>
    <phoneticPr fontId="3" type="noConversion"/>
  </si>
  <si>
    <t>成品</t>
    <phoneticPr fontId="3" type="noConversion"/>
  </si>
  <si>
    <t>呆滞品</t>
    <phoneticPr fontId="3" type="noConversion"/>
  </si>
  <si>
    <t>2019-2020年 销售收入实际对比</t>
    <phoneticPr fontId="3" type="noConversion"/>
  </si>
  <si>
    <t>2019-2020年 回款实际对比</t>
  </si>
  <si>
    <t>一、</t>
    <phoneticPr fontId="3" type="noConversion"/>
  </si>
  <si>
    <t>1-3</t>
    <phoneticPr fontId="3" type="noConversion"/>
  </si>
  <si>
    <t>1-4</t>
    <phoneticPr fontId="3" type="noConversion"/>
  </si>
  <si>
    <t>1-5</t>
    <phoneticPr fontId="3" type="noConversion"/>
  </si>
  <si>
    <t>1-6</t>
    <phoneticPr fontId="3" type="noConversion"/>
  </si>
  <si>
    <t>1-7</t>
    <phoneticPr fontId="3" type="noConversion"/>
  </si>
  <si>
    <t>2、</t>
    <phoneticPr fontId="3" type="noConversion"/>
  </si>
  <si>
    <t>2-1</t>
    <phoneticPr fontId="3" type="noConversion"/>
  </si>
  <si>
    <t>2-2</t>
    <phoneticPr fontId="3" type="noConversion"/>
  </si>
  <si>
    <t>2-3</t>
    <phoneticPr fontId="3" type="noConversion"/>
  </si>
  <si>
    <t>2-4</t>
    <phoneticPr fontId="3" type="noConversion"/>
  </si>
  <si>
    <t>人员数（平均）</t>
    <phoneticPr fontId="3" type="noConversion"/>
  </si>
  <si>
    <t>同比增减</t>
    <phoneticPr fontId="3" type="noConversion"/>
  </si>
  <si>
    <t>增减率</t>
    <phoneticPr fontId="3" type="noConversion"/>
  </si>
  <si>
    <t>人员数
（平均）</t>
    <phoneticPr fontId="3" type="noConversion"/>
  </si>
  <si>
    <t>2-5</t>
    <phoneticPr fontId="3" type="noConversion"/>
  </si>
  <si>
    <t>人均产值</t>
    <phoneticPr fontId="3" type="noConversion"/>
  </si>
  <si>
    <t>人均产值
（平均）</t>
    <phoneticPr fontId="3" type="noConversion"/>
  </si>
  <si>
    <t>备注</t>
    <phoneticPr fontId="3" type="noConversion"/>
  </si>
  <si>
    <t>-</t>
    <phoneticPr fontId="3" type="noConversion"/>
  </si>
  <si>
    <t>劳效率</t>
    <phoneticPr fontId="3" type="noConversion"/>
  </si>
  <si>
    <t>2-6</t>
    <phoneticPr fontId="3" type="noConversion"/>
  </si>
  <si>
    <t>2-7</t>
    <phoneticPr fontId="3" type="noConversion"/>
  </si>
  <si>
    <t>生产效率
（百分比）</t>
    <phoneticPr fontId="3" type="noConversion"/>
  </si>
  <si>
    <t>异常工时
（h）</t>
    <phoneticPr fontId="3" type="noConversion"/>
  </si>
  <si>
    <t>人均产值
2019-2020年
对比</t>
    <phoneticPr fontId="3" type="noConversion"/>
  </si>
  <si>
    <t>生产效率
2019-2020年
对比</t>
    <phoneticPr fontId="3" type="noConversion"/>
  </si>
  <si>
    <t>交付数量
2019-2020年
对比</t>
    <phoneticPr fontId="3" type="noConversion"/>
  </si>
  <si>
    <t>运费管理
2019-2020年
对比</t>
    <phoneticPr fontId="3" type="noConversion"/>
  </si>
  <si>
    <t>2-8</t>
    <phoneticPr fontId="3" type="noConversion"/>
  </si>
  <si>
    <t>2020年生产数量</t>
  </si>
  <si>
    <t>2020年一次交验合格率</t>
    <phoneticPr fontId="3" type="noConversion"/>
  </si>
  <si>
    <t>2019年合格率</t>
    <phoneticPr fontId="3" type="noConversion"/>
  </si>
  <si>
    <t>2020年合格数量</t>
    <phoneticPr fontId="3" type="noConversion"/>
  </si>
  <si>
    <t>2020年合格率</t>
    <phoneticPr fontId="3" type="noConversion"/>
  </si>
  <si>
    <t>一次交验
合格率</t>
    <phoneticPr fontId="3" type="noConversion"/>
  </si>
  <si>
    <t>一次交验
合格率
2019-2020年
对比</t>
    <phoneticPr fontId="3" type="noConversion"/>
  </si>
  <si>
    <t>2020年直接人员</t>
    <phoneticPr fontId="3" type="noConversion"/>
  </si>
  <si>
    <t>2020年间接人员</t>
    <phoneticPr fontId="3" type="noConversion"/>
  </si>
  <si>
    <r>
      <rPr>
        <b/>
        <u/>
        <sz val="11"/>
        <color theme="4"/>
        <rFont val="微软雅黑"/>
        <family val="2"/>
        <charset val="134"/>
      </rPr>
      <t>1、人员情况：</t>
    </r>
    <r>
      <rPr>
        <sz val="11"/>
        <color theme="1"/>
        <rFont val="微软雅黑"/>
        <family val="2"/>
        <charset val="134"/>
      </rPr>
      <t xml:space="preserve">
</t>
    </r>
    <r>
      <rPr>
        <sz val="11"/>
        <color theme="4"/>
        <rFont val="微软雅黑"/>
        <family val="2"/>
        <charset val="134"/>
      </rPr>
      <t>人员：</t>
    </r>
    <r>
      <rPr>
        <sz val="11"/>
        <color theme="1"/>
        <rFont val="微软雅黑"/>
        <family val="2"/>
        <charset val="134"/>
      </rPr>
      <t>2020年5月份各厂总人数为</t>
    </r>
    <r>
      <rPr>
        <b/>
        <sz val="11"/>
        <color theme="1"/>
        <rFont val="微软雅黑"/>
        <family val="2"/>
        <charset val="134"/>
      </rPr>
      <t>908</t>
    </r>
    <r>
      <rPr>
        <sz val="11"/>
        <color theme="1"/>
        <rFont val="微软雅黑"/>
        <family val="2"/>
        <charset val="134"/>
      </rPr>
      <t>人，对比4月份减少</t>
    </r>
    <r>
      <rPr>
        <b/>
        <sz val="11"/>
        <color theme="1"/>
        <rFont val="微软雅黑"/>
        <family val="2"/>
        <charset val="134"/>
      </rPr>
      <t>8</t>
    </r>
    <r>
      <rPr>
        <sz val="11"/>
        <color theme="1"/>
        <rFont val="微软雅黑"/>
        <family val="2"/>
        <charset val="134"/>
      </rPr>
      <t>人，对比2019年5月份人员增加</t>
    </r>
    <r>
      <rPr>
        <b/>
        <sz val="11"/>
        <color theme="1"/>
        <rFont val="微软雅黑"/>
        <family val="2"/>
        <charset val="134"/>
      </rPr>
      <t>120</t>
    </r>
    <r>
      <rPr>
        <sz val="11"/>
        <color theme="1"/>
        <rFont val="微软雅黑"/>
        <family val="2"/>
        <charset val="134"/>
      </rPr>
      <t>人，总的增涨率为</t>
    </r>
    <r>
      <rPr>
        <b/>
        <sz val="11"/>
        <color theme="1"/>
        <rFont val="微软雅黑"/>
        <family val="2"/>
        <charset val="134"/>
      </rPr>
      <t>15.23%</t>
    </r>
    <r>
      <rPr>
        <sz val="11"/>
        <color theme="1"/>
        <rFont val="微软雅黑"/>
        <family val="2"/>
        <charset val="134"/>
      </rPr>
      <t xml:space="preserve">
</t>
    </r>
    <r>
      <rPr>
        <sz val="11"/>
        <color theme="4"/>
        <rFont val="微软雅黑"/>
        <family val="2"/>
        <charset val="134"/>
      </rPr>
      <t>人均产值：</t>
    </r>
    <r>
      <rPr>
        <sz val="11"/>
        <color theme="1"/>
        <rFont val="微软雅黑"/>
        <family val="2"/>
        <charset val="134"/>
      </rPr>
      <t>2020年5月份各工厂总平均人均产值为</t>
    </r>
    <r>
      <rPr>
        <b/>
        <sz val="11"/>
        <color theme="1"/>
        <rFont val="微软雅黑"/>
        <family val="2"/>
        <charset val="134"/>
      </rPr>
      <t>12.2</t>
    </r>
    <r>
      <rPr>
        <sz val="11"/>
        <color theme="1"/>
        <rFont val="微软雅黑"/>
        <family val="2"/>
        <charset val="134"/>
      </rPr>
      <t>万元，对比4月份</t>
    </r>
    <r>
      <rPr>
        <sz val="11"/>
        <color rgb="FFFF0000"/>
        <rFont val="微软雅黑"/>
        <family val="2"/>
        <charset val="134"/>
      </rPr>
      <t>减少</t>
    </r>
    <r>
      <rPr>
        <b/>
        <sz val="11"/>
        <color theme="1"/>
        <rFont val="微软雅黑"/>
        <family val="2"/>
        <charset val="134"/>
      </rPr>
      <t>0.698</t>
    </r>
    <r>
      <rPr>
        <sz val="11"/>
        <color theme="1"/>
        <rFont val="微软雅黑"/>
        <family val="2"/>
        <charset val="134"/>
      </rPr>
      <t xml:space="preserve">万元
</t>
    </r>
    <r>
      <rPr>
        <sz val="11"/>
        <color theme="4"/>
        <rFont val="微软雅黑"/>
        <family val="2"/>
        <charset val="134"/>
      </rPr>
      <t xml:space="preserve">
</t>
    </r>
    <r>
      <rPr>
        <b/>
        <u/>
        <sz val="11"/>
        <color theme="4"/>
        <rFont val="微软雅黑"/>
        <family val="2"/>
        <charset val="134"/>
      </rPr>
      <t>2、销售收入及利润：</t>
    </r>
    <r>
      <rPr>
        <sz val="11"/>
        <color theme="1"/>
        <rFont val="微软雅黑"/>
        <family val="2"/>
        <charset val="134"/>
      </rPr>
      <t xml:space="preserve">
</t>
    </r>
    <r>
      <rPr>
        <sz val="11"/>
        <color theme="4"/>
        <rFont val="微软雅黑"/>
        <family val="2"/>
        <charset val="134"/>
      </rPr>
      <t>销售收入：</t>
    </r>
    <r>
      <rPr>
        <sz val="11"/>
        <color theme="1"/>
        <rFont val="微软雅黑"/>
        <family val="2"/>
        <charset val="134"/>
      </rPr>
      <t>2020年5月份各厂总销售收入为</t>
    </r>
    <r>
      <rPr>
        <b/>
        <sz val="11"/>
        <color theme="1"/>
        <rFont val="微软雅黑"/>
        <family val="2"/>
        <charset val="134"/>
      </rPr>
      <t>9707.12</t>
    </r>
    <r>
      <rPr>
        <sz val="11"/>
        <color theme="1"/>
        <rFont val="微软雅黑"/>
        <family val="2"/>
        <charset val="134"/>
      </rPr>
      <t>万元，对比4月份</t>
    </r>
    <r>
      <rPr>
        <sz val="11"/>
        <color rgb="FFFF0000"/>
        <rFont val="微软雅黑"/>
        <family val="2"/>
        <charset val="134"/>
      </rPr>
      <t>减少</t>
    </r>
    <r>
      <rPr>
        <b/>
        <sz val="11"/>
        <color theme="1"/>
        <rFont val="微软雅黑"/>
        <family val="2"/>
        <charset val="134"/>
      </rPr>
      <t>577.07</t>
    </r>
    <r>
      <rPr>
        <sz val="11"/>
        <color theme="1"/>
        <rFont val="微软雅黑"/>
        <family val="2"/>
        <charset val="134"/>
      </rPr>
      <t xml:space="preserve">万元
</t>
    </r>
    <r>
      <rPr>
        <sz val="11"/>
        <color theme="4"/>
        <rFont val="微软雅黑"/>
        <family val="2"/>
        <charset val="134"/>
      </rPr>
      <t>利润：</t>
    </r>
    <r>
      <rPr>
        <sz val="11"/>
        <color theme="1"/>
        <rFont val="微软雅黑"/>
        <family val="2"/>
        <charset val="134"/>
      </rPr>
      <t>2020年5月份各工厂总利润为</t>
    </r>
    <r>
      <rPr>
        <b/>
        <sz val="11"/>
        <color theme="1"/>
        <rFont val="微软雅黑"/>
        <family val="2"/>
        <charset val="134"/>
      </rPr>
      <t>434.34</t>
    </r>
    <r>
      <rPr>
        <sz val="11"/>
        <color theme="1"/>
        <rFont val="微软雅黑"/>
        <family val="2"/>
        <charset val="134"/>
      </rPr>
      <t>万元，对比4月份</t>
    </r>
    <r>
      <rPr>
        <sz val="11"/>
        <color rgb="FFFF0000"/>
        <rFont val="微软雅黑"/>
        <family val="2"/>
        <charset val="134"/>
      </rPr>
      <t>减少</t>
    </r>
    <r>
      <rPr>
        <b/>
        <sz val="11"/>
        <color theme="1"/>
        <rFont val="微软雅黑"/>
        <family val="2"/>
        <charset val="134"/>
      </rPr>
      <t>202.31</t>
    </r>
    <r>
      <rPr>
        <sz val="11"/>
        <color theme="1"/>
        <rFont val="微软雅黑"/>
        <family val="2"/>
        <charset val="134"/>
      </rPr>
      <t xml:space="preserve">万元
</t>
    </r>
    <r>
      <rPr>
        <sz val="11"/>
        <color theme="4"/>
        <rFont val="微软雅黑"/>
        <family val="2"/>
        <charset val="134"/>
      </rPr>
      <t xml:space="preserve">
</t>
    </r>
    <r>
      <rPr>
        <b/>
        <u/>
        <sz val="11"/>
        <color theme="4"/>
        <rFont val="微软雅黑"/>
        <family val="2"/>
        <charset val="134"/>
      </rPr>
      <t>3、劳效率：</t>
    </r>
    <r>
      <rPr>
        <b/>
        <u/>
        <sz val="11"/>
        <color theme="1"/>
        <rFont val="微软雅黑"/>
        <family val="2"/>
        <charset val="134"/>
      </rPr>
      <t xml:space="preserve">
</t>
    </r>
    <r>
      <rPr>
        <sz val="11"/>
        <color theme="1"/>
        <rFont val="微软雅黑"/>
        <family val="2"/>
        <charset val="134"/>
      </rPr>
      <t>2020年5月份各工厂总效率为</t>
    </r>
    <r>
      <rPr>
        <b/>
        <sz val="11"/>
        <color theme="1"/>
        <rFont val="微软雅黑"/>
        <family val="2"/>
        <charset val="134"/>
      </rPr>
      <t>87.32%</t>
    </r>
    <r>
      <rPr>
        <sz val="11"/>
        <color theme="1"/>
        <rFont val="微软雅黑"/>
        <family val="2"/>
        <charset val="134"/>
      </rPr>
      <t>，对比上月提高</t>
    </r>
    <r>
      <rPr>
        <b/>
        <sz val="11"/>
        <color theme="1"/>
        <rFont val="微软雅黑"/>
        <family val="2"/>
        <charset val="134"/>
      </rPr>
      <t>1.71%</t>
    </r>
    <r>
      <rPr>
        <sz val="11"/>
        <color theme="1"/>
        <rFont val="微软雅黑"/>
        <family val="2"/>
        <charset val="134"/>
      </rPr>
      <t xml:space="preserve">
</t>
    </r>
    <r>
      <rPr>
        <b/>
        <u/>
        <sz val="11"/>
        <color theme="1"/>
        <rFont val="微软雅黑"/>
        <family val="2"/>
        <charset val="134"/>
      </rPr>
      <t xml:space="preserve">
</t>
    </r>
    <r>
      <rPr>
        <b/>
        <u/>
        <sz val="11"/>
        <color theme="4"/>
        <rFont val="微软雅黑"/>
        <family val="2"/>
        <charset val="134"/>
      </rPr>
      <t>4、库存情况：</t>
    </r>
    <r>
      <rPr>
        <b/>
        <u/>
        <sz val="11"/>
        <color theme="1"/>
        <rFont val="微软雅黑"/>
        <family val="2"/>
        <charset val="134"/>
      </rPr>
      <t xml:space="preserve">
</t>
    </r>
    <r>
      <rPr>
        <sz val="11"/>
        <color theme="1"/>
        <rFont val="微软雅黑"/>
        <family val="2"/>
        <charset val="134"/>
      </rPr>
      <t>2020年5月份各工厂总库存为</t>
    </r>
    <r>
      <rPr>
        <b/>
        <sz val="11"/>
        <color theme="1"/>
        <rFont val="微软雅黑"/>
        <family val="2"/>
        <charset val="134"/>
      </rPr>
      <t>5487.44</t>
    </r>
    <r>
      <rPr>
        <sz val="11"/>
        <color theme="1"/>
        <rFont val="微软雅黑"/>
        <family val="2"/>
        <charset val="134"/>
      </rPr>
      <t>万元，对比4月份库存</t>
    </r>
    <r>
      <rPr>
        <sz val="11"/>
        <color rgb="FFFF0000"/>
        <rFont val="微软雅黑"/>
        <family val="2"/>
        <charset val="134"/>
      </rPr>
      <t>增加</t>
    </r>
    <r>
      <rPr>
        <b/>
        <sz val="11"/>
        <color theme="1"/>
        <rFont val="微软雅黑"/>
        <family val="2"/>
        <charset val="134"/>
      </rPr>
      <t>592.07</t>
    </r>
    <r>
      <rPr>
        <sz val="11"/>
        <color theme="1"/>
        <rFont val="微软雅黑"/>
        <family val="2"/>
        <charset val="134"/>
      </rPr>
      <t xml:space="preserve">万元，各工厂6月份要严控降低库存，减少资金占用，提高资金周转率
</t>
    </r>
    <r>
      <rPr>
        <b/>
        <u/>
        <sz val="11"/>
        <color theme="4"/>
        <rFont val="微软雅黑"/>
        <family val="2"/>
        <charset val="134"/>
      </rPr>
      <t>5、回款情况：</t>
    </r>
    <r>
      <rPr>
        <b/>
        <u/>
        <sz val="11"/>
        <color theme="1"/>
        <rFont val="微软雅黑"/>
        <family val="2"/>
        <charset val="134"/>
      </rPr>
      <t xml:space="preserve">
</t>
    </r>
    <r>
      <rPr>
        <sz val="11"/>
        <color theme="1"/>
        <rFont val="微软雅黑"/>
        <family val="2"/>
        <charset val="134"/>
      </rPr>
      <t>2020年5月份各工厂总回款为</t>
    </r>
    <r>
      <rPr>
        <b/>
        <sz val="11"/>
        <color theme="1"/>
        <rFont val="微软雅黑"/>
        <family val="2"/>
        <charset val="134"/>
      </rPr>
      <t>7359.2</t>
    </r>
    <r>
      <rPr>
        <sz val="11"/>
        <color theme="1"/>
        <rFont val="微软雅黑"/>
        <family val="2"/>
        <charset val="134"/>
      </rPr>
      <t>万元，对比上月份回款</t>
    </r>
    <r>
      <rPr>
        <sz val="11"/>
        <color rgb="FFFF0000"/>
        <rFont val="微软雅黑"/>
        <family val="2"/>
        <charset val="134"/>
      </rPr>
      <t>减少</t>
    </r>
    <r>
      <rPr>
        <b/>
        <sz val="11"/>
        <color theme="1"/>
        <rFont val="微软雅黑"/>
        <family val="2"/>
        <charset val="134"/>
      </rPr>
      <t>1357.23</t>
    </r>
    <r>
      <rPr>
        <sz val="11"/>
        <color theme="1"/>
        <rFont val="微软雅黑"/>
        <family val="2"/>
        <charset val="134"/>
      </rPr>
      <t>万元，各工厂涉及到资金回款需重点关注</t>
    </r>
    <phoneticPr fontId="3" type="noConversion"/>
  </si>
  <si>
    <r>
      <rPr>
        <b/>
        <u/>
        <sz val="11"/>
        <color theme="4"/>
        <rFont val="微软雅黑"/>
        <family val="2"/>
        <charset val="134"/>
      </rPr>
      <t>1、营业收入：</t>
    </r>
    <r>
      <rPr>
        <sz val="11"/>
        <color theme="1"/>
        <rFont val="微软雅黑"/>
        <family val="2"/>
        <charset val="134"/>
      </rPr>
      <t xml:space="preserve">
2020年全年预算为</t>
    </r>
    <r>
      <rPr>
        <b/>
        <sz val="11"/>
        <color theme="1"/>
        <rFont val="微软雅黑"/>
        <family val="2"/>
        <charset val="134"/>
      </rPr>
      <t>128016.31</t>
    </r>
    <r>
      <rPr>
        <sz val="11"/>
        <color theme="1"/>
        <rFont val="微软雅黑"/>
        <family val="2"/>
        <charset val="134"/>
      </rPr>
      <t>万元，1-5月份各工厂总完成</t>
    </r>
    <r>
      <rPr>
        <b/>
        <sz val="11"/>
        <color theme="1"/>
        <rFont val="微软雅黑"/>
        <family val="2"/>
        <charset val="134"/>
      </rPr>
      <t>37018.57</t>
    </r>
    <r>
      <rPr>
        <sz val="11"/>
        <color theme="1"/>
        <rFont val="微软雅黑"/>
        <family val="2"/>
        <charset val="134"/>
      </rPr>
      <t>万元，完成总进度率的</t>
    </r>
    <r>
      <rPr>
        <b/>
        <sz val="11"/>
        <color theme="1"/>
        <rFont val="微软雅黑"/>
        <family val="2"/>
        <charset val="134"/>
      </rPr>
      <t>28.92%</t>
    </r>
    <r>
      <rPr>
        <sz val="11"/>
        <color theme="1"/>
        <rFont val="微软雅黑"/>
        <family val="2"/>
        <charset val="134"/>
      </rPr>
      <t xml:space="preserve">
</t>
    </r>
    <r>
      <rPr>
        <b/>
        <u/>
        <sz val="11"/>
        <color theme="4"/>
        <rFont val="微软雅黑"/>
        <family val="2"/>
        <charset val="134"/>
      </rPr>
      <t>2、营业成本：</t>
    </r>
    <r>
      <rPr>
        <sz val="11"/>
        <color theme="1"/>
        <rFont val="微软雅黑"/>
        <family val="2"/>
        <charset val="134"/>
      </rPr>
      <t xml:space="preserve">
2020年全年预算为</t>
    </r>
    <r>
      <rPr>
        <b/>
        <sz val="11"/>
        <color theme="1"/>
        <rFont val="微软雅黑"/>
        <family val="2"/>
        <charset val="134"/>
      </rPr>
      <t>106028.21</t>
    </r>
    <r>
      <rPr>
        <sz val="11"/>
        <color theme="1"/>
        <rFont val="微软雅黑"/>
        <family val="2"/>
        <charset val="134"/>
      </rPr>
      <t>万元，1-5月份各工厂总完成</t>
    </r>
    <r>
      <rPr>
        <b/>
        <sz val="11"/>
        <color theme="1"/>
        <rFont val="微软雅黑"/>
        <family val="2"/>
        <charset val="134"/>
      </rPr>
      <t>35500.99</t>
    </r>
    <r>
      <rPr>
        <sz val="11"/>
        <color theme="1"/>
        <rFont val="微软雅黑"/>
        <family val="2"/>
        <charset val="134"/>
      </rPr>
      <t>万元，完成总进度率的</t>
    </r>
    <r>
      <rPr>
        <b/>
        <sz val="11"/>
        <color theme="1"/>
        <rFont val="微软雅黑"/>
        <family val="2"/>
        <charset val="134"/>
      </rPr>
      <t>33.48%</t>
    </r>
    <r>
      <rPr>
        <sz val="11"/>
        <color theme="1"/>
        <rFont val="微软雅黑"/>
        <family val="2"/>
        <charset val="134"/>
      </rPr>
      <t xml:space="preserve">
</t>
    </r>
    <r>
      <rPr>
        <sz val="11"/>
        <color theme="4"/>
        <rFont val="微软雅黑"/>
        <family val="2"/>
        <charset val="134"/>
      </rPr>
      <t>2.1 销售费用：</t>
    </r>
    <r>
      <rPr>
        <sz val="11"/>
        <color theme="1"/>
        <rFont val="微软雅黑"/>
        <family val="2"/>
        <charset val="134"/>
      </rPr>
      <t>2020年全年预算为</t>
    </r>
    <r>
      <rPr>
        <b/>
        <sz val="11"/>
        <color theme="1"/>
        <rFont val="微软雅黑"/>
        <family val="2"/>
        <charset val="134"/>
      </rPr>
      <t>4676.99</t>
    </r>
    <r>
      <rPr>
        <sz val="11"/>
        <color theme="1"/>
        <rFont val="微软雅黑"/>
        <family val="2"/>
        <charset val="134"/>
      </rPr>
      <t>万元，1-5月份各工厂总完成</t>
    </r>
    <r>
      <rPr>
        <b/>
        <sz val="11"/>
        <color theme="1"/>
        <rFont val="微软雅黑"/>
        <family val="2"/>
        <charset val="134"/>
      </rPr>
      <t>1527.94</t>
    </r>
    <r>
      <rPr>
        <sz val="11"/>
        <color theme="1"/>
        <rFont val="微软雅黑"/>
        <family val="2"/>
        <charset val="134"/>
      </rPr>
      <t>万元，完成总进度率的</t>
    </r>
    <r>
      <rPr>
        <b/>
        <sz val="11"/>
        <color theme="1"/>
        <rFont val="微软雅黑"/>
        <family val="2"/>
        <charset val="134"/>
      </rPr>
      <t>32.67%</t>
    </r>
    <r>
      <rPr>
        <sz val="11"/>
        <color theme="1"/>
        <rFont val="微软雅黑"/>
        <family val="2"/>
        <charset val="134"/>
      </rPr>
      <t xml:space="preserve">
</t>
    </r>
    <r>
      <rPr>
        <sz val="11"/>
        <color theme="4"/>
        <rFont val="微软雅黑"/>
        <family val="2"/>
        <charset val="134"/>
      </rPr>
      <t>2.2 管理费用：</t>
    </r>
    <r>
      <rPr>
        <sz val="11"/>
        <color theme="1"/>
        <rFont val="微软雅黑"/>
        <family val="2"/>
        <charset val="134"/>
      </rPr>
      <t>2020年全年预算为</t>
    </r>
    <r>
      <rPr>
        <b/>
        <sz val="11"/>
        <color theme="1"/>
        <rFont val="微软雅黑"/>
        <family val="2"/>
        <charset val="134"/>
      </rPr>
      <t>5775.17</t>
    </r>
    <r>
      <rPr>
        <sz val="11"/>
        <color theme="1"/>
        <rFont val="微软雅黑"/>
        <family val="2"/>
        <charset val="134"/>
      </rPr>
      <t>万元，1-5月份各工厂总完成</t>
    </r>
    <r>
      <rPr>
        <b/>
        <sz val="11"/>
        <color theme="1"/>
        <rFont val="微软雅黑"/>
        <family val="2"/>
        <charset val="134"/>
      </rPr>
      <t>1525.4</t>
    </r>
    <r>
      <rPr>
        <sz val="11"/>
        <color theme="1"/>
        <rFont val="微软雅黑"/>
        <family val="2"/>
        <charset val="134"/>
      </rPr>
      <t>万元，完成总进度率的</t>
    </r>
    <r>
      <rPr>
        <b/>
        <sz val="11"/>
        <color theme="1"/>
        <rFont val="微软雅黑"/>
        <family val="2"/>
        <charset val="134"/>
      </rPr>
      <t>26.41%</t>
    </r>
    <r>
      <rPr>
        <sz val="11"/>
        <color theme="1"/>
        <rFont val="微软雅黑"/>
        <family val="2"/>
        <charset val="134"/>
      </rPr>
      <t xml:space="preserve">
</t>
    </r>
    <r>
      <rPr>
        <sz val="11"/>
        <color theme="4"/>
        <rFont val="微软雅黑"/>
        <family val="2"/>
        <charset val="134"/>
      </rPr>
      <t>2.3 财务费用：</t>
    </r>
    <r>
      <rPr>
        <sz val="11"/>
        <color theme="1"/>
        <rFont val="微软雅黑"/>
        <family val="2"/>
        <charset val="134"/>
      </rPr>
      <t>2020年全年预算为</t>
    </r>
    <r>
      <rPr>
        <b/>
        <sz val="11"/>
        <color theme="1"/>
        <rFont val="微软雅黑"/>
        <family val="2"/>
        <charset val="134"/>
      </rPr>
      <t>1174.06</t>
    </r>
    <r>
      <rPr>
        <sz val="11"/>
        <color theme="1"/>
        <rFont val="微软雅黑"/>
        <family val="2"/>
        <charset val="134"/>
      </rPr>
      <t>万元，1-5月份各工厂总完成</t>
    </r>
    <r>
      <rPr>
        <b/>
        <sz val="11"/>
        <color theme="1"/>
        <rFont val="微软雅黑"/>
        <family val="2"/>
        <charset val="134"/>
      </rPr>
      <t>358.2</t>
    </r>
    <r>
      <rPr>
        <sz val="11"/>
        <color theme="1"/>
        <rFont val="微软雅黑"/>
        <family val="2"/>
        <charset val="134"/>
      </rPr>
      <t>万元，完成总进度率的</t>
    </r>
    <r>
      <rPr>
        <b/>
        <sz val="11"/>
        <color theme="1"/>
        <rFont val="微软雅黑"/>
        <family val="2"/>
        <charset val="134"/>
      </rPr>
      <t>30.51%</t>
    </r>
    <r>
      <rPr>
        <sz val="11"/>
        <color theme="1"/>
        <rFont val="微软雅黑"/>
        <family val="2"/>
        <charset val="134"/>
      </rPr>
      <t xml:space="preserve">
</t>
    </r>
    <r>
      <rPr>
        <b/>
        <u/>
        <sz val="11"/>
        <color theme="4"/>
        <rFont val="微软雅黑"/>
        <family val="2"/>
        <charset val="134"/>
      </rPr>
      <t>3、营业利润：</t>
    </r>
    <r>
      <rPr>
        <sz val="11"/>
        <color theme="1"/>
        <rFont val="微软雅黑"/>
        <family val="2"/>
        <charset val="134"/>
      </rPr>
      <t xml:space="preserve">
2020年全年预算为</t>
    </r>
    <r>
      <rPr>
        <b/>
        <sz val="11"/>
        <color theme="1"/>
        <rFont val="微软雅黑"/>
        <family val="2"/>
        <charset val="134"/>
      </rPr>
      <t>9902.19</t>
    </r>
    <r>
      <rPr>
        <sz val="11"/>
        <color theme="1"/>
        <rFont val="微软雅黑"/>
        <family val="2"/>
        <charset val="134"/>
      </rPr>
      <t>万元，1-5月份各工厂总完成</t>
    </r>
    <r>
      <rPr>
        <b/>
        <sz val="11"/>
        <color theme="1"/>
        <rFont val="微软雅黑"/>
        <family val="2"/>
        <charset val="134"/>
      </rPr>
      <t>542.14</t>
    </r>
    <r>
      <rPr>
        <sz val="11"/>
        <color theme="1"/>
        <rFont val="微软雅黑"/>
        <family val="2"/>
        <charset val="134"/>
      </rPr>
      <t>万元，完成总进度率的</t>
    </r>
    <r>
      <rPr>
        <b/>
        <sz val="11"/>
        <color theme="1"/>
        <rFont val="微软雅黑"/>
        <family val="2"/>
        <charset val="134"/>
      </rPr>
      <t>5.47%</t>
    </r>
    <r>
      <rPr>
        <sz val="11"/>
        <color theme="1"/>
        <rFont val="微软雅黑"/>
        <family val="2"/>
        <charset val="134"/>
      </rPr>
      <t xml:space="preserve">
</t>
    </r>
    <r>
      <rPr>
        <b/>
        <u/>
        <sz val="11"/>
        <color theme="4"/>
        <rFont val="微软雅黑"/>
        <family val="2"/>
        <charset val="134"/>
      </rPr>
      <t>4、净利润：</t>
    </r>
    <r>
      <rPr>
        <sz val="11"/>
        <color theme="1"/>
        <rFont val="微软雅黑"/>
        <family val="2"/>
        <charset val="134"/>
      </rPr>
      <t xml:space="preserve">
2020年全年预算为</t>
    </r>
    <r>
      <rPr>
        <b/>
        <sz val="11"/>
        <color theme="1"/>
        <rFont val="微软雅黑"/>
        <family val="2"/>
        <charset val="134"/>
      </rPr>
      <t>7995.34</t>
    </r>
    <r>
      <rPr>
        <sz val="11"/>
        <color theme="1"/>
        <rFont val="微软雅黑"/>
        <family val="2"/>
        <charset val="134"/>
      </rPr>
      <t>万元，1-5月份各工厂总完成</t>
    </r>
    <r>
      <rPr>
        <b/>
        <sz val="11"/>
        <color theme="1"/>
        <rFont val="微软雅黑"/>
        <family val="2"/>
        <charset val="134"/>
      </rPr>
      <t>420.72</t>
    </r>
    <r>
      <rPr>
        <sz val="11"/>
        <color theme="1"/>
        <rFont val="微软雅黑"/>
        <family val="2"/>
        <charset val="134"/>
      </rPr>
      <t>元，完成总进度率的</t>
    </r>
    <r>
      <rPr>
        <b/>
        <sz val="11"/>
        <color theme="1"/>
        <rFont val="微软雅黑"/>
        <family val="2"/>
        <charset val="134"/>
      </rPr>
      <t>5.26%</t>
    </r>
    <r>
      <rPr>
        <sz val="11"/>
        <color theme="1"/>
        <rFont val="微软雅黑"/>
        <family val="2"/>
        <charset val="134"/>
      </rPr>
      <t xml:space="preserve">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</si>
</sst>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0.00_);[Red]\(0.00\)"/>
    <numFmt numFmtId="179" formatCode="0.00;[Red]0.00"/>
    <numFmt numFmtId="180" formatCode="0;[Red]0"/>
    <numFmt numFmtId="181" formatCode="0_);[Red]\(0\)"/>
    <numFmt numFmtId="182" formatCode="[$-F800]dddd\,\ mmmm\ dd\,\ yyyy"/>
    <numFmt numFmtId="183" formatCode="0.0%"/>
    <numFmt numFmtId="184" formatCode="_ &quot;￥&quot;* #,##0_ ;_ &quot;￥&quot;* \-#,##0_ ;_ &quot;￥&quot;* &quot;-&quot;_ ;_ @_ "/>
  </numFmts>
  <fonts count="53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2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u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26"/>
      <color theme="1"/>
      <name val="微软雅黑"/>
      <family val="2"/>
      <charset val="134"/>
    </font>
    <font>
      <b/>
      <i/>
      <u/>
      <sz val="26"/>
      <color theme="4"/>
      <name val="微软雅黑"/>
      <family val="2"/>
      <charset val="134"/>
    </font>
    <font>
      <sz val="10"/>
      <color theme="4"/>
      <name val="微软雅黑"/>
      <family val="2"/>
      <charset val="134"/>
    </font>
    <font>
      <b/>
      <sz val="10"/>
      <color theme="4"/>
      <name val="微软雅黑"/>
      <family val="2"/>
      <charset val="134"/>
    </font>
    <font>
      <b/>
      <sz val="10"/>
      <color theme="5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0" tint="-0.249977111117893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u/>
      <sz val="11"/>
      <color theme="4"/>
      <name val="微软雅黑"/>
      <family val="2"/>
      <charset val="134"/>
    </font>
    <font>
      <sz val="11"/>
      <color theme="4"/>
      <name val="微软雅黑"/>
      <family val="2"/>
      <charset val="134"/>
    </font>
    <font>
      <b/>
      <sz val="12"/>
      <color theme="4"/>
      <name val="微软雅黑"/>
      <family val="2"/>
      <charset val="134"/>
    </font>
    <font>
      <b/>
      <sz val="12"/>
      <color theme="5"/>
      <name val="微软雅黑"/>
      <family val="2"/>
      <charset val="134"/>
    </font>
    <font>
      <sz val="9"/>
      <color theme="0" tint="-0.499984740745262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9"/>
      <color theme="4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70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82" fontId="12" fillId="0" borderId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82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82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20" fillId="0" borderId="9" applyNumberFormat="0" applyFill="0" applyBorder="0" applyAlignment="0" applyProtection="0">
      <alignment vertical="center"/>
    </xf>
    <xf numFmtId="0" fontId="19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/>
    <xf numFmtId="0" fontId="18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2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177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3" fillId="0" borderId="0"/>
    <xf numFmtId="184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600">
    <xf numFmtId="0" fontId="0" fillId="0" borderId="0" xfId="0">
      <alignment vertical="center"/>
    </xf>
    <xf numFmtId="178" fontId="1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8" fontId="13" fillId="0" borderId="6" xfId="0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center" vertical="center"/>
    </xf>
    <xf numFmtId="0" fontId="4" fillId="0" borderId="37" xfId="3" applyNumberFormat="1" applyFont="1" applyFill="1" applyBorder="1" applyAlignment="1">
      <alignment horizontal="center" vertical="center"/>
    </xf>
    <xf numFmtId="181" fontId="13" fillId="0" borderId="3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center" vertical="center"/>
    </xf>
    <xf numFmtId="178" fontId="24" fillId="0" borderId="3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78" fontId="13" fillId="0" borderId="32" xfId="0" applyNumberFormat="1" applyFont="1" applyFill="1" applyBorder="1" applyAlignment="1">
      <alignment horizontal="center" vertical="center"/>
    </xf>
    <xf numFmtId="178" fontId="24" fillId="0" borderId="32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178" fontId="33" fillId="0" borderId="6" xfId="0" applyNumberFormat="1" applyFont="1" applyFill="1" applyBorder="1" applyAlignment="1">
      <alignment horizontal="center" vertical="center"/>
    </xf>
    <xf numFmtId="178" fontId="33" fillId="0" borderId="32" xfId="0" applyNumberFormat="1" applyFont="1" applyFill="1" applyBorder="1" applyAlignment="1">
      <alignment horizontal="center" vertical="center"/>
    </xf>
    <xf numFmtId="178" fontId="33" fillId="0" borderId="3" xfId="0" applyNumberFormat="1" applyFont="1" applyFill="1" applyBorder="1" applyAlignment="1">
      <alignment horizontal="center" vertical="center"/>
    </xf>
    <xf numFmtId="178" fontId="34" fillId="0" borderId="3" xfId="0" applyNumberFormat="1" applyFont="1" applyFill="1" applyBorder="1" applyAlignment="1">
      <alignment horizontal="center" vertical="center"/>
    </xf>
    <xf numFmtId="178" fontId="13" fillId="0" borderId="3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178" fontId="14" fillId="0" borderId="32" xfId="0" applyNumberFormat="1" applyFont="1" applyFill="1" applyBorder="1" applyAlignment="1">
      <alignment horizontal="center" vertical="center"/>
    </xf>
    <xf numFmtId="10" fontId="13" fillId="0" borderId="51" xfId="68" applyNumberFormat="1" applyFont="1" applyBorder="1" applyAlignment="1">
      <alignment horizontal="center" vertical="center"/>
    </xf>
    <xf numFmtId="10" fontId="33" fillId="0" borderId="51" xfId="68" applyNumberFormat="1" applyFont="1" applyFill="1" applyBorder="1" applyAlignment="1">
      <alignment horizontal="center" vertical="center"/>
    </xf>
    <xf numFmtId="10" fontId="24" fillId="0" borderId="51" xfId="68" applyNumberFormat="1" applyFont="1" applyBorder="1" applyAlignment="1">
      <alignment horizontal="center" vertical="center"/>
    </xf>
    <xf numFmtId="10" fontId="34" fillId="0" borderId="51" xfId="68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178" fontId="14" fillId="0" borderId="6" xfId="0" applyNumberFormat="1" applyFont="1" applyFill="1" applyBorder="1" applyAlignment="1">
      <alignment horizontal="center" vertical="center"/>
    </xf>
    <xf numFmtId="10" fontId="14" fillId="0" borderId="51" xfId="68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  <xf numFmtId="178" fontId="40" fillId="0" borderId="32" xfId="0" applyNumberFormat="1" applyFont="1" applyFill="1" applyBorder="1" applyAlignment="1">
      <alignment horizontal="center" vertical="center"/>
    </xf>
    <xf numFmtId="178" fontId="40" fillId="0" borderId="3" xfId="0" applyNumberFormat="1" applyFont="1" applyFill="1" applyBorder="1" applyAlignment="1">
      <alignment horizontal="center" vertical="center"/>
    </xf>
    <xf numFmtId="10" fontId="40" fillId="0" borderId="51" xfId="68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 wrapText="1"/>
    </xf>
    <xf numFmtId="2" fontId="24" fillId="0" borderId="8" xfId="0" applyNumberFormat="1" applyFont="1" applyBorder="1" applyAlignment="1">
      <alignment horizontal="center" vertical="center"/>
    </xf>
    <xf numFmtId="10" fontId="13" fillId="0" borderId="3" xfId="7" applyNumberFormat="1" applyFont="1" applyFill="1" applyBorder="1" applyAlignment="1">
      <alignment horizontal="center" vertical="center"/>
    </xf>
    <xf numFmtId="10" fontId="24" fillId="0" borderId="8" xfId="7" applyNumberFormat="1" applyFont="1" applyFill="1" applyBorder="1" applyAlignment="1">
      <alignment horizontal="center" vertical="center"/>
    </xf>
    <xf numFmtId="10" fontId="13" fillId="0" borderId="33" xfId="7" applyNumberFormat="1" applyFont="1" applyFill="1" applyBorder="1" applyAlignment="1">
      <alignment horizontal="center" vertical="center"/>
    </xf>
    <xf numFmtId="10" fontId="24" fillId="0" borderId="35" xfId="7" applyNumberFormat="1" applyFont="1" applyFill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10" fontId="13" fillId="0" borderId="71" xfId="7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5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0" fontId="14" fillId="0" borderId="3" xfId="7" applyNumberFormat="1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10" fontId="24" fillId="0" borderId="3" xfId="7" applyNumberFormat="1" applyFont="1" applyFill="1" applyBorder="1" applyAlignment="1">
      <alignment horizontal="center" vertical="center"/>
    </xf>
    <xf numFmtId="10" fontId="24" fillId="0" borderId="33" xfId="7" applyNumberFormat="1" applyFont="1" applyFill="1" applyBorder="1" applyAlignment="1">
      <alignment horizontal="center" vertical="center"/>
    </xf>
    <xf numFmtId="178" fontId="24" fillId="0" borderId="58" xfId="0" applyNumberFormat="1" applyFont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8" fontId="13" fillId="0" borderId="54" xfId="0" applyNumberFormat="1" applyFont="1" applyFill="1" applyBorder="1" applyAlignment="1">
      <alignment horizontal="center" vertical="center"/>
    </xf>
    <xf numFmtId="178" fontId="13" fillId="0" borderId="47" xfId="0" applyNumberFormat="1" applyFont="1" applyFill="1" applyBorder="1" applyAlignment="1">
      <alignment horizontal="center" vertical="center"/>
    </xf>
    <xf numFmtId="178" fontId="13" fillId="0" borderId="9" xfId="0" applyNumberFormat="1" applyFont="1" applyFill="1" applyBorder="1" applyAlignment="1">
      <alignment horizontal="center" vertical="center"/>
    </xf>
    <xf numFmtId="178" fontId="24" fillId="0" borderId="6" xfId="0" applyNumberFormat="1" applyFont="1" applyBorder="1" applyAlignment="1">
      <alignment horizontal="center" vertical="center"/>
    </xf>
    <xf numFmtId="178" fontId="40" fillId="0" borderId="6" xfId="0" applyNumberFormat="1" applyFont="1" applyFill="1" applyBorder="1" applyAlignment="1">
      <alignment horizontal="center" vertical="center"/>
    </xf>
    <xf numFmtId="178" fontId="34" fillId="0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8" fontId="13" fillId="0" borderId="33" xfId="0" applyNumberFormat="1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178" fontId="24" fillId="0" borderId="33" xfId="0" applyNumberFormat="1" applyFont="1" applyBorder="1" applyAlignment="1">
      <alignment horizontal="center" vertical="center"/>
    </xf>
    <xf numFmtId="2" fontId="13" fillId="0" borderId="48" xfId="0" applyNumberFormat="1" applyFont="1" applyBorder="1" applyAlignment="1">
      <alignment horizontal="center" vertical="center"/>
    </xf>
    <xf numFmtId="2" fontId="13" fillId="0" borderId="64" xfId="0" applyNumberFormat="1" applyFont="1" applyBorder="1" applyAlignment="1">
      <alignment horizontal="center" vertical="center"/>
    </xf>
    <xf numFmtId="10" fontId="13" fillId="0" borderId="64" xfId="7" applyNumberFormat="1" applyFont="1" applyFill="1" applyBorder="1" applyAlignment="1">
      <alignment horizontal="center" vertical="center"/>
    </xf>
    <xf numFmtId="10" fontId="13" fillId="0" borderId="65" xfId="7" applyNumberFormat="1" applyFont="1" applyFill="1" applyBorder="1" applyAlignment="1">
      <alignment horizontal="center" vertical="center"/>
    </xf>
    <xf numFmtId="10" fontId="13" fillId="0" borderId="52" xfId="7" applyNumberFormat="1" applyFont="1" applyFill="1" applyBorder="1" applyAlignment="1">
      <alignment horizontal="center" vertical="center"/>
    </xf>
    <xf numFmtId="2" fontId="13" fillId="0" borderId="63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0" fontId="33" fillId="0" borderId="51" xfId="68" applyNumberFormat="1" applyFont="1" applyBorder="1" applyAlignment="1">
      <alignment horizontal="center" vertical="center"/>
    </xf>
    <xf numFmtId="10" fontId="34" fillId="0" borderId="51" xfId="68" applyNumberFormat="1" applyFont="1" applyBorder="1" applyAlignment="1">
      <alignment horizontal="center" vertical="center"/>
    </xf>
    <xf numFmtId="178" fontId="33" fillId="4" borderId="32" xfId="0" applyNumberFormat="1" applyFont="1" applyFill="1" applyBorder="1" applyAlignment="1">
      <alignment horizontal="center" vertical="center"/>
    </xf>
    <xf numFmtId="178" fontId="33" fillId="4" borderId="3" xfId="0" applyNumberFormat="1" applyFont="1" applyFill="1" applyBorder="1" applyAlignment="1">
      <alignment horizontal="center" vertical="center"/>
    </xf>
    <xf numFmtId="178" fontId="33" fillId="4" borderId="33" xfId="0" applyNumberFormat="1" applyFont="1" applyFill="1" applyBorder="1" applyAlignment="1">
      <alignment horizontal="center" vertical="center"/>
    </xf>
    <xf numFmtId="178" fontId="34" fillId="4" borderId="32" xfId="0" applyNumberFormat="1" applyFont="1" applyFill="1" applyBorder="1" applyAlignment="1">
      <alignment horizontal="center" vertical="center"/>
    </xf>
    <xf numFmtId="178" fontId="34" fillId="4" borderId="3" xfId="0" applyNumberFormat="1" applyFont="1" applyFill="1" applyBorder="1" applyAlignment="1">
      <alignment horizontal="center" vertical="center"/>
    </xf>
    <xf numFmtId="178" fontId="34" fillId="4" borderId="33" xfId="0" applyNumberFormat="1" applyFont="1" applyFill="1" applyBorder="1" applyAlignment="1">
      <alignment horizontal="center" vertical="center"/>
    </xf>
    <xf numFmtId="178" fontId="13" fillId="0" borderId="51" xfId="68" applyNumberFormat="1" applyFont="1" applyBorder="1" applyAlignment="1">
      <alignment horizontal="center" vertical="center"/>
    </xf>
    <xf numFmtId="178" fontId="24" fillId="0" borderId="51" xfId="68" applyNumberFormat="1" applyFont="1" applyBorder="1" applyAlignment="1">
      <alignment horizontal="center" vertical="center"/>
    </xf>
    <xf numFmtId="0" fontId="36" fillId="0" borderId="0" xfId="69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10" fontId="13" fillId="0" borderId="0" xfId="68" applyNumberFormat="1" applyFont="1" applyFill="1" applyBorder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2" fontId="3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0" fontId="24" fillId="0" borderId="0" xfId="68" applyNumberFormat="1" applyFont="1" applyBorder="1" applyAlignment="1">
      <alignment horizontal="center" vertical="center"/>
    </xf>
    <xf numFmtId="10" fontId="40" fillId="0" borderId="0" xfId="68" applyNumberFormat="1" applyFont="1" applyFill="1" applyBorder="1" applyAlignment="1">
      <alignment horizontal="center" vertical="center"/>
    </xf>
    <xf numFmtId="10" fontId="34" fillId="0" borderId="0" xfId="68" applyNumberFormat="1" applyFont="1" applyFill="1" applyBorder="1" applyAlignment="1">
      <alignment horizontal="center" vertical="center"/>
    </xf>
    <xf numFmtId="181" fontId="13" fillId="0" borderId="3" xfId="0" applyNumberFormat="1" applyFont="1" applyBorder="1" applyAlignment="1">
      <alignment horizontal="center" vertical="center"/>
    </xf>
    <xf numFmtId="181" fontId="14" fillId="0" borderId="3" xfId="0" applyNumberFormat="1" applyFont="1" applyFill="1" applyBorder="1" applyAlignment="1">
      <alignment horizontal="center" vertical="center"/>
    </xf>
    <xf numFmtId="181" fontId="33" fillId="0" borderId="3" xfId="0" applyNumberFormat="1" applyFont="1" applyFill="1" applyBorder="1" applyAlignment="1">
      <alignment horizontal="center" vertical="center"/>
    </xf>
    <xf numFmtId="181" fontId="13" fillId="0" borderId="80" xfId="0" applyNumberFormat="1" applyFont="1" applyFill="1" applyBorder="1" applyAlignment="1">
      <alignment horizontal="center" vertical="center"/>
    </xf>
    <xf numFmtId="181" fontId="13" fillId="0" borderId="71" xfId="0" applyNumberFormat="1" applyFont="1" applyBorder="1" applyAlignment="1">
      <alignment horizontal="center" vertical="center"/>
    </xf>
    <xf numFmtId="181" fontId="24" fillId="0" borderId="3" xfId="0" applyNumberFormat="1" applyFont="1" applyBorder="1" applyAlignment="1">
      <alignment horizontal="center" vertical="center"/>
    </xf>
    <xf numFmtId="181" fontId="40" fillId="0" borderId="3" xfId="0" applyNumberFormat="1" applyFont="1" applyFill="1" applyBorder="1" applyAlignment="1">
      <alignment horizontal="center" vertical="center"/>
    </xf>
    <xf numFmtId="181" fontId="34" fillId="0" borderId="3" xfId="0" applyNumberFormat="1" applyFont="1" applyFill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78" fontId="13" fillId="0" borderId="61" xfId="0" applyNumberFormat="1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2" fontId="34" fillId="0" borderId="0" xfId="0" applyNumberFormat="1" applyFont="1" applyFill="1" applyBorder="1" applyAlignment="1">
      <alignment horizontal="center" vertical="center"/>
    </xf>
    <xf numFmtId="0" fontId="49" fillId="0" borderId="11" xfId="0" applyFont="1" applyBorder="1" applyAlignment="1">
      <alignment horizontal="left" vertical="center"/>
    </xf>
    <xf numFmtId="0" fontId="49" fillId="0" borderId="11" xfId="0" applyFont="1" applyBorder="1" applyAlignment="1">
      <alignment vertical="center"/>
    </xf>
    <xf numFmtId="0" fontId="24" fillId="0" borderId="30" xfId="0" applyFont="1" applyFill="1" applyBorder="1" applyAlignment="1">
      <alignment horizontal="center" vertical="center"/>
    </xf>
    <xf numFmtId="178" fontId="24" fillId="0" borderId="30" xfId="0" applyNumberFormat="1" applyFont="1" applyFill="1" applyBorder="1" applyAlignment="1">
      <alignment horizontal="center" vertical="center"/>
    </xf>
    <xf numFmtId="10" fontId="24" fillId="0" borderId="30" xfId="68" applyNumberFormat="1" applyFont="1" applyFill="1" applyBorder="1" applyAlignment="1">
      <alignment horizontal="center" vertical="center"/>
    </xf>
    <xf numFmtId="10" fontId="40" fillId="0" borderId="30" xfId="68" applyNumberFormat="1" applyFont="1" applyFill="1" applyBorder="1" applyAlignment="1">
      <alignment horizontal="center" vertical="center"/>
    </xf>
    <xf numFmtId="178" fontId="13" fillId="0" borderId="62" xfId="0" applyNumberFormat="1" applyFont="1" applyBorder="1" applyAlignment="1">
      <alignment horizontal="center" vertical="center"/>
    </xf>
    <xf numFmtId="10" fontId="13" fillId="0" borderId="35" xfId="68" applyNumberFormat="1" applyFont="1" applyBorder="1" applyAlignment="1">
      <alignment horizontal="center" vertical="center"/>
    </xf>
    <xf numFmtId="178" fontId="13" fillId="0" borderId="77" xfId="0" applyNumberFormat="1" applyFont="1" applyBorder="1" applyAlignment="1">
      <alignment horizontal="center" vertical="center"/>
    </xf>
    <xf numFmtId="180" fontId="40" fillId="0" borderId="40" xfId="3" applyNumberFormat="1" applyFont="1" applyFill="1" applyBorder="1" applyAlignment="1">
      <alignment horizontal="center" vertical="center"/>
    </xf>
    <xf numFmtId="180" fontId="40" fillId="0" borderId="33" xfId="3" applyNumberFormat="1" applyFont="1" applyFill="1" applyBorder="1" applyAlignment="1">
      <alignment horizontal="center" vertical="center"/>
    </xf>
    <xf numFmtId="180" fontId="24" fillId="0" borderId="33" xfId="3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180" fontId="50" fillId="0" borderId="18" xfId="3" applyNumberFormat="1" applyFont="1" applyFill="1" applyBorder="1" applyAlignment="1">
      <alignment horizontal="center" vertical="center"/>
    </xf>
    <xf numFmtId="180" fontId="50" fillId="0" borderId="6" xfId="3" applyNumberFormat="1" applyFont="1" applyFill="1" applyBorder="1" applyAlignment="1">
      <alignment horizontal="center" vertical="center"/>
    </xf>
    <xf numFmtId="180" fontId="50" fillId="0" borderId="7" xfId="3" applyNumberFormat="1" applyFont="1" applyFill="1" applyBorder="1" applyAlignment="1">
      <alignment horizontal="center" vertical="center"/>
    </xf>
    <xf numFmtId="180" fontId="50" fillId="0" borderId="3" xfId="3" applyNumberFormat="1" applyFont="1" applyFill="1" applyBorder="1" applyAlignment="1">
      <alignment horizontal="center" vertical="center"/>
    </xf>
    <xf numFmtId="180" fontId="14" fillId="0" borderId="40" xfId="3" applyNumberFormat="1" applyFont="1" applyFill="1" applyBorder="1" applyAlignment="1">
      <alignment horizontal="center" vertical="center"/>
    </xf>
    <xf numFmtId="0" fontId="14" fillId="0" borderId="40" xfId="3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2" borderId="9" xfId="0" applyFont="1" applyFill="1" applyBorder="1" applyAlignment="1">
      <alignment vertical="center"/>
    </xf>
    <xf numFmtId="10" fontId="13" fillId="0" borderId="33" xfId="68" applyNumberFormat="1" applyFont="1" applyBorder="1" applyAlignment="1">
      <alignment horizontal="center" vertical="center"/>
    </xf>
    <xf numFmtId="181" fontId="13" fillId="0" borderId="32" xfId="0" applyNumberFormat="1" applyFont="1" applyFill="1" applyBorder="1" applyAlignment="1">
      <alignment horizontal="center" vertical="center"/>
    </xf>
    <xf numFmtId="10" fontId="24" fillId="0" borderId="33" xfId="68" applyNumberFormat="1" applyFont="1" applyBorder="1" applyAlignment="1">
      <alignment horizontal="center" vertical="center"/>
    </xf>
    <xf numFmtId="181" fontId="13" fillId="0" borderId="6" xfId="0" applyNumberFormat="1" applyFont="1" applyBorder="1" applyAlignment="1">
      <alignment horizontal="center" vertical="center"/>
    </xf>
    <xf numFmtId="181" fontId="14" fillId="0" borderId="6" xfId="0" applyNumberFormat="1" applyFont="1" applyFill="1" applyBorder="1" applyAlignment="1">
      <alignment horizontal="center" vertical="center"/>
    </xf>
    <xf numFmtId="10" fontId="13" fillId="0" borderId="6" xfId="68" applyNumberFormat="1" applyFont="1" applyBorder="1" applyAlignment="1">
      <alignment horizontal="center" vertical="center"/>
    </xf>
    <xf numFmtId="10" fontId="14" fillId="0" borderId="6" xfId="68" applyNumberFormat="1" applyFont="1" applyFill="1" applyBorder="1" applyAlignment="1">
      <alignment horizontal="center" vertical="center"/>
    </xf>
    <xf numFmtId="10" fontId="24" fillId="0" borderId="6" xfId="68" applyNumberFormat="1" applyFont="1" applyBorder="1" applyAlignment="1">
      <alignment horizontal="center" vertical="center"/>
    </xf>
    <xf numFmtId="181" fontId="24" fillId="0" borderId="6" xfId="0" applyNumberFormat="1" applyFont="1" applyBorder="1" applyAlignment="1">
      <alignment horizontal="center" vertical="center"/>
    </xf>
    <xf numFmtId="181" fontId="40" fillId="0" borderId="6" xfId="0" applyNumberFormat="1" applyFont="1" applyFill="1" applyBorder="1" applyAlignment="1">
      <alignment horizontal="center" vertical="center"/>
    </xf>
    <xf numFmtId="181" fontId="34" fillId="0" borderId="6" xfId="0" applyNumberFormat="1" applyFont="1" applyFill="1" applyBorder="1" applyAlignment="1">
      <alignment horizontal="center" vertical="center"/>
    </xf>
    <xf numFmtId="183" fontId="0" fillId="0" borderId="0" xfId="68" applyNumberFormat="1" applyFont="1">
      <alignment vertical="center"/>
    </xf>
    <xf numFmtId="183" fontId="13" fillId="0" borderId="0" xfId="68" applyNumberFormat="1" applyFont="1" applyAlignment="1">
      <alignment horizontal="center" vertical="center"/>
    </xf>
    <xf numFmtId="10" fontId="0" fillId="0" borderId="0" xfId="68" applyNumberFormat="1" applyFont="1">
      <alignment vertical="center"/>
    </xf>
    <xf numFmtId="10" fontId="13" fillId="0" borderId="0" xfId="68" applyNumberFormat="1" applyFont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178" fontId="13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81" fontId="14" fillId="0" borderId="80" xfId="0" applyNumberFormat="1" applyFont="1" applyFill="1" applyBorder="1" applyAlignment="1">
      <alignment horizontal="center" vertical="center"/>
    </xf>
    <xf numFmtId="178" fontId="33" fillId="0" borderId="27" xfId="0" applyNumberFormat="1" applyFont="1" applyFill="1" applyBorder="1" applyAlignment="1">
      <alignment horizontal="center" vertical="center"/>
    </xf>
    <xf numFmtId="181" fontId="33" fillId="0" borderId="16" xfId="0" applyNumberFormat="1" applyFont="1" applyFill="1" applyBorder="1" applyAlignment="1">
      <alignment horizontal="center" vertical="center"/>
    </xf>
    <xf numFmtId="178" fontId="33" fillId="0" borderId="16" xfId="0" applyNumberFormat="1" applyFont="1" applyFill="1" applyBorder="1" applyAlignment="1">
      <alignment horizontal="center" vertical="center"/>
    </xf>
    <xf numFmtId="178" fontId="13" fillId="0" borderId="16" xfId="0" applyNumberFormat="1" applyFont="1" applyBorder="1" applyAlignment="1">
      <alignment horizontal="center" vertical="center"/>
    </xf>
    <xf numFmtId="181" fontId="13" fillId="0" borderId="70" xfId="0" applyNumberFormat="1" applyFont="1" applyBorder="1" applyAlignment="1">
      <alignment horizontal="center" vertical="center"/>
    </xf>
    <xf numFmtId="178" fontId="42" fillId="0" borderId="3" xfId="0" applyNumberFormat="1" applyFont="1" applyFill="1" applyBorder="1" applyAlignment="1">
      <alignment horizontal="center" vertical="center"/>
    </xf>
    <xf numFmtId="10" fontId="14" fillId="0" borderId="33" xfId="7" applyNumberFormat="1" applyFont="1" applyFill="1" applyBorder="1" applyAlignment="1">
      <alignment horizontal="center" vertical="center"/>
    </xf>
    <xf numFmtId="181" fontId="13" fillId="0" borderId="6" xfId="0" applyNumberFormat="1" applyFont="1" applyFill="1" applyBorder="1" applyAlignment="1">
      <alignment horizontal="center" vertical="center"/>
    </xf>
    <xf numFmtId="181" fontId="33" fillId="0" borderId="6" xfId="0" applyNumberFormat="1" applyFont="1" applyFill="1" applyBorder="1" applyAlignment="1">
      <alignment horizontal="center" vertical="center"/>
    </xf>
    <xf numFmtId="178" fontId="40" fillId="0" borderId="32" xfId="0" applyNumberFormat="1" applyFont="1" applyBorder="1" applyAlignment="1">
      <alignment horizontal="center" vertical="center"/>
    </xf>
    <xf numFmtId="178" fontId="14" fillId="0" borderId="51" xfId="68" applyNumberFormat="1" applyFont="1" applyFill="1" applyBorder="1" applyAlignment="1">
      <alignment horizontal="center" vertical="center"/>
    </xf>
    <xf numFmtId="178" fontId="14" fillId="0" borderId="51" xfId="68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81" fontId="13" fillId="0" borderId="34" xfId="0" applyNumberFormat="1" applyFont="1" applyFill="1" applyBorder="1" applyAlignment="1">
      <alignment horizontal="center" vertical="center"/>
    </xf>
    <xf numFmtId="181" fontId="13" fillId="0" borderId="8" xfId="0" applyNumberFormat="1" applyFont="1" applyFill="1" applyBorder="1" applyAlignment="1">
      <alignment horizontal="center" vertical="center"/>
    </xf>
    <xf numFmtId="181" fontId="13" fillId="0" borderId="78" xfId="0" applyNumberFormat="1" applyFont="1" applyFill="1" applyBorder="1" applyAlignment="1">
      <alignment horizontal="center" vertical="center"/>
    </xf>
    <xf numFmtId="181" fontId="24" fillId="0" borderId="34" xfId="0" applyNumberFormat="1" applyFont="1" applyFill="1" applyBorder="1" applyAlignment="1">
      <alignment horizontal="center" vertical="center"/>
    </xf>
    <xf numFmtId="181" fontId="24" fillId="0" borderId="8" xfId="0" applyNumberFormat="1" applyFont="1" applyFill="1" applyBorder="1" applyAlignment="1">
      <alignment horizontal="center" vertical="center"/>
    </xf>
    <xf numFmtId="181" fontId="24" fillId="0" borderId="78" xfId="0" applyNumberFormat="1" applyFont="1" applyFill="1" applyBorder="1" applyAlignment="1">
      <alignment horizontal="center" vertical="center"/>
    </xf>
    <xf numFmtId="10" fontId="24" fillId="0" borderId="35" xfId="68" applyNumberFormat="1" applyFont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40" fillId="2" borderId="9" xfId="3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2" borderId="9" xfId="3" applyFont="1" applyFill="1" applyBorder="1" applyAlignment="1">
      <alignment horizontal="center" vertical="center"/>
    </xf>
    <xf numFmtId="0" fontId="40" fillId="2" borderId="9" xfId="3" applyNumberFormat="1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36" fillId="2" borderId="9" xfId="69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32" fillId="0" borderId="12" xfId="0" applyFont="1" applyBorder="1" applyAlignment="1">
      <alignment vertical="center"/>
    </xf>
    <xf numFmtId="49" fontId="48" fillId="0" borderId="4" xfId="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6" fillId="0" borderId="4" xfId="69" applyFont="1" applyFill="1" applyBorder="1" applyAlignment="1">
      <alignment horizontal="center" vertical="center"/>
    </xf>
    <xf numFmtId="2" fontId="33" fillId="0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24" fillId="2" borderId="88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0" fillId="0" borderId="102" xfId="0" applyFont="1" applyFill="1" applyBorder="1" applyAlignment="1">
      <alignment horizontal="center" vertical="center"/>
    </xf>
    <xf numFmtId="10" fontId="40" fillId="0" borderId="103" xfId="68" applyNumberFormat="1" applyFont="1" applyFill="1" applyBorder="1" applyAlignment="1">
      <alignment horizontal="center" vertical="center"/>
    </xf>
    <xf numFmtId="0" fontId="40" fillId="2" borderId="88" xfId="3" applyFont="1" applyFill="1" applyBorder="1" applyAlignment="1">
      <alignment horizontal="center" vertical="center"/>
    </xf>
    <xf numFmtId="0" fontId="14" fillId="2" borderId="96" xfId="3" applyFont="1" applyFill="1" applyBorder="1" applyAlignment="1">
      <alignment horizontal="center" vertical="center"/>
    </xf>
    <xf numFmtId="180" fontId="50" fillId="0" borderId="94" xfId="3" applyNumberFormat="1" applyFont="1" applyFill="1" applyBorder="1" applyAlignment="1">
      <alignment horizontal="center" vertical="center"/>
    </xf>
    <xf numFmtId="0" fontId="14" fillId="2" borderId="23" xfId="3" applyFont="1" applyFill="1" applyBorder="1" applyAlignment="1">
      <alignment horizontal="center" vertical="center"/>
    </xf>
    <xf numFmtId="180" fontId="50" fillId="0" borderId="95" xfId="3" applyNumberFormat="1" applyFont="1" applyFill="1" applyBorder="1" applyAlignment="1">
      <alignment horizontal="center" vertical="center"/>
    </xf>
    <xf numFmtId="0" fontId="40" fillId="2" borderId="23" xfId="3" applyFont="1" applyFill="1" applyBorder="1" applyAlignment="1">
      <alignment horizontal="center" vertical="center"/>
    </xf>
    <xf numFmtId="180" fontId="40" fillId="0" borderId="97" xfId="3" applyNumberFormat="1" applyFon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0" fillId="2" borderId="88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24" fillId="0" borderId="9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center" vertical="center" wrapText="1"/>
    </xf>
    <xf numFmtId="0" fontId="40" fillId="2" borderId="23" xfId="3" applyFont="1" applyFill="1" applyBorder="1" applyAlignment="1">
      <alignment horizontal="center" vertical="center"/>
    </xf>
    <xf numFmtId="0" fontId="40" fillId="2" borderId="9" xfId="3" applyFont="1" applyFill="1" applyBorder="1" applyAlignment="1">
      <alignment horizontal="center" vertical="center"/>
    </xf>
    <xf numFmtId="0" fontId="40" fillId="2" borderId="88" xfId="3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88" xfId="0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7" fillId="0" borderId="98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7" fillId="0" borderId="99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7" fillId="0" borderId="100" xfId="0" applyFont="1" applyBorder="1" applyAlignment="1">
      <alignment horizontal="center" vertical="top"/>
    </xf>
    <xf numFmtId="178" fontId="45" fillId="0" borderId="98" xfId="0" applyNumberFormat="1" applyFont="1" applyFill="1" applyBorder="1" applyAlignment="1">
      <alignment horizontal="center" vertical="top"/>
    </xf>
    <xf numFmtId="178" fontId="45" fillId="0" borderId="43" xfId="0" applyNumberFormat="1" applyFont="1" applyFill="1" applyBorder="1" applyAlignment="1">
      <alignment horizontal="center" vertical="top"/>
    </xf>
    <xf numFmtId="178" fontId="45" fillId="0" borderId="99" xfId="0" applyNumberFormat="1" applyFont="1" applyFill="1" applyBorder="1" applyAlignment="1">
      <alignment horizontal="center" vertical="top"/>
    </xf>
    <xf numFmtId="178" fontId="45" fillId="0" borderId="4" xfId="0" applyNumberFormat="1" applyFont="1" applyFill="1" applyBorder="1" applyAlignment="1">
      <alignment horizontal="center" vertical="top"/>
    </xf>
    <xf numFmtId="178" fontId="45" fillId="0" borderId="0" xfId="0" applyNumberFormat="1" applyFont="1" applyFill="1" applyBorder="1" applyAlignment="1">
      <alignment horizontal="center" vertical="top"/>
    </xf>
    <xf numFmtId="178" fontId="45" fillId="0" borderId="13" xfId="0" applyNumberFormat="1" applyFont="1" applyFill="1" applyBorder="1" applyAlignment="1">
      <alignment horizontal="center" vertical="top"/>
    </xf>
    <xf numFmtId="178" fontId="45" fillId="0" borderId="10" xfId="0" applyNumberFormat="1" applyFont="1" applyFill="1" applyBorder="1" applyAlignment="1">
      <alignment horizontal="center" vertical="top"/>
    </xf>
    <xf numFmtId="178" fontId="45" fillId="0" borderId="37" xfId="0" applyNumberFormat="1" applyFont="1" applyFill="1" applyBorder="1" applyAlignment="1">
      <alignment horizontal="center" vertical="top"/>
    </xf>
    <xf numFmtId="178" fontId="45" fillId="0" borderId="100" xfId="0" applyNumberFormat="1" applyFont="1" applyFill="1" applyBorder="1" applyAlignment="1">
      <alignment horizontal="center" vertical="top"/>
    </xf>
    <xf numFmtId="0" fontId="13" fillId="0" borderId="9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4" fillId="2" borderId="9" xfId="3" applyFont="1" applyFill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84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86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40" fillId="2" borderId="9" xfId="3" applyNumberFormat="1" applyFont="1" applyFill="1" applyBorder="1" applyAlignment="1">
      <alignment horizontal="center" vertical="center"/>
    </xf>
    <xf numFmtId="0" fontId="40" fillId="2" borderId="88" xfId="3" applyNumberFormat="1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40" fillId="2" borderId="92" xfId="0" applyFont="1" applyFill="1" applyBorder="1" applyAlignment="1">
      <alignment horizontal="center" vertical="center"/>
    </xf>
    <xf numFmtId="0" fontId="40" fillId="2" borderId="93" xfId="0" applyFont="1" applyFill="1" applyBorder="1" applyAlignment="1">
      <alignment horizontal="center" vertical="center"/>
    </xf>
    <xf numFmtId="0" fontId="40" fillId="2" borderId="96" xfId="0" applyFont="1" applyFill="1" applyBorder="1" applyAlignment="1">
      <alignment horizontal="center" vertical="center"/>
    </xf>
    <xf numFmtId="181" fontId="40" fillId="0" borderId="40" xfId="0" applyNumberFormat="1" applyFont="1" applyFill="1" applyBorder="1" applyAlignment="1">
      <alignment horizontal="center" vertical="center"/>
    </xf>
    <xf numFmtId="181" fontId="40" fillId="0" borderId="33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36" fillId="2" borderId="23" xfId="69" applyFont="1" applyFill="1" applyBorder="1" applyAlignment="1">
      <alignment horizontal="center" vertical="center"/>
    </xf>
    <xf numFmtId="0" fontId="36" fillId="2" borderId="9" xfId="69" applyFont="1" applyFill="1" applyBorder="1" applyAlignment="1">
      <alignment horizontal="center" vertical="center"/>
    </xf>
    <xf numFmtId="0" fontId="36" fillId="2" borderId="23" xfId="69" applyFont="1" applyFill="1" applyBorder="1" applyAlignment="1">
      <alignment horizontal="center" vertical="center" wrapText="1"/>
    </xf>
    <xf numFmtId="0" fontId="36" fillId="2" borderId="9" xfId="69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 vertical="center"/>
    </xf>
    <xf numFmtId="0" fontId="28" fillId="0" borderId="69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7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textRotation="255"/>
    </xf>
    <xf numFmtId="0" fontId="10" fillId="0" borderId="23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center" vertical="center" textRotation="255"/>
    </xf>
    <xf numFmtId="0" fontId="8" fillId="0" borderId="4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6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9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40" fillId="2" borderId="106" xfId="0" applyFont="1" applyFill="1" applyBorder="1" applyAlignment="1">
      <alignment horizontal="center" vertical="center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2" borderId="108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40" fillId="0" borderId="99" xfId="0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0" fontId="40" fillId="0" borderId="37" xfId="0" applyFont="1" applyFill="1" applyBorder="1" applyAlignment="1">
      <alignment horizontal="center" vertical="center"/>
    </xf>
    <xf numFmtId="0" fontId="40" fillId="0" borderId="100" xfId="0" applyFont="1" applyFill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2" fontId="13" fillId="0" borderId="18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vertical="center"/>
    </xf>
    <xf numFmtId="10" fontId="13" fillId="0" borderId="27" xfId="68" applyNumberFormat="1" applyFont="1" applyFill="1" applyBorder="1" applyAlignment="1">
      <alignment horizontal="center" vertical="center"/>
    </xf>
    <xf numFmtId="2" fontId="13" fillId="0" borderId="73" xfId="0" applyNumberFormat="1" applyFont="1" applyFill="1" applyBorder="1" applyAlignment="1">
      <alignment horizontal="center" vertical="center"/>
    </xf>
    <xf numFmtId="10" fontId="13" fillId="0" borderId="49" xfId="0" applyNumberFormat="1" applyFont="1" applyFill="1" applyBorder="1" applyAlignment="1">
      <alignment horizontal="center" vertical="center"/>
    </xf>
    <xf numFmtId="2" fontId="13" fillId="0" borderId="59" xfId="0" applyNumberFormat="1" applyFont="1" applyFill="1" applyBorder="1" applyAlignment="1">
      <alignment horizontal="center" vertical="center"/>
    </xf>
    <xf numFmtId="2" fontId="13" fillId="0" borderId="47" xfId="0" applyNumberFormat="1" applyFont="1" applyFill="1" applyBorder="1" applyAlignment="1">
      <alignment horizontal="center" vertical="center"/>
    </xf>
    <xf numFmtId="2" fontId="14" fillId="0" borderId="32" xfId="0" applyNumberFormat="1" applyFont="1" applyFill="1" applyBorder="1" applyAlignment="1">
      <alignment horizontal="center" vertical="center"/>
    </xf>
    <xf numFmtId="2" fontId="33" fillId="0" borderId="47" xfId="0" applyNumberFormat="1" applyFont="1" applyFill="1" applyBorder="1" applyAlignment="1">
      <alignment horizontal="center" vertical="center"/>
    </xf>
    <xf numFmtId="2" fontId="33" fillId="0" borderId="89" xfId="0" applyNumberFormat="1" applyFont="1" applyFill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center"/>
    </xf>
    <xf numFmtId="10" fontId="13" fillId="0" borderId="16" xfId="68" applyNumberFormat="1" applyFont="1" applyFill="1" applyBorder="1" applyAlignment="1">
      <alignment horizontal="center" vertical="center"/>
    </xf>
    <xf numFmtId="2" fontId="13" fillId="0" borderId="61" xfId="0" applyNumberFormat="1" applyFont="1" applyFill="1" applyBorder="1" applyAlignment="1">
      <alignment horizontal="center" vertical="center"/>
    </xf>
    <xf numFmtId="2" fontId="33" fillId="0" borderId="7" xfId="0" applyNumberFormat="1" applyFont="1" applyFill="1" applyBorder="1" applyAlignment="1">
      <alignment horizontal="center" vertical="center"/>
    </xf>
    <xf numFmtId="2" fontId="33" fillId="0" borderId="90" xfId="0" applyNumberFormat="1" applyFont="1" applyFill="1" applyBorder="1" applyAlignment="1">
      <alignment horizontal="center" vertical="center"/>
    </xf>
    <xf numFmtId="2" fontId="13" fillId="0" borderId="40" xfId="0" applyNumberFormat="1" applyFont="1" applyFill="1" applyBorder="1" applyAlignment="1">
      <alignment horizontal="center" vertical="center"/>
    </xf>
    <xf numFmtId="2" fontId="13" fillId="0" borderId="33" xfId="0" applyNumberFormat="1" applyFont="1" applyFill="1" applyBorder="1" applyAlignment="1">
      <alignment horizontal="center" vertical="center"/>
    </xf>
    <xf numFmtId="10" fontId="13" fillId="0" borderId="39" xfId="68" applyNumberFormat="1" applyFont="1" applyFill="1" applyBorder="1" applyAlignment="1">
      <alignment horizontal="center" vertical="center"/>
    </xf>
    <xf numFmtId="2" fontId="13" fillId="0" borderId="62" xfId="0" applyNumberFormat="1" applyFont="1" applyFill="1" applyBorder="1" applyAlignment="1">
      <alignment horizontal="center" vertical="center"/>
    </xf>
    <xf numFmtId="10" fontId="13" fillId="0" borderId="35" xfId="0" applyNumberFormat="1" applyFont="1" applyFill="1" applyBorder="1" applyAlignment="1">
      <alignment horizontal="center" vertical="center"/>
    </xf>
    <xf numFmtId="2" fontId="33" fillId="0" borderId="40" xfId="0" applyNumberFormat="1" applyFont="1" applyFill="1" applyBorder="1" applyAlignment="1">
      <alignment horizontal="center" vertical="center"/>
    </xf>
    <xf numFmtId="2" fontId="33" fillId="0" borderId="91" xfId="0" applyNumberFormat="1" applyFont="1" applyFill="1" applyBorder="1" applyAlignment="1">
      <alignment horizontal="center" vertical="center"/>
    </xf>
    <xf numFmtId="178" fontId="13" fillId="0" borderId="59" xfId="0" applyNumberFormat="1" applyFont="1" applyFill="1" applyBorder="1" applyAlignment="1">
      <alignment horizontal="center" vertical="center"/>
    </xf>
    <xf numFmtId="178" fontId="24" fillId="0" borderId="34" xfId="0" applyNumberFormat="1" applyFont="1" applyFill="1" applyBorder="1" applyAlignment="1">
      <alignment horizontal="center" vertical="center"/>
    </xf>
    <xf numFmtId="178" fontId="13" fillId="0" borderId="61" xfId="0" applyNumberFormat="1" applyFont="1" applyFill="1" applyBorder="1" applyAlignment="1">
      <alignment horizontal="center" vertical="center"/>
    </xf>
    <xf numFmtId="178" fontId="24" fillId="0" borderId="8" xfId="0" applyNumberFormat="1" applyFont="1" applyFill="1" applyBorder="1" applyAlignment="1">
      <alignment horizontal="center" vertical="center"/>
    </xf>
    <xf numFmtId="10" fontId="13" fillId="0" borderId="62" xfId="68" applyNumberFormat="1" applyFont="1" applyFill="1" applyBorder="1" applyAlignment="1">
      <alignment horizontal="center" vertical="center"/>
    </xf>
    <xf numFmtId="10" fontId="13" fillId="0" borderId="33" xfId="68" applyNumberFormat="1" applyFont="1" applyFill="1" applyBorder="1" applyAlignment="1">
      <alignment horizontal="center" vertical="center"/>
    </xf>
    <xf numFmtId="10" fontId="33" fillId="0" borderId="33" xfId="68" applyNumberFormat="1" applyFont="1" applyFill="1" applyBorder="1" applyAlignment="1">
      <alignment horizontal="center" vertical="center"/>
    </xf>
    <xf numFmtId="10" fontId="24" fillId="0" borderId="35" xfId="68" applyNumberFormat="1" applyFont="1" applyFill="1" applyBorder="1" applyAlignment="1">
      <alignment horizontal="center" vertical="center"/>
    </xf>
    <xf numFmtId="2" fontId="14" fillId="0" borderId="18" xfId="0" applyNumberFormat="1" applyFont="1" applyFill="1" applyBorder="1" applyAlignment="1">
      <alignment horizontal="center" vertical="center"/>
    </xf>
    <xf numFmtId="2" fontId="14" fillId="0" borderId="27" xfId="0" applyNumberFormat="1" applyFont="1" applyFill="1" applyBorder="1" applyAlignment="1">
      <alignment horizontal="center" vertical="center"/>
    </xf>
    <xf numFmtId="178" fontId="14" fillId="0" borderId="59" xfId="68" applyNumberFormat="1" applyFont="1" applyFill="1" applyBorder="1" applyAlignment="1">
      <alignment horizontal="center" vertical="center"/>
    </xf>
    <xf numFmtId="10" fontId="14" fillId="0" borderId="34" xfId="68" applyNumberFormat="1" applyFont="1" applyFill="1" applyBorder="1" applyAlignment="1">
      <alignment horizontal="center" vertical="center"/>
    </xf>
    <xf numFmtId="2" fontId="14" fillId="0" borderId="47" xfId="0" applyNumberFormat="1" applyFont="1" applyFill="1" applyBorder="1" applyAlignment="1">
      <alignment horizontal="center" vertical="center"/>
    </xf>
    <xf numFmtId="2" fontId="14" fillId="0" borderId="89" xfId="0" applyNumberFormat="1" applyFont="1" applyFill="1" applyBorder="1" applyAlignment="1">
      <alignment horizontal="center" vertical="center"/>
    </xf>
    <xf numFmtId="2" fontId="14" fillId="0" borderId="7" xfId="0" applyNumberFormat="1" applyFont="1" applyFill="1" applyBorder="1" applyAlignment="1">
      <alignment horizontal="center" vertical="center"/>
    </xf>
    <xf numFmtId="178" fontId="14" fillId="0" borderId="61" xfId="68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10" fontId="14" fillId="0" borderId="8" xfId="68" applyNumberFormat="1" applyFont="1" applyFill="1" applyBorder="1" applyAlignment="1">
      <alignment horizontal="center" vertical="center"/>
    </xf>
    <xf numFmtId="2" fontId="14" fillId="0" borderId="90" xfId="0" applyNumberFormat="1" applyFont="1" applyFill="1" applyBorder="1" applyAlignment="1">
      <alignment horizontal="center" vertical="center"/>
    </xf>
    <xf numFmtId="1" fontId="14" fillId="0" borderId="61" xfId="0" applyNumberFormat="1" applyFont="1" applyFill="1" applyBorder="1" applyAlignment="1">
      <alignment horizontal="center" vertical="center"/>
    </xf>
    <xf numFmtId="2" fontId="14" fillId="0" borderId="61" xfId="0" applyNumberFormat="1" applyFont="1" applyFill="1" applyBorder="1" applyAlignment="1">
      <alignment horizontal="center" vertical="center"/>
    </xf>
    <xf numFmtId="10" fontId="14" fillId="0" borderId="61" xfId="68" applyNumberFormat="1" applyFont="1" applyFill="1" applyBorder="1" applyAlignment="1">
      <alignment horizontal="center" vertical="center"/>
    </xf>
    <xf numFmtId="183" fontId="14" fillId="0" borderId="61" xfId="68" applyNumberFormat="1" applyFont="1" applyFill="1" applyBorder="1" applyAlignment="1">
      <alignment horizontal="center" vertical="center"/>
    </xf>
    <xf numFmtId="10" fontId="14" fillId="0" borderId="3" xfId="0" applyNumberFormat="1" applyFont="1" applyFill="1" applyBorder="1" applyAlignment="1">
      <alignment horizontal="center" vertical="center"/>
    </xf>
    <xf numFmtId="10" fontId="13" fillId="0" borderId="61" xfId="68" applyNumberFormat="1" applyFont="1" applyFill="1" applyBorder="1" applyAlignment="1">
      <alignment horizontal="center" vertical="center"/>
    </xf>
    <xf numFmtId="10" fontId="13" fillId="0" borderId="7" xfId="68" applyNumberFormat="1" applyFont="1" applyFill="1" applyBorder="1" applyAlignment="1">
      <alignment horizontal="center" vertical="center"/>
    </xf>
    <xf numFmtId="10" fontId="14" fillId="0" borderId="7" xfId="68" applyNumberFormat="1" applyFont="1" applyFill="1" applyBorder="1" applyAlignment="1">
      <alignment horizontal="center" vertical="center"/>
    </xf>
    <xf numFmtId="10" fontId="14" fillId="0" borderId="90" xfId="68" applyNumberFormat="1" applyFont="1" applyFill="1" applyBorder="1" applyAlignment="1">
      <alignment horizontal="center" vertical="center"/>
    </xf>
    <xf numFmtId="2" fontId="13" fillId="0" borderId="35" xfId="0" applyNumberFormat="1" applyFont="1" applyFill="1" applyBorder="1" applyAlignment="1">
      <alignment horizontal="center" vertical="center"/>
    </xf>
    <xf numFmtId="178" fontId="13" fillId="0" borderId="62" xfId="0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10" fontId="13" fillId="0" borderId="35" xfId="68" applyNumberFormat="1" applyFont="1" applyFill="1" applyBorder="1" applyAlignment="1">
      <alignment horizontal="center" vertical="center"/>
    </xf>
    <xf numFmtId="2" fontId="14" fillId="0" borderId="40" xfId="0" applyNumberFormat="1" applyFont="1" applyFill="1" applyBorder="1" applyAlignment="1">
      <alignment horizontal="center" vertical="center"/>
    </xf>
    <xf numFmtId="2" fontId="14" fillId="0" borderId="91" xfId="0" applyNumberFormat="1" applyFont="1" applyFill="1" applyBorder="1" applyAlignment="1">
      <alignment horizontal="center" vertical="center"/>
    </xf>
    <xf numFmtId="10" fontId="13" fillId="0" borderId="34" xfId="68" applyNumberFormat="1" applyFont="1" applyFill="1" applyBorder="1" applyAlignment="1">
      <alignment horizontal="center" vertical="center"/>
    </xf>
    <xf numFmtId="178" fontId="14" fillId="0" borderId="7" xfId="0" applyNumberFormat="1" applyFont="1" applyFill="1" applyBorder="1" applyAlignment="1">
      <alignment horizontal="center" vertical="center"/>
    </xf>
    <xf numFmtId="178" fontId="33" fillId="0" borderId="95" xfId="0" applyNumberFormat="1" applyFont="1" applyFill="1" applyBorder="1" applyAlignment="1">
      <alignment horizontal="center" vertical="center"/>
    </xf>
    <xf numFmtId="10" fontId="13" fillId="0" borderId="8" xfId="68" applyNumberFormat="1" applyFont="1" applyFill="1" applyBorder="1" applyAlignment="1">
      <alignment horizontal="center" vertical="center"/>
    </xf>
    <xf numFmtId="178" fontId="13" fillId="0" borderId="8" xfId="0" applyNumberFormat="1" applyFont="1" applyFill="1" applyBorder="1" applyAlignment="1">
      <alignment horizontal="center" vertical="center"/>
    </xf>
    <xf numFmtId="178" fontId="14" fillId="0" borderId="95" xfId="0" applyNumberFormat="1" applyFont="1" applyFill="1" applyBorder="1" applyAlignment="1">
      <alignment horizontal="center" vertical="center"/>
    </xf>
    <xf numFmtId="178" fontId="13" fillId="0" borderId="71" xfId="0" applyNumberFormat="1" applyFont="1" applyFill="1" applyBorder="1" applyAlignment="1">
      <alignment horizontal="center" vertical="center"/>
    </xf>
    <xf numFmtId="10" fontId="13" fillId="0" borderId="71" xfId="68" applyNumberFormat="1" applyFont="1" applyFill="1" applyBorder="1" applyAlignment="1">
      <alignment horizontal="center" vertical="center"/>
    </xf>
    <xf numFmtId="178" fontId="13" fillId="0" borderId="78" xfId="0" applyNumberFormat="1" applyFont="1" applyFill="1" applyBorder="1" applyAlignment="1">
      <alignment horizontal="center" vertical="center"/>
    </xf>
    <xf numFmtId="10" fontId="14" fillId="0" borderId="17" xfId="68" applyNumberFormat="1" applyFont="1" applyFill="1" applyBorder="1" applyAlignment="1">
      <alignment horizontal="center" vertical="center"/>
    </xf>
    <xf numFmtId="10" fontId="14" fillId="0" borderId="101" xfId="68" applyNumberFormat="1" applyFont="1" applyFill="1" applyBorder="1" applyAlignment="1">
      <alignment horizontal="center" vertical="center"/>
    </xf>
    <xf numFmtId="10" fontId="13" fillId="0" borderId="49" xfId="68" applyNumberFormat="1" applyFont="1" applyFill="1" applyBorder="1" applyAlignment="1">
      <alignment horizontal="center" vertical="center"/>
    </xf>
    <xf numFmtId="178" fontId="14" fillId="0" borderId="73" xfId="0" applyNumberFormat="1" applyFont="1" applyFill="1" applyBorder="1" applyAlignment="1">
      <alignment horizontal="center" vertical="center"/>
    </xf>
    <xf numFmtId="178" fontId="14" fillId="0" borderId="18" xfId="0" applyNumberFormat="1" applyFont="1" applyFill="1" applyBorder="1" applyAlignment="1">
      <alignment horizontal="center" vertical="center"/>
    </xf>
    <xf numFmtId="178" fontId="33" fillId="0" borderId="18" xfId="0" applyNumberFormat="1" applyFont="1" applyFill="1" applyBorder="1" applyAlignment="1">
      <alignment horizontal="center" vertical="center"/>
    </xf>
    <xf numFmtId="178" fontId="33" fillId="0" borderId="104" xfId="0" applyNumberFormat="1" applyFont="1" applyFill="1" applyBorder="1" applyAlignment="1">
      <alignment horizontal="center" vertical="center"/>
    </xf>
    <xf numFmtId="178" fontId="14" fillId="0" borderId="61" xfId="0" applyNumberFormat="1" applyFont="1" applyFill="1" applyBorder="1" applyAlignment="1">
      <alignment horizontal="center" vertical="center"/>
    </xf>
    <xf numFmtId="178" fontId="33" fillId="0" borderId="7" xfId="0" applyNumberFormat="1" applyFont="1" applyFill="1" applyBorder="1" applyAlignment="1">
      <alignment horizontal="center" vertical="center"/>
    </xf>
    <xf numFmtId="178" fontId="33" fillId="0" borderId="90" xfId="0" applyNumberFormat="1" applyFont="1" applyFill="1" applyBorder="1" applyAlignment="1">
      <alignment horizontal="center" vertical="center"/>
    </xf>
    <xf numFmtId="178" fontId="13" fillId="0" borderId="33" xfId="0" applyNumberFormat="1" applyFont="1" applyFill="1" applyBorder="1" applyAlignment="1">
      <alignment horizontal="center" vertical="center"/>
    </xf>
    <xf numFmtId="10" fontId="14" fillId="0" borderId="40" xfId="68" applyNumberFormat="1" applyFont="1" applyFill="1" applyBorder="1" applyAlignment="1">
      <alignment horizontal="center" vertical="center"/>
    </xf>
    <xf numFmtId="10" fontId="14" fillId="0" borderId="33" xfId="68" applyNumberFormat="1" applyFont="1" applyFill="1" applyBorder="1" applyAlignment="1">
      <alignment horizontal="center" vertical="center"/>
    </xf>
    <xf numFmtId="10" fontId="14" fillId="0" borderId="97" xfId="68" applyNumberFormat="1" applyFont="1" applyFill="1" applyBorder="1" applyAlignment="1">
      <alignment horizontal="center" vertical="center"/>
    </xf>
    <xf numFmtId="178" fontId="14" fillId="0" borderId="59" xfId="0" applyNumberFormat="1" applyFont="1" applyFill="1" applyBorder="1" applyAlignment="1">
      <alignment horizontal="center" vertical="center"/>
    </xf>
    <xf numFmtId="178" fontId="33" fillId="0" borderId="105" xfId="0" applyNumberFormat="1" applyFont="1" applyFill="1" applyBorder="1" applyAlignment="1">
      <alignment horizontal="center" vertical="center"/>
    </xf>
    <xf numFmtId="178" fontId="14" fillId="0" borderId="32" xfId="0" applyNumberFormat="1" applyFont="1" applyFill="1" applyBorder="1" applyAlignment="1">
      <alignment horizontal="center" vertical="center"/>
    </xf>
    <xf numFmtId="178" fontId="14" fillId="0" borderId="105" xfId="0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  <xf numFmtId="178" fontId="14" fillId="0" borderId="95" xfId="0" applyNumberFormat="1" applyFont="1" applyFill="1" applyBorder="1" applyAlignment="1">
      <alignment horizontal="center" vertical="center"/>
    </xf>
    <xf numFmtId="178" fontId="33" fillId="0" borderId="33" xfId="0" applyNumberFormat="1" applyFont="1" applyFill="1" applyBorder="1" applyAlignment="1">
      <alignment horizontal="center" vertical="center"/>
    </xf>
    <xf numFmtId="178" fontId="14" fillId="0" borderId="33" xfId="0" applyNumberFormat="1" applyFont="1" applyFill="1" applyBorder="1" applyAlignment="1">
      <alignment horizontal="center" vertical="center"/>
    </xf>
    <xf numFmtId="178" fontId="14" fillId="0" borderId="97" xfId="0" applyNumberFormat="1" applyFont="1" applyFill="1" applyBorder="1" applyAlignment="1">
      <alignment horizontal="center" vertical="center"/>
    </xf>
    <xf numFmtId="180" fontId="52" fillId="0" borderId="58" xfId="3" applyNumberFormat="1" applyFont="1" applyFill="1" applyBorder="1" applyAlignment="1">
      <alignment horizontal="center" vertical="center"/>
    </xf>
    <xf numFmtId="180" fontId="52" fillId="0" borderId="3" xfId="3" applyNumberFormat="1" applyFont="1" applyFill="1" applyBorder="1" applyAlignment="1">
      <alignment horizontal="center" vertical="center"/>
    </xf>
    <xf numFmtId="180" fontId="52" fillId="0" borderId="6" xfId="3" applyNumberFormat="1" applyFont="1" applyFill="1" applyBorder="1" applyAlignment="1">
      <alignment horizontal="center" vertical="center"/>
    </xf>
    <xf numFmtId="180" fontId="52" fillId="0" borderId="38" xfId="3" applyNumberFormat="1" applyFont="1" applyFill="1" applyBorder="1" applyAlignment="1">
      <alignment horizontal="center" vertical="center"/>
    </xf>
    <xf numFmtId="180" fontId="52" fillId="0" borderId="82" xfId="3" applyNumberFormat="1" applyFont="1" applyFill="1" applyBorder="1" applyAlignment="1">
      <alignment horizontal="center" vertical="center"/>
    </xf>
    <xf numFmtId="180" fontId="52" fillId="0" borderId="47" xfId="3" applyNumberFormat="1" applyFont="1" applyFill="1" applyBorder="1" applyAlignment="1">
      <alignment horizontal="center" vertical="center"/>
    </xf>
    <xf numFmtId="180" fontId="52" fillId="0" borderId="84" xfId="3" applyNumberFormat="1" applyFont="1" applyFill="1" applyBorder="1" applyAlignment="1">
      <alignment horizontal="center" vertical="center"/>
    </xf>
    <xf numFmtId="180" fontId="52" fillId="0" borderId="7" xfId="3" applyNumberFormat="1" applyFont="1" applyFill="1" applyBorder="1" applyAlignment="1">
      <alignment horizontal="center" vertical="center"/>
    </xf>
    <xf numFmtId="178" fontId="14" fillId="0" borderId="59" xfId="3" applyNumberFormat="1" applyFont="1" applyFill="1" applyBorder="1" applyAlignment="1">
      <alignment horizontal="center" vertical="center"/>
    </xf>
    <xf numFmtId="178" fontId="14" fillId="0" borderId="32" xfId="3" applyNumberFormat="1" applyFont="1" applyFill="1" applyBorder="1" applyAlignment="1">
      <alignment horizontal="center" vertical="center"/>
    </xf>
    <xf numFmtId="178" fontId="14" fillId="0" borderId="61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/>
    </xf>
    <xf numFmtId="178" fontId="14" fillId="0" borderId="62" xfId="3" applyNumberFormat="1" applyFont="1" applyFill="1" applyBorder="1" applyAlignment="1">
      <alignment horizontal="center" vertical="center"/>
    </xf>
    <xf numFmtId="178" fontId="14" fillId="0" borderId="33" xfId="3" applyNumberFormat="1" applyFont="1" applyFill="1" applyBorder="1" applyAlignment="1">
      <alignment horizontal="center" vertical="center"/>
    </xf>
    <xf numFmtId="178" fontId="33" fillId="0" borderId="32" xfId="3" applyNumberFormat="1" applyFont="1" applyFill="1" applyBorder="1" applyAlignment="1">
      <alignment horizontal="center" vertical="center"/>
    </xf>
    <xf numFmtId="178" fontId="33" fillId="0" borderId="3" xfId="3" applyNumberFormat="1" applyFont="1" applyFill="1" applyBorder="1" applyAlignment="1">
      <alignment horizontal="center" vertical="center"/>
    </xf>
    <xf numFmtId="178" fontId="33" fillId="0" borderId="33" xfId="3" applyNumberFormat="1" applyFont="1" applyFill="1" applyBorder="1" applyAlignment="1">
      <alignment horizontal="center" vertical="center"/>
    </xf>
    <xf numFmtId="179" fontId="14" fillId="0" borderId="54" xfId="3" applyNumberFormat="1" applyFont="1" applyFill="1" applyBorder="1" applyAlignment="1">
      <alignment horizontal="center" vertical="center"/>
    </xf>
    <xf numFmtId="179" fontId="14" fillId="0" borderId="89" xfId="3" applyNumberFormat="1" applyFont="1" applyFill="1" applyBorder="1" applyAlignment="1">
      <alignment horizontal="center" vertical="center"/>
    </xf>
    <xf numFmtId="179" fontId="14" fillId="0" borderId="16" xfId="3" applyNumberFormat="1" applyFont="1" applyFill="1" applyBorder="1" applyAlignment="1">
      <alignment horizontal="center" vertical="center"/>
    </xf>
    <xf numFmtId="179" fontId="14" fillId="0" borderId="90" xfId="3" applyNumberFormat="1" applyFont="1" applyFill="1" applyBorder="1" applyAlignment="1">
      <alignment horizontal="center" vertical="center"/>
    </xf>
    <xf numFmtId="2" fontId="14" fillId="0" borderId="16" xfId="3" applyNumberFormat="1" applyFont="1" applyFill="1" applyBorder="1" applyAlignment="1">
      <alignment horizontal="center" vertical="center"/>
    </xf>
    <xf numFmtId="2" fontId="14" fillId="0" borderId="90" xfId="3" applyNumberFormat="1" applyFont="1" applyFill="1" applyBorder="1" applyAlignment="1">
      <alignment horizontal="center" vertical="center"/>
    </xf>
    <xf numFmtId="2" fontId="14" fillId="0" borderId="39" xfId="3" applyNumberFormat="1" applyFont="1" applyFill="1" applyBorder="1" applyAlignment="1">
      <alignment horizontal="center" vertical="center"/>
    </xf>
    <xf numFmtId="2" fontId="14" fillId="0" borderId="91" xfId="3" applyNumberFormat="1" applyFont="1" applyFill="1" applyBorder="1" applyAlignment="1">
      <alignment horizontal="center" vertical="center"/>
    </xf>
    <xf numFmtId="2" fontId="14" fillId="0" borderId="27" xfId="3" applyNumberFormat="1" applyFont="1" applyFill="1" applyBorder="1" applyAlignment="1">
      <alignment horizontal="center" vertical="center"/>
    </xf>
    <xf numFmtId="2" fontId="14" fillId="0" borderId="104" xfId="3" applyNumberFormat="1" applyFont="1" applyFill="1" applyBorder="1" applyAlignment="1">
      <alignment horizontal="center" vertical="center"/>
    </xf>
    <xf numFmtId="179" fontId="14" fillId="0" borderId="39" xfId="3" applyNumberFormat="1" applyFont="1" applyFill="1" applyBorder="1" applyAlignment="1">
      <alignment horizontal="center" vertical="center"/>
    </xf>
    <xf numFmtId="179" fontId="14" fillId="0" borderId="91" xfId="3" applyNumberFormat="1" applyFont="1" applyFill="1" applyBorder="1" applyAlignment="1">
      <alignment horizontal="center" vertical="center"/>
    </xf>
    <xf numFmtId="179" fontId="14" fillId="0" borderId="70" xfId="3" applyNumberFormat="1" applyFont="1" applyFill="1" applyBorder="1" applyAlignment="1">
      <alignment horizontal="center" vertical="center"/>
    </xf>
    <xf numFmtId="179" fontId="14" fillId="0" borderId="110" xfId="3" applyNumberFormat="1" applyFont="1" applyFill="1" applyBorder="1" applyAlignment="1">
      <alignment horizontal="center" vertical="center"/>
    </xf>
    <xf numFmtId="181" fontId="13" fillId="0" borderId="18" xfId="0" applyNumberFormat="1" applyFont="1" applyFill="1" applyBorder="1" applyAlignment="1">
      <alignment horizontal="center" vertical="center"/>
    </xf>
    <xf numFmtId="181" fontId="13" fillId="0" borderId="27" xfId="0" applyNumberFormat="1" applyFont="1" applyFill="1" applyBorder="1" applyAlignment="1">
      <alignment horizontal="center" vertical="center"/>
    </xf>
    <xf numFmtId="181" fontId="13" fillId="0" borderId="7" xfId="0" applyNumberFormat="1" applyFont="1" applyFill="1" applyBorder="1" applyAlignment="1">
      <alignment horizontal="center" vertical="center"/>
    </xf>
    <xf numFmtId="181" fontId="33" fillId="0" borderId="7" xfId="0" applyNumberFormat="1" applyFont="1" applyFill="1" applyBorder="1" applyAlignment="1">
      <alignment horizontal="center" vertical="center"/>
    </xf>
    <xf numFmtId="181" fontId="13" fillId="0" borderId="16" xfId="0" applyNumberFormat="1" applyFont="1" applyFill="1" applyBorder="1" applyAlignment="1">
      <alignment horizontal="center" vertical="center"/>
    </xf>
    <xf numFmtId="178" fontId="13" fillId="0" borderId="7" xfId="0" applyNumberFormat="1" applyFont="1" applyFill="1" applyBorder="1" applyAlignment="1">
      <alignment horizontal="center" vertical="center"/>
    </xf>
    <xf numFmtId="178" fontId="13" fillId="0" borderId="67" xfId="0" applyNumberFormat="1" applyFont="1" applyFill="1" applyBorder="1" applyAlignment="1">
      <alignment horizontal="center" vertical="center"/>
    </xf>
    <xf numFmtId="10" fontId="13" fillId="0" borderId="40" xfId="68" applyNumberFormat="1" applyFont="1" applyFill="1" applyBorder="1" applyAlignment="1">
      <alignment horizontal="center" vertical="center"/>
    </xf>
    <xf numFmtId="10" fontId="13" fillId="0" borderId="66" xfId="68" applyNumberFormat="1" applyFont="1" applyFill="1" applyBorder="1" applyAlignment="1">
      <alignment horizontal="center" vertical="center"/>
    </xf>
    <xf numFmtId="180" fontId="14" fillId="0" borderId="6" xfId="3" applyNumberFormat="1" applyFont="1" applyFill="1" applyBorder="1" applyAlignment="1">
      <alignment horizontal="center" vertical="center"/>
    </xf>
    <xf numFmtId="180" fontId="14" fillId="0" borderId="3" xfId="3" applyNumberFormat="1" applyFont="1" applyFill="1" applyBorder="1" applyAlignment="1">
      <alignment horizontal="center" vertical="center"/>
    </xf>
    <xf numFmtId="178" fontId="13" fillId="0" borderId="18" xfId="0" applyNumberFormat="1" applyFont="1" applyFill="1" applyBorder="1" applyAlignment="1">
      <alignment horizontal="center" vertical="center"/>
    </xf>
    <xf numFmtId="179" fontId="14" fillId="0" borderId="32" xfId="3" applyNumberFormat="1" applyFont="1" applyFill="1" applyBorder="1" applyAlignment="1">
      <alignment horizontal="center" vertical="center"/>
    </xf>
    <xf numFmtId="179" fontId="33" fillId="0" borderId="32" xfId="3" applyNumberFormat="1" applyFont="1" applyFill="1" applyBorder="1" applyAlignment="1">
      <alignment horizontal="center" vertical="center"/>
    </xf>
    <xf numFmtId="178" fontId="14" fillId="0" borderId="16" xfId="3" applyNumberFormat="1" applyFont="1" applyFill="1" applyBorder="1" applyAlignment="1">
      <alignment horizontal="center" vertical="center"/>
    </xf>
    <xf numFmtId="179" fontId="14" fillId="0" borderId="3" xfId="3" applyNumberFormat="1" applyFont="1" applyFill="1" applyBorder="1" applyAlignment="1">
      <alignment horizontal="center" vertical="center"/>
    </xf>
    <xf numFmtId="179" fontId="33" fillId="0" borderId="3" xfId="3" applyNumberFormat="1" applyFont="1" applyFill="1" applyBorder="1" applyAlignment="1">
      <alignment horizontal="center" vertical="center"/>
    </xf>
    <xf numFmtId="179" fontId="14" fillId="0" borderId="33" xfId="3" applyNumberFormat="1" applyFont="1" applyFill="1" applyBorder="1" applyAlignment="1">
      <alignment horizontal="center" vertical="center"/>
    </xf>
    <xf numFmtId="179" fontId="33" fillId="0" borderId="33" xfId="3" applyNumberFormat="1" applyFont="1" applyFill="1" applyBorder="1" applyAlignment="1">
      <alignment horizontal="center" vertical="center"/>
    </xf>
    <xf numFmtId="0" fontId="52" fillId="0" borderId="18" xfId="3" applyNumberFormat="1" applyFont="1" applyFill="1" applyBorder="1" applyAlignment="1">
      <alignment horizontal="center" vertical="center"/>
    </xf>
    <xf numFmtId="0" fontId="52" fillId="0" borderId="7" xfId="3" applyNumberFormat="1" applyFont="1" applyFill="1" applyBorder="1" applyAlignment="1">
      <alignment horizontal="center" vertical="center"/>
    </xf>
    <xf numFmtId="10" fontId="13" fillId="0" borderId="6" xfId="0" applyNumberFormat="1" applyFont="1" applyFill="1" applyBorder="1" applyAlignment="1">
      <alignment horizontal="center" vertical="center"/>
    </xf>
    <xf numFmtId="10" fontId="33" fillId="0" borderId="6" xfId="0" applyNumberFormat="1" applyFont="1" applyFill="1" applyBorder="1" applyAlignment="1">
      <alignment horizontal="center" vertical="center"/>
    </xf>
    <xf numFmtId="10" fontId="13" fillId="0" borderId="3" xfId="0" applyNumberFormat="1" applyFont="1" applyFill="1" applyBorder="1" applyAlignment="1">
      <alignment horizontal="center" vertical="center"/>
    </xf>
    <xf numFmtId="10" fontId="33" fillId="0" borderId="3" xfId="0" applyNumberFormat="1" applyFont="1" applyFill="1" applyBorder="1" applyAlignment="1">
      <alignment horizontal="center" vertical="center"/>
    </xf>
    <xf numFmtId="10" fontId="13" fillId="0" borderId="33" xfId="0" applyNumberFormat="1" applyFont="1" applyFill="1" applyBorder="1" applyAlignment="1">
      <alignment horizontal="center" vertical="center"/>
    </xf>
    <xf numFmtId="10" fontId="14" fillId="0" borderId="18" xfId="68" applyNumberFormat="1" applyFont="1" applyFill="1" applyBorder="1" applyAlignment="1">
      <alignment horizontal="center" vertical="center"/>
    </xf>
    <xf numFmtId="181" fontId="13" fillId="0" borderId="33" xfId="0" applyNumberFormat="1" applyFont="1" applyFill="1" applyBorder="1" applyAlignment="1">
      <alignment horizontal="center" vertical="center"/>
    </xf>
    <xf numFmtId="10" fontId="13" fillId="0" borderId="6" xfId="68" applyNumberFormat="1" applyFont="1" applyFill="1" applyBorder="1" applyAlignment="1">
      <alignment horizontal="center" vertical="center"/>
    </xf>
    <xf numFmtId="10" fontId="33" fillId="0" borderId="6" xfId="68" applyNumberFormat="1" applyFont="1" applyFill="1" applyBorder="1" applyAlignment="1">
      <alignment horizontal="center" vertical="center"/>
    </xf>
    <xf numFmtId="10" fontId="13" fillId="0" borderId="3" xfId="68" applyNumberFormat="1" applyFont="1" applyFill="1" applyBorder="1" applyAlignment="1">
      <alignment horizontal="center" vertical="center"/>
    </xf>
    <xf numFmtId="10" fontId="33" fillId="0" borderId="3" xfId="68" applyNumberFormat="1" applyFont="1" applyFill="1" applyBorder="1" applyAlignment="1">
      <alignment horizontal="center" vertical="center"/>
    </xf>
    <xf numFmtId="10" fontId="13" fillId="0" borderId="18" xfId="68" applyNumberFormat="1" applyFont="1" applyFill="1" applyBorder="1" applyAlignment="1">
      <alignment horizontal="center" vertical="center"/>
    </xf>
    <xf numFmtId="10" fontId="13" fillId="0" borderId="109" xfId="68" applyNumberFormat="1" applyFont="1" applyFill="1" applyBorder="1" applyAlignment="1">
      <alignment horizontal="center" vertical="center"/>
    </xf>
  </cellXfs>
  <cellStyles count="70">
    <cellStyle name="20% - 强调文字颜色 5 2" xfId="63" xr:uid="{00000000-0005-0000-0000-000000000000}"/>
    <cellStyle name="BOM_Level_Below3" xfId="37" xr:uid="{00000000-0005-0000-0000-000001000000}"/>
    <cellStyle name="百分比" xfId="68" builtinId="5"/>
    <cellStyle name="百分比 10" xfId="7" xr:uid="{00000000-0005-0000-0000-000002000000}"/>
    <cellStyle name="百分比 2" xfId="2" xr:uid="{00000000-0005-0000-0000-000003000000}"/>
    <cellStyle name="百分比 2 2" xfId="11" xr:uid="{00000000-0005-0000-0000-000004000000}"/>
    <cellStyle name="百分比 2 3" xfId="42" xr:uid="{00000000-0005-0000-0000-000005000000}"/>
    <cellStyle name="百分比 3" xfId="4" xr:uid="{00000000-0005-0000-0000-000006000000}"/>
    <cellStyle name="百分比 3 2" xfId="64" xr:uid="{00000000-0005-0000-0000-000007000000}"/>
    <cellStyle name="百分比 4" xfId="39" xr:uid="{00000000-0005-0000-0000-000008000000}"/>
    <cellStyle name="常规" xfId="0" builtinId="0"/>
    <cellStyle name="常规 10" xfId="20" xr:uid="{00000000-0005-0000-0000-00000A000000}"/>
    <cellStyle name="常规 10 2" xfId="49" xr:uid="{00000000-0005-0000-0000-00000B000000}"/>
    <cellStyle name="常规 10 3" xfId="8" xr:uid="{00000000-0005-0000-0000-00000C000000}"/>
    <cellStyle name="常规 100 2 2 2" xfId="21" xr:uid="{00000000-0005-0000-0000-00000D000000}"/>
    <cellStyle name="常规 100 2 2 2 2" xfId="51" xr:uid="{00000000-0005-0000-0000-00000E000000}"/>
    <cellStyle name="常规 11 2" xfId="22" xr:uid="{00000000-0005-0000-0000-00000F000000}"/>
    <cellStyle name="常规 11 2 2" xfId="52" xr:uid="{00000000-0005-0000-0000-000010000000}"/>
    <cellStyle name="常规 12" xfId="5" xr:uid="{00000000-0005-0000-0000-000011000000}"/>
    <cellStyle name="常规 16" xfId="15" xr:uid="{00000000-0005-0000-0000-000012000000}"/>
    <cellStyle name="常规 16 2" xfId="44" xr:uid="{00000000-0005-0000-0000-000013000000}"/>
    <cellStyle name="常规 19" xfId="23" xr:uid="{00000000-0005-0000-0000-000014000000}"/>
    <cellStyle name="常规 19 2" xfId="53" xr:uid="{00000000-0005-0000-0000-000015000000}"/>
    <cellStyle name="常规 2" xfId="1" xr:uid="{00000000-0005-0000-0000-000016000000}"/>
    <cellStyle name="常规 2 2" xfId="18" xr:uid="{00000000-0005-0000-0000-000017000000}"/>
    <cellStyle name="常规 2 2 2" xfId="16" xr:uid="{00000000-0005-0000-0000-000018000000}"/>
    <cellStyle name="常规 2 2 2 2" xfId="46" xr:uid="{00000000-0005-0000-0000-000019000000}"/>
    <cellStyle name="常规 2 2 3" xfId="47" xr:uid="{00000000-0005-0000-0000-00001A000000}"/>
    <cellStyle name="常规 2 2 3 2 2 2 2 2 3" xfId="17" xr:uid="{00000000-0005-0000-0000-00001B000000}"/>
    <cellStyle name="常规 2 2 3 2 2 2 2 2 3 2" xfId="48" xr:uid="{00000000-0005-0000-0000-00001C000000}"/>
    <cellStyle name="常规 2 2 3 2 2 2 2 2 3 2 2 2 2" xfId="10" xr:uid="{00000000-0005-0000-0000-00001D000000}"/>
    <cellStyle name="常规 2 2 3 2 2 2 2 2 3 2 2 2 2 2" xfId="38" xr:uid="{00000000-0005-0000-0000-00001E000000}"/>
    <cellStyle name="常规 2 2 3 2 3 2 2 2 2 2" xfId="25" xr:uid="{00000000-0005-0000-0000-00001F000000}"/>
    <cellStyle name="常规 2 2 3 2 3 2 2 2 2 2 2" xfId="55" xr:uid="{00000000-0005-0000-0000-000020000000}"/>
    <cellStyle name="常规 2 3" xfId="19" xr:uid="{00000000-0005-0000-0000-000021000000}"/>
    <cellStyle name="常规 2 3 2" xfId="50" xr:uid="{00000000-0005-0000-0000-000022000000}"/>
    <cellStyle name="常规 2 4" xfId="24" xr:uid="{00000000-0005-0000-0000-000023000000}"/>
    <cellStyle name="常规 2 4 3 2 2 2 2" xfId="13" xr:uid="{00000000-0005-0000-0000-000024000000}"/>
    <cellStyle name="常规 2 4 3 2 2 2 2 2" xfId="43" xr:uid="{00000000-0005-0000-0000-000025000000}"/>
    <cellStyle name="常规 2 5" xfId="54" xr:uid="{00000000-0005-0000-0000-000026000000}"/>
    <cellStyle name="常规 2 63" xfId="14" xr:uid="{00000000-0005-0000-0000-000027000000}"/>
    <cellStyle name="常规 2 63 2" xfId="45" xr:uid="{00000000-0005-0000-0000-000028000000}"/>
    <cellStyle name="常规 2 64" xfId="26" xr:uid="{00000000-0005-0000-0000-000029000000}"/>
    <cellStyle name="常规 2 64 2" xfId="56" xr:uid="{00000000-0005-0000-0000-00002A000000}"/>
    <cellStyle name="常规 23" xfId="65" xr:uid="{00000000-0005-0000-0000-00002B000000}"/>
    <cellStyle name="常规 3" xfId="3" xr:uid="{00000000-0005-0000-0000-00002C000000}"/>
    <cellStyle name="常规 3 2" xfId="27" xr:uid="{00000000-0005-0000-0000-00002D000000}"/>
    <cellStyle name="常规 3 3" xfId="57" xr:uid="{00000000-0005-0000-0000-00002E000000}"/>
    <cellStyle name="常规 3 4" xfId="66" xr:uid="{00000000-0005-0000-0000-00002F000000}"/>
    <cellStyle name="常规 4" xfId="9" xr:uid="{00000000-0005-0000-0000-000030000000}"/>
    <cellStyle name="常规 5" xfId="28" xr:uid="{00000000-0005-0000-0000-000031000000}"/>
    <cellStyle name="常规 5 2" xfId="58" xr:uid="{00000000-0005-0000-0000-000032000000}"/>
    <cellStyle name="常规 6" xfId="12" xr:uid="{00000000-0005-0000-0000-000033000000}"/>
    <cellStyle name="常规 6 2" xfId="41" xr:uid="{00000000-0005-0000-0000-000034000000}"/>
    <cellStyle name="常规 7" xfId="29" xr:uid="{00000000-0005-0000-0000-000035000000}"/>
    <cellStyle name="常规 7 2" xfId="59" xr:uid="{00000000-0005-0000-0000-000036000000}"/>
    <cellStyle name="常规 8" xfId="34" xr:uid="{00000000-0005-0000-0000-000037000000}"/>
    <cellStyle name="超链接" xfId="69" builtinId="8"/>
    <cellStyle name="货币 2" xfId="67" xr:uid="{00000000-0005-0000-0000-000038000000}"/>
    <cellStyle name="千位分隔 2" xfId="30" xr:uid="{00000000-0005-0000-0000-00003A000000}"/>
    <cellStyle name="千位分隔 2 2" xfId="31" xr:uid="{00000000-0005-0000-0000-00003B000000}"/>
    <cellStyle name="千位分隔 2 2 2" xfId="61" xr:uid="{00000000-0005-0000-0000-00003C000000}"/>
    <cellStyle name="千位分隔 2 2 2 2" xfId="6" xr:uid="{00000000-0005-0000-0000-00003D000000}"/>
    <cellStyle name="千位分隔 2 3" xfId="60" xr:uid="{00000000-0005-0000-0000-00003E000000}"/>
    <cellStyle name="千位分隔 3" xfId="32" xr:uid="{00000000-0005-0000-0000-00003F000000}"/>
    <cellStyle name="千位分隔 3 2" xfId="62" xr:uid="{00000000-0005-0000-0000-000040000000}"/>
    <cellStyle name="千位分隔 4" xfId="36" xr:uid="{00000000-0005-0000-0000-000041000000}"/>
    <cellStyle name="千位分隔[0] 2" xfId="35" xr:uid="{00000000-0005-0000-0000-000042000000}"/>
    <cellStyle name="样式 1" xfId="33" xr:uid="{00000000-0005-0000-0000-000043000000}"/>
    <cellStyle name="样式 1 5" xfId="40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总表!$B$107</c:f>
              <c:strCache>
                <c:ptCount val="1"/>
                <c:pt idx="0">
                  <c:v>2020年合计</c:v>
                </c:pt>
              </c:strCache>
            </c:strRef>
          </c:tx>
          <c:cat>
            <c:strRef>
              <c:f>总表!$H$98:$S$98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总表!$H$107:$S$107</c:f>
              <c:numCache>
                <c:formatCode>0.00_);[Red]\(0.00\)</c:formatCode>
                <c:ptCount val="12"/>
                <c:pt idx="0">
                  <c:v>7082.7256289728102</c:v>
                </c:pt>
                <c:pt idx="1">
                  <c:v>2446.308096734514</c:v>
                </c:pt>
                <c:pt idx="2">
                  <c:v>7369.377569042118</c:v>
                </c:pt>
                <c:pt idx="3">
                  <c:v>10284.185591155283</c:v>
                </c:pt>
                <c:pt idx="4">
                  <c:v>9707.1179511207902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E-4BFD-BE29-404E679695CB}"/>
            </c:ext>
          </c:extLst>
        </c:ser>
        <c:ser>
          <c:idx val="1"/>
          <c:order val="1"/>
          <c:tx>
            <c:strRef>
              <c:f>总表!$B$108</c:f>
              <c:strCache>
                <c:ptCount val="1"/>
                <c:pt idx="0">
                  <c:v>2019年合计</c:v>
                </c:pt>
              </c:strCache>
            </c:strRef>
          </c:tx>
          <c:cat>
            <c:strRef>
              <c:f>总表!$H$98:$S$98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总表!$H$108:$S$108</c:f>
              <c:numCache>
                <c:formatCode>0.00_);[Red]\(0.00\)</c:formatCode>
                <c:ptCount val="12"/>
                <c:pt idx="0">
                  <c:v>6765.525689987071</c:v>
                </c:pt>
                <c:pt idx="1">
                  <c:v>4744.12954429622</c:v>
                </c:pt>
                <c:pt idx="2">
                  <c:v>8644.628151889081</c:v>
                </c:pt>
                <c:pt idx="3">
                  <c:v>7427.8433017715097</c:v>
                </c:pt>
                <c:pt idx="4">
                  <c:v>6823.5250295684291</c:v>
                </c:pt>
                <c:pt idx="5">
                  <c:v>3987.8676</c:v>
                </c:pt>
                <c:pt idx="6">
                  <c:v>5649.7956289622634</c:v>
                </c:pt>
                <c:pt idx="7">
                  <c:v>6938.2950009991609</c:v>
                </c:pt>
                <c:pt idx="8">
                  <c:v>7465.1575581884026</c:v>
                </c:pt>
                <c:pt idx="9">
                  <c:v>8472.5987807069996</c:v>
                </c:pt>
                <c:pt idx="10">
                  <c:v>9305.3199929983602</c:v>
                </c:pt>
                <c:pt idx="11">
                  <c:v>9629.9342465479604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E-4BFD-BE29-404E67969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5817996142478"/>
          <c:y val="6.7649765340206322E-2"/>
          <c:w val="0.59923648364546822"/>
          <c:h val="0.60114032500001424"/>
        </c:manualLayout>
      </c:layout>
      <c:lineChart>
        <c:grouping val="standard"/>
        <c:varyColors val="0"/>
        <c:ser>
          <c:idx val="0"/>
          <c:order val="0"/>
          <c:tx>
            <c:strRef>
              <c:f>总表!$B$279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总表!$C$279:$N$279</c:f>
              <c:numCache>
                <c:formatCode>0_);[Red]\(0\)</c:formatCode>
                <c:ptCount val="12"/>
                <c:pt idx="0">
                  <c:v>414756</c:v>
                </c:pt>
                <c:pt idx="1">
                  <c:v>263976</c:v>
                </c:pt>
                <c:pt idx="2">
                  <c:v>465617</c:v>
                </c:pt>
                <c:pt idx="3">
                  <c:v>1090748</c:v>
                </c:pt>
                <c:pt idx="4">
                  <c:v>910278</c:v>
                </c:pt>
                <c:pt idx="5">
                  <c:v>805491</c:v>
                </c:pt>
                <c:pt idx="6">
                  <c:v>659871</c:v>
                </c:pt>
                <c:pt idx="7">
                  <c:v>701734</c:v>
                </c:pt>
                <c:pt idx="8">
                  <c:v>840508</c:v>
                </c:pt>
                <c:pt idx="9">
                  <c:v>881812</c:v>
                </c:pt>
                <c:pt idx="10">
                  <c:v>1224596</c:v>
                </c:pt>
                <c:pt idx="11">
                  <c:v>975851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0-472D-92A3-EC869F35E160}"/>
            </c:ext>
          </c:extLst>
        </c:ser>
        <c:ser>
          <c:idx val="1"/>
          <c:order val="1"/>
          <c:tx>
            <c:strRef>
              <c:f>总表!$B$280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总表!$C$280:$N$280</c:f>
              <c:numCache>
                <c:formatCode>0_);[Red]\(0\)</c:formatCode>
                <c:ptCount val="12"/>
                <c:pt idx="0">
                  <c:v>1016942</c:v>
                </c:pt>
                <c:pt idx="1">
                  <c:v>232863</c:v>
                </c:pt>
                <c:pt idx="2">
                  <c:v>987244</c:v>
                </c:pt>
                <c:pt idx="3">
                  <c:v>1205363</c:v>
                </c:pt>
                <c:pt idx="4">
                  <c:v>1190705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0-472D-92A3-EC869F35E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455170328742032"/>
          <c:y val="0.23874674865366782"/>
          <c:w val="0.23316506879313087"/>
          <c:h val="0.356416420548810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5817996142478"/>
          <c:y val="6.7649765340206322E-2"/>
          <c:w val="0.59923648364546822"/>
          <c:h val="0.60114032500001424"/>
        </c:manualLayout>
      </c:layout>
      <c:lineChart>
        <c:grouping val="standard"/>
        <c:varyColors val="0"/>
        <c:ser>
          <c:idx val="0"/>
          <c:order val="0"/>
          <c:tx>
            <c:strRef>
              <c:f>总表!$B$297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总表!$C$297:$N$297</c:f>
              <c:numCache>
                <c:formatCode>0.00_);[Red]\(0.00\)</c:formatCode>
                <c:ptCount val="12"/>
                <c:pt idx="0">
                  <c:v>79.078000000000003</c:v>
                </c:pt>
                <c:pt idx="1">
                  <c:v>52.38</c:v>
                </c:pt>
                <c:pt idx="2">
                  <c:v>93.735938000000004</c:v>
                </c:pt>
                <c:pt idx="3">
                  <c:v>97.811599999999999</c:v>
                </c:pt>
                <c:pt idx="4">
                  <c:v>91.81</c:v>
                </c:pt>
                <c:pt idx="5">
                  <c:v>57.3</c:v>
                </c:pt>
                <c:pt idx="6">
                  <c:v>51.21</c:v>
                </c:pt>
                <c:pt idx="7">
                  <c:v>85.28</c:v>
                </c:pt>
                <c:pt idx="8">
                  <c:v>99.73</c:v>
                </c:pt>
                <c:pt idx="9">
                  <c:v>102.80459999999999</c:v>
                </c:pt>
                <c:pt idx="10">
                  <c:v>125.03</c:v>
                </c:pt>
                <c:pt idx="11">
                  <c:v>121.61799999999999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8-4CA5-89AF-F5647886331C}"/>
            </c:ext>
          </c:extLst>
        </c:ser>
        <c:ser>
          <c:idx val="1"/>
          <c:order val="1"/>
          <c:tx>
            <c:strRef>
              <c:f>总表!$B$298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总表!$C$298:$N$298</c:f>
              <c:numCache>
                <c:formatCode>0.00_);[Red]\(0.00\)</c:formatCode>
                <c:ptCount val="12"/>
                <c:pt idx="0">
                  <c:v>143.434</c:v>
                </c:pt>
                <c:pt idx="1">
                  <c:v>40.748250000000006</c:v>
                </c:pt>
                <c:pt idx="2">
                  <c:v>115.58</c:v>
                </c:pt>
                <c:pt idx="3">
                  <c:v>169.23500000000001</c:v>
                </c:pt>
                <c:pt idx="4">
                  <c:v>204.62662300000002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8-4CA5-89AF-F56478863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455170328742032"/>
          <c:y val="0.23874674865366782"/>
          <c:w val="0.2431222553489335"/>
          <c:h val="0.356416420548810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5817996142478"/>
          <c:y val="6.7649765340206322E-2"/>
          <c:w val="0.59923648364546822"/>
          <c:h val="0.60114032500001424"/>
        </c:manualLayout>
      </c:layout>
      <c:lineChart>
        <c:grouping val="standard"/>
        <c:varyColors val="0"/>
        <c:ser>
          <c:idx val="0"/>
          <c:order val="0"/>
          <c:tx>
            <c:strRef>
              <c:f>总表!$B$315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总表!$C$315:$N$315</c:f>
              <c:numCache>
                <c:formatCode>0.00%</c:formatCode>
                <c:ptCount val="12"/>
                <c:pt idx="0">
                  <c:v>0.99765260175761994</c:v>
                </c:pt>
                <c:pt idx="1">
                  <c:v>0.99872415484240762</c:v>
                </c:pt>
                <c:pt idx="2">
                  <c:v>0.9964027827085945</c:v>
                </c:pt>
                <c:pt idx="3">
                  <c:v>0.99803746120587544</c:v>
                </c:pt>
                <c:pt idx="4">
                  <c:v>0.99693200641386492</c:v>
                </c:pt>
                <c:pt idx="5">
                  <c:v>0.99864723501085817</c:v>
                </c:pt>
                <c:pt idx="6">
                  <c:v>0.99509850520495924</c:v>
                </c:pt>
                <c:pt idx="7">
                  <c:v>0.99461884311323201</c:v>
                </c:pt>
                <c:pt idx="8">
                  <c:v>0.99244267022549137</c:v>
                </c:pt>
                <c:pt idx="9">
                  <c:v>0.99467507743928207</c:v>
                </c:pt>
                <c:pt idx="10">
                  <c:v>0.99658899184164718</c:v>
                </c:pt>
                <c:pt idx="11">
                  <c:v>0.99752244793026323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4-4B21-85BA-D43924D6401E}"/>
            </c:ext>
          </c:extLst>
        </c:ser>
        <c:ser>
          <c:idx val="1"/>
          <c:order val="1"/>
          <c:tx>
            <c:strRef>
              <c:f>总表!$B$316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总表!$C$316:$N$316</c:f>
              <c:numCache>
                <c:formatCode>0.00%</c:formatCode>
                <c:ptCount val="12"/>
                <c:pt idx="0">
                  <c:v>0.99820488698673659</c:v>
                </c:pt>
                <c:pt idx="1">
                  <c:v>0.99085068214142358</c:v>
                </c:pt>
                <c:pt idx="2">
                  <c:v>0.99397321892455437</c:v>
                </c:pt>
                <c:pt idx="3">
                  <c:v>0.99815729357911231</c:v>
                </c:pt>
                <c:pt idx="4">
                  <c:v>0.99292308762144232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4-4B21-85BA-D43924D6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455170328742032"/>
          <c:y val="0.23874674865366782"/>
          <c:w val="0.2431222553489335"/>
          <c:h val="0.356416420548810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年营业收入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①营业收入!$B$38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①营业收入!$C$13:$N$13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①营业收入!$C$38:$N$38</c:f>
              <c:numCache>
                <c:formatCode>0.00_);[Red]\(0.00\)</c:formatCode>
                <c:ptCount val="12"/>
                <c:pt idx="0">
                  <c:v>7306.5507321810328</c:v>
                </c:pt>
                <c:pt idx="1">
                  <c:v>7044.5268446494629</c:v>
                </c:pt>
                <c:pt idx="2">
                  <c:v>8721.2210966253515</c:v>
                </c:pt>
                <c:pt idx="3">
                  <c:v>9052.745483473589</c:v>
                </c:pt>
                <c:pt idx="4">
                  <c:v>9216.7925885309705</c:v>
                </c:pt>
                <c:pt idx="5">
                  <c:v>10742.571973815775</c:v>
                </c:pt>
                <c:pt idx="6">
                  <c:v>10710.272938181177</c:v>
                </c:pt>
                <c:pt idx="7">
                  <c:v>11388.541642598288</c:v>
                </c:pt>
                <c:pt idx="8">
                  <c:v>11826.744196217964</c:v>
                </c:pt>
                <c:pt idx="9">
                  <c:v>12504.831344126709</c:v>
                </c:pt>
                <c:pt idx="10">
                  <c:v>14568.643088277127</c:v>
                </c:pt>
                <c:pt idx="11">
                  <c:v>14932.863549393815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F-4CA9-B143-9D8C016EF43D}"/>
            </c:ext>
          </c:extLst>
        </c:ser>
        <c:ser>
          <c:idx val="1"/>
          <c:order val="1"/>
          <c:tx>
            <c:strRef>
              <c:f>①营业收入!$B$39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①营业收入!$C$13:$N$13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①营业收入!$C$39:$N$39</c:f>
              <c:numCache>
                <c:formatCode>0.00_);[Red]\(0.00\)</c:formatCode>
                <c:ptCount val="12"/>
                <c:pt idx="0">
                  <c:v>7127.3556289728176</c:v>
                </c:pt>
                <c:pt idx="1">
                  <c:v>2466.6797982512394</c:v>
                </c:pt>
                <c:pt idx="2">
                  <c:v>7433.7675690421247</c:v>
                </c:pt>
                <c:pt idx="3">
                  <c:v>10361.595591155279</c:v>
                </c:pt>
                <c:pt idx="4">
                  <c:v>9629.1679511207967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F-4CA9-B143-9D8C016EF4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①营业收入!$C$13</c15:sqref>
                        </c15:formulaRef>
                      </c:ext>
                    </c:extLst>
                    <c:strCache>
                      <c:ptCount val="1"/>
                      <c:pt idx="0">
                        <c:v>1月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17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①营业收入!$C$13:$N$13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①营业收入!$D$13:$N$13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EEF-4CA9-B143-9D8C016EF43D}"/>
                  </c:ext>
                </c:extLst>
              </c15:ser>
            </c15:filteredLineSeries>
          </c:ext>
        </c:extLst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年营业成本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②营业成本!$B$38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②营业成本!$C$13:$N$13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②营业成本!$C$38:$N$38</c:f>
              <c:numCache>
                <c:formatCode>0.00_);[Red]\(0.00\)</c:formatCode>
                <c:ptCount val="12"/>
                <c:pt idx="0">
                  <c:v>6342.3076191960608</c:v>
                </c:pt>
                <c:pt idx="1">
                  <c:v>5958.8005198514074</c:v>
                </c:pt>
                <c:pt idx="2">
                  <c:v>7372.3699259139485</c:v>
                </c:pt>
                <c:pt idx="3">
                  <c:v>7559.3366709377688</c:v>
                </c:pt>
                <c:pt idx="4">
                  <c:v>7672.9056064445303</c:v>
                </c:pt>
                <c:pt idx="5">
                  <c:v>8577.1253795303892</c:v>
                </c:pt>
                <c:pt idx="6">
                  <c:v>8700.749335306491</c:v>
                </c:pt>
                <c:pt idx="7">
                  <c:v>9218.3725385619837</c:v>
                </c:pt>
                <c:pt idx="8">
                  <c:v>9627.4259967384096</c:v>
                </c:pt>
                <c:pt idx="9">
                  <c:v>10404.641019356903</c:v>
                </c:pt>
                <c:pt idx="10">
                  <c:v>12173.138684952317</c:v>
                </c:pt>
                <c:pt idx="11">
                  <c:v>12421.03935226531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C-412D-A701-F0B5BA988C98}"/>
            </c:ext>
          </c:extLst>
        </c:ser>
        <c:ser>
          <c:idx val="1"/>
          <c:order val="1"/>
          <c:tx>
            <c:strRef>
              <c:f>②营业成本!$B$39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②营业成本!$C$13:$N$13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②营业成本!$C$39:$N$39</c:f>
              <c:numCache>
                <c:formatCode>0.00_);[Red]\(0.00\)</c:formatCode>
                <c:ptCount val="12"/>
                <c:pt idx="0">
                  <c:v>6976.4577187485502</c:v>
                </c:pt>
                <c:pt idx="1">
                  <c:v>2920.7630474249704</c:v>
                </c:pt>
                <c:pt idx="2">
                  <c:v>7227.7989375545803</c:v>
                </c:pt>
                <c:pt idx="3">
                  <c:v>9455.7926888875591</c:v>
                </c:pt>
                <c:pt idx="4">
                  <c:v>8920.1793933576173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C-412D-A701-F0B5BA988C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年销售费用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③销售费用!$B$38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③销售费用!$C$13:$N$13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③销售费用!$C$38:$N$38</c:f>
              <c:numCache>
                <c:formatCode>0.00_);[Red]\(0.00\)</c:formatCode>
                <c:ptCount val="12"/>
                <c:pt idx="0">
                  <c:v>310.16086313434425</c:v>
                </c:pt>
                <c:pt idx="1">
                  <c:v>278.36626082495201</c:v>
                </c:pt>
                <c:pt idx="2">
                  <c:v>294.12414707270642</c:v>
                </c:pt>
                <c:pt idx="3">
                  <c:v>317.3934183304321</c:v>
                </c:pt>
                <c:pt idx="4">
                  <c:v>354.44382850187111</c:v>
                </c:pt>
                <c:pt idx="5">
                  <c:v>391.39758320666522</c:v>
                </c:pt>
                <c:pt idx="6">
                  <c:v>390.80417122726215</c:v>
                </c:pt>
                <c:pt idx="7">
                  <c:v>434.53794533911196</c:v>
                </c:pt>
                <c:pt idx="8">
                  <c:v>423.49960394543513</c:v>
                </c:pt>
                <c:pt idx="9">
                  <c:v>456.89057138100094</c:v>
                </c:pt>
                <c:pt idx="10">
                  <c:v>503.57523628715001</c:v>
                </c:pt>
                <c:pt idx="11">
                  <c:v>521.79741874700039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A-4022-8610-3B652A376208}"/>
            </c:ext>
          </c:extLst>
        </c:ser>
        <c:ser>
          <c:idx val="1"/>
          <c:order val="1"/>
          <c:tx>
            <c:strRef>
              <c:f>③销售费用!$B$39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③销售费用!$C$13:$N$13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③销售费用!$C$39:$N$39</c:f>
              <c:numCache>
                <c:formatCode>0.00_);[Red]\(0.00\)</c:formatCode>
                <c:ptCount val="12"/>
                <c:pt idx="0">
                  <c:v>288.29951600000004</c:v>
                </c:pt>
                <c:pt idx="1">
                  <c:v>151.00551799999997</c:v>
                </c:pt>
                <c:pt idx="2">
                  <c:v>295.03399000000002</c:v>
                </c:pt>
                <c:pt idx="3">
                  <c:v>398.4824650000001</c:v>
                </c:pt>
                <c:pt idx="4">
                  <c:v>395.11778499999997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A-4022-8610-3B652A3762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年管理费用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④管理费用!$B$38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④管理费用!$C$13:$N$13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④管理费用!$C$38:$N$38</c:f>
              <c:numCache>
                <c:formatCode>0.00_);[Red]\(0.00\)</c:formatCode>
                <c:ptCount val="12"/>
                <c:pt idx="0">
                  <c:v>491.48394502228837</c:v>
                </c:pt>
                <c:pt idx="1">
                  <c:v>366.53174648177344</c:v>
                </c:pt>
                <c:pt idx="2">
                  <c:v>455.60641036383208</c:v>
                </c:pt>
                <c:pt idx="3">
                  <c:v>568.8524896039587</c:v>
                </c:pt>
                <c:pt idx="4">
                  <c:v>512.57079141305223</c:v>
                </c:pt>
                <c:pt idx="5">
                  <c:v>450.75401670238625</c:v>
                </c:pt>
                <c:pt idx="6">
                  <c:v>485.38137651811758</c:v>
                </c:pt>
                <c:pt idx="7">
                  <c:v>480.60320517413487</c:v>
                </c:pt>
                <c:pt idx="8">
                  <c:v>535.72564916300644</c:v>
                </c:pt>
                <c:pt idx="9">
                  <c:v>518.38536958802001</c:v>
                </c:pt>
                <c:pt idx="10">
                  <c:v>451.78995766800034</c:v>
                </c:pt>
                <c:pt idx="11">
                  <c:v>457.4899318233667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2-4AC1-9D2C-6E6166468830}"/>
            </c:ext>
          </c:extLst>
        </c:ser>
        <c:ser>
          <c:idx val="1"/>
          <c:order val="1"/>
          <c:tx>
            <c:strRef>
              <c:f>④管理费用!$B$39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④管理费用!$C$13:$N$13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④管理费用!$C$39:$N$39</c:f>
              <c:numCache>
                <c:formatCode>0.00_);[Red]\(0.00\)</c:formatCode>
                <c:ptCount val="12"/>
                <c:pt idx="0">
                  <c:v>374.31436536666666</c:v>
                </c:pt>
                <c:pt idx="1">
                  <c:v>219.86507132666668</c:v>
                </c:pt>
                <c:pt idx="2">
                  <c:v>289.68426528666669</c:v>
                </c:pt>
                <c:pt idx="3">
                  <c:v>311.07972674666672</c:v>
                </c:pt>
                <c:pt idx="4">
                  <c:v>330.454026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2-4AC1-9D2C-6E61664688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年财务费用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⑤财务费用!$B$38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⑤财务费用!$C$13:$N$13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⑤财务费用!$C$38:$N$38</c:f>
              <c:numCache>
                <c:formatCode>0.00_);[Red]\(0.00\)</c:formatCode>
                <c:ptCount val="12"/>
                <c:pt idx="0">
                  <c:v>106.02109072142169</c:v>
                </c:pt>
                <c:pt idx="1">
                  <c:v>104.46253517152729</c:v>
                </c:pt>
                <c:pt idx="2">
                  <c:v>98.816728452676784</c:v>
                </c:pt>
                <c:pt idx="3">
                  <c:v>100.20583686209021</c:v>
                </c:pt>
                <c:pt idx="4">
                  <c:v>126.15085746094093</c:v>
                </c:pt>
                <c:pt idx="5">
                  <c:v>84.518031646204534</c:v>
                </c:pt>
                <c:pt idx="6">
                  <c:v>97.661543033371061</c:v>
                </c:pt>
                <c:pt idx="7">
                  <c:v>95.214056560781046</c:v>
                </c:pt>
                <c:pt idx="8">
                  <c:v>92.53710981887815</c:v>
                </c:pt>
                <c:pt idx="9">
                  <c:v>90.177829065553937</c:v>
                </c:pt>
                <c:pt idx="10">
                  <c:v>89.138939498991249</c:v>
                </c:pt>
                <c:pt idx="11">
                  <c:v>89.151199303409769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9-4DEA-BD2F-92D955DF6899}"/>
            </c:ext>
          </c:extLst>
        </c:ser>
        <c:ser>
          <c:idx val="1"/>
          <c:order val="1"/>
          <c:tx>
            <c:strRef>
              <c:f>⑤财务费用!$B$39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⑤财务费用!$C$13:$N$13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⑤财务费用!$C$39:$N$39</c:f>
              <c:numCache>
                <c:formatCode>0.00_);[Red]\(0.00\)</c:formatCode>
                <c:ptCount val="12"/>
                <c:pt idx="0">
                  <c:v>47.568258999999998</c:v>
                </c:pt>
                <c:pt idx="1">
                  <c:v>108.81281899999998</c:v>
                </c:pt>
                <c:pt idx="2">
                  <c:v>101.320052</c:v>
                </c:pt>
                <c:pt idx="3">
                  <c:v>39.473492999999991</c:v>
                </c:pt>
                <c:pt idx="4">
                  <c:v>61.023028999999994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9-4DEA-BD2F-92D955DF68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年营业利润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⑥营业利润!$B$38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⑥营业利润!$C$38:$N$38</c:f>
              <c:numCache>
                <c:formatCode>0.00_);[Red]\(0.00\)</c:formatCode>
                <c:ptCount val="12"/>
                <c:pt idx="0">
                  <c:v>31.945213158603963</c:v>
                </c:pt>
                <c:pt idx="1">
                  <c:v>304.86653973925172</c:v>
                </c:pt>
                <c:pt idx="2">
                  <c:v>469.25846297958185</c:v>
                </c:pt>
                <c:pt idx="3">
                  <c:v>474.84832421675372</c:v>
                </c:pt>
                <c:pt idx="4">
                  <c:v>523.53205480117595</c:v>
                </c:pt>
                <c:pt idx="5">
                  <c:v>1199.6949021354596</c:v>
                </c:pt>
                <c:pt idx="6">
                  <c:v>995.81991449924692</c:v>
                </c:pt>
                <c:pt idx="7">
                  <c:v>1116.8960475829988</c:v>
                </c:pt>
                <c:pt idx="8">
                  <c:v>1104.1906407092638</c:v>
                </c:pt>
                <c:pt idx="9">
                  <c:v>989.16111292971505</c:v>
                </c:pt>
                <c:pt idx="10">
                  <c:v>1300.5833343364777</c:v>
                </c:pt>
                <c:pt idx="11">
                  <c:v>1391.3976291013757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9-4455-BD8A-D9E39E8BA666}"/>
            </c:ext>
          </c:extLst>
        </c:ser>
        <c:ser>
          <c:idx val="1"/>
          <c:order val="1"/>
          <c:tx>
            <c:strRef>
              <c:f>⑥营业利润!$B$39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⑥营业利润!$C$39:$N$39</c:f>
              <c:numCache>
                <c:formatCode>0.00_);[Red]\(0.00\)</c:formatCode>
                <c:ptCount val="12"/>
                <c:pt idx="0">
                  <c:v>-52.799117142397762</c:v>
                </c:pt>
                <c:pt idx="1">
                  <c:v>-563.02399450039718</c:v>
                </c:pt>
                <c:pt idx="2">
                  <c:v>0.20622220087380327</c:v>
                </c:pt>
                <c:pt idx="3">
                  <c:v>681.26086452105255</c:v>
                </c:pt>
                <c:pt idx="4">
                  <c:v>476.50077876317755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9-4455-BD8A-D9E39E8BA6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年净利润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⑦净利润!$B$38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⑦净利润!$C$13:$N$13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⑦净利润!$C$38:$N$38</c:f>
              <c:numCache>
                <c:formatCode>0.00_);[Red]\(0.00\)</c:formatCode>
                <c:ptCount val="12"/>
                <c:pt idx="0">
                  <c:v>-15.319773975023395</c:v>
                </c:pt>
                <c:pt idx="1">
                  <c:v>210.02502203507663</c:v>
                </c:pt>
                <c:pt idx="2">
                  <c:v>360.79467926083043</c:v>
                </c:pt>
                <c:pt idx="3">
                  <c:v>347.30338064890583</c:v>
                </c:pt>
                <c:pt idx="4">
                  <c:v>411.34532249657002</c:v>
                </c:pt>
                <c:pt idx="5">
                  <c:v>978.98989485542563</c:v>
                </c:pt>
                <c:pt idx="6">
                  <c:v>815.46271019270682</c:v>
                </c:pt>
                <c:pt idx="7">
                  <c:v>912.9878745823396</c:v>
                </c:pt>
                <c:pt idx="8">
                  <c:v>914.52420841971707</c:v>
                </c:pt>
                <c:pt idx="9">
                  <c:v>807.39302094345783</c:v>
                </c:pt>
                <c:pt idx="10">
                  <c:v>1085.915782082039</c:v>
                </c:pt>
                <c:pt idx="11">
                  <c:v>1168.9193258929852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3-449C-A7C7-9392A2EED973}"/>
            </c:ext>
          </c:extLst>
        </c:ser>
        <c:ser>
          <c:idx val="1"/>
          <c:order val="1"/>
          <c:tx>
            <c:strRef>
              <c:f>⑦净利润!$B$39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⑦净利润!$C$13:$N$13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⑦净利润!$C$39:$N$39</c:f>
              <c:numCache>
                <c:formatCode>0.00_);[Red]\(0.00\)</c:formatCode>
                <c:ptCount val="12"/>
                <c:pt idx="0">
                  <c:v>-71.733617142397762</c:v>
                </c:pt>
                <c:pt idx="1">
                  <c:v>-557.14399450039718</c:v>
                </c:pt>
                <c:pt idx="2">
                  <c:v>-11.906782799126169</c:v>
                </c:pt>
                <c:pt idx="3">
                  <c:v>627.15909752105267</c:v>
                </c:pt>
                <c:pt idx="4">
                  <c:v>434.34514847317752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3-449C-A7C7-9392A2EED9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总表!$B$131</c:f>
              <c:strCache>
                <c:ptCount val="1"/>
                <c:pt idx="0">
                  <c:v>2020年合计</c:v>
                </c:pt>
              </c:strCache>
            </c:strRef>
          </c:tx>
          <c:cat>
            <c:strRef>
              <c:f>总表!$H$122:$S$122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总表!$H$131:$S$131</c:f>
              <c:numCache>
                <c:formatCode>0.00_);[Red]\(0.00\)</c:formatCode>
                <c:ptCount val="12"/>
                <c:pt idx="0">
                  <c:v>-25.273173267235318</c:v>
                </c:pt>
                <c:pt idx="1">
                  <c:v>-627.74516322371312</c:v>
                </c:pt>
                <c:pt idx="2">
                  <c:v>32.634275200873823</c:v>
                </c:pt>
                <c:pt idx="3">
                  <c:v>636.65209752105284</c:v>
                </c:pt>
                <c:pt idx="4">
                  <c:v>466.56716976317739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7-4F4A-B28D-A0249851C547}"/>
            </c:ext>
          </c:extLst>
        </c:ser>
        <c:ser>
          <c:idx val="1"/>
          <c:order val="1"/>
          <c:tx>
            <c:strRef>
              <c:f>总表!$B$132</c:f>
              <c:strCache>
                <c:ptCount val="1"/>
                <c:pt idx="0">
                  <c:v>2019年合计</c:v>
                </c:pt>
              </c:strCache>
            </c:strRef>
          </c:tx>
          <c:cat>
            <c:strRef>
              <c:f>总表!$H$122:$S$122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总表!$H$132:$S$132</c:f>
              <c:numCache>
                <c:formatCode>0.00_);[Red]\(0.00\)</c:formatCode>
                <c:ptCount val="12"/>
                <c:pt idx="0">
                  <c:v>103.04037111471996</c:v>
                </c:pt>
                <c:pt idx="1">
                  <c:v>-125.75577794829978</c:v>
                </c:pt>
                <c:pt idx="2">
                  <c:v>253.57799990947004</c:v>
                </c:pt>
                <c:pt idx="3">
                  <c:v>-4.4368119753299879</c:v>
                </c:pt>
                <c:pt idx="4">
                  <c:v>48.343356328429898</c:v>
                </c:pt>
                <c:pt idx="5">
                  <c:v>70.86480700866008</c:v>
                </c:pt>
                <c:pt idx="6">
                  <c:v>36.528535523048447</c:v>
                </c:pt>
                <c:pt idx="7">
                  <c:v>193.146915231592</c:v>
                </c:pt>
                <c:pt idx="8">
                  <c:v>236.69046992631959</c:v>
                </c:pt>
                <c:pt idx="9">
                  <c:v>317.64415374185501</c:v>
                </c:pt>
                <c:pt idx="10">
                  <c:v>411.23587136545996</c:v>
                </c:pt>
                <c:pt idx="11">
                  <c:v>347.23421848463994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7-4F4A-B28D-A0249851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年销售额达成率（</a:t>
            </a:r>
            <a:r>
              <a:rPr lang="zh-CN" altLang="en-US">
                <a:solidFill>
                  <a:srgbClr val="FF0000"/>
                </a:solidFill>
              </a:rPr>
              <a:t>未含</a:t>
            </a:r>
            <a:r>
              <a:rPr lang="zh-CN" altLang="en-US"/>
              <a:t>内部）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'⑧销售额＆利润'!$D$97</c:f>
              <c:strCache>
                <c:ptCount val="1"/>
                <c:pt idx="0">
                  <c:v>达成率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'⑧销售额＆利润'!$E$13:$P$13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'⑧销售额＆利润'!$E$97:$P$97</c:f>
              <c:numCache>
                <c:formatCode>0.00%</c:formatCode>
                <c:ptCount val="12"/>
                <c:pt idx="0">
                  <c:v>0.99303980467905661</c:v>
                </c:pt>
                <c:pt idx="1">
                  <c:v>0.32483861090637134</c:v>
                </c:pt>
                <c:pt idx="2">
                  <c:v>0.77688632355236875</c:v>
                </c:pt>
                <c:pt idx="3">
                  <c:v>1.0640603785380021</c:v>
                </c:pt>
                <c:pt idx="4">
                  <c:v>0.94555562189163977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3-4D0B-82FC-68468B595E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年利润达成率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'⑧销售额＆利润'!$D$93</c:f>
              <c:strCache>
                <c:ptCount val="1"/>
                <c:pt idx="0">
                  <c:v>达成率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'⑧销售额＆利润'!$E$13:$P$13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'⑧销售额＆利润'!$E$93:$P$93</c:f>
              <c:numCache>
                <c:formatCode>0.00%</c:formatCode>
                <c:ptCount val="12"/>
                <c:pt idx="0">
                  <c:v>-0.79116683467919646</c:v>
                </c:pt>
                <c:pt idx="1">
                  <c:v>-2.059089621395612</c:v>
                </c:pt>
                <c:pt idx="2">
                  <c:v>6.9544538426881394E-2</c:v>
                </c:pt>
                <c:pt idx="3">
                  <c:v>1.3407522003020027</c:v>
                </c:pt>
                <c:pt idx="4">
                  <c:v>0.82963029856750481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3-4CBA-BE52-16BAC074E0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年回款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⑨回款!$B$38</c:f>
              <c:strCache>
                <c:ptCount val="1"/>
                <c:pt idx="0">
                  <c:v>应收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⑨回款!$C$13:$N$13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⑨回款!$C$38:$N$38</c:f>
              <c:numCache>
                <c:formatCode>0.00_);[Red]\(0.00\)</c:formatCode>
                <c:ptCount val="12"/>
                <c:pt idx="0">
                  <c:v>26815.236678000001</c:v>
                </c:pt>
                <c:pt idx="1">
                  <c:v>27437.275279000001</c:v>
                </c:pt>
                <c:pt idx="2">
                  <c:v>29988.462719999996</c:v>
                </c:pt>
                <c:pt idx="3">
                  <c:v>24681.496640533835</c:v>
                </c:pt>
                <c:pt idx="4">
                  <c:v>27695.798578999998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D-476B-8AAD-439382098CB7}"/>
            </c:ext>
          </c:extLst>
        </c:ser>
        <c:ser>
          <c:idx val="1"/>
          <c:order val="1"/>
          <c:tx>
            <c:strRef>
              <c:f>⑨回款!$B$39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⑨回款!$C$13:$N$13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⑨回款!$C$39:$N$39</c:f>
              <c:numCache>
                <c:formatCode>0.00_);[Red]\(0.00\)</c:formatCode>
                <c:ptCount val="12"/>
                <c:pt idx="0">
                  <c:v>8649.3398309999993</c:v>
                </c:pt>
                <c:pt idx="1">
                  <c:v>6682.2480740000001</c:v>
                </c:pt>
                <c:pt idx="2">
                  <c:v>8235.5</c:v>
                </c:pt>
                <c:pt idx="3">
                  <c:v>8716.4276570000002</c:v>
                </c:pt>
                <c:pt idx="4">
                  <c:v>7359.2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DD-476B-8AAD-439382098C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年存货管理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⑩存货!$C$103</c:f>
              <c:strCache>
                <c:ptCount val="1"/>
                <c:pt idx="0">
                  <c:v>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⑩存货!$D$13:$O$13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⑩存货!$D$103:$O$103</c:f>
              <c:numCache>
                <c:formatCode>0.00_);[Red]\(0.00\)</c:formatCode>
                <c:ptCount val="12"/>
                <c:pt idx="0">
                  <c:v>4788.7306541137505</c:v>
                </c:pt>
                <c:pt idx="1">
                  <c:v>4797.8803223714776</c:v>
                </c:pt>
                <c:pt idx="2">
                  <c:v>4579.3223206126895</c:v>
                </c:pt>
                <c:pt idx="3">
                  <c:v>4895.3690724708977</c:v>
                </c:pt>
                <c:pt idx="4">
                  <c:v>5487.4368674925863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5-437A-9A1A-94C27F0DCD83}"/>
            </c:ext>
          </c:extLst>
        </c:ser>
        <c:ser>
          <c:idx val="0"/>
          <c:order val="0"/>
          <c:tx>
            <c:strRef>
              <c:f>⑩存货!$C$102</c:f>
              <c:strCache>
                <c:ptCount val="1"/>
                <c:pt idx="0">
                  <c:v>数量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⑩存货!$D$13:$O$13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⑩存货!$D$102:$O$102</c:f>
              <c:numCache>
                <c:formatCode>0.00_);[Red]\(0.00\)</c:formatCode>
                <c:ptCount val="12"/>
                <c:pt idx="0">
                  <c:v>4167946.7250000001</c:v>
                </c:pt>
                <c:pt idx="1">
                  <c:v>4043043.7349999999</c:v>
                </c:pt>
                <c:pt idx="2">
                  <c:v>3739330.4450000003</c:v>
                </c:pt>
                <c:pt idx="3">
                  <c:v>3969798.415</c:v>
                </c:pt>
                <c:pt idx="4">
                  <c:v>14440348.57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5-437A-9A1A-94C27F0D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385728"/>
        <c:axId val="364386056"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年人员管理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⑪人员管理!$C$84</c:f>
              <c:strCache>
                <c:ptCount val="1"/>
                <c:pt idx="0">
                  <c:v>人数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⑪人员管理!$D$84:$O$84</c:f>
              <c:numCache>
                <c:formatCode>0_);[Red]\(0\)</c:formatCode>
                <c:ptCount val="12"/>
                <c:pt idx="0">
                  <c:v>925</c:v>
                </c:pt>
                <c:pt idx="1">
                  <c:v>875</c:v>
                </c:pt>
                <c:pt idx="2">
                  <c:v>947</c:v>
                </c:pt>
                <c:pt idx="3">
                  <c:v>939</c:v>
                </c:pt>
                <c:pt idx="4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B-47F5-A7D4-A5CE2EE116D1}"/>
            </c:ext>
          </c:extLst>
        </c:ser>
        <c:ser>
          <c:idx val="0"/>
          <c:order val="0"/>
          <c:tx>
            <c:strRef>
              <c:f>⑪人员管理!$C$83</c:f>
              <c:strCache>
                <c:ptCount val="1"/>
                <c:pt idx="0">
                  <c:v>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⑪人员管理!$D$83:$O$83</c:f>
              <c:numCache>
                <c:formatCode>0.00_);[Red]\(0.00\)</c:formatCode>
                <c:ptCount val="12"/>
                <c:pt idx="0">
                  <c:v>561.19744347999995</c:v>
                </c:pt>
                <c:pt idx="1">
                  <c:v>369.19054960000005</c:v>
                </c:pt>
                <c:pt idx="2">
                  <c:v>500.12599780000016</c:v>
                </c:pt>
                <c:pt idx="3">
                  <c:v>527.12357699999995</c:v>
                </c:pt>
                <c:pt idx="4">
                  <c:v>509.35341200000005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B-47F5-A7D4-A5CE2EE1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385728"/>
        <c:axId val="364386056"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年人均产值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⑫人均产值!$B$38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⑫人均产值!$C$13:$N$13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⑫人均产值!$C$38:$N$38</c:f>
              <c:numCache>
                <c:formatCode>0.00_);[Red]\(0.00\)</c:formatCode>
                <c:ptCount val="12"/>
                <c:pt idx="0">
                  <c:v>21.238138278482474</c:v>
                </c:pt>
                <c:pt idx="1">
                  <c:v>21.089243563855884</c:v>
                </c:pt>
                <c:pt idx="2">
                  <c:v>22.710971303628916</c:v>
                </c:pt>
                <c:pt idx="3">
                  <c:v>22.683314220929237</c:v>
                </c:pt>
                <c:pt idx="4">
                  <c:v>21.771277917148375</c:v>
                </c:pt>
                <c:pt idx="5">
                  <c:v>21.461967733545432</c:v>
                </c:pt>
                <c:pt idx="6">
                  <c:v>21.530876168760614</c:v>
                </c:pt>
                <c:pt idx="7">
                  <c:v>22.403693173254066</c:v>
                </c:pt>
                <c:pt idx="8">
                  <c:v>22.342414493029391</c:v>
                </c:pt>
                <c:pt idx="9">
                  <c:v>23.339987846596916</c:v>
                </c:pt>
                <c:pt idx="10">
                  <c:v>24.585631098198785</c:v>
                </c:pt>
                <c:pt idx="11">
                  <c:v>24.909367638456978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1-4ABB-B822-AC82E971AE8D}"/>
            </c:ext>
          </c:extLst>
        </c:ser>
        <c:ser>
          <c:idx val="1"/>
          <c:order val="1"/>
          <c:tx>
            <c:strRef>
              <c:f>⑫人均产值!$B$39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⑫人均产值!$C$13:$N$13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⑫人均产值!$C$39:$N$39</c:f>
              <c:numCache>
                <c:formatCode>0.00_);[Red]\(0.00\)</c:formatCode>
                <c:ptCount val="12"/>
                <c:pt idx="0">
                  <c:v>10.899101016171327</c:v>
                </c:pt>
                <c:pt idx="1">
                  <c:v>4.5968543894830658</c:v>
                </c:pt>
                <c:pt idx="2">
                  <c:v>9.7297374970230983</c:v>
                </c:pt>
                <c:pt idx="3">
                  <c:v>12.894584540465429</c:v>
                </c:pt>
                <c:pt idx="4">
                  <c:v>12.196240336251861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1-4ABB-B822-AC82E971AE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年劳动效率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⑬劳效!$B$38</c:f>
              <c:strCache>
                <c:ptCount val="1"/>
                <c:pt idx="0">
                  <c:v>完成工时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⑬劳效!$C$13:$N$13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⑬劳效!$C$38:$N$38</c:f>
              <c:numCache>
                <c:formatCode>0.00_);[Red]\(0.00\)</c:formatCode>
                <c:ptCount val="12"/>
                <c:pt idx="0">
                  <c:v>87153.93</c:v>
                </c:pt>
                <c:pt idx="1">
                  <c:v>34622.97</c:v>
                </c:pt>
                <c:pt idx="2">
                  <c:v>99537.989000000016</c:v>
                </c:pt>
                <c:pt idx="3">
                  <c:v>109656.06</c:v>
                </c:pt>
                <c:pt idx="4">
                  <c:v>107655.01333333329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6-4D25-B549-761C4DCAC3C5}"/>
            </c:ext>
          </c:extLst>
        </c:ser>
        <c:ser>
          <c:idx val="1"/>
          <c:order val="1"/>
          <c:tx>
            <c:strRef>
              <c:f>⑬劳效!$B$39</c:f>
              <c:strCache>
                <c:ptCount val="1"/>
                <c:pt idx="0">
                  <c:v>投入工时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⑬劳效!$C$13:$N$13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⑬劳效!$C$39:$N$39</c:f>
              <c:numCache>
                <c:formatCode>0.00_);[Red]\(0.00\)</c:formatCode>
                <c:ptCount val="12"/>
                <c:pt idx="0">
                  <c:v>103017.49</c:v>
                </c:pt>
                <c:pt idx="1">
                  <c:v>42856</c:v>
                </c:pt>
                <c:pt idx="2">
                  <c:v>119902.31999999998</c:v>
                </c:pt>
                <c:pt idx="3">
                  <c:v>128090.98000000001</c:v>
                </c:pt>
                <c:pt idx="4">
                  <c:v>123288.77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6-4D25-B549-761C4DCAC3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年运费管理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⑥营业利润!$B$38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⑥营业利润!$C$38:$N$38</c:f>
              <c:numCache>
                <c:formatCode>0.00_);[Red]\(0.00\)</c:formatCode>
                <c:ptCount val="12"/>
                <c:pt idx="0">
                  <c:v>31.945213158603963</c:v>
                </c:pt>
                <c:pt idx="1">
                  <c:v>304.86653973925172</c:v>
                </c:pt>
                <c:pt idx="2">
                  <c:v>469.25846297958185</c:v>
                </c:pt>
                <c:pt idx="3">
                  <c:v>474.84832421675372</c:v>
                </c:pt>
                <c:pt idx="4">
                  <c:v>523.53205480117595</c:v>
                </c:pt>
                <c:pt idx="5">
                  <c:v>1199.6949021354596</c:v>
                </c:pt>
                <c:pt idx="6">
                  <c:v>995.81991449924692</c:v>
                </c:pt>
                <c:pt idx="7">
                  <c:v>1116.8960475829988</c:v>
                </c:pt>
                <c:pt idx="8">
                  <c:v>1104.1906407092638</c:v>
                </c:pt>
                <c:pt idx="9">
                  <c:v>989.16111292971505</c:v>
                </c:pt>
                <c:pt idx="10">
                  <c:v>1300.5833343364777</c:v>
                </c:pt>
                <c:pt idx="11">
                  <c:v>1391.3976291013757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1-4DB8-A816-27D5E384C483}"/>
            </c:ext>
          </c:extLst>
        </c:ser>
        <c:ser>
          <c:idx val="1"/>
          <c:order val="1"/>
          <c:tx>
            <c:strRef>
              <c:f>⑥营业利润!$B$39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⑥营业利润!$C$39:$N$39</c:f>
              <c:numCache>
                <c:formatCode>0.00_);[Red]\(0.00\)</c:formatCode>
                <c:ptCount val="12"/>
                <c:pt idx="0">
                  <c:v>-52.799117142397762</c:v>
                </c:pt>
                <c:pt idx="1">
                  <c:v>-563.02399450039718</c:v>
                </c:pt>
                <c:pt idx="2">
                  <c:v>0.20622220087380327</c:v>
                </c:pt>
                <c:pt idx="3">
                  <c:v>681.26086452105255</c:v>
                </c:pt>
                <c:pt idx="4">
                  <c:v>476.50077876317755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1-4DB8-A816-27D5E384C48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2020</a:t>
            </a:r>
            <a:r>
              <a:rPr lang="zh-CN" altLang="en-US"/>
              <a:t>年一次交验合格率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⑥营业利润!$B$38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⑥营业利润!$C$38:$N$38</c:f>
              <c:numCache>
                <c:formatCode>0.00_);[Red]\(0.00\)</c:formatCode>
                <c:ptCount val="12"/>
                <c:pt idx="0">
                  <c:v>31.945213158603963</c:v>
                </c:pt>
                <c:pt idx="1">
                  <c:v>304.86653973925172</c:v>
                </c:pt>
                <c:pt idx="2">
                  <c:v>469.25846297958185</c:v>
                </c:pt>
                <c:pt idx="3">
                  <c:v>474.84832421675372</c:v>
                </c:pt>
                <c:pt idx="4">
                  <c:v>523.53205480117595</c:v>
                </c:pt>
                <c:pt idx="5">
                  <c:v>1199.6949021354596</c:v>
                </c:pt>
                <c:pt idx="6">
                  <c:v>995.81991449924692</c:v>
                </c:pt>
                <c:pt idx="7">
                  <c:v>1116.8960475829988</c:v>
                </c:pt>
                <c:pt idx="8">
                  <c:v>1104.1906407092638</c:v>
                </c:pt>
                <c:pt idx="9">
                  <c:v>989.16111292971505</c:v>
                </c:pt>
                <c:pt idx="10">
                  <c:v>1300.5833343364777</c:v>
                </c:pt>
                <c:pt idx="11">
                  <c:v>1391.3976291013757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8-4CBC-A39A-296D64F13B78}"/>
            </c:ext>
          </c:extLst>
        </c:ser>
        <c:ser>
          <c:idx val="1"/>
          <c:order val="1"/>
          <c:tx>
            <c:strRef>
              <c:f>⑥营业利润!$B$39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⑥营业利润!$C$39:$N$39</c:f>
              <c:numCache>
                <c:formatCode>0.00_);[Red]\(0.00\)</c:formatCode>
                <c:ptCount val="12"/>
                <c:pt idx="0">
                  <c:v>-52.799117142397762</c:v>
                </c:pt>
                <c:pt idx="1">
                  <c:v>-563.02399450039718</c:v>
                </c:pt>
                <c:pt idx="2">
                  <c:v>0.20622220087380327</c:v>
                </c:pt>
                <c:pt idx="3">
                  <c:v>681.26086452105255</c:v>
                </c:pt>
                <c:pt idx="4">
                  <c:v>476.50077876317755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8-4CBC-A39A-296D64F13B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4385728"/>
        <c:axId val="364386056"/>
        <c:extLst/>
      </c:lineChart>
      <c:catAx>
        <c:axId val="364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64386056"/>
        <c:crosses val="autoZero"/>
        <c:auto val="1"/>
        <c:lblAlgn val="ctr"/>
        <c:lblOffset val="100"/>
        <c:noMultiLvlLbl val="0"/>
      </c:catAx>
      <c:valAx>
        <c:axId val="364386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36438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总表!$D$182:$E$185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总表!$J$182:$J$185</c:f>
              <c:numCache>
                <c:formatCode>0.00_);[Red]\(0.00\)</c:formatCode>
                <c:ptCount val="4"/>
                <c:pt idx="0">
                  <c:v>1431.81</c:v>
                </c:pt>
                <c:pt idx="1">
                  <c:v>204.13</c:v>
                </c:pt>
                <c:pt idx="2">
                  <c:v>2274.5100000000002</c:v>
                </c:pt>
                <c:pt idx="3">
                  <c:v>400.91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4-4025-9EF7-D3CC56069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总表!$D$187:$E$190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总表!$J$187:$J$190</c:f>
              <c:numCache>
                <c:formatCode>0.00_);[Red]\(0.00\)</c:formatCode>
                <c:ptCount val="4"/>
                <c:pt idx="0">
                  <c:v>2352.872021892586</c:v>
                </c:pt>
                <c:pt idx="1">
                  <c:v>276.20791430999998</c:v>
                </c:pt>
                <c:pt idx="2">
                  <c:v>2344.75693129</c:v>
                </c:pt>
                <c:pt idx="3">
                  <c:v>513.6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4-45D6-A6CA-EEFE649DA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5.5805297065139585E-2"/>
                  <c:y val="-0.18256718140272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6C-4171-A56D-C9F5CC284A0C}"/>
                </c:ext>
              </c:extLst>
            </c:dLbl>
            <c:dLbl>
              <c:idx val="3"/>
              <c:layout>
                <c:manualLayout>
                  <c:x val="-1.4069531234885566E-2"/>
                  <c:y val="0.1471659658818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6C-4171-A56D-C9F5CC284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总表!$D$192:$E$195</c:f>
              <c:strCache>
                <c:ptCount val="4"/>
                <c:pt idx="0">
                  <c:v>原材料</c:v>
                </c:pt>
                <c:pt idx="1">
                  <c:v>半成品</c:v>
                </c:pt>
                <c:pt idx="2">
                  <c:v>成品</c:v>
                </c:pt>
                <c:pt idx="3">
                  <c:v>呆滞品</c:v>
                </c:pt>
              </c:strCache>
            </c:strRef>
          </c:cat>
          <c:val>
            <c:numRef>
              <c:f>总表!$J$192:$J$195</c:f>
              <c:numCache>
                <c:formatCode>0.00_);[Red]\(0.00\)</c:formatCode>
                <c:ptCount val="4"/>
                <c:pt idx="0">
                  <c:v>921.06202189258602</c:v>
                </c:pt>
                <c:pt idx="1">
                  <c:v>72.077914309999983</c:v>
                </c:pt>
                <c:pt idx="2">
                  <c:v>70.246931289999793</c:v>
                </c:pt>
                <c:pt idx="3">
                  <c:v>112.69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6C-4171-A56D-C9F5CC28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总表!$B$155</c:f>
              <c:strCache>
                <c:ptCount val="1"/>
                <c:pt idx="0">
                  <c:v>2020年合计</c:v>
                </c:pt>
              </c:strCache>
            </c:strRef>
          </c:tx>
          <c:cat>
            <c:strRef>
              <c:f>总表!$H$146:$S$146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总表!$H$155:$S$155</c:f>
              <c:numCache>
                <c:formatCode>0.00_);[Red]\(0.00\)</c:formatCode>
                <c:ptCount val="12"/>
                <c:pt idx="0">
                  <c:v>8649.3398309999993</c:v>
                </c:pt>
                <c:pt idx="1">
                  <c:v>6682.2480740000001</c:v>
                </c:pt>
                <c:pt idx="2">
                  <c:v>8235.5</c:v>
                </c:pt>
                <c:pt idx="3">
                  <c:v>8716.4276570000002</c:v>
                </c:pt>
                <c:pt idx="4">
                  <c:v>7359.2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7-4EE5-9EDD-EC63FFCE80A9}"/>
            </c:ext>
          </c:extLst>
        </c:ser>
        <c:ser>
          <c:idx val="1"/>
          <c:order val="1"/>
          <c:tx>
            <c:strRef>
              <c:f>总表!$B$156</c:f>
              <c:strCache>
                <c:ptCount val="1"/>
                <c:pt idx="0">
                  <c:v>2019年合计</c:v>
                </c:pt>
              </c:strCache>
            </c:strRef>
          </c:tx>
          <c:cat>
            <c:strRef>
              <c:f>总表!$H$146:$S$146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总表!$H$156:$S$156</c:f>
              <c:numCache>
                <c:formatCode>0.00_);[Red]\(0.00\)</c:formatCode>
                <c:ptCount val="12"/>
                <c:pt idx="0">
                  <c:v>9265.8056259999994</c:v>
                </c:pt>
                <c:pt idx="1">
                  <c:v>3043.88</c:v>
                </c:pt>
                <c:pt idx="2">
                  <c:v>8665.5200750000004</c:v>
                </c:pt>
                <c:pt idx="3">
                  <c:v>6079.25</c:v>
                </c:pt>
                <c:pt idx="4">
                  <c:v>8363.5645199999999</c:v>
                </c:pt>
                <c:pt idx="5">
                  <c:v>7626.92</c:v>
                </c:pt>
                <c:pt idx="6">
                  <c:v>5546.09</c:v>
                </c:pt>
                <c:pt idx="7">
                  <c:v>7049.61</c:v>
                </c:pt>
                <c:pt idx="8">
                  <c:v>7352.0568999999996</c:v>
                </c:pt>
                <c:pt idx="9">
                  <c:v>7304.0997900000002</c:v>
                </c:pt>
                <c:pt idx="10">
                  <c:v>9039.1185270000005</c:v>
                </c:pt>
                <c:pt idx="11">
                  <c:v>9684.2099999999991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7-4EE5-9EDD-EC63FFCE8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5817996142478"/>
          <c:y val="6.7649765340206322E-2"/>
          <c:w val="0.82963220793094195"/>
          <c:h val="0.60114032500001424"/>
        </c:manualLayout>
      </c:layout>
      <c:lineChart>
        <c:grouping val="standard"/>
        <c:varyColors val="0"/>
        <c:ser>
          <c:idx val="0"/>
          <c:order val="0"/>
          <c:tx>
            <c:strRef>
              <c:f>总表!$B$200</c:f>
              <c:strCache>
                <c:ptCount val="1"/>
                <c:pt idx="0">
                  <c:v>2019年合计</c:v>
                </c:pt>
              </c:strCache>
            </c:strRef>
          </c:tx>
          <c:val>
            <c:numRef>
              <c:f>总表!$C$200:$N$200</c:f>
              <c:numCache>
                <c:formatCode>0_);[Red]\(0\)</c:formatCode>
                <c:ptCount val="12"/>
                <c:pt idx="0">
                  <c:v>816</c:v>
                </c:pt>
                <c:pt idx="1">
                  <c:v>787</c:v>
                </c:pt>
                <c:pt idx="2">
                  <c:v>793</c:v>
                </c:pt>
                <c:pt idx="3">
                  <c:v>790</c:v>
                </c:pt>
                <c:pt idx="4">
                  <c:v>788</c:v>
                </c:pt>
                <c:pt idx="5">
                  <c:v>780</c:v>
                </c:pt>
                <c:pt idx="6">
                  <c:v>789</c:v>
                </c:pt>
                <c:pt idx="7">
                  <c:v>805</c:v>
                </c:pt>
                <c:pt idx="8">
                  <c:v>811</c:v>
                </c:pt>
                <c:pt idx="9">
                  <c:v>812</c:v>
                </c:pt>
                <c:pt idx="10">
                  <c:v>814</c:v>
                </c:pt>
                <c:pt idx="11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0-44AA-B1EA-3055EEE41D8D}"/>
            </c:ext>
          </c:extLst>
        </c:ser>
        <c:ser>
          <c:idx val="1"/>
          <c:order val="1"/>
          <c:tx>
            <c:strRef>
              <c:f>总表!$B$203</c:f>
              <c:strCache>
                <c:ptCount val="1"/>
                <c:pt idx="0">
                  <c:v>2020年合计</c:v>
                </c:pt>
              </c:strCache>
            </c:strRef>
          </c:tx>
          <c:val>
            <c:numRef>
              <c:f>总表!$C$203:$N$203</c:f>
              <c:numCache>
                <c:formatCode>0_);[Red]\(0\)</c:formatCode>
                <c:ptCount val="12"/>
                <c:pt idx="0">
                  <c:v>925</c:v>
                </c:pt>
                <c:pt idx="1">
                  <c:v>875</c:v>
                </c:pt>
                <c:pt idx="2">
                  <c:v>947</c:v>
                </c:pt>
                <c:pt idx="3">
                  <c:v>939</c:v>
                </c:pt>
                <c:pt idx="4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0-44AA-B1EA-3055EEE41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569467680246184E-2"/>
          <c:y val="0.84716791629507482"/>
          <c:w val="0.9204305323197538"/>
          <c:h val="0.140628913195547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5817996142478"/>
          <c:y val="6.7649765340206322E-2"/>
          <c:w val="0.59923648364546822"/>
          <c:h val="0.60114032500001424"/>
        </c:manualLayout>
      </c:layout>
      <c:lineChart>
        <c:grouping val="standard"/>
        <c:varyColors val="0"/>
        <c:ser>
          <c:idx val="0"/>
          <c:order val="0"/>
          <c:tx>
            <c:strRef>
              <c:f>总表!$B$222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总表!$C$222:$N$222</c:f>
              <c:numCache>
                <c:formatCode>0.00_);[Red]\(0.00\)</c:formatCode>
                <c:ptCount val="12"/>
                <c:pt idx="0">
                  <c:v>8.2910854043959201</c:v>
                </c:pt>
                <c:pt idx="1">
                  <c:v>6.0281188618757557</c:v>
                </c:pt>
                <c:pt idx="2">
                  <c:v>10.901170431133771</c:v>
                </c:pt>
                <c:pt idx="3">
                  <c:v>9.4023332933816572</c:v>
                </c:pt>
                <c:pt idx="4">
                  <c:v>8.6592957228025806</c:v>
                </c:pt>
                <c:pt idx="5">
                  <c:v>5.1126507692307692</c:v>
                </c:pt>
                <c:pt idx="6">
                  <c:v>7.160704219217064</c:v>
                </c:pt>
                <c:pt idx="7">
                  <c:v>8.6190000012411936</c:v>
                </c:pt>
                <c:pt idx="8">
                  <c:v>9.2048798498007436</c:v>
                </c:pt>
                <c:pt idx="9">
                  <c:v>10.434234951609605</c:v>
                </c:pt>
                <c:pt idx="10">
                  <c:v>11.431597042995529</c:v>
                </c:pt>
                <c:pt idx="11">
                  <c:v>11.874148269479607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257-8CB6-C827F5086F60}"/>
            </c:ext>
          </c:extLst>
        </c:ser>
        <c:ser>
          <c:idx val="1"/>
          <c:order val="1"/>
          <c:tx>
            <c:strRef>
              <c:f>总表!$B$223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总表!$C$223:$N$223</c:f>
              <c:numCache>
                <c:formatCode>0.00_);[Red]\(0.00\)</c:formatCode>
                <c:ptCount val="12"/>
                <c:pt idx="0">
                  <c:v>10.899101016171327</c:v>
                </c:pt>
                <c:pt idx="1">
                  <c:v>4.5968543894830658</c:v>
                </c:pt>
                <c:pt idx="2">
                  <c:v>9.7297374970230983</c:v>
                </c:pt>
                <c:pt idx="3">
                  <c:v>12.894584540465429</c:v>
                </c:pt>
                <c:pt idx="4">
                  <c:v>12.196240336251861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6-4520-81B9-133D53CE1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455170328742032"/>
          <c:y val="0.23874674865366782"/>
          <c:w val="0.23316506879313087"/>
          <c:h val="0.356416420548810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5817996142478"/>
          <c:y val="6.7649765340206322E-2"/>
          <c:w val="0.59923648364546822"/>
          <c:h val="0.60114032500001424"/>
        </c:manualLayout>
      </c:layout>
      <c:lineChart>
        <c:grouping val="standard"/>
        <c:varyColors val="0"/>
        <c:ser>
          <c:idx val="0"/>
          <c:order val="0"/>
          <c:tx>
            <c:strRef>
              <c:f>总表!$B$251</c:f>
              <c:strCache>
                <c:ptCount val="1"/>
                <c:pt idx="0">
                  <c:v>2019年</c:v>
                </c:pt>
              </c:strCache>
            </c:strRef>
          </c:tx>
          <c:val>
            <c:numRef>
              <c:f>总表!$C$251:$N$251</c:f>
              <c:numCache>
                <c:formatCode>0.00%</c:formatCode>
                <c:ptCount val="12"/>
                <c:pt idx="0">
                  <c:v>0.50482966404271301</c:v>
                </c:pt>
                <c:pt idx="1">
                  <c:v>0.51206163205488886</c:v>
                </c:pt>
                <c:pt idx="2">
                  <c:v>0.6224003883356809</c:v>
                </c:pt>
                <c:pt idx="3">
                  <c:v>0.67097402962610952</c:v>
                </c:pt>
                <c:pt idx="4">
                  <c:v>0.60310342503212266</c:v>
                </c:pt>
                <c:pt idx="5">
                  <c:v>0.63010218190803302</c:v>
                </c:pt>
                <c:pt idx="6">
                  <c:v>0.59394642718641943</c:v>
                </c:pt>
                <c:pt idx="7">
                  <c:v>0.65548781696090508</c:v>
                </c:pt>
                <c:pt idx="8">
                  <c:v>0.57939937278375175</c:v>
                </c:pt>
                <c:pt idx="9">
                  <c:v>0.63193701537282332</c:v>
                </c:pt>
                <c:pt idx="10">
                  <c:v>0.67254886937274017</c:v>
                </c:pt>
                <c:pt idx="11">
                  <c:v>0.79741439205114839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9-4338-894D-8EC41B686667}"/>
            </c:ext>
          </c:extLst>
        </c:ser>
        <c:ser>
          <c:idx val="1"/>
          <c:order val="1"/>
          <c:tx>
            <c:strRef>
              <c:f>总表!$B$252</c:f>
              <c:strCache>
                <c:ptCount val="1"/>
                <c:pt idx="0">
                  <c:v>2020年</c:v>
                </c:pt>
              </c:strCache>
            </c:strRef>
          </c:tx>
          <c:val>
            <c:numRef>
              <c:f>总表!$C$252:$N$252</c:f>
              <c:numCache>
                <c:formatCode>0.00%</c:formatCode>
                <c:ptCount val="12"/>
                <c:pt idx="0">
                  <c:v>0.82485295118026003</c:v>
                </c:pt>
                <c:pt idx="1">
                  <c:v>0.77108934081464608</c:v>
                </c:pt>
                <c:pt idx="2">
                  <c:v>0.77074043255161395</c:v>
                </c:pt>
                <c:pt idx="3">
                  <c:v>0.80348457971167075</c:v>
                </c:pt>
                <c:pt idx="4">
                  <c:v>0.84736140412500038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99-4338-894D-8EC41B68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1216"/>
        <c:axId val="194396736"/>
      </c:lineChart>
      <c:catAx>
        <c:axId val="952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396736"/>
        <c:crosses val="autoZero"/>
        <c:auto val="1"/>
        <c:lblAlgn val="ctr"/>
        <c:lblOffset val="100"/>
        <c:noMultiLvlLbl val="0"/>
      </c:catAx>
      <c:valAx>
        <c:axId val="1943967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24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455170328742032"/>
          <c:y val="0.23874674865366782"/>
          <c:w val="0.23316506879313087"/>
          <c:h val="0.356416420548810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142876</xdr:rowOff>
    </xdr:from>
    <xdr:to>
      <xdr:col>1</xdr:col>
      <xdr:colOff>209550</xdr:colOff>
      <xdr:row>1</xdr:row>
      <xdr:rowOff>321752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B75513-B958-44BE-BB13-01B084E1EB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2" y="142876"/>
          <a:ext cx="866773" cy="61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134469</xdr:colOff>
      <xdr:row>89</xdr:row>
      <xdr:rowOff>89646</xdr:rowOff>
    </xdr:from>
    <xdr:to>
      <xdr:col>18</xdr:col>
      <xdr:colOff>582706</xdr:colOff>
      <xdr:row>96</xdr:row>
      <xdr:rowOff>201706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92AFF04-5639-43B7-A839-4116D57E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134471</xdr:colOff>
      <xdr:row>113</xdr:row>
      <xdr:rowOff>100852</xdr:rowOff>
    </xdr:from>
    <xdr:to>
      <xdr:col>18</xdr:col>
      <xdr:colOff>537883</xdr:colOff>
      <xdr:row>120</xdr:row>
      <xdr:rowOff>212911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B509367-B9A3-43F7-8EF3-1CEE64A7E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243168</xdr:colOff>
      <xdr:row>160</xdr:row>
      <xdr:rowOff>57149</xdr:rowOff>
    </xdr:from>
    <xdr:to>
      <xdr:col>6</xdr:col>
      <xdr:colOff>141329</xdr:colOff>
      <xdr:row>168</xdr:row>
      <xdr:rowOff>222330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4D91847E-BE00-4E4C-B65B-7FCFA46E3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344022</xdr:colOff>
      <xdr:row>160</xdr:row>
      <xdr:rowOff>57148</xdr:rowOff>
    </xdr:from>
    <xdr:to>
      <xdr:col>12</xdr:col>
      <xdr:colOff>168430</xdr:colOff>
      <xdr:row>168</xdr:row>
      <xdr:rowOff>212910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BB3EEB1A-5F51-4312-8D2D-B48122A1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369235</xdr:colOff>
      <xdr:row>160</xdr:row>
      <xdr:rowOff>57151</xdr:rowOff>
    </xdr:from>
    <xdr:to>
      <xdr:col>18</xdr:col>
      <xdr:colOff>358589</xdr:colOff>
      <xdr:row>168</xdr:row>
      <xdr:rowOff>212912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C501B27-ECBD-4E6E-828B-F8A8D8DA2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134471</xdr:colOff>
      <xdr:row>137</xdr:row>
      <xdr:rowOff>100852</xdr:rowOff>
    </xdr:from>
    <xdr:to>
      <xdr:col>18</xdr:col>
      <xdr:colOff>537883</xdr:colOff>
      <xdr:row>144</xdr:row>
      <xdr:rowOff>212911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41128A95-38F4-41CF-BDFE-CB555E419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33617</xdr:colOff>
      <xdr:row>198</xdr:row>
      <xdr:rowOff>134471</xdr:rowOff>
    </xdr:from>
    <xdr:to>
      <xdr:col>18</xdr:col>
      <xdr:colOff>773204</xdr:colOff>
      <xdr:row>204</xdr:row>
      <xdr:rowOff>190500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13CF0772-E016-4F94-9E45-8A8974766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33618</xdr:colOff>
      <xdr:row>220</xdr:row>
      <xdr:rowOff>22412</xdr:rowOff>
    </xdr:from>
    <xdr:to>
      <xdr:col>18</xdr:col>
      <xdr:colOff>761999</xdr:colOff>
      <xdr:row>224</xdr:row>
      <xdr:rowOff>235325</xdr:rowOff>
    </xdr:to>
    <xdr:graphicFrame macro="">
      <xdr:nvGraphicFramePr>
        <xdr:cNvPr id="22" name="图表 21">
          <a:extLst>
            <a:ext uri="{FF2B5EF4-FFF2-40B4-BE49-F238E27FC236}">
              <a16:creationId xmlns:a16="http://schemas.microsoft.com/office/drawing/2014/main" id="{393A353A-3ADE-4EDC-9A00-513E8A50F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33618</xdr:colOff>
      <xdr:row>249</xdr:row>
      <xdr:rowOff>22412</xdr:rowOff>
    </xdr:from>
    <xdr:to>
      <xdr:col>18</xdr:col>
      <xdr:colOff>761999</xdr:colOff>
      <xdr:row>253</xdr:row>
      <xdr:rowOff>235325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4A8AA728-906D-43EB-BEC5-85B6A78A5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33618</xdr:colOff>
      <xdr:row>277</xdr:row>
      <xdr:rowOff>22412</xdr:rowOff>
    </xdr:from>
    <xdr:to>
      <xdr:col>18</xdr:col>
      <xdr:colOff>761999</xdr:colOff>
      <xdr:row>281</xdr:row>
      <xdr:rowOff>235325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8153D348-F4E6-42A7-8829-AD4A7F71F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33618</xdr:colOff>
      <xdr:row>295</xdr:row>
      <xdr:rowOff>22412</xdr:rowOff>
    </xdr:from>
    <xdr:to>
      <xdr:col>18</xdr:col>
      <xdr:colOff>761999</xdr:colOff>
      <xdr:row>299</xdr:row>
      <xdr:rowOff>235325</xdr:rowOff>
    </xdr:to>
    <xdr:graphicFrame macro="">
      <xdr:nvGraphicFramePr>
        <xdr:cNvPr id="20" name="图表 19">
          <a:extLst>
            <a:ext uri="{FF2B5EF4-FFF2-40B4-BE49-F238E27FC236}">
              <a16:creationId xmlns:a16="http://schemas.microsoft.com/office/drawing/2014/main" id="{3537E081-FF48-4064-83A9-448F4F963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33618</xdr:colOff>
      <xdr:row>313</xdr:row>
      <xdr:rowOff>22412</xdr:rowOff>
    </xdr:from>
    <xdr:to>
      <xdr:col>18</xdr:col>
      <xdr:colOff>761999</xdr:colOff>
      <xdr:row>316</xdr:row>
      <xdr:rowOff>235325</xdr:rowOff>
    </xdr:to>
    <xdr:graphicFrame macro="">
      <xdr:nvGraphicFramePr>
        <xdr:cNvPr id="21" name="图表 20">
          <a:extLst>
            <a:ext uri="{FF2B5EF4-FFF2-40B4-BE49-F238E27FC236}">
              <a16:creationId xmlns:a16="http://schemas.microsoft.com/office/drawing/2014/main" id="{DD3A8308-01D4-4181-9D36-B3199F01D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D25EE5F-CD61-4FEB-9AB3-5ABA974DE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CCD3CBC-F102-4EB0-A30F-EED94C097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112059</xdr:rowOff>
    </xdr:from>
    <xdr:to>
      <xdr:col>8</xdr:col>
      <xdr:colOff>273424</xdr:colOff>
      <xdr:row>10</xdr:row>
      <xdr:rowOff>33618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5522C7B7-9435-4250-8A78-6200E335D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380999</xdr:colOff>
      <xdr:row>0</xdr:row>
      <xdr:rowOff>112058</xdr:rowOff>
    </xdr:from>
    <xdr:to>
      <xdr:col>16</xdr:col>
      <xdr:colOff>616323</xdr:colOff>
      <xdr:row>10</xdr:row>
      <xdr:rowOff>33617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3BBF22-6321-420F-8CF6-E9E96FF57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1E2362E-5752-4D4B-B658-2859B60EF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16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754FD7F-0B0E-413A-B6EB-0E667019F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16</xdr:col>
      <xdr:colOff>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9F4EE5-582C-473B-AD8B-EC5007AA4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E68EE1C-B7D9-44C8-BE16-5648F7389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37607F3-4406-4CA9-95BD-674CC6732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30776CF-D1F0-4BE4-9D2D-E2A1201B0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4AF52AC-F897-4D9E-895E-E9F340724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0.5431</cdr:x>
      <cdr:y>0.01124</cdr:y>
    </cdr:from>
    <cdr:to>
      <cdr:x>0.90251</cdr:x>
      <cdr:y>0.19101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57107" y="19050"/>
          <a:ext cx="1228994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100" b="1">
              <a:latin typeface="微软雅黑" pitchFamily="34" charset="-122"/>
              <a:ea typeface="微软雅黑" pitchFamily="34" charset="-122"/>
            </a:rPr>
            <a:t>2019</a:t>
          </a:r>
          <a:r>
            <a:rPr lang="zh-CN" altLang="en-US" sz="1100" b="1">
              <a:latin typeface="微软雅黑" pitchFamily="34" charset="-122"/>
              <a:ea typeface="微软雅黑" pitchFamily="34" charset="-122"/>
            </a:rPr>
            <a:t>年</a:t>
          </a:r>
          <a:r>
            <a:rPr lang="en-US" altLang="zh-CN" sz="1100" b="1">
              <a:latin typeface="微软雅黑" pitchFamily="34" charset="-122"/>
              <a:ea typeface="微软雅黑" pitchFamily="34" charset="-122"/>
            </a:rPr>
            <a:t>5</a:t>
          </a:r>
          <a:r>
            <a:rPr lang="zh-CN" altLang="en-US" sz="1100" b="1">
              <a:latin typeface="微软雅黑" pitchFamily="34" charset="-122"/>
              <a:ea typeface="微软雅黑" pitchFamily="34" charset="-122"/>
            </a:rPr>
            <a:t>月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库存</a:t>
          </a:r>
          <a:endParaRPr lang="zh-CN" altLang="en-US" sz="900" b="1">
            <a:latin typeface="微软雅黑" pitchFamily="34" charset="-122"/>
            <a:ea typeface="微软雅黑" pitchFamily="34" charset="-122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0.5618</cdr:x>
      <cdr:y>0.01617</cdr:y>
    </cdr:from>
    <cdr:to>
      <cdr:x>0.94382</cdr:x>
      <cdr:y>0.17251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00" y="28576"/>
          <a:ext cx="1295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2020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年</a:t>
          </a:r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5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月库存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0.59213</cdr:x>
      <cdr:y>0.0284</cdr:y>
    </cdr:from>
    <cdr:to>
      <cdr:x>1</cdr:x>
      <cdr:y>0.20569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82418" y="65535"/>
          <a:ext cx="1641053" cy="409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2019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年对比</a:t>
          </a:r>
          <a:r>
            <a:rPr lang="en-US" altLang="zh-CN" sz="1200" b="1">
              <a:latin typeface="微软雅黑" pitchFamily="34" charset="-122"/>
              <a:ea typeface="微软雅黑" pitchFamily="34" charset="-122"/>
            </a:rPr>
            <a:t>2020</a:t>
          </a:r>
          <a:r>
            <a:rPr lang="zh-CN" altLang="en-US" sz="1200" b="1">
              <a:latin typeface="微软雅黑" pitchFamily="34" charset="-122"/>
              <a:ea typeface="微软雅黑" pitchFamily="34" charset="-122"/>
            </a:rPr>
            <a:t>年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DF22E0C-8056-4ED4-BDD2-5F0163B7B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9F98F3F-F666-4377-9827-74D9F029F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592E0283-98A3-4462-9706-9D2184421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ADE7060-8C92-405C-B2FC-0046DC3BE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15</xdr:col>
      <xdr:colOff>628650</xdr:colOff>
      <xdr:row>10</xdr:row>
      <xdr:rowOff>142875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F8F6131-C210-4190-9116-95B33AD30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DD5D-76DA-4194-837C-D7025D53DCB1}">
  <sheetPr>
    <tabColor theme="5"/>
  </sheetPr>
  <dimension ref="A1:T317"/>
  <sheetViews>
    <sheetView tabSelected="1" zoomScale="85" zoomScaleNormal="85" workbookViewId="0">
      <selection activeCell="O323" sqref="O323"/>
    </sheetView>
  </sheetViews>
  <sheetFormatPr defaultColWidth="11.125" defaultRowHeight="21" customHeight="1" x14ac:dyDescent="0.15"/>
  <cols>
    <col min="1" max="16384" width="11.125" style="17"/>
  </cols>
  <sheetData>
    <row r="1" spans="1:19" ht="34.5" customHeight="1" x14ac:dyDescent="0.15">
      <c r="A1" s="324"/>
      <c r="B1" s="325"/>
      <c r="C1" s="329" t="s">
        <v>110</v>
      </c>
      <c r="D1" s="330"/>
      <c r="E1" s="330"/>
      <c r="F1" s="330"/>
      <c r="G1" s="330"/>
      <c r="H1" s="330"/>
      <c r="I1" s="330"/>
      <c r="J1" s="330"/>
      <c r="K1" s="330"/>
      <c r="L1" s="331"/>
      <c r="M1" s="335" t="s">
        <v>76</v>
      </c>
      <c r="N1" s="7" t="s">
        <v>71</v>
      </c>
      <c r="O1" s="8" t="s">
        <v>70</v>
      </c>
      <c r="P1" s="7" t="s">
        <v>72</v>
      </c>
      <c r="Q1" s="8"/>
      <c r="R1" s="7" t="s">
        <v>73</v>
      </c>
      <c r="S1" s="9"/>
    </row>
    <row r="2" spans="1:19" ht="34.5" customHeight="1" thickBot="1" x14ac:dyDescent="0.2">
      <c r="A2" s="326"/>
      <c r="B2" s="327"/>
      <c r="C2" s="332"/>
      <c r="D2" s="333"/>
      <c r="E2" s="333"/>
      <c r="F2" s="333"/>
      <c r="G2" s="333"/>
      <c r="H2" s="333"/>
      <c r="I2" s="333"/>
      <c r="J2" s="333"/>
      <c r="K2" s="333"/>
      <c r="L2" s="334"/>
      <c r="M2" s="336"/>
      <c r="N2" s="10" t="s">
        <v>74</v>
      </c>
      <c r="O2" s="11">
        <v>43992</v>
      </c>
      <c r="P2" s="10" t="s">
        <v>75</v>
      </c>
      <c r="Q2" s="12"/>
      <c r="R2" s="10" t="s">
        <v>75</v>
      </c>
      <c r="S2" s="13"/>
    </row>
    <row r="3" spans="1:19" ht="21" customHeight="1" thickBot="1" x14ac:dyDescent="0.2">
      <c r="A3" s="15"/>
      <c r="B3" s="15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  <c r="N3" s="39"/>
      <c r="O3" s="40"/>
      <c r="P3" s="39"/>
      <c r="Q3" s="15"/>
      <c r="R3" s="39"/>
      <c r="S3" s="15"/>
    </row>
    <row r="4" spans="1:19" ht="21" customHeight="1" x14ac:dyDescent="0.15">
      <c r="A4" s="338" t="s">
        <v>41</v>
      </c>
      <c r="B4" s="350" t="s">
        <v>244</v>
      </c>
      <c r="C4" s="351"/>
      <c r="D4" s="351"/>
      <c r="E4" s="351"/>
      <c r="F4" s="351"/>
      <c r="G4" s="351"/>
      <c r="H4" s="351"/>
      <c r="I4" s="351"/>
      <c r="J4" s="351"/>
      <c r="K4" s="341" t="s">
        <v>243</v>
      </c>
      <c r="L4" s="342"/>
      <c r="M4" s="342"/>
      <c r="N4" s="342"/>
      <c r="O4" s="342"/>
      <c r="P4" s="342"/>
      <c r="Q4" s="342"/>
      <c r="R4" s="342"/>
      <c r="S4" s="343"/>
    </row>
    <row r="5" spans="1:19" ht="21" customHeight="1" x14ac:dyDescent="0.15">
      <c r="A5" s="339"/>
      <c r="B5" s="352"/>
      <c r="C5" s="353"/>
      <c r="D5" s="353"/>
      <c r="E5" s="353"/>
      <c r="F5" s="353"/>
      <c r="G5" s="353"/>
      <c r="H5" s="353"/>
      <c r="I5" s="353"/>
      <c r="J5" s="353"/>
      <c r="K5" s="344"/>
      <c r="L5" s="345"/>
      <c r="M5" s="345"/>
      <c r="N5" s="345"/>
      <c r="O5" s="345"/>
      <c r="P5" s="345"/>
      <c r="Q5" s="345"/>
      <c r="R5" s="345"/>
      <c r="S5" s="346"/>
    </row>
    <row r="6" spans="1:19" ht="21" customHeight="1" x14ac:dyDescent="0.15">
      <c r="A6" s="339"/>
      <c r="B6" s="352"/>
      <c r="C6" s="353"/>
      <c r="D6" s="353"/>
      <c r="E6" s="353"/>
      <c r="F6" s="353"/>
      <c r="G6" s="353"/>
      <c r="H6" s="353"/>
      <c r="I6" s="353"/>
      <c r="J6" s="353"/>
      <c r="K6" s="344"/>
      <c r="L6" s="345"/>
      <c r="M6" s="345"/>
      <c r="N6" s="345"/>
      <c r="O6" s="345"/>
      <c r="P6" s="345"/>
      <c r="Q6" s="345"/>
      <c r="R6" s="345"/>
      <c r="S6" s="346"/>
    </row>
    <row r="7" spans="1:19" ht="21" customHeight="1" x14ac:dyDescent="0.15">
      <c r="A7" s="339"/>
      <c r="B7" s="352"/>
      <c r="C7" s="353"/>
      <c r="D7" s="353"/>
      <c r="E7" s="353"/>
      <c r="F7" s="353"/>
      <c r="G7" s="353"/>
      <c r="H7" s="353"/>
      <c r="I7" s="353"/>
      <c r="J7" s="353"/>
      <c r="K7" s="344"/>
      <c r="L7" s="345"/>
      <c r="M7" s="345"/>
      <c r="N7" s="345"/>
      <c r="O7" s="345"/>
      <c r="P7" s="345"/>
      <c r="Q7" s="345"/>
      <c r="R7" s="345"/>
      <c r="S7" s="346"/>
    </row>
    <row r="8" spans="1:19" ht="21" customHeight="1" x14ac:dyDescent="0.15">
      <c r="A8" s="339"/>
      <c r="B8" s="352"/>
      <c r="C8" s="353"/>
      <c r="D8" s="353"/>
      <c r="E8" s="353"/>
      <c r="F8" s="353"/>
      <c r="G8" s="353"/>
      <c r="H8" s="353"/>
      <c r="I8" s="353"/>
      <c r="J8" s="353"/>
      <c r="K8" s="344"/>
      <c r="L8" s="345"/>
      <c r="M8" s="345"/>
      <c r="N8" s="345"/>
      <c r="O8" s="345"/>
      <c r="P8" s="345"/>
      <c r="Q8" s="345"/>
      <c r="R8" s="345"/>
      <c r="S8" s="346"/>
    </row>
    <row r="9" spans="1:19" ht="21" customHeight="1" x14ac:dyDescent="0.15">
      <c r="A9" s="339"/>
      <c r="B9" s="352"/>
      <c r="C9" s="353"/>
      <c r="D9" s="353"/>
      <c r="E9" s="353"/>
      <c r="F9" s="353"/>
      <c r="G9" s="353"/>
      <c r="H9" s="353"/>
      <c r="I9" s="353"/>
      <c r="J9" s="353"/>
      <c r="K9" s="344"/>
      <c r="L9" s="345"/>
      <c r="M9" s="345"/>
      <c r="N9" s="345"/>
      <c r="O9" s="345"/>
      <c r="P9" s="345"/>
      <c r="Q9" s="345"/>
      <c r="R9" s="345"/>
      <c r="S9" s="346"/>
    </row>
    <row r="10" spans="1:19" ht="21" customHeight="1" x14ac:dyDescent="0.15">
      <c r="A10" s="339"/>
      <c r="B10" s="352"/>
      <c r="C10" s="353"/>
      <c r="D10" s="353"/>
      <c r="E10" s="353"/>
      <c r="F10" s="353"/>
      <c r="G10" s="353"/>
      <c r="H10" s="353"/>
      <c r="I10" s="353"/>
      <c r="J10" s="353"/>
      <c r="K10" s="344"/>
      <c r="L10" s="345"/>
      <c r="M10" s="345"/>
      <c r="N10" s="345"/>
      <c r="O10" s="345"/>
      <c r="P10" s="345"/>
      <c r="Q10" s="345"/>
      <c r="R10" s="345"/>
      <c r="S10" s="346"/>
    </row>
    <row r="11" spans="1:19" ht="21" customHeight="1" x14ac:dyDescent="0.15">
      <c r="A11" s="339"/>
      <c r="B11" s="352"/>
      <c r="C11" s="353"/>
      <c r="D11" s="353"/>
      <c r="E11" s="353"/>
      <c r="F11" s="353"/>
      <c r="G11" s="353"/>
      <c r="H11" s="353"/>
      <c r="I11" s="353"/>
      <c r="J11" s="353"/>
      <c r="K11" s="344"/>
      <c r="L11" s="345"/>
      <c r="M11" s="345"/>
      <c r="N11" s="345"/>
      <c r="O11" s="345"/>
      <c r="P11" s="345"/>
      <c r="Q11" s="345"/>
      <c r="R11" s="345"/>
      <c r="S11" s="346"/>
    </row>
    <row r="12" spans="1:19" ht="21" customHeight="1" x14ac:dyDescent="0.15">
      <c r="A12" s="339"/>
      <c r="B12" s="352"/>
      <c r="C12" s="353"/>
      <c r="D12" s="353"/>
      <c r="E12" s="353"/>
      <c r="F12" s="353"/>
      <c r="G12" s="353"/>
      <c r="H12" s="353"/>
      <c r="I12" s="353"/>
      <c r="J12" s="353"/>
      <c r="K12" s="344"/>
      <c r="L12" s="345"/>
      <c r="M12" s="345"/>
      <c r="N12" s="345"/>
      <c r="O12" s="345"/>
      <c r="P12" s="345"/>
      <c r="Q12" s="345"/>
      <c r="R12" s="345"/>
      <c r="S12" s="346"/>
    </row>
    <row r="13" spans="1:19" ht="21" customHeight="1" x14ac:dyDescent="0.15">
      <c r="A13" s="339"/>
      <c r="B13" s="352"/>
      <c r="C13" s="353"/>
      <c r="D13" s="353"/>
      <c r="E13" s="353"/>
      <c r="F13" s="353"/>
      <c r="G13" s="353"/>
      <c r="H13" s="353"/>
      <c r="I13" s="353"/>
      <c r="J13" s="353"/>
      <c r="K13" s="344"/>
      <c r="L13" s="345"/>
      <c r="M13" s="345"/>
      <c r="N13" s="345"/>
      <c r="O13" s="345"/>
      <c r="P13" s="345"/>
      <c r="Q13" s="345"/>
      <c r="R13" s="345"/>
      <c r="S13" s="346"/>
    </row>
    <row r="14" spans="1:19" ht="21" customHeight="1" x14ac:dyDescent="0.15">
      <c r="A14" s="339"/>
      <c r="B14" s="352"/>
      <c r="C14" s="353"/>
      <c r="D14" s="353"/>
      <c r="E14" s="353"/>
      <c r="F14" s="353"/>
      <c r="G14" s="353"/>
      <c r="H14" s="353"/>
      <c r="I14" s="353"/>
      <c r="J14" s="353"/>
      <c r="K14" s="344"/>
      <c r="L14" s="345"/>
      <c r="M14" s="345"/>
      <c r="N14" s="345"/>
      <c r="O14" s="345"/>
      <c r="P14" s="345"/>
      <c r="Q14" s="345"/>
      <c r="R14" s="345"/>
      <c r="S14" s="346"/>
    </row>
    <row r="15" spans="1:19" ht="21" customHeight="1" x14ac:dyDescent="0.15">
      <c r="A15" s="339"/>
      <c r="B15" s="352"/>
      <c r="C15" s="353"/>
      <c r="D15" s="353"/>
      <c r="E15" s="353"/>
      <c r="F15" s="353"/>
      <c r="G15" s="353"/>
      <c r="H15" s="353"/>
      <c r="I15" s="353"/>
      <c r="J15" s="353"/>
      <c r="K15" s="344"/>
      <c r="L15" s="345"/>
      <c r="M15" s="345"/>
      <c r="N15" s="345"/>
      <c r="O15" s="345"/>
      <c r="P15" s="345"/>
      <c r="Q15" s="345"/>
      <c r="R15" s="345"/>
      <c r="S15" s="346"/>
    </row>
    <row r="16" spans="1:19" ht="21" customHeight="1" x14ac:dyDescent="0.15">
      <c r="A16" s="339"/>
      <c r="B16" s="352"/>
      <c r="C16" s="353"/>
      <c r="D16" s="353"/>
      <c r="E16" s="353"/>
      <c r="F16" s="353"/>
      <c r="G16" s="353"/>
      <c r="H16" s="353"/>
      <c r="I16" s="353"/>
      <c r="J16" s="353"/>
      <c r="K16" s="344"/>
      <c r="L16" s="345"/>
      <c r="M16" s="345"/>
      <c r="N16" s="345"/>
      <c r="O16" s="345"/>
      <c r="P16" s="345"/>
      <c r="Q16" s="345"/>
      <c r="R16" s="345"/>
      <c r="S16" s="346"/>
    </row>
    <row r="17" spans="1:19" ht="21" customHeight="1" x14ac:dyDescent="0.15">
      <c r="A17" s="339"/>
      <c r="B17" s="352"/>
      <c r="C17" s="353"/>
      <c r="D17" s="353"/>
      <c r="E17" s="353"/>
      <c r="F17" s="353"/>
      <c r="G17" s="353"/>
      <c r="H17" s="353"/>
      <c r="I17" s="353"/>
      <c r="J17" s="353"/>
      <c r="K17" s="344"/>
      <c r="L17" s="345"/>
      <c r="M17" s="345"/>
      <c r="N17" s="345"/>
      <c r="O17" s="345"/>
      <c r="P17" s="345"/>
      <c r="Q17" s="345"/>
      <c r="R17" s="345"/>
      <c r="S17" s="346"/>
    </row>
    <row r="18" spans="1:19" ht="21" customHeight="1" x14ac:dyDescent="0.15">
      <c r="A18" s="339"/>
      <c r="B18" s="352"/>
      <c r="C18" s="353"/>
      <c r="D18" s="353"/>
      <c r="E18" s="353"/>
      <c r="F18" s="353"/>
      <c r="G18" s="353"/>
      <c r="H18" s="353"/>
      <c r="I18" s="353"/>
      <c r="J18" s="353"/>
      <c r="K18" s="344"/>
      <c r="L18" s="345"/>
      <c r="M18" s="345"/>
      <c r="N18" s="345"/>
      <c r="O18" s="345"/>
      <c r="P18" s="345"/>
      <c r="Q18" s="345"/>
      <c r="R18" s="345"/>
      <c r="S18" s="346"/>
    </row>
    <row r="19" spans="1:19" ht="21" customHeight="1" x14ac:dyDescent="0.15">
      <c r="A19" s="339"/>
      <c r="B19" s="352"/>
      <c r="C19" s="353"/>
      <c r="D19" s="353"/>
      <c r="E19" s="353"/>
      <c r="F19" s="353"/>
      <c r="G19" s="353"/>
      <c r="H19" s="353"/>
      <c r="I19" s="353"/>
      <c r="J19" s="353"/>
      <c r="K19" s="344"/>
      <c r="L19" s="345"/>
      <c r="M19" s="345"/>
      <c r="N19" s="345"/>
      <c r="O19" s="345"/>
      <c r="P19" s="345"/>
      <c r="Q19" s="345"/>
      <c r="R19" s="345"/>
      <c r="S19" s="346"/>
    </row>
    <row r="20" spans="1:19" ht="21" customHeight="1" x14ac:dyDescent="0.15">
      <c r="A20" s="339"/>
      <c r="B20" s="352"/>
      <c r="C20" s="353"/>
      <c r="D20" s="353"/>
      <c r="E20" s="353"/>
      <c r="F20" s="353"/>
      <c r="G20" s="353"/>
      <c r="H20" s="353"/>
      <c r="I20" s="353"/>
      <c r="J20" s="353"/>
      <c r="K20" s="344"/>
      <c r="L20" s="345"/>
      <c r="M20" s="345"/>
      <c r="N20" s="345"/>
      <c r="O20" s="345"/>
      <c r="P20" s="345"/>
      <c r="Q20" s="345"/>
      <c r="R20" s="345"/>
      <c r="S20" s="346"/>
    </row>
    <row r="21" spans="1:19" ht="21" customHeight="1" thickBot="1" x14ac:dyDescent="0.2">
      <c r="A21" s="340"/>
      <c r="B21" s="354"/>
      <c r="C21" s="355"/>
      <c r="D21" s="355"/>
      <c r="E21" s="355"/>
      <c r="F21" s="355"/>
      <c r="G21" s="355"/>
      <c r="H21" s="355"/>
      <c r="I21" s="355"/>
      <c r="J21" s="355"/>
      <c r="K21" s="347"/>
      <c r="L21" s="348"/>
      <c r="M21" s="348"/>
      <c r="N21" s="348"/>
      <c r="O21" s="348"/>
      <c r="P21" s="348"/>
      <c r="Q21" s="348"/>
      <c r="R21" s="348"/>
      <c r="S21" s="349"/>
    </row>
    <row r="22" spans="1:19" ht="21" customHeight="1" thickBot="1" x14ac:dyDescent="0.2">
      <c r="A22" s="15"/>
      <c r="B22" s="15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39"/>
      <c r="O22" s="40"/>
      <c r="P22" s="39"/>
      <c r="Q22" s="15"/>
      <c r="R22" s="39"/>
      <c r="S22" s="15"/>
    </row>
    <row r="23" spans="1:19" s="20" customFormat="1" ht="21" customHeight="1" x14ac:dyDescent="0.15">
      <c r="A23" s="217" t="s">
        <v>204</v>
      </c>
      <c r="B23" s="140" t="s">
        <v>105</v>
      </c>
      <c r="C23" s="141"/>
      <c r="D23" s="141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18"/>
    </row>
    <row r="24" spans="1:19" s="16" customFormat="1" ht="21" customHeight="1" x14ac:dyDescent="0.15">
      <c r="A24" s="219" t="s">
        <v>91</v>
      </c>
      <c r="B24" s="220" t="s">
        <v>92</v>
      </c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3"/>
    </row>
    <row r="25" spans="1:19" ht="21" customHeight="1" x14ac:dyDescent="0.15">
      <c r="A25" s="323" t="s">
        <v>90</v>
      </c>
      <c r="B25" s="256"/>
      <c r="C25" s="296" t="s">
        <v>101</v>
      </c>
      <c r="D25" s="256"/>
      <c r="E25" s="337"/>
      <c r="F25" s="256" t="s">
        <v>49</v>
      </c>
      <c r="G25" s="256"/>
      <c r="H25" s="296" t="s">
        <v>78</v>
      </c>
      <c r="I25" s="256" t="s">
        <v>79</v>
      </c>
      <c r="J25" s="256" t="s">
        <v>81</v>
      </c>
      <c r="K25" s="256" t="s">
        <v>80</v>
      </c>
      <c r="L25" s="256" t="s">
        <v>82</v>
      </c>
      <c r="M25" s="256" t="s">
        <v>83</v>
      </c>
      <c r="N25" s="256" t="s">
        <v>84</v>
      </c>
      <c r="O25" s="256" t="s">
        <v>85</v>
      </c>
      <c r="P25" s="256" t="s">
        <v>86</v>
      </c>
      <c r="Q25" s="256" t="s">
        <v>87</v>
      </c>
      <c r="R25" s="256" t="s">
        <v>88</v>
      </c>
      <c r="S25" s="257" t="s">
        <v>89</v>
      </c>
    </row>
    <row r="26" spans="1:19" ht="21" customHeight="1" x14ac:dyDescent="0.15">
      <c r="A26" s="323"/>
      <c r="B26" s="256"/>
      <c r="C26" s="24" t="s">
        <v>100</v>
      </c>
      <c r="D26" s="213" t="s">
        <v>102</v>
      </c>
      <c r="E26" s="214" t="s">
        <v>109</v>
      </c>
      <c r="F26" s="206" t="s">
        <v>175</v>
      </c>
      <c r="G26" s="206" t="s">
        <v>109</v>
      </c>
      <c r="H26" s="29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7"/>
    </row>
    <row r="27" spans="1:19" ht="21" customHeight="1" x14ac:dyDescent="0.15">
      <c r="A27" s="319" t="s">
        <v>46</v>
      </c>
      <c r="B27" s="320"/>
      <c r="C27" s="447">
        <f>①营业收入!O38</f>
        <v>128016.30547807126</v>
      </c>
      <c r="D27" s="448">
        <f>SUM(H27:S27)</f>
        <v>37018.566538542262</v>
      </c>
      <c r="E27" s="449">
        <f t="shared" ref="E27:E33" si="0">D27/C27</f>
        <v>0.28917071462340721</v>
      </c>
      <c r="F27" s="450">
        <f>①营业收入!G38</f>
        <v>9216.7925885309705</v>
      </c>
      <c r="G27" s="451">
        <f>L27/F27</f>
        <v>1.0447417427080838</v>
      </c>
      <c r="H27" s="452">
        <f>①营业收入!C39</f>
        <v>7127.3556289728176</v>
      </c>
      <c r="I27" s="453">
        <f>①营业收入!D39</f>
        <v>2466.6797982512394</v>
      </c>
      <c r="J27" s="453">
        <f>①营业收入!E39</f>
        <v>7433.7675690421247</v>
      </c>
      <c r="K27" s="453">
        <f>①营业收入!F39</f>
        <v>10361.595591155279</v>
      </c>
      <c r="L27" s="454">
        <f>①营业收入!G39</f>
        <v>9629.1679511207967</v>
      </c>
      <c r="M27" s="455"/>
      <c r="N27" s="455"/>
      <c r="O27" s="455"/>
      <c r="P27" s="455"/>
      <c r="Q27" s="455"/>
      <c r="R27" s="455"/>
      <c r="S27" s="456"/>
    </row>
    <row r="28" spans="1:19" ht="21" customHeight="1" x14ac:dyDescent="0.15">
      <c r="A28" s="328" t="s">
        <v>42</v>
      </c>
      <c r="B28" s="212" t="s">
        <v>97</v>
      </c>
      <c r="C28" s="457">
        <f>②营业成本!O38</f>
        <v>106028.21264905552</v>
      </c>
      <c r="D28" s="448">
        <f>SUM(H28:S28)</f>
        <v>35500.991785973281</v>
      </c>
      <c r="E28" s="458">
        <f t="shared" si="0"/>
        <v>0.33482590056930017</v>
      </c>
      <c r="F28" s="459">
        <f>②营业成本!G38</f>
        <v>7672.9056064445303</v>
      </c>
      <c r="G28" s="451">
        <f t="shared" ref="G28:G33" si="1">L28/F28</f>
        <v>1.1625556016048852</v>
      </c>
      <c r="H28" s="459">
        <f>②营业成本!C39</f>
        <v>6976.4577187485502</v>
      </c>
      <c r="I28" s="457">
        <f>②营业成本!D39</f>
        <v>2920.7630474249704</v>
      </c>
      <c r="J28" s="457">
        <f>②营业成本!E39</f>
        <v>7227.7989375545803</v>
      </c>
      <c r="K28" s="457">
        <f>②营业成本!F39</f>
        <v>9455.7926888875591</v>
      </c>
      <c r="L28" s="457">
        <f>②营业成本!G39</f>
        <v>8920.1793933576173</v>
      </c>
      <c r="M28" s="460"/>
      <c r="N28" s="460"/>
      <c r="O28" s="460"/>
      <c r="P28" s="460"/>
      <c r="Q28" s="460"/>
      <c r="R28" s="460"/>
      <c r="S28" s="461"/>
    </row>
    <row r="29" spans="1:19" ht="21" customHeight="1" x14ac:dyDescent="0.15">
      <c r="A29" s="328"/>
      <c r="B29" s="212" t="s">
        <v>43</v>
      </c>
      <c r="C29" s="457">
        <f>③销售费用!O38</f>
        <v>4676.9910479979317</v>
      </c>
      <c r="D29" s="448">
        <f t="shared" ref="D29:D33" si="2">SUM(H29:S29)</f>
        <v>1527.9392740000001</v>
      </c>
      <c r="E29" s="458">
        <f t="shared" si="0"/>
        <v>0.32669279421735503</v>
      </c>
      <c r="F29" s="459">
        <f>③销售费用!G38</f>
        <v>354.44382850187111</v>
      </c>
      <c r="G29" s="451">
        <f t="shared" si="1"/>
        <v>1.1147543086588518</v>
      </c>
      <c r="H29" s="459">
        <f>③销售费用!C39</f>
        <v>288.29951600000004</v>
      </c>
      <c r="I29" s="457">
        <f>③销售费用!D39</f>
        <v>151.00551799999997</v>
      </c>
      <c r="J29" s="457">
        <f>③销售费用!E39</f>
        <v>295.03399000000002</v>
      </c>
      <c r="K29" s="457">
        <f>③销售费用!F39</f>
        <v>398.4824650000001</v>
      </c>
      <c r="L29" s="457">
        <f>③销售费用!G39</f>
        <v>395.11778499999997</v>
      </c>
      <c r="M29" s="460"/>
      <c r="N29" s="460"/>
      <c r="O29" s="460"/>
      <c r="P29" s="460"/>
      <c r="Q29" s="460"/>
      <c r="R29" s="460"/>
      <c r="S29" s="461"/>
    </row>
    <row r="30" spans="1:19" ht="21" customHeight="1" x14ac:dyDescent="0.15">
      <c r="A30" s="328"/>
      <c r="B30" s="212" t="s">
        <v>95</v>
      </c>
      <c r="C30" s="457">
        <f>④管理费用!O38</f>
        <v>5775.1748895219362</v>
      </c>
      <c r="D30" s="448">
        <f t="shared" si="2"/>
        <v>1525.3974547266666</v>
      </c>
      <c r="E30" s="458">
        <f t="shared" si="0"/>
        <v>0.26413008850939534</v>
      </c>
      <c r="F30" s="459">
        <f>④管理费用!G38</f>
        <v>512.57079141305223</v>
      </c>
      <c r="G30" s="451">
        <f t="shared" si="1"/>
        <v>0.64469929136813708</v>
      </c>
      <c r="H30" s="459">
        <f>④管理费用!C39</f>
        <v>374.31436536666666</v>
      </c>
      <c r="I30" s="457">
        <f>④管理费用!D39</f>
        <v>219.86507132666668</v>
      </c>
      <c r="J30" s="457">
        <f>④管理费用!E39</f>
        <v>289.68426528666669</v>
      </c>
      <c r="K30" s="457">
        <f>④管理费用!F39</f>
        <v>311.07972674666672</v>
      </c>
      <c r="L30" s="457">
        <f>④管理费用!G39</f>
        <v>330.454026</v>
      </c>
      <c r="M30" s="460"/>
      <c r="N30" s="460"/>
      <c r="O30" s="460"/>
      <c r="P30" s="460"/>
      <c r="Q30" s="460"/>
      <c r="R30" s="460"/>
      <c r="S30" s="461"/>
    </row>
    <row r="31" spans="1:19" ht="21" customHeight="1" x14ac:dyDescent="0.15">
      <c r="A31" s="328"/>
      <c r="B31" s="212" t="s">
        <v>96</v>
      </c>
      <c r="C31" s="457">
        <f>⑤财务费用!O38</f>
        <v>1174.0557575958467</v>
      </c>
      <c r="D31" s="448">
        <f t="shared" si="2"/>
        <v>358.19765200000001</v>
      </c>
      <c r="E31" s="458">
        <f t="shared" si="0"/>
        <v>0.305094242485973</v>
      </c>
      <c r="F31" s="459">
        <f>⑤财务费用!G38</f>
        <v>126.15085746094093</v>
      </c>
      <c r="G31" s="451">
        <f t="shared" si="1"/>
        <v>0.4837305923100369</v>
      </c>
      <c r="H31" s="459">
        <f>⑤财务费用!C39</f>
        <v>47.568258999999998</v>
      </c>
      <c r="I31" s="457">
        <f>⑤财务费用!D39</f>
        <v>108.81281899999998</v>
      </c>
      <c r="J31" s="457">
        <f>⑤财务费用!E39</f>
        <v>101.320052</v>
      </c>
      <c r="K31" s="457">
        <f>⑤财务费用!F39</f>
        <v>39.473492999999991</v>
      </c>
      <c r="L31" s="457">
        <f>⑤财务费用!G39</f>
        <v>61.023028999999994</v>
      </c>
      <c r="M31" s="460"/>
      <c r="N31" s="460"/>
      <c r="O31" s="460"/>
      <c r="P31" s="460"/>
      <c r="Q31" s="460"/>
      <c r="R31" s="460"/>
      <c r="S31" s="461"/>
    </row>
    <row r="32" spans="1:19" ht="21" customHeight="1" x14ac:dyDescent="0.15">
      <c r="A32" s="319" t="s">
        <v>98</v>
      </c>
      <c r="B32" s="320"/>
      <c r="C32" s="457">
        <f>⑥营业利润!O38</f>
        <v>9902.1941761899052</v>
      </c>
      <c r="D32" s="448">
        <f>SUM(H32:S32)</f>
        <v>542.14475384230889</v>
      </c>
      <c r="E32" s="458">
        <f t="shared" si="0"/>
        <v>5.474996189692085E-2</v>
      </c>
      <c r="F32" s="459">
        <f>⑥营业利润!G38</f>
        <v>523.53205480117595</v>
      </c>
      <c r="G32" s="451">
        <f t="shared" si="1"/>
        <v>0.91016543188389931</v>
      </c>
      <c r="H32" s="459">
        <f>⑥营业利润!C39</f>
        <v>-52.799117142397762</v>
      </c>
      <c r="I32" s="457">
        <f>⑥营业利润!D39</f>
        <v>-563.02399450039718</v>
      </c>
      <c r="J32" s="457">
        <f>⑥营业利润!E39</f>
        <v>0.20622220087380327</v>
      </c>
      <c r="K32" s="457">
        <f>⑥营业利润!F39</f>
        <v>681.26086452105255</v>
      </c>
      <c r="L32" s="457">
        <f>⑥营业利润!G39</f>
        <v>476.50077876317755</v>
      </c>
      <c r="M32" s="460"/>
      <c r="N32" s="460"/>
      <c r="O32" s="460"/>
      <c r="P32" s="460"/>
      <c r="Q32" s="460"/>
      <c r="R32" s="460"/>
      <c r="S32" s="461"/>
    </row>
    <row r="33" spans="1:19" ht="21" customHeight="1" x14ac:dyDescent="0.15">
      <c r="A33" s="319" t="s">
        <v>99</v>
      </c>
      <c r="B33" s="320"/>
      <c r="C33" s="462">
        <f>⑦净利润!O38</f>
        <v>7998.3414474350302</v>
      </c>
      <c r="D33" s="463">
        <f t="shared" si="2"/>
        <v>420.71985155230908</v>
      </c>
      <c r="E33" s="464">
        <f t="shared" si="0"/>
        <v>5.2600886610964674E-2</v>
      </c>
      <c r="F33" s="465">
        <f>⑦净利润!G38</f>
        <v>411.34532249657002</v>
      </c>
      <c r="G33" s="466">
        <f t="shared" si="1"/>
        <v>1.0559136684404604</v>
      </c>
      <c r="H33" s="465">
        <f>⑦净利润!C39</f>
        <v>-71.733617142397762</v>
      </c>
      <c r="I33" s="462">
        <f>⑦净利润!D39</f>
        <v>-557.14399450039718</v>
      </c>
      <c r="J33" s="462">
        <f>⑦净利润!E39</f>
        <v>-11.906782799126169</v>
      </c>
      <c r="K33" s="462">
        <f>⑦净利润!F39</f>
        <v>627.15909752105267</v>
      </c>
      <c r="L33" s="462">
        <f>⑦净利润!G39</f>
        <v>434.34514847317752</v>
      </c>
      <c r="M33" s="467"/>
      <c r="N33" s="467"/>
      <c r="O33" s="467"/>
      <c r="P33" s="467"/>
      <c r="Q33" s="467"/>
      <c r="R33" s="467"/>
      <c r="S33" s="468"/>
    </row>
    <row r="34" spans="1:19" ht="21" customHeight="1" x14ac:dyDescent="0.15">
      <c r="A34" s="224"/>
      <c r="B34" s="111"/>
      <c r="C34" s="112"/>
      <c r="D34" s="112"/>
      <c r="E34" s="113"/>
      <c r="F34" s="112"/>
      <c r="G34" s="114"/>
      <c r="H34" s="112"/>
      <c r="I34" s="112"/>
      <c r="J34" s="112"/>
      <c r="K34" s="112"/>
      <c r="L34" s="112"/>
      <c r="M34" s="115"/>
      <c r="N34" s="115"/>
      <c r="O34" s="115"/>
      <c r="P34" s="115"/>
      <c r="Q34" s="115"/>
      <c r="R34" s="115"/>
      <c r="S34" s="225"/>
    </row>
    <row r="35" spans="1:19" ht="21" customHeight="1" x14ac:dyDescent="0.15">
      <c r="A35" s="219" t="s">
        <v>93</v>
      </c>
      <c r="B35" s="220" t="s">
        <v>46</v>
      </c>
      <c r="C35" s="112"/>
      <c r="D35" s="112"/>
      <c r="E35" s="113"/>
      <c r="F35" s="112"/>
      <c r="G35" s="114"/>
      <c r="H35" s="112"/>
      <c r="I35" s="112"/>
      <c r="J35" s="112"/>
      <c r="K35" s="112"/>
      <c r="L35" s="112"/>
      <c r="M35" s="115"/>
      <c r="N35" s="115"/>
      <c r="O35" s="115"/>
      <c r="P35" s="115"/>
      <c r="Q35" s="115"/>
      <c r="R35" s="115"/>
      <c r="S35" s="225"/>
    </row>
    <row r="36" spans="1:19" ht="21" customHeight="1" x14ac:dyDescent="0.15">
      <c r="A36" s="305" t="s">
        <v>46</v>
      </c>
      <c r="B36" s="210" t="s">
        <v>176</v>
      </c>
      <c r="C36" s="206" t="s">
        <v>63</v>
      </c>
      <c r="D36" s="206" t="s">
        <v>17</v>
      </c>
      <c r="E36" s="206" t="s">
        <v>27</v>
      </c>
      <c r="F36" s="206" t="s">
        <v>28</v>
      </c>
      <c r="G36" s="206" t="s">
        <v>29</v>
      </c>
      <c r="H36" s="206" t="s">
        <v>30</v>
      </c>
      <c r="I36" s="206" t="s">
        <v>31</v>
      </c>
      <c r="J36" s="206" t="s">
        <v>32</v>
      </c>
      <c r="K36" s="206" t="s">
        <v>33</v>
      </c>
      <c r="L36" s="206" t="s">
        <v>34</v>
      </c>
      <c r="M36" s="206" t="s">
        <v>35</v>
      </c>
      <c r="N36" s="206" t="s">
        <v>36</v>
      </c>
      <c r="O36" s="206" t="s">
        <v>10</v>
      </c>
      <c r="P36" s="256" t="s">
        <v>196</v>
      </c>
      <c r="Q36" s="256"/>
      <c r="R36" s="256"/>
      <c r="S36" s="257"/>
    </row>
    <row r="37" spans="1:19" ht="21" customHeight="1" x14ac:dyDescent="0.15">
      <c r="A37" s="306"/>
      <c r="B37" s="138" t="s">
        <v>100</v>
      </c>
      <c r="C37" s="469">
        <f>①营业收入!C38</f>
        <v>7306.5507321810328</v>
      </c>
      <c r="D37" s="28">
        <f>①营业收入!D38</f>
        <v>7044.5268446494629</v>
      </c>
      <c r="E37" s="28">
        <f>①营业收入!E38</f>
        <v>8721.2210966253515</v>
      </c>
      <c r="F37" s="28">
        <f>①营业收入!F38</f>
        <v>9052.745483473589</v>
      </c>
      <c r="G37" s="28">
        <f>①营业收入!G38</f>
        <v>9216.7925885309705</v>
      </c>
      <c r="H37" s="28">
        <f>①营业收入!H38</f>
        <v>10742.571973815775</v>
      </c>
      <c r="I37" s="28">
        <f>①营业收入!I38</f>
        <v>10710.272938181177</v>
      </c>
      <c r="J37" s="28">
        <f>①营业收入!J38</f>
        <v>11388.541642598288</v>
      </c>
      <c r="K37" s="28">
        <f>①营业收入!K38</f>
        <v>11826.744196217964</v>
      </c>
      <c r="L37" s="28">
        <f>①营业收入!L38</f>
        <v>12504.831344126709</v>
      </c>
      <c r="M37" s="28">
        <f>①营业收入!M38</f>
        <v>14568.643088277127</v>
      </c>
      <c r="N37" s="28">
        <f>①营业收入!N38</f>
        <v>14932.863549393815</v>
      </c>
      <c r="O37" s="470">
        <f>①营业收入!O38</f>
        <v>128016.30547807126</v>
      </c>
      <c r="P37" s="310"/>
      <c r="Q37" s="311"/>
      <c r="R37" s="311"/>
      <c r="S37" s="312"/>
    </row>
    <row r="38" spans="1:19" customFormat="1" ht="21" customHeight="1" x14ac:dyDescent="0.15">
      <c r="A38" s="306"/>
      <c r="B38" s="215" t="s">
        <v>102</v>
      </c>
      <c r="C38" s="471">
        <f>①营业收入!C39</f>
        <v>7127.3556289728176</v>
      </c>
      <c r="D38" s="1">
        <f>①营业收入!D39</f>
        <v>2466.6797982512394</v>
      </c>
      <c r="E38" s="1">
        <f>①营业收入!E39</f>
        <v>7433.7675690421247</v>
      </c>
      <c r="F38" s="1">
        <f>①营业收入!F39</f>
        <v>10361.595591155279</v>
      </c>
      <c r="G38" s="1">
        <f>①营业收入!G39</f>
        <v>9629.1679511207967</v>
      </c>
      <c r="H38" s="33"/>
      <c r="I38" s="33"/>
      <c r="J38" s="33"/>
      <c r="K38" s="33"/>
      <c r="L38" s="33"/>
      <c r="M38" s="33"/>
      <c r="N38" s="33"/>
      <c r="O38" s="472">
        <f>①营业收入!O39</f>
        <v>37018.566538542262</v>
      </c>
      <c r="P38" s="313"/>
      <c r="Q38" s="314"/>
      <c r="R38" s="314"/>
      <c r="S38" s="315"/>
    </row>
    <row r="39" spans="1:19" customFormat="1" ht="21" customHeight="1" x14ac:dyDescent="0.15">
      <c r="A39" s="307"/>
      <c r="B39" s="216" t="s">
        <v>109</v>
      </c>
      <c r="C39" s="473">
        <f>①营业收入!C40</f>
        <v>0.97547473359502357</v>
      </c>
      <c r="D39" s="474">
        <f>①营业收入!D40</f>
        <v>0.35015549697631704</v>
      </c>
      <c r="E39" s="474">
        <f>①营业收入!E40</f>
        <v>0.85237691908975877</v>
      </c>
      <c r="F39" s="474">
        <f>①营业收入!F40</f>
        <v>1.1445804601566547</v>
      </c>
      <c r="G39" s="474">
        <f>①营业收入!G40</f>
        <v>1.0447417427080838</v>
      </c>
      <c r="H39" s="475"/>
      <c r="I39" s="475"/>
      <c r="J39" s="475"/>
      <c r="K39" s="475"/>
      <c r="L39" s="475"/>
      <c r="M39" s="475"/>
      <c r="N39" s="475"/>
      <c r="O39" s="476">
        <f>①营业收入!O40</f>
        <v>0.28917071462340721</v>
      </c>
      <c r="P39" s="316"/>
      <c r="Q39" s="317"/>
      <c r="R39" s="317"/>
      <c r="S39" s="318"/>
    </row>
    <row r="40" spans="1:19" ht="21" customHeight="1" x14ac:dyDescent="0.15">
      <c r="A40" s="224"/>
      <c r="B40" s="111"/>
      <c r="C40" s="112"/>
      <c r="D40" s="112"/>
      <c r="E40" s="113"/>
      <c r="F40" s="207"/>
      <c r="G40" s="207"/>
      <c r="H40" s="207"/>
      <c r="I40" s="207"/>
      <c r="J40" s="207"/>
      <c r="K40" s="207"/>
      <c r="L40" s="207"/>
      <c r="M40" s="207"/>
      <c r="N40" s="207"/>
      <c r="O40" s="116"/>
      <c r="P40" s="207"/>
      <c r="Q40" s="207"/>
      <c r="R40" s="207"/>
      <c r="S40" s="226"/>
    </row>
    <row r="41" spans="1:19" ht="21" customHeight="1" x14ac:dyDescent="0.15">
      <c r="A41" s="219" t="s">
        <v>94</v>
      </c>
      <c r="B41" s="220" t="s">
        <v>42</v>
      </c>
      <c r="C41" s="112"/>
      <c r="D41" s="112"/>
      <c r="E41" s="113"/>
      <c r="F41" s="112"/>
      <c r="G41" s="114"/>
      <c r="H41" s="112"/>
      <c r="I41" s="112"/>
      <c r="J41" s="112"/>
      <c r="K41" s="112"/>
      <c r="L41" s="112"/>
      <c r="M41" s="115"/>
      <c r="N41" s="115"/>
      <c r="O41" s="115"/>
      <c r="P41" s="115"/>
      <c r="Q41" s="115"/>
      <c r="R41" s="115"/>
      <c r="S41" s="225"/>
    </row>
    <row r="42" spans="1:19" ht="21" customHeight="1" x14ac:dyDescent="0.15">
      <c r="A42" s="305" t="s">
        <v>177</v>
      </c>
      <c r="B42" s="210" t="s">
        <v>176</v>
      </c>
      <c r="C42" s="206" t="s">
        <v>63</v>
      </c>
      <c r="D42" s="206" t="s">
        <v>17</v>
      </c>
      <c r="E42" s="206" t="s">
        <v>27</v>
      </c>
      <c r="F42" s="206" t="s">
        <v>28</v>
      </c>
      <c r="G42" s="206" t="s">
        <v>29</v>
      </c>
      <c r="H42" s="206" t="s">
        <v>30</v>
      </c>
      <c r="I42" s="206" t="s">
        <v>31</v>
      </c>
      <c r="J42" s="206" t="s">
        <v>32</v>
      </c>
      <c r="K42" s="206" t="s">
        <v>33</v>
      </c>
      <c r="L42" s="206" t="s">
        <v>34</v>
      </c>
      <c r="M42" s="206" t="s">
        <v>35</v>
      </c>
      <c r="N42" s="206" t="s">
        <v>36</v>
      </c>
      <c r="O42" s="214" t="s">
        <v>10</v>
      </c>
      <c r="P42" s="256" t="s">
        <v>196</v>
      </c>
      <c r="Q42" s="256"/>
      <c r="R42" s="256"/>
      <c r="S42" s="257"/>
    </row>
    <row r="43" spans="1:19" ht="21" customHeight="1" x14ac:dyDescent="0.15">
      <c r="A43" s="306"/>
      <c r="B43" s="177" t="s">
        <v>100</v>
      </c>
      <c r="C43" s="469">
        <f>②营业成本!C38</f>
        <v>6342.3076191960608</v>
      </c>
      <c r="D43" s="28">
        <f>②营业成本!D38</f>
        <v>5958.8005198514074</v>
      </c>
      <c r="E43" s="28">
        <f>②营业成本!E38</f>
        <v>7372.3699259139485</v>
      </c>
      <c r="F43" s="28">
        <f>②营业成本!F38</f>
        <v>7559.3366709377688</v>
      </c>
      <c r="G43" s="28">
        <f>②营业成本!G38</f>
        <v>7672.9056064445303</v>
      </c>
      <c r="H43" s="28">
        <f>②营业成本!H38</f>
        <v>8577.1253795303892</v>
      </c>
      <c r="I43" s="28">
        <f>②营业成本!I38</f>
        <v>8700.749335306491</v>
      </c>
      <c r="J43" s="28">
        <f>②营业成本!J38</f>
        <v>9218.3725385619837</v>
      </c>
      <c r="K43" s="28">
        <f>②营业成本!K38</f>
        <v>9627.4259967384096</v>
      </c>
      <c r="L43" s="28">
        <f>②营业成本!L38</f>
        <v>10404.641019356903</v>
      </c>
      <c r="M43" s="28">
        <f>②营业成本!M38</f>
        <v>12173.138684952317</v>
      </c>
      <c r="N43" s="28">
        <f>②营业成本!N38</f>
        <v>12421.03935226531</v>
      </c>
      <c r="O43" s="470">
        <f>②营业成本!O38</f>
        <v>106028.21264905552</v>
      </c>
      <c r="P43" s="311"/>
      <c r="Q43" s="311"/>
      <c r="R43" s="311"/>
      <c r="S43" s="312"/>
    </row>
    <row r="44" spans="1:19" ht="21" customHeight="1" x14ac:dyDescent="0.15">
      <c r="A44" s="306"/>
      <c r="B44" s="178" t="s">
        <v>102</v>
      </c>
      <c r="C44" s="471">
        <f>②营业成本!C39</f>
        <v>6976.4577187485502</v>
      </c>
      <c r="D44" s="1">
        <f>②营业成本!D39</f>
        <v>2920.7630474249704</v>
      </c>
      <c r="E44" s="1">
        <f>②营业成本!E39</f>
        <v>7227.7989375545803</v>
      </c>
      <c r="F44" s="1">
        <f>②营业成本!F39</f>
        <v>9455.7926888875591</v>
      </c>
      <c r="G44" s="1">
        <f>②营业成本!G39</f>
        <v>8920.1793933576173</v>
      </c>
      <c r="H44" s="33"/>
      <c r="I44" s="33"/>
      <c r="J44" s="33"/>
      <c r="K44" s="33"/>
      <c r="L44" s="33"/>
      <c r="M44" s="33"/>
      <c r="N44" s="33"/>
      <c r="O44" s="472">
        <f>②营业成本!O39</f>
        <v>35500.991785973281</v>
      </c>
      <c r="P44" s="314"/>
      <c r="Q44" s="314"/>
      <c r="R44" s="314"/>
      <c r="S44" s="315"/>
    </row>
    <row r="45" spans="1:19" ht="21" customHeight="1" x14ac:dyDescent="0.15">
      <c r="A45" s="307"/>
      <c r="B45" s="179" t="s">
        <v>109</v>
      </c>
      <c r="C45" s="473">
        <f>②营业成本!C40</f>
        <v>1.0999872818582825</v>
      </c>
      <c r="D45" s="474">
        <f>②营业成本!D40</f>
        <v>0.49015956108861392</v>
      </c>
      <c r="E45" s="474">
        <f>②营业成本!E40</f>
        <v>0.98039016085571073</v>
      </c>
      <c r="F45" s="474">
        <f>②营业成本!F40</f>
        <v>1.2508759829735863</v>
      </c>
      <c r="G45" s="474">
        <f>②营业成本!G40</f>
        <v>1.1625556016048852</v>
      </c>
      <c r="H45" s="475"/>
      <c r="I45" s="475"/>
      <c r="J45" s="475"/>
      <c r="K45" s="475"/>
      <c r="L45" s="475"/>
      <c r="M45" s="475"/>
      <c r="N45" s="475"/>
      <c r="O45" s="476">
        <f>②营业成本!O40</f>
        <v>0.33482590056930017</v>
      </c>
      <c r="P45" s="317"/>
      <c r="Q45" s="317"/>
      <c r="R45" s="317"/>
      <c r="S45" s="318"/>
    </row>
    <row r="46" spans="1:19" ht="21" customHeight="1" x14ac:dyDescent="0.15">
      <c r="A46" s="224"/>
      <c r="B46" s="111"/>
      <c r="C46" s="112"/>
      <c r="D46" s="112"/>
      <c r="E46" s="113"/>
      <c r="F46" s="112"/>
      <c r="G46" s="114"/>
      <c r="H46" s="112"/>
      <c r="I46" s="112"/>
      <c r="J46" s="112"/>
      <c r="K46" s="112"/>
      <c r="L46" s="112"/>
      <c r="M46" s="115"/>
      <c r="N46" s="115"/>
      <c r="O46" s="139"/>
      <c r="P46" s="115"/>
      <c r="Q46" s="115"/>
      <c r="R46" s="115"/>
      <c r="S46" s="225"/>
    </row>
    <row r="47" spans="1:19" ht="21" customHeight="1" x14ac:dyDescent="0.15">
      <c r="A47" s="219" t="s">
        <v>205</v>
      </c>
      <c r="B47" s="220" t="s">
        <v>47</v>
      </c>
      <c r="C47" s="112"/>
      <c r="D47" s="112"/>
      <c r="E47" s="113"/>
      <c r="F47" s="112"/>
      <c r="G47" s="114"/>
      <c r="H47" s="112"/>
      <c r="I47" s="112"/>
      <c r="J47" s="112"/>
      <c r="K47" s="112"/>
      <c r="L47" s="112"/>
      <c r="M47" s="115"/>
      <c r="N47" s="115"/>
      <c r="O47" s="115"/>
      <c r="P47" s="115"/>
      <c r="Q47" s="115"/>
      <c r="R47" s="115"/>
      <c r="S47" s="225"/>
    </row>
    <row r="48" spans="1:19" ht="21" customHeight="1" x14ac:dyDescent="0.15">
      <c r="A48" s="305" t="s">
        <v>178</v>
      </c>
      <c r="B48" s="210" t="s">
        <v>176</v>
      </c>
      <c r="C48" s="206" t="s">
        <v>63</v>
      </c>
      <c r="D48" s="206" t="s">
        <v>17</v>
      </c>
      <c r="E48" s="206" t="s">
        <v>27</v>
      </c>
      <c r="F48" s="206" t="s">
        <v>28</v>
      </c>
      <c r="G48" s="206" t="s">
        <v>29</v>
      </c>
      <c r="H48" s="206" t="s">
        <v>30</v>
      </c>
      <c r="I48" s="206" t="s">
        <v>31</v>
      </c>
      <c r="J48" s="206" t="s">
        <v>32</v>
      </c>
      <c r="K48" s="206" t="s">
        <v>33</v>
      </c>
      <c r="L48" s="206" t="s">
        <v>34</v>
      </c>
      <c r="M48" s="206" t="s">
        <v>35</v>
      </c>
      <c r="N48" s="206" t="s">
        <v>36</v>
      </c>
      <c r="O48" s="214" t="s">
        <v>10</v>
      </c>
      <c r="P48" s="256" t="s">
        <v>196</v>
      </c>
      <c r="Q48" s="256"/>
      <c r="R48" s="256"/>
      <c r="S48" s="257"/>
    </row>
    <row r="49" spans="1:19" ht="21" customHeight="1" x14ac:dyDescent="0.15">
      <c r="A49" s="306"/>
      <c r="B49" s="177" t="s">
        <v>100</v>
      </c>
      <c r="C49" s="469">
        <f>③销售费用!C38</f>
        <v>310.16086313434425</v>
      </c>
      <c r="D49" s="28">
        <f>③销售费用!D38</f>
        <v>278.36626082495201</v>
      </c>
      <c r="E49" s="28">
        <f>③销售费用!E38</f>
        <v>294.12414707270642</v>
      </c>
      <c r="F49" s="28">
        <f>③销售费用!F38</f>
        <v>317.3934183304321</v>
      </c>
      <c r="G49" s="28">
        <f>③销售费用!G38</f>
        <v>354.44382850187111</v>
      </c>
      <c r="H49" s="28">
        <f>③销售费用!H38</f>
        <v>391.39758320666522</v>
      </c>
      <c r="I49" s="28">
        <f>③销售费用!I38</f>
        <v>390.80417122726215</v>
      </c>
      <c r="J49" s="28">
        <f>③销售费用!J38</f>
        <v>434.53794533911196</v>
      </c>
      <c r="K49" s="28">
        <f>③销售费用!K38</f>
        <v>423.49960394543513</v>
      </c>
      <c r="L49" s="28">
        <f>③销售费用!L38</f>
        <v>456.89057138100094</v>
      </c>
      <c r="M49" s="28">
        <f>③销售费用!M38</f>
        <v>503.57523628715001</v>
      </c>
      <c r="N49" s="28">
        <f>③销售费用!N38</f>
        <v>521.79741874700039</v>
      </c>
      <c r="O49" s="470">
        <f>③销售费用!O38</f>
        <v>4676.9910479979317</v>
      </c>
      <c r="P49" s="311"/>
      <c r="Q49" s="311"/>
      <c r="R49" s="311"/>
      <c r="S49" s="312"/>
    </row>
    <row r="50" spans="1:19" ht="21" customHeight="1" x14ac:dyDescent="0.15">
      <c r="A50" s="306"/>
      <c r="B50" s="178" t="s">
        <v>102</v>
      </c>
      <c r="C50" s="471">
        <f>③销售费用!C39</f>
        <v>288.29951600000004</v>
      </c>
      <c r="D50" s="1">
        <f>③销售费用!D39</f>
        <v>151.00551799999997</v>
      </c>
      <c r="E50" s="1">
        <f>③销售费用!E39</f>
        <v>295.03399000000002</v>
      </c>
      <c r="F50" s="1">
        <f>③销售费用!F39</f>
        <v>398.4824650000001</v>
      </c>
      <c r="G50" s="1">
        <f>③销售费用!G39</f>
        <v>395.11778499999997</v>
      </c>
      <c r="H50" s="33"/>
      <c r="I50" s="33"/>
      <c r="J50" s="33"/>
      <c r="K50" s="33"/>
      <c r="L50" s="33"/>
      <c r="M50" s="33"/>
      <c r="N50" s="33"/>
      <c r="O50" s="472">
        <f>③销售费用!O39</f>
        <v>1527.9392740000001</v>
      </c>
      <c r="P50" s="314"/>
      <c r="Q50" s="314"/>
      <c r="R50" s="314"/>
      <c r="S50" s="315"/>
    </row>
    <row r="51" spans="1:19" ht="21" customHeight="1" x14ac:dyDescent="0.15">
      <c r="A51" s="307"/>
      <c r="B51" s="179" t="s">
        <v>109</v>
      </c>
      <c r="C51" s="473">
        <f>③销售费用!C40</f>
        <v>0.92951610040859634</v>
      </c>
      <c r="D51" s="474">
        <f>③销售费用!D40</f>
        <v>0.54247061965228016</v>
      </c>
      <c r="E51" s="474">
        <f>③销售费用!E40</f>
        <v>1.0030933975885654</v>
      </c>
      <c r="F51" s="474">
        <f>③销售费用!F40</f>
        <v>1.2554843358003971</v>
      </c>
      <c r="G51" s="474">
        <f>③销售费用!G40</f>
        <v>1.1147543086588518</v>
      </c>
      <c r="H51" s="475"/>
      <c r="I51" s="475"/>
      <c r="J51" s="475"/>
      <c r="K51" s="475"/>
      <c r="L51" s="475"/>
      <c r="M51" s="475"/>
      <c r="N51" s="475"/>
      <c r="O51" s="476">
        <f>③销售费用!O40</f>
        <v>0.32669279421735503</v>
      </c>
      <c r="P51" s="317"/>
      <c r="Q51" s="317"/>
      <c r="R51" s="317"/>
      <c r="S51" s="318"/>
    </row>
    <row r="52" spans="1:19" ht="21" customHeight="1" x14ac:dyDescent="0.15">
      <c r="A52" s="224"/>
      <c r="B52" s="111"/>
      <c r="C52" s="112"/>
      <c r="D52" s="112"/>
      <c r="E52" s="113"/>
      <c r="F52" s="112"/>
      <c r="G52" s="114"/>
      <c r="H52" s="112"/>
      <c r="I52" s="112"/>
      <c r="J52" s="112"/>
      <c r="K52" s="112"/>
      <c r="L52" s="112"/>
      <c r="M52" s="115"/>
      <c r="N52" s="115"/>
      <c r="O52" s="139"/>
      <c r="P52" s="115"/>
      <c r="Q52" s="115"/>
      <c r="R52" s="115"/>
      <c r="S52" s="225"/>
    </row>
    <row r="53" spans="1:19" ht="21" customHeight="1" x14ac:dyDescent="0.15">
      <c r="A53" s="219" t="s">
        <v>206</v>
      </c>
      <c r="B53" s="220" t="s">
        <v>44</v>
      </c>
      <c r="C53" s="112"/>
      <c r="D53" s="112"/>
      <c r="E53" s="113"/>
      <c r="F53" s="112"/>
      <c r="G53" s="114"/>
      <c r="H53" s="112"/>
      <c r="I53" s="112"/>
      <c r="J53" s="112"/>
      <c r="K53" s="112"/>
      <c r="L53" s="112"/>
      <c r="M53" s="115"/>
      <c r="N53" s="115"/>
      <c r="O53" s="115"/>
      <c r="P53" s="115"/>
      <c r="Q53" s="115"/>
      <c r="R53" s="115"/>
      <c r="S53" s="225"/>
    </row>
    <row r="54" spans="1:19" ht="21" customHeight="1" x14ac:dyDescent="0.15">
      <c r="A54" s="305" t="s">
        <v>179</v>
      </c>
      <c r="B54" s="210" t="s">
        <v>26</v>
      </c>
      <c r="C54" s="206" t="s">
        <v>63</v>
      </c>
      <c r="D54" s="206" t="s">
        <v>17</v>
      </c>
      <c r="E54" s="206" t="s">
        <v>27</v>
      </c>
      <c r="F54" s="206" t="s">
        <v>28</v>
      </c>
      <c r="G54" s="206" t="s">
        <v>29</v>
      </c>
      <c r="H54" s="206" t="s">
        <v>30</v>
      </c>
      <c r="I54" s="206" t="s">
        <v>31</v>
      </c>
      <c r="J54" s="206" t="s">
        <v>32</v>
      </c>
      <c r="K54" s="206" t="s">
        <v>33</v>
      </c>
      <c r="L54" s="206" t="s">
        <v>34</v>
      </c>
      <c r="M54" s="206" t="s">
        <v>35</v>
      </c>
      <c r="N54" s="206" t="s">
        <v>36</v>
      </c>
      <c r="O54" s="214" t="s">
        <v>10</v>
      </c>
      <c r="P54" s="256" t="s">
        <v>196</v>
      </c>
      <c r="Q54" s="256"/>
      <c r="R54" s="256"/>
      <c r="S54" s="257"/>
    </row>
    <row r="55" spans="1:19" ht="21" customHeight="1" x14ac:dyDescent="0.15">
      <c r="A55" s="306"/>
      <c r="B55" s="177" t="s">
        <v>100</v>
      </c>
      <c r="C55" s="469">
        <f>④管理费用!C38</f>
        <v>491.48394502228837</v>
      </c>
      <c r="D55" s="28">
        <f>④管理费用!D38</f>
        <v>366.53174648177344</v>
      </c>
      <c r="E55" s="28">
        <f>④管理费用!E38</f>
        <v>455.60641036383208</v>
      </c>
      <c r="F55" s="28">
        <f>④管理费用!F38</f>
        <v>568.8524896039587</v>
      </c>
      <c r="G55" s="28">
        <f>④管理费用!G38</f>
        <v>512.57079141305223</v>
      </c>
      <c r="H55" s="28">
        <f>④管理费用!H38</f>
        <v>450.75401670238625</v>
      </c>
      <c r="I55" s="28">
        <f>④管理费用!I38</f>
        <v>485.38137651811758</v>
      </c>
      <c r="J55" s="28">
        <f>④管理费用!J38</f>
        <v>480.60320517413487</v>
      </c>
      <c r="K55" s="28">
        <f>④管理费用!K38</f>
        <v>535.72564916300644</v>
      </c>
      <c r="L55" s="28">
        <f>④管理费用!L38</f>
        <v>518.38536958802001</v>
      </c>
      <c r="M55" s="28">
        <f>④管理费用!M38</f>
        <v>451.78995766800034</v>
      </c>
      <c r="N55" s="28">
        <f>④管理费用!N38</f>
        <v>457.4899318233667</v>
      </c>
      <c r="O55" s="470">
        <f>④管理费用!O38</f>
        <v>5775.1748895219362</v>
      </c>
      <c r="P55" s="311"/>
      <c r="Q55" s="311"/>
      <c r="R55" s="311"/>
      <c r="S55" s="312"/>
    </row>
    <row r="56" spans="1:19" ht="21" customHeight="1" x14ac:dyDescent="0.15">
      <c r="A56" s="306"/>
      <c r="B56" s="178" t="s">
        <v>102</v>
      </c>
      <c r="C56" s="471">
        <f>④管理费用!C39</f>
        <v>374.31436536666666</v>
      </c>
      <c r="D56" s="1">
        <f>④管理费用!D39</f>
        <v>219.86507132666668</v>
      </c>
      <c r="E56" s="1">
        <f>④管理费用!E39</f>
        <v>289.68426528666669</v>
      </c>
      <c r="F56" s="1">
        <f>④管理费用!F39</f>
        <v>311.07972674666672</v>
      </c>
      <c r="G56" s="1">
        <f>④管理费用!G39</f>
        <v>330.454026</v>
      </c>
      <c r="H56" s="33"/>
      <c r="I56" s="33"/>
      <c r="J56" s="33"/>
      <c r="K56" s="33"/>
      <c r="L56" s="33"/>
      <c r="M56" s="33"/>
      <c r="N56" s="33"/>
      <c r="O56" s="472">
        <f>④管理费用!O39</f>
        <v>1525.3974547266666</v>
      </c>
      <c r="P56" s="314"/>
      <c r="Q56" s="314"/>
      <c r="R56" s="314"/>
      <c r="S56" s="315"/>
    </row>
    <row r="57" spans="1:19" ht="21" customHeight="1" x14ac:dyDescent="0.15">
      <c r="A57" s="307"/>
      <c r="B57" s="179" t="s">
        <v>109</v>
      </c>
      <c r="C57" s="473">
        <f>④管理费用!C40</f>
        <v>0.76160039235806942</v>
      </c>
      <c r="D57" s="474">
        <f>④管理费用!D40</f>
        <v>0.59985273700596065</v>
      </c>
      <c r="E57" s="474">
        <f>④管理费用!E40</f>
        <v>0.63582131132732411</v>
      </c>
      <c r="F57" s="474">
        <f>④管理费用!F40</f>
        <v>0.54685482164848009</v>
      </c>
      <c r="G57" s="474">
        <f>④管理费用!G40</f>
        <v>0.64469929136813708</v>
      </c>
      <c r="H57" s="475"/>
      <c r="I57" s="475"/>
      <c r="J57" s="475"/>
      <c r="K57" s="475"/>
      <c r="L57" s="475"/>
      <c r="M57" s="475"/>
      <c r="N57" s="475"/>
      <c r="O57" s="476">
        <f>④管理费用!O40</f>
        <v>0.26413008850939534</v>
      </c>
      <c r="P57" s="317"/>
      <c r="Q57" s="317"/>
      <c r="R57" s="317"/>
      <c r="S57" s="318"/>
    </row>
    <row r="58" spans="1:19" ht="21" customHeight="1" x14ac:dyDescent="0.15">
      <c r="A58" s="224"/>
      <c r="B58" s="111"/>
      <c r="C58" s="112"/>
      <c r="D58" s="112"/>
      <c r="E58" s="113"/>
      <c r="F58" s="112"/>
      <c r="G58" s="114"/>
      <c r="H58" s="112"/>
      <c r="I58" s="112"/>
      <c r="J58" s="112"/>
      <c r="K58" s="112"/>
      <c r="L58" s="112"/>
      <c r="M58" s="115"/>
      <c r="N58" s="115"/>
      <c r="O58" s="139"/>
      <c r="P58" s="115"/>
      <c r="Q58" s="115"/>
      <c r="R58" s="115"/>
      <c r="S58" s="225"/>
    </row>
    <row r="59" spans="1:19" ht="21" customHeight="1" x14ac:dyDescent="0.15">
      <c r="A59" s="219" t="s">
        <v>207</v>
      </c>
      <c r="B59" s="220" t="s">
        <v>45</v>
      </c>
      <c r="C59" s="112"/>
      <c r="D59" s="112"/>
      <c r="E59" s="113"/>
      <c r="F59" s="112"/>
      <c r="G59" s="114"/>
      <c r="H59" s="112"/>
      <c r="I59" s="112"/>
      <c r="J59" s="112"/>
      <c r="K59" s="112"/>
      <c r="L59" s="112"/>
      <c r="M59" s="115"/>
      <c r="N59" s="115"/>
      <c r="O59" s="115"/>
      <c r="P59" s="115"/>
      <c r="Q59" s="115"/>
      <c r="R59" s="115"/>
      <c r="S59" s="225"/>
    </row>
    <row r="60" spans="1:19" ht="21" customHeight="1" x14ac:dyDescent="0.15">
      <c r="A60" s="305" t="s">
        <v>180</v>
      </c>
      <c r="B60" s="210" t="s">
        <v>26</v>
      </c>
      <c r="C60" s="206" t="s">
        <v>63</v>
      </c>
      <c r="D60" s="206" t="s">
        <v>17</v>
      </c>
      <c r="E60" s="206" t="s">
        <v>27</v>
      </c>
      <c r="F60" s="206" t="s">
        <v>28</v>
      </c>
      <c r="G60" s="206" t="s">
        <v>29</v>
      </c>
      <c r="H60" s="206" t="s">
        <v>30</v>
      </c>
      <c r="I60" s="206" t="s">
        <v>31</v>
      </c>
      <c r="J60" s="206" t="s">
        <v>32</v>
      </c>
      <c r="K60" s="206" t="s">
        <v>33</v>
      </c>
      <c r="L60" s="206" t="s">
        <v>34</v>
      </c>
      <c r="M60" s="206" t="s">
        <v>35</v>
      </c>
      <c r="N60" s="206" t="s">
        <v>36</v>
      </c>
      <c r="O60" s="214" t="s">
        <v>10</v>
      </c>
      <c r="P60" s="256" t="s">
        <v>196</v>
      </c>
      <c r="Q60" s="256"/>
      <c r="R60" s="256"/>
      <c r="S60" s="257"/>
    </row>
    <row r="61" spans="1:19" ht="21" customHeight="1" x14ac:dyDescent="0.15">
      <c r="A61" s="306"/>
      <c r="B61" s="177" t="s">
        <v>100</v>
      </c>
      <c r="C61" s="469">
        <f>⑤财务费用!C38</f>
        <v>106.02109072142169</v>
      </c>
      <c r="D61" s="28">
        <f>⑤财务费用!D38</f>
        <v>104.46253517152729</v>
      </c>
      <c r="E61" s="28">
        <f>⑤财务费用!E38</f>
        <v>98.816728452676784</v>
      </c>
      <c r="F61" s="28">
        <f>⑤财务费用!F38</f>
        <v>100.20583686209021</v>
      </c>
      <c r="G61" s="28">
        <f>⑤财务费用!G38</f>
        <v>126.15085746094093</v>
      </c>
      <c r="H61" s="28">
        <f>⑤财务费用!H38</f>
        <v>84.518031646204534</v>
      </c>
      <c r="I61" s="28">
        <f>⑤财务费用!I38</f>
        <v>97.661543033371061</v>
      </c>
      <c r="J61" s="28">
        <f>⑤财务费用!J38</f>
        <v>95.214056560781046</v>
      </c>
      <c r="K61" s="28">
        <f>⑤财务费用!K38</f>
        <v>92.53710981887815</v>
      </c>
      <c r="L61" s="28">
        <f>⑤财务费用!L38</f>
        <v>90.177829065553937</v>
      </c>
      <c r="M61" s="28">
        <f>⑤财务费用!M38</f>
        <v>89.138939498991249</v>
      </c>
      <c r="N61" s="28">
        <f>⑤财务费用!N38</f>
        <v>89.151199303409769</v>
      </c>
      <c r="O61" s="470">
        <f>⑤财务费用!O38</f>
        <v>1174.0557575958467</v>
      </c>
      <c r="P61" s="311"/>
      <c r="Q61" s="311"/>
      <c r="R61" s="311"/>
      <c r="S61" s="312"/>
    </row>
    <row r="62" spans="1:19" ht="21" customHeight="1" x14ac:dyDescent="0.15">
      <c r="A62" s="306"/>
      <c r="B62" s="178" t="s">
        <v>102</v>
      </c>
      <c r="C62" s="471">
        <f>⑤财务费用!C39</f>
        <v>47.568258999999998</v>
      </c>
      <c r="D62" s="1">
        <f>⑤财务费用!D39</f>
        <v>108.81281899999998</v>
      </c>
      <c r="E62" s="1">
        <f>⑤财务费用!E39</f>
        <v>101.320052</v>
      </c>
      <c r="F62" s="1">
        <f>⑤财务费用!F39</f>
        <v>39.473492999999991</v>
      </c>
      <c r="G62" s="1">
        <f>⑤财务费用!G39</f>
        <v>61.023028999999994</v>
      </c>
      <c r="H62" s="33"/>
      <c r="I62" s="33"/>
      <c r="J62" s="33"/>
      <c r="K62" s="33"/>
      <c r="L62" s="33"/>
      <c r="M62" s="33"/>
      <c r="N62" s="33"/>
      <c r="O62" s="472">
        <f>⑤财务费用!O39</f>
        <v>358.19765200000001</v>
      </c>
      <c r="P62" s="314"/>
      <c r="Q62" s="314"/>
      <c r="R62" s="314"/>
      <c r="S62" s="315"/>
    </row>
    <row r="63" spans="1:19" ht="21" customHeight="1" x14ac:dyDescent="0.15">
      <c r="A63" s="307"/>
      <c r="B63" s="179" t="s">
        <v>109</v>
      </c>
      <c r="C63" s="473">
        <f>⑤财务费用!C40</f>
        <v>0.44866788934466956</v>
      </c>
      <c r="D63" s="474">
        <f>⑤财务费用!D40</f>
        <v>1.0416444404812646</v>
      </c>
      <c r="E63" s="474">
        <f>⑤财务费用!E40</f>
        <v>1.0253329935783297</v>
      </c>
      <c r="F63" s="474">
        <f>⑤财务费用!F40</f>
        <v>0.39392408901615161</v>
      </c>
      <c r="G63" s="474">
        <f>⑤财务费用!G40</f>
        <v>0.4837305923100369</v>
      </c>
      <c r="H63" s="475"/>
      <c r="I63" s="475"/>
      <c r="J63" s="475"/>
      <c r="K63" s="475"/>
      <c r="L63" s="475"/>
      <c r="M63" s="475"/>
      <c r="N63" s="475"/>
      <c r="O63" s="476">
        <f>⑤财务费用!O40</f>
        <v>0.305094242485973</v>
      </c>
      <c r="P63" s="317"/>
      <c r="Q63" s="317"/>
      <c r="R63" s="317"/>
      <c r="S63" s="318"/>
    </row>
    <row r="64" spans="1:19" ht="21" customHeight="1" x14ac:dyDescent="0.15">
      <c r="A64" s="227"/>
      <c r="B64" s="116"/>
      <c r="C64" s="117"/>
      <c r="D64" s="117"/>
      <c r="E64" s="117"/>
      <c r="F64" s="117"/>
      <c r="G64" s="118"/>
      <c r="H64" s="119"/>
      <c r="I64" s="119"/>
      <c r="J64" s="119"/>
      <c r="K64" s="119"/>
      <c r="L64" s="119"/>
      <c r="M64" s="119"/>
      <c r="N64" s="119"/>
      <c r="O64" s="117"/>
      <c r="P64" s="207"/>
      <c r="Q64" s="207"/>
      <c r="R64" s="207"/>
      <c r="S64" s="226"/>
    </row>
    <row r="65" spans="1:19" ht="21" customHeight="1" x14ac:dyDescent="0.15">
      <c r="A65" s="219" t="s">
        <v>208</v>
      </c>
      <c r="B65" s="220" t="s">
        <v>98</v>
      </c>
      <c r="C65" s="112"/>
      <c r="D65" s="112"/>
      <c r="E65" s="113"/>
      <c r="F65" s="112"/>
      <c r="G65" s="114"/>
      <c r="H65" s="112"/>
      <c r="I65" s="112"/>
      <c r="J65" s="112"/>
      <c r="K65" s="112"/>
      <c r="L65" s="112"/>
      <c r="M65" s="115"/>
      <c r="N65" s="115"/>
      <c r="O65" s="115"/>
      <c r="P65" s="115"/>
      <c r="Q65" s="115"/>
      <c r="R65" s="115"/>
      <c r="S65" s="225"/>
    </row>
    <row r="66" spans="1:19" ht="21" customHeight="1" x14ac:dyDescent="0.15">
      <c r="A66" s="305" t="s">
        <v>181</v>
      </c>
      <c r="B66" s="210" t="s">
        <v>26</v>
      </c>
      <c r="C66" s="206" t="s">
        <v>63</v>
      </c>
      <c r="D66" s="206" t="s">
        <v>17</v>
      </c>
      <c r="E66" s="206" t="s">
        <v>27</v>
      </c>
      <c r="F66" s="206" t="s">
        <v>28</v>
      </c>
      <c r="G66" s="206" t="s">
        <v>29</v>
      </c>
      <c r="H66" s="206" t="s">
        <v>30</v>
      </c>
      <c r="I66" s="206" t="s">
        <v>31</v>
      </c>
      <c r="J66" s="206" t="s">
        <v>32</v>
      </c>
      <c r="K66" s="206" t="s">
        <v>33</v>
      </c>
      <c r="L66" s="206" t="s">
        <v>34</v>
      </c>
      <c r="M66" s="206" t="s">
        <v>35</v>
      </c>
      <c r="N66" s="206" t="s">
        <v>36</v>
      </c>
      <c r="O66" s="214" t="s">
        <v>10</v>
      </c>
      <c r="P66" s="256" t="s">
        <v>196</v>
      </c>
      <c r="Q66" s="256"/>
      <c r="R66" s="256"/>
      <c r="S66" s="257"/>
    </row>
    <row r="67" spans="1:19" ht="21" customHeight="1" x14ac:dyDescent="0.15">
      <c r="A67" s="306"/>
      <c r="B67" s="177" t="s">
        <v>100</v>
      </c>
      <c r="C67" s="469">
        <f>⑥营业利润!C38</f>
        <v>31.945213158603963</v>
      </c>
      <c r="D67" s="28">
        <f>⑥营业利润!D38</f>
        <v>304.86653973925172</v>
      </c>
      <c r="E67" s="28">
        <f>⑥营业利润!E38</f>
        <v>469.25846297958185</v>
      </c>
      <c r="F67" s="28">
        <f>⑥营业利润!F38</f>
        <v>474.84832421675372</v>
      </c>
      <c r="G67" s="28">
        <f>⑥营业利润!G38</f>
        <v>523.53205480117595</v>
      </c>
      <c r="H67" s="28">
        <f>⑥营业利润!H38</f>
        <v>1199.6949021354596</v>
      </c>
      <c r="I67" s="28">
        <f>⑥营业利润!I38</f>
        <v>995.81991449924692</v>
      </c>
      <c r="J67" s="28">
        <f>⑥营业利润!J38</f>
        <v>1116.8960475829988</v>
      </c>
      <c r="K67" s="28">
        <f>⑥营业利润!K38</f>
        <v>1104.1906407092638</v>
      </c>
      <c r="L67" s="28">
        <f>⑥营业利润!L38</f>
        <v>989.16111292971505</v>
      </c>
      <c r="M67" s="28">
        <f>⑥营业利润!M38</f>
        <v>1300.5833343364777</v>
      </c>
      <c r="N67" s="28">
        <f>⑥营业利润!N38</f>
        <v>1391.3976291013757</v>
      </c>
      <c r="O67" s="470">
        <f>⑥营业利润!O38</f>
        <v>9902.1941761899052</v>
      </c>
      <c r="P67" s="311"/>
      <c r="Q67" s="311"/>
      <c r="R67" s="311"/>
      <c r="S67" s="312"/>
    </row>
    <row r="68" spans="1:19" ht="21" customHeight="1" x14ac:dyDescent="0.15">
      <c r="A68" s="306"/>
      <c r="B68" s="178" t="s">
        <v>102</v>
      </c>
      <c r="C68" s="471">
        <f>⑥营业利润!C39</f>
        <v>-52.799117142397762</v>
      </c>
      <c r="D68" s="1">
        <f>⑥营业利润!D39</f>
        <v>-563.02399450039718</v>
      </c>
      <c r="E68" s="1">
        <f>⑥营业利润!E39</f>
        <v>0.20622220087380327</v>
      </c>
      <c r="F68" s="1">
        <f>⑥营业利润!F39</f>
        <v>681.26086452105255</v>
      </c>
      <c r="G68" s="1">
        <f>⑥营业利润!G39</f>
        <v>476.50077876317755</v>
      </c>
      <c r="H68" s="33"/>
      <c r="I68" s="33"/>
      <c r="J68" s="33"/>
      <c r="K68" s="33"/>
      <c r="L68" s="33"/>
      <c r="M68" s="33"/>
      <c r="N68" s="33"/>
      <c r="O68" s="472">
        <f>⑥营业利润!O39</f>
        <v>542.14475384230889</v>
      </c>
      <c r="P68" s="314"/>
      <c r="Q68" s="314"/>
      <c r="R68" s="314"/>
      <c r="S68" s="315"/>
    </row>
    <row r="69" spans="1:19" ht="21" customHeight="1" x14ac:dyDescent="0.15">
      <c r="A69" s="307"/>
      <c r="B69" s="179" t="s">
        <v>109</v>
      </c>
      <c r="C69" s="473">
        <f>⑥营业利润!C40</f>
        <v>-1.6528021547471539</v>
      </c>
      <c r="D69" s="474">
        <f>⑥营业利润!D40</f>
        <v>-1.8467884175873943</v>
      </c>
      <c r="E69" s="474">
        <f>⑥营业利润!E40</f>
        <v>4.3946399935844378E-4</v>
      </c>
      <c r="F69" s="474">
        <f>⑥营业利润!F40</f>
        <v>1.4346915210130926</v>
      </c>
      <c r="G69" s="474">
        <f>⑥营业利润!G40</f>
        <v>0.91016543188389931</v>
      </c>
      <c r="H69" s="475"/>
      <c r="I69" s="475"/>
      <c r="J69" s="475"/>
      <c r="K69" s="475"/>
      <c r="L69" s="475"/>
      <c r="M69" s="475"/>
      <c r="N69" s="475"/>
      <c r="O69" s="476">
        <f>⑥营业利润!O40</f>
        <v>5.474996189692085E-2</v>
      </c>
      <c r="P69" s="317"/>
      <c r="Q69" s="317"/>
      <c r="R69" s="317"/>
      <c r="S69" s="318"/>
    </row>
    <row r="70" spans="1:19" ht="21" customHeight="1" x14ac:dyDescent="0.15">
      <c r="A70" s="227"/>
      <c r="B70" s="116"/>
      <c r="C70" s="117"/>
      <c r="D70" s="117"/>
      <c r="E70" s="117"/>
      <c r="F70" s="117"/>
      <c r="G70" s="118"/>
      <c r="H70" s="119"/>
      <c r="I70" s="119"/>
      <c r="J70" s="119"/>
      <c r="K70" s="119"/>
      <c r="L70" s="119"/>
      <c r="M70" s="119"/>
      <c r="N70" s="119"/>
      <c r="O70" s="117"/>
      <c r="P70" s="207"/>
      <c r="Q70" s="207"/>
      <c r="R70" s="207"/>
      <c r="S70" s="226"/>
    </row>
    <row r="71" spans="1:19" ht="21" customHeight="1" x14ac:dyDescent="0.15">
      <c r="A71" s="219" t="s">
        <v>209</v>
      </c>
      <c r="B71" s="220" t="s">
        <v>98</v>
      </c>
      <c r="C71" s="112"/>
      <c r="D71" s="112"/>
      <c r="E71" s="113"/>
      <c r="F71" s="112"/>
      <c r="G71" s="114"/>
      <c r="H71" s="112"/>
      <c r="I71" s="112"/>
      <c r="J71" s="112"/>
      <c r="K71" s="112"/>
      <c r="L71" s="112"/>
      <c r="M71" s="115"/>
      <c r="N71" s="115"/>
      <c r="O71" s="115"/>
      <c r="P71" s="115"/>
      <c r="Q71" s="115"/>
      <c r="R71" s="115"/>
      <c r="S71" s="225"/>
    </row>
    <row r="72" spans="1:19" ht="21" customHeight="1" x14ac:dyDescent="0.15">
      <c r="A72" s="305" t="s">
        <v>182</v>
      </c>
      <c r="B72" s="210" t="s">
        <v>176</v>
      </c>
      <c r="C72" s="206" t="s">
        <v>63</v>
      </c>
      <c r="D72" s="206" t="s">
        <v>17</v>
      </c>
      <c r="E72" s="206" t="s">
        <v>27</v>
      </c>
      <c r="F72" s="206" t="s">
        <v>28</v>
      </c>
      <c r="G72" s="206" t="s">
        <v>29</v>
      </c>
      <c r="H72" s="206" t="s">
        <v>30</v>
      </c>
      <c r="I72" s="206" t="s">
        <v>31</v>
      </c>
      <c r="J72" s="206" t="s">
        <v>32</v>
      </c>
      <c r="K72" s="206" t="s">
        <v>33</v>
      </c>
      <c r="L72" s="206" t="s">
        <v>34</v>
      </c>
      <c r="M72" s="206" t="s">
        <v>35</v>
      </c>
      <c r="N72" s="206" t="s">
        <v>36</v>
      </c>
      <c r="O72" s="214" t="s">
        <v>10</v>
      </c>
      <c r="P72" s="256" t="s">
        <v>196</v>
      </c>
      <c r="Q72" s="256"/>
      <c r="R72" s="256"/>
      <c r="S72" s="257"/>
    </row>
    <row r="73" spans="1:19" ht="21" customHeight="1" x14ac:dyDescent="0.15">
      <c r="A73" s="306"/>
      <c r="B73" s="177" t="s">
        <v>100</v>
      </c>
      <c r="C73" s="469">
        <f>⑦净利润!C38</f>
        <v>-15.319773975023395</v>
      </c>
      <c r="D73" s="28">
        <f>⑦净利润!D38</f>
        <v>210.02502203507663</v>
      </c>
      <c r="E73" s="28">
        <f>⑦净利润!E38</f>
        <v>360.79467926083043</v>
      </c>
      <c r="F73" s="28">
        <f>⑦净利润!F38</f>
        <v>347.30338064890583</v>
      </c>
      <c r="G73" s="28">
        <f>⑦净利润!G38</f>
        <v>411.34532249657002</v>
      </c>
      <c r="H73" s="28">
        <f>⑦净利润!H38</f>
        <v>978.98989485542563</v>
      </c>
      <c r="I73" s="28">
        <f>⑦净利润!I38</f>
        <v>815.46271019270682</v>
      </c>
      <c r="J73" s="28">
        <f>⑦净利润!J38</f>
        <v>912.9878745823396</v>
      </c>
      <c r="K73" s="28">
        <f>⑦净利润!K38</f>
        <v>914.52420841971707</v>
      </c>
      <c r="L73" s="28">
        <f>⑦净利润!L38</f>
        <v>807.39302094345783</v>
      </c>
      <c r="M73" s="28">
        <f>⑦净利润!M38</f>
        <v>1085.915782082039</v>
      </c>
      <c r="N73" s="28">
        <f>⑦净利润!N38</f>
        <v>1168.9193258929852</v>
      </c>
      <c r="O73" s="470">
        <f>⑦净利润!O38</f>
        <v>7998.3414474350302</v>
      </c>
      <c r="P73" s="311"/>
      <c r="Q73" s="311"/>
      <c r="R73" s="311"/>
      <c r="S73" s="312"/>
    </row>
    <row r="74" spans="1:19" ht="21" customHeight="1" x14ac:dyDescent="0.15">
      <c r="A74" s="306"/>
      <c r="B74" s="178" t="s">
        <v>102</v>
      </c>
      <c r="C74" s="471">
        <f>⑦净利润!C39</f>
        <v>-71.733617142397762</v>
      </c>
      <c r="D74" s="1">
        <f>⑦净利润!D39</f>
        <v>-557.14399450039718</v>
      </c>
      <c r="E74" s="1">
        <f>⑦净利润!E39</f>
        <v>-11.906782799126169</v>
      </c>
      <c r="F74" s="1">
        <f>⑦净利润!F39</f>
        <v>627.15909752105267</v>
      </c>
      <c r="G74" s="1">
        <f>⑦净利润!G39</f>
        <v>434.34514847317752</v>
      </c>
      <c r="H74" s="33"/>
      <c r="I74" s="33"/>
      <c r="J74" s="33"/>
      <c r="K74" s="33"/>
      <c r="L74" s="33"/>
      <c r="M74" s="33"/>
      <c r="N74" s="33"/>
      <c r="O74" s="472">
        <f>⑦净利润!O39</f>
        <v>420.71985155230908</v>
      </c>
      <c r="P74" s="314"/>
      <c r="Q74" s="314"/>
      <c r="R74" s="314"/>
      <c r="S74" s="315"/>
    </row>
    <row r="75" spans="1:19" ht="21" customHeight="1" x14ac:dyDescent="0.15">
      <c r="A75" s="307"/>
      <c r="B75" s="179" t="s">
        <v>109</v>
      </c>
      <c r="C75" s="473">
        <f>⑦净利润!C40</f>
        <v>4.6824200709063151</v>
      </c>
      <c r="D75" s="474">
        <f>⑦净利润!D40</f>
        <v>-2.6527505584898718</v>
      </c>
      <c r="E75" s="474">
        <f>⑦净利润!E40</f>
        <v>-3.3001547648983928E-2</v>
      </c>
      <c r="F75" s="474">
        <f>⑦净利润!F40</f>
        <v>1.8057961208130513</v>
      </c>
      <c r="G75" s="474">
        <f>⑦净利润!G40</f>
        <v>1.0559136684404604</v>
      </c>
      <c r="H75" s="475"/>
      <c r="I75" s="475"/>
      <c r="J75" s="475"/>
      <c r="K75" s="475"/>
      <c r="L75" s="475"/>
      <c r="M75" s="475"/>
      <c r="N75" s="475"/>
      <c r="O75" s="476">
        <f>⑦净利润!O40</f>
        <v>5.2600886610964674E-2</v>
      </c>
      <c r="P75" s="317"/>
      <c r="Q75" s="317"/>
      <c r="R75" s="317"/>
      <c r="S75" s="318"/>
    </row>
    <row r="76" spans="1:19" ht="21" customHeight="1" x14ac:dyDescent="0.15">
      <c r="A76" s="227"/>
      <c r="B76" s="116"/>
      <c r="C76" s="117"/>
      <c r="D76" s="117"/>
      <c r="E76" s="117"/>
      <c r="F76" s="117"/>
      <c r="G76" s="118"/>
      <c r="H76" s="119"/>
      <c r="I76" s="119"/>
      <c r="J76" s="119"/>
      <c r="K76" s="119"/>
      <c r="L76" s="119"/>
      <c r="M76" s="119"/>
      <c r="N76" s="119"/>
      <c r="O76" s="117"/>
      <c r="P76" s="207"/>
      <c r="Q76" s="207"/>
      <c r="R76" s="207"/>
      <c r="S76" s="226"/>
    </row>
    <row r="77" spans="1:19" s="16" customFormat="1" ht="21" customHeight="1" x14ac:dyDescent="0.15">
      <c r="A77" s="219" t="s">
        <v>210</v>
      </c>
      <c r="B77" s="220" t="s">
        <v>117</v>
      </c>
      <c r="C77" s="221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3"/>
    </row>
    <row r="78" spans="1:19" ht="36" customHeight="1" x14ac:dyDescent="0.15">
      <c r="A78" s="323" t="s">
        <v>26</v>
      </c>
      <c r="B78" s="256"/>
      <c r="C78" s="24" t="s">
        <v>127</v>
      </c>
      <c r="D78" s="213" t="s">
        <v>128</v>
      </c>
      <c r="E78" s="213" t="s">
        <v>126</v>
      </c>
      <c r="F78" s="54" t="s">
        <v>125</v>
      </c>
      <c r="G78" s="213" t="s">
        <v>124</v>
      </c>
      <c r="H78" s="210" t="s">
        <v>16</v>
      </c>
      <c r="I78" s="206" t="s">
        <v>18</v>
      </c>
      <c r="J78" s="206" t="s">
        <v>54</v>
      </c>
      <c r="K78" s="206" t="s">
        <v>55</v>
      </c>
      <c r="L78" s="206" t="s">
        <v>49</v>
      </c>
      <c r="M78" s="204" t="s">
        <v>57</v>
      </c>
      <c r="N78" s="204" t="s">
        <v>84</v>
      </c>
      <c r="O78" s="204" t="s">
        <v>85</v>
      </c>
      <c r="P78" s="204" t="s">
        <v>86</v>
      </c>
      <c r="Q78" s="204" t="s">
        <v>87</v>
      </c>
      <c r="R78" s="204" t="s">
        <v>88</v>
      </c>
      <c r="S78" s="244" t="s">
        <v>89</v>
      </c>
    </row>
    <row r="79" spans="1:19" ht="21" customHeight="1" x14ac:dyDescent="0.15">
      <c r="A79" s="319" t="s">
        <v>118</v>
      </c>
      <c r="B79" s="320"/>
      <c r="C79" s="477">
        <v>85854.620525915394</v>
      </c>
      <c r="D79" s="478">
        <f>C79-F79</f>
        <v>48964.905688889878</v>
      </c>
      <c r="E79" s="479">
        <f>E107</f>
        <v>123251.30589604429</v>
      </c>
      <c r="F79" s="454">
        <f>SUM(H79:S79)</f>
        <v>36889.714837025516</v>
      </c>
      <c r="G79" s="480">
        <f>F79/E79</f>
        <v>0.29930485984578503</v>
      </c>
      <c r="H79" s="452">
        <f>'⑧销售额＆利润'!E87</f>
        <v>7082.7256289728102</v>
      </c>
      <c r="I79" s="453">
        <f>'⑧销售额＆利润'!F87</f>
        <v>2446.308096734514</v>
      </c>
      <c r="J79" s="453">
        <f>'⑧销售额＆利润'!G87</f>
        <v>7369.377569042118</v>
      </c>
      <c r="K79" s="453">
        <f>'⑧销售额＆利润'!H87</f>
        <v>10284.185591155283</v>
      </c>
      <c r="L79" s="454">
        <f>'⑧销售额＆利润'!I87</f>
        <v>9707.1179511207902</v>
      </c>
      <c r="M79" s="481"/>
      <c r="N79" s="481"/>
      <c r="O79" s="481"/>
      <c r="P79" s="481"/>
      <c r="Q79" s="481"/>
      <c r="R79" s="481"/>
      <c r="S79" s="482"/>
    </row>
    <row r="80" spans="1:19" ht="21" customHeight="1" x14ac:dyDescent="0.15">
      <c r="A80" s="321" t="s">
        <v>120</v>
      </c>
      <c r="B80" s="322"/>
      <c r="C80" s="483">
        <v>1888.11410871057</v>
      </c>
      <c r="D80" s="478">
        <f>C80-F80</f>
        <v>1437.5089027164145</v>
      </c>
      <c r="E80" s="484">
        <f>E131</f>
        <v>11767.171714327689</v>
      </c>
      <c r="F80" s="485">
        <f>SUM(H80:S80)</f>
        <v>450.6052059941556</v>
      </c>
      <c r="G80" s="486">
        <f>F80/E80</f>
        <v>3.8293416373409377E-2</v>
      </c>
      <c r="H80" s="459">
        <f>'⑧销售额＆利润'!E91</f>
        <v>-25.273173267235318</v>
      </c>
      <c r="I80" s="457">
        <f>'⑧销售额＆利润'!F91</f>
        <v>-627.74516322371312</v>
      </c>
      <c r="J80" s="457">
        <f>'⑧销售额＆利润'!G91</f>
        <v>32.634275200873823</v>
      </c>
      <c r="K80" s="457">
        <f>'⑧销售额＆利润'!H91</f>
        <v>636.65209752105284</v>
      </c>
      <c r="L80" s="457">
        <f>'⑧销售额＆利润'!I91</f>
        <v>434.33716976317731</v>
      </c>
      <c r="M80" s="483"/>
      <c r="N80" s="483"/>
      <c r="O80" s="483"/>
      <c r="P80" s="483"/>
      <c r="Q80" s="483"/>
      <c r="R80" s="483"/>
      <c r="S80" s="487"/>
    </row>
    <row r="81" spans="1:19" ht="21" customHeight="1" x14ac:dyDescent="0.15">
      <c r="A81" s="321" t="s">
        <v>119</v>
      </c>
      <c r="B81" s="322"/>
      <c r="C81" s="483">
        <v>89020.125437999988</v>
      </c>
      <c r="D81" s="478">
        <f t="shared" ref="D81:D86" si="3">C81-F81</f>
        <v>49377.409875999991</v>
      </c>
      <c r="E81" s="484">
        <f>E155</f>
        <v>136618.26989653381</v>
      </c>
      <c r="F81" s="485">
        <f>SUM(H81:S81)</f>
        <v>39642.715561999998</v>
      </c>
      <c r="G81" s="486">
        <f>F81/E81</f>
        <v>0.29017140673808073</v>
      </c>
      <c r="H81" s="459">
        <f>⑨回款!C39</f>
        <v>8649.3398309999993</v>
      </c>
      <c r="I81" s="457">
        <f>⑨回款!D39</f>
        <v>6682.2480740000001</v>
      </c>
      <c r="J81" s="457">
        <f>⑨回款!E39</f>
        <v>8235.5</v>
      </c>
      <c r="K81" s="457">
        <f>⑨回款!F39</f>
        <v>8716.4276570000002</v>
      </c>
      <c r="L81" s="457">
        <f>⑨回款!G39</f>
        <v>7359.2</v>
      </c>
      <c r="M81" s="483"/>
      <c r="N81" s="483"/>
      <c r="O81" s="483"/>
      <c r="P81" s="483"/>
      <c r="Q81" s="483"/>
      <c r="R81" s="483"/>
      <c r="S81" s="487"/>
    </row>
    <row r="82" spans="1:19" ht="21" customHeight="1" x14ac:dyDescent="0.15">
      <c r="A82" s="321" t="s">
        <v>121</v>
      </c>
      <c r="B82" s="322"/>
      <c r="C82" s="483">
        <v>3876.4154027839945</v>
      </c>
      <c r="D82" s="478">
        <f>C82-F82</f>
        <v>-20672.323834277409</v>
      </c>
      <c r="E82" s="484">
        <v>29936.251683999999</v>
      </c>
      <c r="F82" s="485">
        <f t="shared" ref="F82" si="4">SUM(H82:S82)</f>
        <v>24548.739237061403</v>
      </c>
      <c r="G82" s="486">
        <f t="shared" ref="G82:G85" si="5">F82/E82</f>
        <v>0.82003383376757033</v>
      </c>
      <c r="H82" s="459">
        <f>⑩存货!D103</f>
        <v>4788.7306541137505</v>
      </c>
      <c r="I82" s="457">
        <f>⑩存货!E103</f>
        <v>4797.8803223714776</v>
      </c>
      <c r="J82" s="457">
        <f>⑩存货!F103</f>
        <v>4579.3223206126895</v>
      </c>
      <c r="K82" s="457">
        <f>⑩存货!G103</f>
        <v>4895.3690724708977</v>
      </c>
      <c r="L82" s="457">
        <f>⑩存货!H103</f>
        <v>5487.4368674925863</v>
      </c>
      <c r="M82" s="483"/>
      <c r="N82" s="483"/>
      <c r="O82" s="483"/>
      <c r="P82" s="483"/>
      <c r="Q82" s="483"/>
      <c r="R82" s="483"/>
      <c r="S82" s="487"/>
    </row>
    <row r="83" spans="1:19" ht="21" customHeight="1" x14ac:dyDescent="0.15">
      <c r="A83" s="323" t="s">
        <v>122</v>
      </c>
      <c r="B83" s="212" t="s">
        <v>218</v>
      </c>
      <c r="C83" s="488">
        <v>799.66666666666663</v>
      </c>
      <c r="D83" s="478">
        <f t="shared" si="3"/>
        <v>-119.13333333333333</v>
      </c>
      <c r="E83" s="484">
        <v>1066.6103960686601</v>
      </c>
      <c r="F83" s="485">
        <f>AVERAGE(H83:S83)</f>
        <v>918.8</v>
      </c>
      <c r="G83" s="486">
        <f t="shared" si="5"/>
        <v>0.86142044310325172</v>
      </c>
      <c r="H83" s="459">
        <f>⑪人员管理!D84</f>
        <v>925</v>
      </c>
      <c r="I83" s="457">
        <f>⑪人员管理!E84</f>
        <v>875</v>
      </c>
      <c r="J83" s="457">
        <f>⑪人员管理!F84</f>
        <v>947</v>
      </c>
      <c r="K83" s="457">
        <f>⑪人员管理!G84</f>
        <v>939</v>
      </c>
      <c r="L83" s="457">
        <f>⑪人员管理!H84</f>
        <v>908</v>
      </c>
      <c r="M83" s="483"/>
      <c r="N83" s="483"/>
      <c r="O83" s="483"/>
      <c r="P83" s="483"/>
      <c r="Q83" s="483"/>
      <c r="R83" s="483"/>
      <c r="S83" s="487"/>
    </row>
    <row r="84" spans="1:19" ht="21" customHeight="1" x14ac:dyDescent="0.15">
      <c r="A84" s="323"/>
      <c r="B84" s="212" t="s">
        <v>50</v>
      </c>
      <c r="C84" s="489">
        <v>102.543182736719</v>
      </c>
      <c r="D84" s="478">
        <f t="shared" si="3"/>
        <v>92.479879180840044</v>
      </c>
      <c r="E84" s="484">
        <f>⑫人均产值!O38</f>
        <v>22.505573619657255</v>
      </c>
      <c r="F84" s="485">
        <f>AVERAGE(H84:S84)</f>
        <v>10.063303555878957</v>
      </c>
      <c r="G84" s="486">
        <f t="shared" si="5"/>
        <v>0.44714717011652927</v>
      </c>
      <c r="H84" s="459">
        <f>⑫人均产值!C39</f>
        <v>10.899101016171327</v>
      </c>
      <c r="I84" s="457">
        <f>⑫人均产值!D39</f>
        <v>4.5968543894830658</v>
      </c>
      <c r="J84" s="457">
        <f>⑫人均产值!E39</f>
        <v>9.7297374970230983</v>
      </c>
      <c r="K84" s="457">
        <f>⑫人均产值!F39</f>
        <v>12.894584540465429</v>
      </c>
      <c r="L84" s="457">
        <f>⑫人均产值!G39</f>
        <v>12.196240336251861</v>
      </c>
      <c r="M84" s="483"/>
      <c r="N84" s="483"/>
      <c r="O84" s="483"/>
      <c r="P84" s="483"/>
      <c r="Q84" s="483"/>
      <c r="R84" s="483"/>
      <c r="S84" s="487"/>
    </row>
    <row r="85" spans="1:19" ht="21" customHeight="1" x14ac:dyDescent="0.15">
      <c r="A85" s="323"/>
      <c r="B85" s="212" t="s">
        <v>51</v>
      </c>
      <c r="C85" s="490">
        <v>0.6228504345606114</v>
      </c>
      <c r="D85" s="478">
        <f t="shared" si="3"/>
        <v>-0.21981642817128499</v>
      </c>
      <c r="E85" s="491">
        <v>0.87597999999999998</v>
      </c>
      <c r="F85" s="492">
        <f>AVERAGE(H85:S85)</f>
        <v>0.84266686273189639</v>
      </c>
      <c r="G85" s="486">
        <f t="shared" si="5"/>
        <v>0.96197043623358569</v>
      </c>
      <c r="H85" s="493">
        <f>⑬劳效!C40</f>
        <v>0.84601100259771411</v>
      </c>
      <c r="I85" s="494">
        <f>⑬劳效!D40</f>
        <v>0.80789084375583353</v>
      </c>
      <c r="J85" s="494">
        <f>⑬劳效!E40</f>
        <v>0.83015899108541047</v>
      </c>
      <c r="K85" s="494">
        <f>⑬劳效!F40</f>
        <v>0.85607948350461516</v>
      </c>
      <c r="L85" s="494">
        <f>⑬劳效!G40</f>
        <v>0.87319399271590825</v>
      </c>
      <c r="M85" s="495"/>
      <c r="N85" s="495"/>
      <c r="O85" s="495"/>
      <c r="P85" s="495"/>
      <c r="Q85" s="495"/>
      <c r="R85" s="495"/>
      <c r="S85" s="496"/>
    </row>
    <row r="86" spans="1:19" ht="21" customHeight="1" x14ac:dyDescent="0.15">
      <c r="A86" s="319" t="s">
        <v>123</v>
      </c>
      <c r="B86" s="320"/>
      <c r="C86" s="465">
        <f>⑭运费管理!O38</f>
        <v>1893.6441712199999</v>
      </c>
      <c r="D86" s="497">
        <f t="shared" si="3"/>
        <v>1220.0202982199999</v>
      </c>
      <c r="E86" s="498">
        <v>1410.6806799999999</v>
      </c>
      <c r="F86" s="499">
        <f>SUM(H86:S86)</f>
        <v>673.623873</v>
      </c>
      <c r="G86" s="500">
        <f>F86/E86</f>
        <v>0.47751690552677029</v>
      </c>
      <c r="H86" s="465">
        <f>⑭运费管理!C39</f>
        <v>143.434</v>
      </c>
      <c r="I86" s="462">
        <f>⑭运费管理!D39</f>
        <v>40.748250000000006</v>
      </c>
      <c r="J86" s="462">
        <f>⑭运费管理!E39</f>
        <v>115.58</v>
      </c>
      <c r="K86" s="462">
        <f>⑭运费管理!F39</f>
        <v>169.23500000000001</v>
      </c>
      <c r="L86" s="462">
        <f>⑭运费管理!G39</f>
        <v>204.62662300000002</v>
      </c>
      <c r="M86" s="501"/>
      <c r="N86" s="501"/>
      <c r="O86" s="501"/>
      <c r="P86" s="501"/>
      <c r="Q86" s="501"/>
      <c r="R86" s="501"/>
      <c r="S86" s="502"/>
    </row>
    <row r="87" spans="1:19" ht="21" customHeight="1" x14ac:dyDescent="0.15">
      <c r="A87" s="229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26"/>
    </row>
    <row r="88" spans="1:19" ht="21" customHeight="1" x14ac:dyDescent="0.15">
      <c r="A88" s="219" t="s">
        <v>211</v>
      </c>
      <c r="B88" s="220" t="s">
        <v>118</v>
      </c>
      <c r="C88" s="112"/>
      <c r="D88" s="112"/>
      <c r="E88" s="113"/>
      <c r="F88" s="112"/>
      <c r="G88" s="114"/>
      <c r="H88" s="112"/>
      <c r="I88" s="112"/>
      <c r="J88" s="112"/>
      <c r="K88" s="112"/>
      <c r="L88" s="112"/>
      <c r="M88" s="115"/>
      <c r="N88" s="115"/>
      <c r="O88" s="115"/>
      <c r="P88" s="115"/>
      <c r="Q88" s="115"/>
      <c r="R88" s="115"/>
      <c r="S88" s="225"/>
    </row>
    <row r="89" spans="1:19" ht="21" customHeight="1" x14ac:dyDescent="0.15">
      <c r="A89" s="260" t="s">
        <v>202</v>
      </c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2"/>
    </row>
    <row r="90" spans="1:19" ht="21" customHeight="1" x14ac:dyDescent="0.15">
      <c r="A90" s="263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5"/>
    </row>
    <row r="91" spans="1:19" ht="21" customHeight="1" x14ac:dyDescent="0.15">
      <c r="A91" s="263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5"/>
    </row>
    <row r="92" spans="1:19" ht="21" customHeight="1" x14ac:dyDescent="0.15">
      <c r="A92" s="263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5"/>
    </row>
    <row r="93" spans="1:19" ht="21" customHeight="1" x14ac:dyDescent="0.15">
      <c r="A93" s="263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5"/>
    </row>
    <row r="94" spans="1:19" ht="21" customHeight="1" x14ac:dyDescent="0.15">
      <c r="A94" s="263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5"/>
    </row>
    <row r="95" spans="1:19" ht="21" customHeight="1" x14ac:dyDescent="0.15">
      <c r="A95" s="263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5"/>
    </row>
    <row r="96" spans="1:19" ht="21" customHeight="1" x14ac:dyDescent="0.15">
      <c r="A96" s="263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5"/>
    </row>
    <row r="97" spans="1:19" ht="21" customHeight="1" x14ac:dyDescent="0.15">
      <c r="A97" s="266"/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8"/>
    </row>
    <row r="98" spans="1:19" ht="21" customHeight="1" x14ac:dyDescent="0.15">
      <c r="A98" s="305" t="s">
        <v>118</v>
      </c>
      <c r="B98" s="256" t="s">
        <v>189</v>
      </c>
      <c r="C98" s="256"/>
      <c r="D98" s="210" t="s">
        <v>187</v>
      </c>
      <c r="E98" s="210" t="s">
        <v>2</v>
      </c>
      <c r="F98" s="210" t="s">
        <v>3</v>
      </c>
      <c r="G98" s="210" t="s">
        <v>188</v>
      </c>
      <c r="H98" s="206" t="s">
        <v>63</v>
      </c>
      <c r="I98" s="206" t="s">
        <v>17</v>
      </c>
      <c r="J98" s="206" t="s">
        <v>27</v>
      </c>
      <c r="K98" s="206" t="s">
        <v>28</v>
      </c>
      <c r="L98" s="206" t="s">
        <v>29</v>
      </c>
      <c r="M98" s="206" t="s">
        <v>30</v>
      </c>
      <c r="N98" s="206" t="s">
        <v>31</v>
      </c>
      <c r="O98" s="206" t="s">
        <v>32</v>
      </c>
      <c r="P98" s="206" t="s">
        <v>33</v>
      </c>
      <c r="Q98" s="206" t="s">
        <v>34</v>
      </c>
      <c r="R98" s="206" t="s">
        <v>35</v>
      </c>
      <c r="S98" s="228" t="s">
        <v>36</v>
      </c>
    </row>
    <row r="99" spans="1:19" ht="21" customHeight="1" x14ac:dyDescent="0.15">
      <c r="A99" s="306"/>
      <c r="B99" s="302" t="s">
        <v>190</v>
      </c>
      <c r="C99" s="211" t="s">
        <v>4</v>
      </c>
      <c r="D99" s="535">
        <f>RANK(G99,G99:G106,0)</f>
        <v>3</v>
      </c>
      <c r="E99" s="41">
        <f>'⑧销售额＆利润'!Q14</f>
        <v>20614.890595000001</v>
      </c>
      <c r="F99" s="28">
        <f>SUM(H99:S99)</f>
        <v>7747.5965620384723</v>
      </c>
      <c r="G99" s="503">
        <f>F99/E99</f>
        <v>0.37582525729812016</v>
      </c>
      <c r="H99" s="504">
        <f>'⑧销售额＆利润'!E15</f>
        <v>1296.8621270659273</v>
      </c>
      <c r="I99" s="49">
        <f>'⑧销售额＆利润'!F15</f>
        <v>689.51481973451348</v>
      </c>
      <c r="J99" s="49">
        <f>'⑧销售额＆利润'!G15</f>
        <v>1542.7067732039845</v>
      </c>
      <c r="K99" s="49">
        <f>'⑧销售额＆利润'!H15</f>
        <v>2096.6567927650403</v>
      </c>
      <c r="L99" s="49">
        <f>'⑧销售额＆利润'!I15</f>
        <v>2121.8560492690062</v>
      </c>
      <c r="M99" s="33"/>
      <c r="N99" s="33"/>
      <c r="O99" s="33"/>
      <c r="P99" s="33"/>
      <c r="Q99" s="33"/>
      <c r="R99" s="33"/>
      <c r="S99" s="505"/>
    </row>
    <row r="100" spans="1:19" ht="21" customHeight="1" x14ac:dyDescent="0.15">
      <c r="A100" s="306"/>
      <c r="B100" s="302"/>
      <c r="C100" s="211" t="s">
        <v>64</v>
      </c>
      <c r="D100" s="536">
        <f>RANK(G100,G99:G106,0)</f>
        <v>6</v>
      </c>
      <c r="E100" s="49">
        <f>'⑧销售额＆利润'!Q22+'⑧销售额＆利润'!Q30</f>
        <v>38570.652666778777</v>
      </c>
      <c r="F100" s="1">
        <f t="shared" ref="F100:F107" si="6">SUM(H100:S100)</f>
        <v>12191.559124558875</v>
      </c>
      <c r="G100" s="506">
        <f t="shared" ref="G100:G107" si="7">F100/E100</f>
        <v>0.31608381714161571</v>
      </c>
      <c r="H100" s="504">
        <f>'⑧销售额＆利润'!E23+'⑧销售额＆利润'!E31</f>
        <v>2256.3297289068837</v>
      </c>
      <c r="I100" s="49">
        <f>'⑧销售额＆利润'!F23+'⑧销售额＆利润'!F31</f>
        <v>925.80000000000007</v>
      </c>
      <c r="J100" s="49">
        <f>'⑧销售额＆利润'!G23+'⑧销售额＆利润'!G31</f>
        <v>2443.9782458381337</v>
      </c>
      <c r="K100" s="49">
        <f>'⑧销售额＆利润'!H23+'⑧销售额＆利润'!H31</f>
        <v>3202.2932709620741</v>
      </c>
      <c r="L100" s="49">
        <f>'⑧销售额＆利润'!I23+'⑧销售额＆利润'!I31</f>
        <v>3363.1578788517841</v>
      </c>
      <c r="M100" s="33"/>
      <c r="N100" s="33"/>
      <c r="O100" s="33"/>
      <c r="P100" s="33"/>
      <c r="Q100" s="33"/>
      <c r="R100" s="33"/>
      <c r="S100" s="505"/>
    </row>
    <row r="101" spans="1:19" ht="21" customHeight="1" x14ac:dyDescent="0.15">
      <c r="A101" s="306"/>
      <c r="B101" s="302"/>
      <c r="C101" s="211" t="s">
        <v>5</v>
      </c>
      <c r="D101" s="537">
        <f>RANK(G101,G99:G106,0)</f>
        <v>7</v>
      </c>
      <c r="E101" s="49">
        <f>'⑧销售额＆利润'!Q38</f>
        <v>17584.566641552938</v>
      </c>
      <c r="F101" s="1">
        <f t="shared" si="6"/>
        <v>2877.7000000000003</v>
      </c>
      <c r="G101" s="506">
        <f t="shared" si="7"/>
        <v>0.16364918503023532</v>
      </c>
      <c r="H101" s="504">
        <f>'⑧销售额＆利润'!E39</f>
        <v>748.23</v>
      </c>
      <c r="I101" s="49">
        <f>'⑧销售额＆利润'!F39</f>
        <v>189.61</v>
      </c>
      <c r="J101" s="49">
        <f>'⑧销售额＆利润'!G39</f>
        <v>637.67999999999995</v>
      </c>
      <c r="K101" s="49">
        <f>'⑧销售额＆利润'!H39</f>
        <v>797.38</v>
      </c>
      <c r="L101" s="49">
        <f>'⑧销售额＆利润'!I39</f>
        <v>504.8</v>
      </c>
      <c r="M101" s="33"/>
      <c r="N101" s="33"/>
      <c r="O101" s="33"/>
      <c r="P101" s="33"/>
      <c r="Q101" s="33"/>
      <c r="R101" s="33"/>
      <c r="S101" s="505"/>
    </row>
    <row r="102" spans="1:19" ht="21" customHeight="1" x14ac:dyDescent="0.15">
      <c r="A102" s="306"/>
      <c r="B102" s="302"/>
      <c r="C102" s="211" t="s">
        <v>6</v>
      </c>
      <c r="D102" s="537">
        <f>RANK(G102,G99:G106,0)</f>
        <v>4</v>
      </c>
      <c r="E102" s="49">
        <f>'⑧销售额＆利润'!Q46</f>
        <v>18802.689999999999</v>
      </c>
      <c r="F102" s="1">
        <f t="shared" si="6"/>
        <v>6162.9765310000003</v>
      </c>
      <c r="G102" s="506">
        <f t="shared" si="7"/>
        <v>0.32777100143649662</v>
      </c>
      <c r="H102" s="504">
        <f>'⑧销售额＆利润'!E47</f>
        <v>1501.66</v>
      </c>
      <c r="I102" s="49">
        <f>'⑧销售额＆利润'!F47</f>
        <v>54.5</v>
      </c>
      <c r="J102" s="49">
        <f>'⑧销售额＆利润'!G47</f>
        <v>926.33</v>
      </c>
      <c r="K102" s="49">
        <f>'⑧销售额＆利润'!H47</f>
        <v>2000.8</v>
      </c>
      <c r="L102" s="49">
        <f>'⑧销售额＆利润'!I47</f>
        <v>1679.6865310000001</v>
      </c>
      <c r="M102" s="33"/>
      <c r="N102" s="33"/>
      <c r="O102" s="33"/>
      <c r="P102" s="33"/>
      <c r="Q102" s="33"/>
      <c r="R102" s="33"/>
      <c r="S102" s="505"/>
    </row>
    <row r="103" spans="1:19" ht="21" customHeight="1" x14ac:dyDescent="0.15">
      <c r="A103" s="306"/>
      <c r="B103" s="302"/>
      <c r="C103" s="211" t="s">
        <v>7</v>
      </c>
      <c r="D103" s="537">
        <f>RANK(G103,G99:G106,0)</f>
        <v>1</v>
      </c>
      <c r="E103" s="49">
        <f>'⑧销售额＆利润'!Q54</f>
        <v>9626.2255486725662</v>
      </c>
      <c r="F103" s="1">
        <f t="shared" si="6"/>
        <v>5200.83</v>
      </c>
      <c r="G103" s="506">
        <f t="shared" si="7"/>
        <v>0.54027718067723673</v>
      </c>
      <c r="H103" s="504">
        <f>'⑧销售额＆利润'!E55</f>
        <v>847.9</v>
      </c>
      <c r="I103" s="49">
        <f>'⑧销售额＆利润'!F55</f>
        <v>387.07</v>
      </c>
      <c r="J103" s="49">
        <f>'⑧销售额＆利润'!G55</f>
        <v>1223.3699999999999</v>
      </c>
      <c r="K103" s="49">
        <f>'⑧销售额＆利润'!H55</f>
        <v>1470.74</v>
      </c>
      <c r="L103" s="49">
        <f>'⑧销售额＆利润'!I55</f>
        <v>1271.75</v>
      </c>
      <c r="M103" s="33"/>
      <c r="N103" s="33"/>
      <c r="O103" s="33"/>
      <c r="P103" s="33"/>
      <c r="Q103" s="33"/>
      <c r="R103" s="33"/>
      <c r="S103" s="505"/>
    </row>
    <row r="104" spans="1:19" ht="21" customHeight="1" x14ac:dyDescent="0.15">
      <c r="A104" s="306"/>
      <c r="B104" s="302"/>
      <c r="C104" s="211" t="s">
        <v>8</v>
      </c>
      <c r="D104" s="538">
        <f>RANK(G104,G99:G106,0)</f>
        <v>8</v>
      </c>
      <c r="E104" s="49">
        <f>'⑧销售额＆利润'!Q62</f>
        <v>10916.758014999999</v>
      </c>
      <c r="F104" s="1">
        <f>SUM(H104:S104)</f>
        <v>60.150000000000006</v>
      </c>
      <c r="G104" s="506">
        <f t="shared" si="7"/>
        <v>5.5098775586444109E-3</v>
      </c>
      <c r="H104" s="504">
        <f>'⑧销售额＆利润'!E63</f>
        <v>2</v>
      </c>
      <c r="I104" s="49">
        <f>'⑧销售额＆利润'!F63</f>
        <v>3.08</v>
      </c>
      <c r="J104" s="49">
        <f>'⑧销售额＆利润'!G63</f>
        <v>24.8</v>
      </c>
      <c r="K104" s="49">
        <f>'⑧销售额＆利润'!H63</f>
        <v>13.85</v>
      </c>
      <c r="L104" s="49">
        <f>'⑧销售额＆利润'!I63</f>
        <v>16.420000000000002</v>
      </c>
      <c r="M104" s="33"/>
      <c r="N104" s="33"/>
      <c r="O104" s="33"/>
      <c r="P104" s="33"/>
      <c r="Q104" s="33"/>
      <c r="R104" s="33"/>
      <c r="S104" s="505"/>
    </row>
    <row r="105" spans="1:19" ht="21" customHeight="1" x14ac:dyDescent="0.15">
      <c r="A105" s="306"/>
      <c r="B105" s="302"/>
      <c r="C105" s="211" t="s">
        <v>9</v>
      </c>
      <c r="D105" s="536">
        <f>RANK(G105,G99:G106,0)</f>
        <v>2</v>
      </c>
      <c r="E105" s="49">
        <f>'⑧销售额＆利润'!Q70</f>
        <v>3102.1206770399999</v>
      </c>
      <c r="F105" s="1">
        <f t="shared" si="6"/>
        <v>1353.371848</v>
      </c>
      <c r="G105" s="506">
        <f t="shared" si="7"/>
        <v>0.43627311407219932</v>
      </c>
      <c r="H105" s="504">
        <f>'⑧销售额＆利润'!E71</f>
        <v>224.24178000000001</v>
      </c>
      <c r="I105" s="49">
        <f>'⑧销售额＆利润'!F71</f>
        <v>95.26</v>
      </c>
      <c r="J105" s="49">
        <f>'⑧销售额＆利润'!G71</f>
        <v>328.55753399999998</v>
      </c>
      <c r="K105" s="49">
        <f>'⑧销售额＆利润'!H71</f>
        <v>329.575042</v>
      </c>
      <c r="L105" s="49">
        <f>'⑧销售额＆利润'!I71</f>
        <v>375.73749199999997</v>
      </c>
      <c r="M105" s="33"/>
      <c r="N105" s="33"/>
      <c r="O105" s="33"/>
      <c r="P105" s="33"/>
      <c r="Q105" s="33"/>
      <c r="R105" s="33"/>
      <c r="S105" s="505"/>
    </row>
    <row r="106" spans="1:19" ht="21" customHeight="1" x14ac:dyDescent="0.15">
      <c r="A106" s="306"/>
      <c r="B106" s="302"/>
      <c r="C106" s="211" t="s">
        <v>65</v>
      </c>
      <c r="D106" s="536">
        <f>RANK(G106,G99:G106,0)</f>
        <v>5</v>
      </c>
      <c r="E106" s="49">
        <f>'⑧销售额＆利润'!Q78</f>
        <v>4033.4017520000007</v>
      </c>
      <c r="F106" s="1">
        <f t="shared" si="6"/>
        <v>1295.5307714281689</v>
      </c>
      <c r="G106" s="506">
        <f t="shared" si="7"/>
        <v>0.32120052776437846</v>
      </c>
      <c r="H106" s="504">
        <f>'⑧销售额＆利润'!E79</f>
        <v>205.501993</v>
      </c>
      <c r="I106" s="49">
        <f>'⑧销售额＆利润'!F79</f>
        <v>101.473277</v>
      </c>
      <c r="J106" s="49">
        <f>'⑧销售额＆利润'!G79</f>
        <v>241.955016</v>
      </c>
      <c r="K106" s="49">
        <f>'⑧销售额＆利润'!H79</f>
        <v>372.89048542816897</v>
      </c>
      <c r="L106" s="49">
        <f>'⑧销售额＆利润'!I79</f>
        <v>373.71</v>
      </c>
      <c r="M106" s="33"/>
      <c r="N106" s="33"/>
      <c r="O106" s="33"/>
      <c r="P106" s="33"/>
      <c r="Q106" s="33"/>
      <c r="R106" s="33"/>
      <c r="S106" s="505"/>
    </row>
    <row r="107" spans="1:19" ht="21" customHeight="1" x14ac:dyDescent="0.15">
      <c r="A107" s="306"/>
      <c r="B107" s="302" t="s">
        <v>194</v>
      </c>
      <c r="C107" s="302"/>
      <c r="D107" s="137" t="s">
        <v>192</v>
      </c>
      <c r="E107" s="49">
        <f>SUM(E99:E106)</f>
        <v>123251.30589604429</v>
      </c>
      <c r="F107" s="1">
        <f t="shared" si="6"/>
        <v>36889.714837025516</v>
      </c>
      <c r="G107" s="506">
        <f t="shared" si="7"/>
        <v>0.29930485984578503</v>
      </c>
      <c r="H107" s="504">
        <f>SUM(H99:H106)</f>
        <v>7082.7256289728102</v>
      </c>
      <c r="I107" s="49">
        <f>SUM(I99:I106)</f>
        <v>2446.308096734514</v>
      </c>
      <c r="J107" s="49">
        <f t="shared" ref="J107:L107" si="8">SUM(J99:J106)</f>
        <v>7369.377569042118</v>
      </c>
      <c r="K107" s="49">
        <f t="shared" si="8"/>
        <v>10284.185591155283</v>
      </c>
      <c r="L107" s="49">
        <f t="shared" si="8"/>
        <v>9707.1179511207902</v>
      </c>
      <c r="M107" s="33"/>
      <c r="N107" s="33"/>
      <c r="O107" s="33"/>
      <c r="P107" s="33"/>
      <c r="Q107" s="33"/>
      <c r="R107" s="33"/>
      <c r="S107" s="505"/>
    </row>
    <row r="108" spans="1:19" ht="21" customHeight="1" x14ac:dyDescent="0.15">
      <c r="A108" s="306"/>
      <c r="B108" s="302" t="s">
        <v>193</v>
      </c>
      <c r="C108" s="302"/>
      <c r="D108" s="137" t="s">
        <v>192</v>
      </c>
      <c r="E108" s="1" t="s">
        <v>192</v>
      </c>
      <c r="F108" s="1">
        <f>SUM(H108:S108)</f>
        <v>85854.620525915438</v>
      </c>
      <c r="G108" s="507" t="s">
        <v>191</v>
      </c>
      <c r="H108" s="504">
        <v>6765.525689987071</v>
      </c>
      <c r="I108" s="49">
        <v>4744.12954429622</v>
      </c>
      <c r="J108" s="49">
        <v>8644.628151889081</v>
      </c>
      <c r="K108" s="49">
        <v>7427.8433017715097</v>
      </c>
      <c r="L108" s="49">
        <v>6823.5250295684291</v>
      </c>
      <c r="M108" s="49">
        <v>3987.8676</v>
      </c>
      <c r="N108" s="49">
        <v>5649.7956289622634</v>
      </c>
      <c r="O108" s="49">
        <v>6938.2950009991609</v>
      </c>
      <c r="P108" s="49">
        <v>7465.1575581884026</v>
      </c>
      <c r="Q108" s="49">
        <v>8472.5987807069996</v>
      </c>
      <c r="R108" s="49">
        <v>9305.3199929983602</v>
      </c>
      <c r="S108" s="508">
        <v>9629.9342465479604</v>
      </c>
    </row>
    <row r="109" spans="1:19" ht="21" customHeight="1" x14ac:dyDescent="0.15">
      <c r="A109" s="306"/>
      <c r="B109" s="302" t="s">
        <v>216</v>
      </c>
      <c r="C109" s="302"/>
      <c r="D109" s="137" t="s">
        <v>192</v>
      </c>
      <c r="E109" s="1" t="s">
        <v>192</v>
      </c>
      <c r="F109" s="1">
        <f>F107-F108</f>
        <v>-48964.905688889921</v>
      </c>
      <c r="G109" s="507" t="s">
        <v>191</v>
      </c>
      <c r="H109" s="504">
        <f>H107-H108</f>
        <v>317.19993898573921</v>
      </c>
      <c r="I109" s="49">
        <f t="shared" ref="I109:L109" si="9">I107-I108</f>
        <v>-2297.821447561706</v>
      </c>
      <c r="J109" s="49">
        <f t="shared" si="9"/>
        <v>-1275.250582846963</v>
      </c>
      <c r="K109" s="49">
        <f t="shared" si="9"/>
        <v>2856.3422893837733</v>
      </c>
      <c r="L109" s="49">
        <f t="shared" si="9"/>
        <v>2883.5929215523611</v>
      </c>
      <c r="M109" s="49"/>
      <c r="N109" s="49"/>
      <c r="O109" s="49"/>
      <c r="P109" s="49"/>
      <c r="Q109" s="49"/>
      <c r="R109" s="49"/>
      <c r="S109" s="508"/>
    </row>
    <row r="110" spans="1:19" ht="21" customHeight="1" x14ac:dyDescent="0.15">
      <c r="A110" s="306"/>
      <c r="B110" s="303" t="s">
        <v>217</v>
      </c>
      <c r="C110" s="304"/>
      <c r="D110" s="148" t="s">
        <v>191</v>
      </c>
      <c r="E110" s="509" t="s">
        <v>191</v>
      </c>
      <c r="F110" s="510">
        <f>(F107-F108)/F108</f>
        <v>-0.57032347693051344</v>
      </c>
      <c r="G110" s="511" t="s">
        <v>192</v>
      </c>
      <c r="H110" s="512">
        <f>(H107-H108)/H108</f>
        <v>4.6884743850014912E-2</v>
      </c>
      <c r="I110" s="512">
        <f t="shared" ref="I110:L110" si="10">(I107-I108)/I108</f>
        <v>-0.48435048539606906</v>
      </c>
      <c r="J110" s="512">
        <f t="shared" si="10"/>
        <v>-0.14751942598806714</v>
      </c>
      <c r="K110" s="512">
        <f t="shared" si="10"/>
        <v>0.38454530788264579</v>
      </c>
      <c r="L110" s="512">
        <f t="shared" si="10"/>
        <v>0.42259578576423001</v>
      </c>
      <c r="M110" s="512"/>
      <c r="N110" s="512"/>
      <c r="O110" s="512"/>
      <c r="P110" s="512"/>
      <c r="Q110" s="512"/>
      <c r="R110" s="512"/>
      <c r="S110" s="513"/>
    </row>
    <row r="111" spans="1:19" ht="21" customHeight="1" x14ac:dyDescent="0.15">
      <c r="A111" s="230"/>
      <c r="B111" s="142"/>
      <c r="C111" s="142"/>
      <c r="D111" s="143"/>
      <c r="E111" s="143"/>
      <c r="F111" s="144"/>
      <c r="G111" s="143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231"/>
    </row>
    <row r="112" spans="1:19" ht="21" customHeight="1" x14ac:dyDescent="0.15">
      <c r="A112" s="219" t="s">
        <v>212</v>
      </c>
      <c r="B112" s="220" t="s">
        <v>21</v>
      </c>
      <c r="C112" s="112"/>
      <c r="D112" s="112"/>
      <c r="E112" s="113"/>
      <c r="F112" s="112"/>
      <c r="G112" s="114"/>
      <c r="H112" s="112"/>
      <c r="I112" s="112"/>
      <c r="J112" s="112"/>
      <c r="K112" s="112"/>
      <c r="L112" s="112"/>
      <c r="M112" s="115"/>
      <c r="N112" s="115"/>
      <c r="O112" s="115"/>
      <c r="P112" s="115"/>
      <c r="Q112" s="115"/>
      <c r="R112" s="115"/>
      <c r="S112" s="225"/>
    </row>
    <row r="113" spans="1:19" ht="21" customHeight="1" x14ac:dyDescent="0.15">
      <c r="A113" s="269" t="s">
        <v>195</v>
      </c>
      <c r="B113" s="270"/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270"/>
      <c r="S113" s="271"/>
    </row>
    <row r="114" spans="1:19" ht="21" customHeight="1" x14ac:dyDescent="0.15">
      <c r="A114" s="272"/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4"/>
    </row>
    <row r="115" spans="1:19" ht="21" customHeight="1" x14ac:dyDescent="0.15">
      <c r="A115" s="272"/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4"/>
    </row>
    <row r="116" spans="1:19" ht="21" customHeight="1" x14ac:dyDescent="0.15">
      <c r="A116" s="272"/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4"/>
    </row>
    <row r="117" spans="1:19" ht="21" customHeight="1" x14ac:dyDescent="0.15">
      <c r="A117" s="272"/>
      <c r="B117" s="273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4"/>
    </row>
    <row r="118" spans="1:19" ht="21" customHeight="1" x14ac:dyDescent="0.15">
      <c r="A118" s="272"/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4"/>
    </row>
    <row r="119" spans="1:19" ht="21" customHeight="1" x14ac:dyDescent="0.15">
      <c r="A119" s="272"/>
      <c r="B119" s="273"/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4"/>
    </row>
    <row r="120" spans="1:19" ht="21" customHeight="1" x14ac:dyDescent="0.15">
      <c r="A120" s="272"/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4"/>
    </row>
    <row r="121" spans="1:19" ht="21" customHeight="1" x14ac:dyDescent="0.15">
      <c r="A121" s="275"/>
      <c r="B121" s="276"/>
      <c r="C121" s="276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7"/>
    </row>
    <row r="122" spans="1:19" ht="21" customHeight="1" x14ac:dyDescent="0.15">
      <c r="A122" s="305" t="s">
        <v>21</v>
      </c>
      <c r="B122" s="256" t="s">
        <v>20</v>
      </c>
      <c r="C122" s="256"/>
      <c r="D122" s="210" t="s">
        <v>106</v>
      </c>
      <c r="E122" s="210" t="s">
        <v>2</v>
      </c>
      <c r="F122" s="210" t="s">
        <v>3</v>
      </c>
      <c r="G122" s="210" t="s">
        <v>109</v>
      </c>
      <c r="H122" s="206" t="s">
        <v>63</v>
      </c>
      <c r="I122" s="206" t="s">
        <v>17</v>
      </c>
      <c r="J122" s="206" t="s">
        <v>27</v>
      </c>
      <c r="K122" s="206" t="s">
        <v>28</v>
      </c>
      <c r="L122" s="206" t="s">
        <v>29</v>
      </c>
      <c r="M122" s="206" t="s">
        <v>30</v>
      </c>
      <c r="N122" s="206" t="s">
        <v>31</v>
      </c>
      <c r="O122" s="206" t="s">
        <v>32</v>
      </c>
      <c r="P122" s="206" t="s">
        <v>33</v>
      </c>
      <c r="Q122" s="206" t="s">
        <v>34</v>
      </c>
      <c r="R122" s="206" t="s">
        <v>35</v>
      </c>
      <c r="S122" s="228" t="s">
        <v>36</v>
      </c>
    </row>
    <row r="123" spans="1:19" ht="21" customHeight="1" x14ac:dyDescent="0.15">
      <c r="A123" s="306"/>
      <c r="B123" s="299" t="s">
        <v>190</v>
      </c>
      <c r="C123" s="211" t="s">
        <v>4</v>
      </c>
      <c r="D123" s="535">
        <f>RANK(G123,G123:G130,0)</f>
        <v>5</v>
      </c>
      <c r="E123" s="3">
        <f>'⑧销售额＆利润'!Q18</f>
        <v>1417.868657189551</v>
      </c>
      <c r="F123" s="3">
        <f>SUM(H123:S123)</f>
        <v>151.63991560509257</v>
      </c>
      <c r="G123" s="514">
        <f>F123/E123</f>
        <v>0.10694919789373709</v>
      </c>
      <c r="H123" s="515">
        <f>'⑧销售额＆利润'!E19</f>
        <v>-20.907675700739311</v>
      </c>
      <c r="I123" s="516">
        <f>'⑧销售额＆利润'!F19</f>
        <v>26.2682458078468</v>
      </c>
      <c r="J123" s="516">
        <f>'⑧销售额＆利润'!G19</f>
        <v>39.633380067317852</v>
      </c>
      <c r="K123" s="516">
        <f>'⑧销售额＆利润'!H19</f>
        <v>95.602445918373704</v>
      </c>
      <c r="L123" s="516">
        <f>'⑧销售额＆利润'!I19</f>
        <v>11.043519512293535</v>
      </c>
      <c r="M123" s="517"/>
      <c r="N123" s="517"/>
      <c r="O123" s="517"/>
      <c r="P123" s="517"/>
      <c r="Q123" s="517"/>
      <c r="R123" s="517"/>
      <c r="S123" s="518"/>
    </row>
    <row r="124" spans="1:19" ht="21" customHeight="1" x14ac:dyDescent="0.15">
      <c r="A124" s="306"/>
      <c r="B124" s="300"/>
      <c r="C124" s="211" t="s">
        <v>64</v>
      </c>
      <c r="D124" s="536">
        <f>RANK(G124,G123:G130,0)</f>
        <v>3</v>
      </c>
      <c r="E124" s="49">
        <f>'⑧销售额＆利润'!Q26+'⑧销售额＆利润'!Q34</f>
        <v>5856.6286995876544</v>
      </c>
      <c r="F124" s="1">
        <f t="shared" ref="F124:F131" si="11">SUM(H124:S124)</f>
        <v>914.91137776824894</v>
      </c>
      <c r="G124" s="506">
        <f t="shared" ref="G124:G131" si="12">F124/E124</f>
        <v>0.15621809486277741</v>
      </c>
      <c r="H124" s="519">
        <f>'⑧销售额＆利润'!E27+'⑧销售额＆利润'!E35</f>
        <v>114.22863843350399</v>
      </c>
      <c r="I124" s="504">
        <f>'⑧销售额＆利润'!F27+'⑧销售额＆利润'!F35</f>
        <v>-180.83530603156001</v>
      </c>
      <c r="J124" s="504">
        <f>'⑧销售额＆利润'!G27+'⑧销售额＆利润'!G35</f>
        <v>180.00623413355601</v>
      </c>
      <c r="K124" s="504">
        <f>'⑧销售额＆利润'!H27+'⑧销售额＆利润'!H35</f>
        <v>363.54488848341998</v>
      </c>
      <c r="L124" s="504">
        <f>'⑧销售额＆利润'!I27+'⑧销售额＆利润'!I35</f>
        <v>437.966922749329</v>
      </c>
      <c r="M124" s="520"/>
      <c r="N124" s="520"/>
      <c r="O124" s="520"/>
      <c r="P124" s="520"/>
      <c r="Q124" s="520"/>
      <c r="R124" s="520"/>
      <c r="S124" s="521"/>
    </row>
    <row r="125" spans="1:19" ht="21" customHeight="1" x14ac:dyDescent="0.15">
      <c r="A125" s="306"/>
      <c r="B125" s="300"/>
      <c r="C125" s="211" t="s">
        <v>5</v>
      </c>
      <c r="D125" s="537">
        <f>RANK(G125,G123:G130,0)</f>
        <v>8</v>
      </c>
      <c r="E125" s="49">
        <f>'⑧销售额＆利润'!Q42</f>
        <v>195.34974699373981</v>
      </c>
      <c r="F125" s="1">
        <f t="shared" si="11"/>
        <v>-1084.94</v>
      </c>
      <c r="G125" s="506">
        <f t="shared" si="12"/>
        <v>-5.5538336583295811</v>
      </c>
      <c r="H125" s="519">
        <f>'⑧销售额＆利润'!E43</f>
        <v>-252.08</v>
      </c>
      <c r="I125" s="504">
        <f>'⑧销售额＆利润'!F43</f>
        <v>-294.42</v>
      </c>
      <c r="J125" s="504">
        <f>'⑧销售额＆利润'!G43</f>
        <v>-199.84</v>
      </c>
      <c r="K125" s="504">
        <f>'⑧销售额＆利润'!H43</f>
        <v>-142.21</v>
      </c>
      <c r="L125" s="504">
        <f>'⑧销售额＆利润'!I43</f>
        <v>-196.39</v>
      </c>
      <c r="M125" s="520"/>
      <c r="N125" s="520"/>
      <c r="O125" s="520"/>
      <c r="P125" s="520"/>
      <c r="Q125" s="520"/>
      <c r="R125" s="520"/>
      <c r="S125" s="521"/>
    </row>
    <row r="126" spans="1:19" ht="21" customHeight="1" x14ac:dyDescent="0.15">
      <c r="A126" s="306"/>
      <c r="B126" s="300"/>
      <c r="C126" s="211" t="s">
        <v>6</v>
      </c>
      <c r="D126" s="537">
        <f>RANK(G126,G123:G130,0)</f>
        <v>2</v>
      </c>
      <c r="E126" s="49">
        <f>'⑧销售额＆利润'!Q50</f>
        <v>3075.0349284071181</v>
      </c>
      <c r="F126" s="1">
        <f t="shared" si="11"/>
        <v>856.90000000000009</v>
      </c>
      <c r="G126" s="506">
        <f t="shared" si="12"/>
        <v>0.27866350137488621</v>
      </c>
      <c r="H126" s="519">
        <f>'⑧销售额＆利润'!E51</f>
        <v>247.06</v>
      </c>
      <c r="I126" s="504">
        <f>'⑧销售额＆利润'!F51</f>
        <v>-29.33</v>
      </c>
      <c r="J126" s="504">
        <f>'⑧销售额＆利润'!G51</f>
        <v>60.98</v>
      </c>
      <c r="K126" s="504">
        <f>'⑧销售额＆利润'!H51</f>
        <v>290.95</v>
      </c>
      <c r="L126" s="504">
        <f>'⑧销售额＆利润'!I51</f>
        <v>287.24</v>
      </c>
      <c r="M126" s="520"/>
      <c r="N126" s="520"/>
      <c r="O126" s="520"/>
      <c r="P126" s="520"/>
      <c r="Q126" s="520"/>
      <c r="R126" s="520"/>
      <c r="S126" s="521"/>
    </row>
    <row r="127" spans="1:19" ht="21" customHeight="1" x14ac:dyDescent="0.15">
      <c r="A127" s="306"/>
      <c r="B127" s="300"/>
      <c r="C127" s="211" t="s">
        <v>7</v>
      </c>
      <c r="D127" s="537">
        <f>RANK(G127,G123:G130,0)</f>
        <v>4</v>
      </c>
      <c r="E127" s="49">
        <f>'⑧销售额＆利润'!Q58</f>
        <v>1062.3814786725648</v>
      </c>
      <c r="F127" s="1">
        <f t="shared" si="11"/>
        <v>121.77000000000015</v>
      </c>
      <c r="G127" s="506">
        <f t="shared" si="12"/>
        <v>0.11461984460812567</v>
      </c>
      <c r="H127" s="519">
        <f>'⑧销售额＆利润'!E59</f>
        <v>15.030000000000019</v>
      </c>
      <c r="I127" s="504">
        <f>'⑧销售额＆利润'!F59</f>
        <v>-4.4800000000000271</v>
      </c>
      <c r="J127" s="504">
        <f>'⑧销售额＆利润'!G59</f>
        <v>47.999999999999964</v>
      </c>
      <c r="K127" s="504">
        <f>'⑧销售额＆利润'!H59</f>
        <v>63.220000000000191</v>
      </c>
      <c r="L127" s="504" t="s">
        <v>198</v>
      </c>
      <c r="M127" s="520"/>
      <c r="N127" s="520"/>
      <c r="O127" s="520"/>
      <c r="P127" s="520"/>
      <c r="Q127" s="520"/>
      <c r="R127" s="520"/>
      <c r="S127" s="521"/>
    </row>
    <row r="128" spans="1:19" ht="21" customHeight="1" x14ac:dyDescent="0.15">
      <c r="A128" s="306"/>
      <c r="B128" s="300"/>
      <c r="C128" s="211" t="s">
        <v>8</v>
      </c>
      <c r="D128" s="538">
        <f>RANK(G128,G123:G130,0)</f>
        <v>6</v>
      </c>
      <c r="E128" s="49">
        <f>'⑧销售额＆利润'!Q66</f>
        <v>1651.8517039157516</v>
      </c>
      <c r="F128" s="1">
        <f t="shared" si="11"/>
        <v>-118.65154300000002</v>
      </c>
      <c r="G128" s="506">
        <f t="shared" si="12"/>
        <v>-7.1829415872341248E-2</v>
      </c>
      <c r="H128" s="519">
        <f>'⑧销售额＆利润'!E67</f>
        <v>-34.498800000000003</v>
      </c>
      <c r="I128" s="504">
        <f>'⑧销售额＆利润'!F67</f>
        <v>-34.140435000000004</v>
      </c>
      <c r="J128" s="504">
        <f>'⑧销售额＆利润'!G67</f>
        <v>-21.611408000000001</v>
      </c>
      <c r="K128" s="504">
        <f>'⑧销售额＆利润'!H67</f>
        <v>-14.557399999999999</v>
      </c>
      <c r="L128" s="504">
        <f>'⑧销售额＆利润'!I67</f>
        <v>-13.843500000000002</v>
      </c>
      <c r="M128" s="520"/>
      <c r="N128" s="520"/>
      <c r="O128" s="520"/>
      <c r="P128" s="520"/>
      <c r="Q128" s="520"/>
      <c r="R128" s="520"/>
      <c r="S128" s="521"/>
    </row>
    <row r="129" spans="1:19" ht="21" customHeight="1" x14ac:dyDescent="0.15">
      <c r="A129" s="306"/>
      <c r="B129" s="300"/>
      <c r="C129" s="211" t="s">
        <v>9</v>
      </c>
      <c r="D129" s="536">
        <f>RANK(G129,G123:G130,0)</f>
        <v>1</v>
      </c>
      <c r="E129" s="49">
        <f>'⑧销售额＆利润'!Q74</f>
        <v>-331.07398510668963</v>
      </c>
      <c r="F129" s="1">
        <f t="shared" si="11"/>
        <v>-507.26335849844503</v>
      </c>
      <c r="G129" s="506">
        <f t="shared" si="12"/>
        <v>1.5321752276458018</v>
      </c>
      <c r="H129" s="519">
        <f>'⑧销售额＆利润'!E75</f>
        <v>-121.433922</v>
      </c>
      <c r="I129" s="504">
        <f>'⑧销售额＆利润'!F75</f>
        <v>-120.136185</v>
      </c>
      <c r="J129" s="504">
        <f>'⑧销售额＆利润'!G75</f>
        <v>-121.21118800000001</v>
      </c>
      <c r="K129" s="504">
        <f>'⑧销售额＆利润'!H75</f>
        <v>-92.342290999999804</v>
      </c>
      <c r="L129" s="504">
        <f>'⑧销售额＆利润'!I75</f>
        <v>-52.139772498445197</v>
      </c>
      <c r="M129" s="520"/>
      <c r="N129" s="520"/>
      <c r="O129" s="520"/>
      <c r="P129" s="520"/>
      <c r="Q129" s="520"/>
      <c r="R129" s="520"/>
      <c r="S129" s="521"/>
    </row>
    <row r="130" spans="1:19" ht="21" customHeight="1" x14ac:dyDescent="0.15">
      <c r="A130" s="306"/>
      <c r="B130" s="301"/>
      <c r="C130" s="211" t="s">
        <v>65</v>
      </c>
      <c r="D130" s="536">
        <f>RANK(G130,G123:G130,0)</f>
        <v>7</v>
      </c>
      <c r="E130" s="49">
        <f>'⑧销售额＆利润'!Q82</f>
        <v>-1160.869515332</v>
      </c>
      <c r="F130" s="1">
        <f t="shared" si="11"/>
        <v>148.46881411925898</v>
      </c>
      <c r="G130" s="506">
        <f t="shared" si="12"/>
        <v>-0.12789448956870747</v>
      </c>
      <c r="H130" s="519">
        <f>'⑧销售额＆利润'!E83</f>
        <v>27.328585999999991</v>
      </c>
      <c r="I130" s="504">
        <f>'⑧销售额＆利润'!F83</f>
        <v>9.3285169999999926</v>
      </c>
      <c r="J130" s="504">
        <f>'⑧销售额＆利润'!G83</f>
        <v>46.677257000000004</v>
      </c>
      <c r="K130" s="504">
        <f>'⑧销售额＆利润'!H83</f>
        <v>72.444454119258978</v>
      </c>
      <c r="L130" s="504">
        <f>'⑧销售额＆利润'!I83</f>
        <v>-7.3100000000000023</v>
      </c>
      <c r="M130" s="520"/>
      <c r="N130" s="520"/>
      <c r="O130" s="520"/>
      <c r="P130" s="520"/>
      <c r="Q130" s="520"/>
      <c r="R130" s="520"/>
      <c r="S130" s="521"/>
    </row>
    <row r="131" spans="1:19" ht="21" customHeight="1" x14ac:dyDescent="0.15">
      <c r="A131" s="306"/>
      <c r="B131" s="302" t="s">
        <v>194</v>
      </c>
      <c r="C131" s="302"/>
      <c r="D131" s="137" t="s">
        <v>192</v>
      </c>
      <c r="E131" s="49">
        <f>SUM(E123:E130)</f>
        <v>11767.171714327689</v>
      </c>
      <c r="F131" s="1">
        <f t="shared" si="11"/>
        <v>482.83520599415567</v>
      </c>
      <c r="G131" s="506">
        <f t="shared" si="12"/>
        <v>4.1032392295784745E-2</v>
      </c>
      <c r="H131" s="504">
        <f>SUM(H123:H130)</f>
        <v>-25.273173267235318</v>
      </c>
      <c r="I131" s="49">
        <f>SUM(I123:I130)</f>
        <v>-627.74516322371312</v>
      </c>
      <c r="J131" s="49">
        <f t="shared" ref="J131" si="13">SUM(J123:J130)</f>
        <v>32.634275200873823</v>
      </c>
      <c r="K131" s="49">
        <f t="shared" ref="K131" si="14">SUM(K123:K130)</f>
        <v>636.65209752105284</v>
      </c>
      <c r="L131" s="49">
        <f t="shared" ref="L131" si="15">SUM(L123:L130)</f>
        <v>466.56716976317739</v>
      </c>
      <c r="M131" s="33"/>
      <c r="N131" s="33"/>
      <c r="O131" s="33"/>
      <c r="P131" s="33"/>
      <c r="Q131" s="33"/>
      <c r="R131" s="33"/>
      <c r="S131" s="505"/>
    </row>
    <row r="132" spans="1:19" ht="21" customHeight="1" x14ac:dyDescent="0.15">
      <c r="A132" s="306"/>
      <c r="B132" s="302" t="s">
        <v>193</v>
      </c>
      <c r="C132" s="302"/>
      <c r="D132" s="137" t="s">
        <v>192</v>
      </c>
      <c r="E132" s="1" t="s">
        <v>192</v>
      </c>
      <c r="F132" s="1">
        <f>SUM(H132:S132)</f>
        <v>1888.114108710565</v>
      </c>
      <c r="G132" s="507" t="s">
        <v>191</v>
      </c>
      <c r="H132" s="504">
        <v>103.04037111471996</v>
      </c>
      <c r="I132" s="49">
        <v>-125.75577794829978</v>
      </c>
      <c r="J132" s="49">
        <v>253.57799990947004</v>
      </c>
      <c r="K132" s="49">
        <v>-4.4368119753299879</v>
      </c>
      <c r="L132" s="49">
        <v>48.343356328429898</v>
      </c>
      <c r="M132" s="49">
        <v>70.86480700866008</v>
      </c>
      <c r="N132" s="49">
        <v>36.528535523048447</v>
      </c>
      <c r="O132" s="49">
        <v>193.146915231592</v>
      </c>
      <c r="P132" s="49">
        <v>236.69046992631959</v>
      </c>
      <c r="Q132" s="49">
        <v>317.64415374185501</v>
      </c>
      <c r="R132" s="49">
        <v>411.23587136545996</v>
      </c>
      <c r="S132" s="508">
        <v>347.23421848463994</v>
      </c>
    </row>
    <row r="133" spans="1:19" ht="21" customHeight="1" x14ac:dyDescent="0.15">
      <c r="A133" s="306"/>
      <c r="B133" s="302" t="s">
        <v>216</v>
      </c>
      <c r="C133" s="302"/>
      <c r="D133" s="137" t="s">
        <v>192</v>
      </c>
      <c r="E133" s="1" t="s">
        <v>192</v>
      </c>
      <c r="F133" s="1">
        <f>F131-F132</f>
        <v>-1405.2789027164094</v>
      </c>
      <c r="G133" s="507" t="s">
        <v>191</v>
      </c>
      <c r="H133" s="504">
        <f>H131-H132</f>
        <v>-128.31354438195527</v>
      </c>
      <c r="I133" s="49">
        <f t="shared" ref="I133" si="16">I131-I132</f>
        <v>-501.98938527541333</v>
      </c>
      <c r="J133" s="49">
        <f t="shared" ref="J133" si="17">J131-J132</f>
        <v>-220.94372470859622</v>
      </c>
      <c r="K133" s="49">
        <f t="shared" ref="K133" si="18">K131-K132</f>
        <v>641.08890949638283</v>
      </c>
      <c r="L133" s="49">
        <f t="shared" ref="L133" si="19">L131-L132</f>
        <v>418.22381343474751</v>
      </c>
      <c r="M133" s="49"/>
      <c r="N133" s="49"/>
      <c r="O133" s="49"/>
      <c r="P133" s="49"/>
      <c r="Q133" s="49"/>
      <c r="R133" s="49"/>
      <c r="S133" s="508"/>
    </row>
    <row r="134" spans="1:19" ht="21" customHeight="1" x14ac:dyDescent="0.15">
      <c r="A134" s="307"/>
      <c r="B134" s="303" t="s">
        <v>217</v>
      </c>
      <c r="C134" s="304"/>
      <c r="D134" s="146" t="s">
        <v>192</v>
      </c>
      <c r="E134" s="522" t="s">
        <v>192</v>
      </c>
      <c r="F134" s="474">
        <f>(F131-F132)/F132</f>
        <v>-0.74427646943229797</v>
      </c>
      <c r="G134" s="500" t="s">
        <v>192</v>
      </c>
      <c r="H134" s="523">
        <f>(H131-H132)/H132</f>
        <v>-1.2452744782828609</v>
      </c>
      <c r="I134" s="524">
        <f>-(I131-I132)/I132</f>
        <v>-3.9917798884898095</v>
      </c>
      <c r="J134" s="524">
        <f t="shared" ref="J134:L134" si="20">(J131-J132)/J132</f>
        <v>-0.87130478506603648</v>
      </c>
      <c r="K134" s="524">
        <f>-(K131-K132)/K132</f>
        <v>144.49314351408859</v>
      </c>
      <c r="L134" s="524">
        <f t="shared" si="20"/>
        <v>8.6511124836567728</v>
      </c>
      <c r="M134" s="524"/>
      <c r="N134" s="524"/>
      <c r="O134" s="524"/>
      <c r="P134" s="524"/>
      <c r="Q134" s="524"/>
      <c r="R134" s="524"/>
      <c r="S134" s="525"/>
    </row>
    <row r="135" spans="1:19" ht="21" customHeight="1" x14ac:dyDescent="0.15">
      <c r="A135" s="229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26"/>
    </row>
    <row r="136" spans="1:19" ht="21" customHeight="1" x14ac:dyDescent="0.15">
      <c r="A136" s="219" t="s">
        <v>213</v>
      </c>
      <c r="B136" s="220" t="s">
        <v>119</v>
      </c>
      <c r="C136" s="112"/>
      <c r="D136" s="112"/>
      <c r="E136" s="113"/>
      <c r="F136" s="112"/>
      <c r="G136" s="114"/>
      <c r="H136" s="112"/>
      <c r="I136" s="112"/>
      <c r="J136" s="112"/>
      <c r="K136" s="112"/>
      <c r="L136" s="112"/>
      <c r="M136" s="115"/>
      <c r="N136" s="115"/>
      <c r="O136" s="115"/>
      <c r="P136" s="115"/>
      <c r="Q136" s="115"/>
      <c r="R136" s="115"/>
      <c r="S136" s="225"/>
    </row>
    <row r="137" spans="1:19" ht="21" customHeight="1" x14ac:dyDescent="0.15">
      <c r="A137" s="269" t="s">
        <v>203</v>
      </c>
      <c r="B137" s="270"/>
      <c r="C137" s="270"/>
      <c r="D137" s="270"/>
      <c r="E137" s="270"/>
      <c r="F137" s="270"/>
      <c r="G137" s="270"/>
      <c r="H137" s="270"/>
      <c r="I137" s="270"/>
      <c r="J137" s="270"/>
      <c r="K137" s="270"/>
      <c r="L137" s="270"/>
      <c r="M137" s="270"/>
      <c r="N137" s="270"/>
      <c r="O137" s="270"/>
      <c r="P137" s="270"/>
      <c r="Q137" s="270"/>
      <c r="R137" s="270"/>
      <c r="S137" s="271"/>
    </row>
    <row r="138" spans="1:19" ht="21" customHeight="1" x14ac:dyDescent="0.15">
      <c r="A138" s="272"/>
      <c r="B138" s="273"/>
      <c r="C138" s="273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4"/>
    </row>
    <row r="139" spans="1:19" ht="21" customHeight="1" x14ac:dyDescent="0.15">
      <c r="A139" s="272"/>
      <c r="B139" s="273"/>
      <c r="C139" s="273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4"/>
    </row>
    <row r="140" spans="1:19" ht="21" customHeight="1" x14ac:dyDescent="0.15">
      <c r="A140" s="272"/>
      <c r="B140" s="273"/>
      <c r="C140" s="273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4"/>
    </row>
    <row r="141" spans="1:19" ht="21" customHeight="1" x14ac:dyDescent="0.15">
      <c r="A141" s="272"/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4"/>
    </row>
    <row r="142" spans="1:19" ht="21" customHeight="1" x14ac:dyDescent="0.15">
      <c r="A142" s="272"/>
      <c r="B142" s="273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4"/>
    </row>
    <row r="143" spans="1:19" ht="21" customHeight="1" x14ac:dyDescent="0.15">
      <c r="A143" s="272"/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4"/>
    </row>
    <row r="144" spans="1:19" ht="21" customHeight="1" x14ac:dyDescent="0.15">
      <c r="A144" s="272"/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4"/>
    </row>
    <row r="145" spans="1:19" ht="21" customHeight="1" x14ac:dyDescent="0.15">
      <c r="A145" s="275"/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7"/>
    </row>
    <row r="146" spans="1:19" ht="21" customHeight="1" x14ac:dyDescent="0.15">
      <c r="A146" s="305" t="s">
        <v>119</v>
      </c>
      <c r="B146" s="256" t="s">
        <v>20</v>
      </c>
      <c r="C146" s="256"/>
      <c r="D146" s="210" t="s">
        <v>106</v>
      </c>
      <c r="E146" s="210" t="s">
        <v>2</v>
      </c>
      <c r="F146" s="210" t="s">
        <v>3</v>
      </c>
      <c r="G146" s="210" t="s">
        <v>109</v>
      </c>
      <c r="H146" s="206" t="s">
        <v>63</v>
      </c>
      <c r="I146" s="206" t="s">
        <v>17</v>
      </c>
      <c r="J146" s="206" t="s">
        <v>27</v>
      </c>
      <c r="K146" s="206" t="s">
        <v>28</v>
      </c>
      <c r="L146" s="206" t="s">
        <v>29</v>
      </c>
      <c r="M146" s="206" t="s">
        <v>30</v>
      </c>
      <c r="N146" s="206" t="s">
        <v>31</v>
      </c>
      <c r="O146" s="206" t="s">
        <v>32</v>
      </c>
      <c r="P146" s="206" t="s">
        <v>33</v>
      </c>
      <c r="Q146" s="206" t="s">
        <v>34</v>
      </c>
      <c r="R146" s="206" t="s">
        <v>35</v>
      </c>
      <c r="S146" s="228" t="s">
        <v>36</v>
      </c>
    </row>
    <row r="147" spans="1:19" ht="21" customHeight="1" x14ac:dyDescent="0.15">
      <c r="A147" s="306"/>
      <c r="B147" s="299" t="s">
        <v>190</v>
      </c>
      <c r="C147" s="211" t="s">
        <v>4</v>
      </c>
      <c r="D147" s="535">
        <f>RANK(G147,G147:G154,0)</f>
        <v>2</v>
      </c>
      <c r="E147" s="3">
        <f>⑨回款!O14</f>
        <v>8270</v>
      </c>
      <c r="F147" s="3">
        <f>SUM(H147:S147)</f>
        <v>8270</v>
      </c>
      <c r="G147" s="514">
        <f>F147/E147</f>
        <v>1</v>
      </c>
      <c r="H147" s="526">
        <f>⑨回款!C15</f>
        <v>2050</v>
      </c>
      <c r="I147" s="41">
        <f>⑨回款!D15</f>
        <v>1720</v>
      </c>
      <c r="J147" s="41">
        <f>⑨回款!E15</f>
        <v>1140</v>
      </c>
      <c r="K147" s="41">
        <f>⑨回款!F15</f>
        <v>1420</v>
      </c>
      <c r="L147" s="41">
        <f>⑨回款!G15</f>
        <v>1940</v>
      </c>
      <c r="M147" s="32"/>
      <c r="N147" s="32"/>
      <c r="O147" s="32"/>
      <c r="P147" s="32"/>
      <c r="Q147" s="32"/>
      <c r="R147" s="32"/>
      <c r="S147" s="527"/>
    </row>
    <row r="148" spans="1:19" ht="21" customHeight="1" x14ac:dyDescent="0.15">
      <c r="A148" s="306"/>
      <c r="B148" s="300"/>
      <c r="C148" s="211" t="s">
        <v>64</v>
      </c>
      <c r="D148" s="536">
        <f>RANK(G148,G147:G154,0)</f>
        <v>7</v>
      </c>
      <c r="E148" s="49">
        <f>⑨回款!O17</f>
        <v>93700.750532999984</v>
      </c>
      <c r="F148" s="1">
        <f t="shared" ref="F148:F154" si="21">SUM(H148:S148)</f>
        <v>13028.772594999999</v>
      </c>
      <c r="G148" s="506">
        <f t="shared" ref="G148:G155" si="22">F148/E148</f>
        <v>0.13904661938018803</v>
      </c>
      <c r="H148" s="519">
        <f>⑨回款!C18</f>
        <v>2939.96</v>
      </c>
      <c r="I148" s="49">
        <f>⑨回款!D18</f>
        <v>1743.044938</v>
      </c>
      <c r="J148" s="49">
        <f>⑨回款!E18</f>
        <v>2538.31</v>
      </c>
      <c r="K148" s="49">
        <f>⑨回款!F18</f>
        <v>3268.4576569999999</v>
      </c>
      <c r="L148" s="49">
        <f>⑨回款!G18</f>
        <v>2539</v>
      </c>
      <c r="M148" s="33"/>
      <c r="N148" s="33"/>
      <c r="O148" s="33"/>
      <c r="P148" s="33"/>
      <c r="Q148" s="33"/>
      <c r="R148" s="33"/>
      <c r="S148" s="505"/>
    </row>
    <row r="149" spans="1:19" ht="21" customHeight="1" x14ac:dyDescent="0.15">
      <c r="A149" s="306"/>
      <c r="B149" s="300"/>
      <c r="C149" s="211" t="s">
        <v>5</v>
      </c>
      <c r="D149" s="537">
        <f>RANK(G149,G147:G154,0)</f>
        <v>2</v>
      </c>
      <c r="E149" s="49">
        <f>⑨回款!O20</f>
        <v>5183.09</v>
      </c>
      <c r="F149" s="1">
        <f t="shared" si="21"/>
        <v>5183.09</v>
      </c>
      <c r="G149" s="506">
        <f t="shared" si="22"/>
        <v>1</v>
      </c>
      <c r="H149" s="519">
        <f>⑨回款!C21</f>
        <v>1277</v>
      </c>
      <c r="I149" s="49">
        <f>⑨回款!D21</f>
        <v>1169</v>
      </c>
      <c r="J149" s="49">
        <f>⑨回款!E21</f>
        <v>1766.09</v>
      </c>
      <c r="K149" s="49">
        <f>⑨回款!F21</f>
        <v>610</v>
      </c>
      <c r="L149" s="49">
        <f>⑨回款!G21</f>
        <v>361</v>
      </c>
      <c r="M149" s="33"/>
      <c r="N149" s="33"/>
      <c r="O149" s="33"/>
      <c r="P149" s="33"/>
      <c r="Q149" s="33"/>
      <c r="R149" s="33"/>
      <c r="S149" s="505"/>
    </row>
    <row r="150" spans="1:19" ht="21" customHeight="1" x14ac:dyDescent="0.15">
      <c r="A150" s="306"/>
      <c r="B150" s="300"/>
      <c r="C150" s="211" t="s">
        <v>6</v>
      </c>
      <c r="D150" s="537">
        <f>RANK(G150,G147:G154,0)</f>
        <v>6</v>
      </c>
      <c r="E150" s="49">
        <f>⑨回款!O23</f>
        <v>7119.41</v>
      </c>
      <c r="F150" s="1">
        <f t="shared" si="21"/>
        <v>5580</v>
      </c>
      <c r="G150" s="506">
        <f t="shared" si="22"/>
        <v>0.78377281263475485</v>
      </c>
      <c r="H150" s="519">
        <f>⑨回款!C24</f>
        <v>1000</v>
      </c>
      <c r="I150" s="49">
        <f>⑨回款!D24</f>
        <v>930</v>
      </c>
      <c r="J150" s="49">
        <f>⑨回款!E24</f>
        <v>1330</v>
      </c>
      <c r="K150" s="49">
        <f>⑨回款!F24</f>
        <v>1200</v>
      </c>
      <c r="L150" s="49">
        <f>⑨回款!G24</f>
        <v>1120</v>
      </c>
      <c r="M150" s="33"/>
      <c r="N150" s="33"/>
      <c r="O150" s="33"/>
      <c r="P150" s="33"/>
      <c r="Q150" s="33"/>
      <c r="R150" s="33"/>
      <c r="S150" s="505"/>
    </row>
    <row r="151" spans="1:19" ht="21" customHeight="1" x14ac:dyDescent="0.15">
      <c r="A151" s="306"/>
      <c r="B151" s="300"/>
      <c r="C151" s="211" t="s">
        <v>7</v>
      </c>
      <c r="D151" s="537">
        <f>RANK(G151,G147:G154,0)</f>
        <v>1</v>
      </c>
      <c r="E151" s="49">
        <f>⑨回款!O26</f>
        <v>5200.83</v>
      </c>
      <c r="F151" s="1">
        <f t="shared" si="21"/>
        <v>5295</v>
      </c>
      <c r="G151" s="506">
        <f t="shared" si="22"/>
        <v>1.018106725272697</v>
      </c>
      <c r="H151" s="519">
        <f>⑨回款!C27</f>
        <v>1045</v>
      </c>
      <c r="I151" s="49">
        <f>⑨回款!D27</f>
        <v>856</v>
      </c>
      <c r="J151" s="49">
        <f>⑨回款!E27</f>
        <v>1164</v>
      </c>
      <c r="K151" s="49">
        <f>⑨回款!F27</f>
        <v>1231</v>
      </c>
      <c r="L151" s="49">
        <f>⑨回款!G27</f>
        <v>999</v>
      </c>
      <c r="M151" s="33"/>
      <c r="N151" s="33"/>
      <c r="O151" s="33"/>
      <c r="P151" s="33"/>
      <c r="Q151" s="33"/>
      <c r="R151" s="33"/>
      <c r="S151" s="505"/>
    </row>
    <row r="152" spans="1:19" ht="21" customHeight="1" x14ac:dyDescent="0.15">
      <c r="A152" s="306"/>
      <c r="B152" s="300"/>
      <c r="C152" s="211" t="s">
        <v>8</v>
      </c>
      <c r="D152" s="538">
        <f>RANK(G152,G147:G154,0)</f>
        <v>2</v>
      </c>
      <c r="E152" s="49">
        <f>⑨回款!O29</f>
        <v>113.2</v>
      </c>
      <c r="F152" s="1">
        <f t="shared" si="21"/>
        <v>113.2</v>
      </c>
      <c r="G152" s="506">
        <f t="shared" si="22"/>
        <v>1</v>
      </c>
      <c r="H152" s="519">
        <f>⑨回款!C30</f>
        <v>23</v>
      </c>
      <c r="I152" s="49">
        <f>⑨回款!D30</f>
        <v>28</v>
      </c>
      <c r="J152" s="49">
        <f>⑨回款!E30</f>
        <v>44</v>
      </c>
      <c r="K152" s="49">
        <f>⑨回款!F30</f>
        <v>0</v>
      </c>
      <c r="L152" s="49">
        <f>⑨回款!G30</f>
        <v>18.2</v>
      </c>
      <c r="M152" s="33"/>
      <c r="N152" s="33"/>
      <c r="O152" s="33"/>
      <c r="P152" s="33"/>
      <c r="Q152" s="33"/>
      <c r="R152" s="33"/>
      <c r="S152" s="505"/>
    </row>
    <row r="153" spans="1:19" ht="21" customHeight="1" x14ac:dyDescent="0.15">
      <c r="A153" s="306"/>
      <c r="B153" s="300"/>
      <c r="C153" s="211" t="s">
        <v>9</v>
      </c>
      <c r="D153" s="536">
        <f>RANK(G153,G147:G154,0)</f>
        <v>2</v>
      </c>
      <c r="E153" s="49">
        <f>⑨回款!O32</f>
        <v>1257.652967</v>
      </c>
      <c r="F153" s="1">
        <f t="shared" si="21"/>
        <v>1257.652967</v>
      </c>
      <c r="G153" s="506">
        <f t="shared" si="22"/>
        <v>1</v>
      </c>
      <c r="H153" s="519">
        <f>⑨回款!C33</f>
        <v>284.37983100000002</v>
      </c>
      <c r="I153" s="49">
        <f>⑨回款!D33</f>
        <v>233.203136</v>
      </c>
      <c r="J153" s="49">
        <f>⑨回款!E33</f>
        <v>251.1</v>
      </c>
      <c r="K153" s="49">
        <f>⑨回款!F33</f>
        <v>106.97</v>
      </c>
      <c r="L153" s="49">
        <f>⑨回款!G33</f>
        <v>382</v>
      </c>
      <c r="M153" s="33"/>
      <c r="N153" s="33"/>
      <c r="O153" s="33"/>
      <c r="P153" s="33"/>
      <c r="Q153" s="33"/>
      <c r="R153" s="33"/>
      <c r="S153" s="505"/>
    </row>
    <row r="154" spans="1:19" ht="21" customHeight="1" x14ac:dyDescent="0.15">
      <c r="A154" s="306"/>
      <c r="B154" s="301"/>
      <c r="C154" s="211" t="s">
        <v>65</v>
      </c>
      <c r="D154" s="536">
        <f>RANK(G154,G147:G154,0)</f>
        <v>8</v>
      </c>
      <c r="E154" s="49">
        <f>⑨回款!O35</f>
        <v>15773.336396533829</v>
      </c>
      <c r="F154" s="1">
        <f t="shared" si="21"/>
        <v>915</v>
      </c>
      <c r="G154" s="506">
        <f t="shared" si="22"/>
        <v>5.8009287128439745E-2</v>
      </c>
      <c r="H154" s="519">
        <f>⑨回款!C36</f>
        <v>30</v>
      </c>
      <c r="I154" s="49">
        <f>⑨回款!D36</f>
        <v>3</v>
      </c>
      <c r="J154" s="49">
        <f>⑨回款!E36</f>
        <v>2</v>
      </c>
      <c r="K154" s="49">
        <f>⑨回款!F36</f>
        <v>880</v>
      </c>
      <c r="L154" s="49">
        <f>⑨回款!G36</f>
        <v>0</v>
      </c>
      <c r="M154" s="33"/>
      <c r="N154" s="33"/>
      <c r="O154" s="33"/>
      <c r="P154" s="33"/>
      <c r="Q154" s="33"/>
      <c r="R154" s="33"/>
      <c r="S154" s="505"/>
    </row>
    <row r="155" spans="1:19" ht="21" customHeight="1" x14ac:dyDescent="0.15">
      <c r="A155" s="306"/>
      <c r="B155" s="302" t="s">
        <v>194</v>
      </c>
      <c r="C155" s="302"/>
      <c r="D155" s="137" t="s">
        <v>192</v>
      </c>
      <c r="E155" s="49">
        <f>SUM(E147:E154)</f>
        <v>136618.26989653381</v>
      </c>
      <c r="F155" s="1">
        <f>SUM(H155:S155)</f>
        <v>39642.715561999998</v>
      </c>
      <c r="G155" s="506">
        <f t="shared" si="22"/>
        <v>0.29017140673808073</v>
      </c>
      <c r="H155" s="504">
        <f>SUM(H147:H154)</f>
        <v>8649.3398309999993</v>
      </c>
      <c r="I155" s="49">
        <f>SUM(I147:I154)</f>
        <v>6682.2480740000001</v>
      </c>
      <c r="J155" s="49">
        <f t="shared" ref="J155" si="23">SUM(J147:J154)</f>
        <v>8235.5</v>
      </c>
      <c r="K155" s="49">
        <f t="shared" ref="K155" si="24">SUM(K147:K154)</f>
        <v>8716.4276570000002</v>
      </c>
      <c r="L155" s="49">
        <f t="shared" ref="L155" si="25">SUM(L147:L154)</f>
        <v>7359.2</v>
      </c>
      <c r="M155" s="33"/>
      <c r="N155" s="33"/>
      <c r="O155" s="33"/>
      <c r="P155" s="33"/>
      <c r="Q155" s="33"/>
      <c r="R155" s="33"/>
      <c r="S155" s="505"/>
    </row>
    <row r="156" spans="1:19" ht="21" customHeight="1" x14ac:dyDescent="0.15">
      <c r="A156" s="306"/>
      <c r="B156" s="302" t="s">
        <v>193</v>
      </c>
      <c r="C156" s="302"/>
      <c r="D156" s="137" t="s">
        <v>192</v>
      </c>
      <c r="E156" s="1" t="s">
        <v>192</v>
      </c>
      <c r="F156" s="1">
        <f>SUM(H156:S156)</f>
        <v>89020.125437999988</v>
      </c>
      <c r="G156" s="507" t="s">
        <v>191</v>
      </c>
      <c r="H156" s="504">
        <v>9265.8056259999994</v>
      </c>
      <c r="I156" s="49">
        <v>3043.88</v>
      </c>
      <c r="J156" s="49">
        <v>8665.5200750000004</v>
      </c>
      <c r="K156" s="49">
        <v>6079.25</v>
      </c>
      <c r="L156" s="49">
        <v>8363.5645199999999</v>
      </c>
      <c r="M156" s="49">
        <v>7626.92</v>
      </c>
      <c r="N156" s="49">
        <v>5546.09</v>
      </c>
      <c r="O156" s="49">
        <v>7049.61</v>
      </c>
      <c r="P156" s="49">
        <v>7352.0568999999996</v>
      </c>
      <c r="Q156" s="49">
        <v>7304.0997900000002</v>
      </c>
      <c r="R156" s="49">
        <v>9039.1185270000005</v>
      </c>
      <c r="S156" s="508">
        <v>9684.2099999999991</v>
      </c>
    </row>
    <row r="157" spans="1:19" ht="21" customHeight="1" x14ac:dyDescent="0.15">
      <c r="A157" s="306"/>
      <c r="B157" s="302" t="s">
        <v>216</v>
      </c>
      <c r="C157" s="302"/>
      <c r="D157" s="137" t="s">
        <v>192</v>
      </c>
      <c r="E157" s="1" t="s">
        <v>192</v>
      </c>
      <c r="F157" s="1">
        <f>F155-F156</f>
        <v>-49377.409875999991</v>
      </c>
      <c r="G157" s="507" t="s">
        <v>191</v>
      </c>
      <c r="H157" s="504">
        <f>H155-H156</f>
        <v>-616.46579500000007</v>
      </c>
      <c r="I157" s="49">
        <f t="shared" ref="I157" si="26">I155-I156</f>
        <v>3638.368074</v>
      </c>
      <c r="J157" s="49">
        <f t="shared" ref="J157" si="27">J155-J156</f>
        <v>-430.02007500000036</v>
      </c>
      <c r="K157" s="49">
        <f t="shared" ref="K157" si="28">K155-K156</f>
        <v>2637.1776570000002</v>
      </c>
      <c r="L157" s="49">
        <f t="shared" ref="L157" si="29">L155-L156</f>
        <v>-1004.3645200000001</v>
      </c>
      <c r="M157" s="49"/>
      <c r="N157" s="49"/>
      <c r="O157" s="49"/>
      <c r="P157" s="49"/>
      <c r="Q157" s="49"/>
      <c r="R157" s="49"/>
      <c r="S157" s="508"/>
    </row>
    <row r="158" spans="1:19" ht="21" customHeight="1" x14ac:dyDescent="0.15">
      <c r="A158" s="307"/>
      <c r="B158" s="303" t="s">
        <v>217</v>
      </c>
      <c r="C158" s="304"/>
      <c r="D158" s="146" t="s">
        <v>192</v>
      </c>
      <c r="E158" s="522" t="s">
        <v>192</v>
      </c>
      <c r="F158" s="474">
        <f>(F155-F156)/F156</f>
        <v>-0.55467692988581518</v>
      </c>
      <c r="G158" s="500" t="s">
        <v>192</v>
      </c>
      <c r="H158" s="523">
        <f>(H155-H156)/H156</f>
        <v>-6.6531267747532624E-2</v>
      </c>
      <c r="I158" s="524">
        <f>-(I155-I156)/I156</f>
        <v>-1.1953060153488311</v>
      </c>
      <c r="J158" s="524">
        <f t="shared" ref="J158:L158" si="30">(J155-J156)/J156</f>
        <v>-4.9624266204241679E-2</v>
      </c>
      <c r="K158" s="524">
        <f>-(K155-K156)/K156</f>
        <v>-0.43379983665748245</v>
      </c>
      <c r="L158" s="524">
        <f t="shared" si="30"/>
        <v>-0.1200880937306382</v>
      </c>
      <c r="M158" s="524"/>
      <c r="N158" s="524"/>
      <c r="O158" s="524"/>
      <c r="P158" s="524"/>
      <c r="Q158" s="524"/>
      <c r="R158" s="524"/>
      <c r="S158" s="525"/>
    </row>
    <row r="159" spans="1:19" ht="21" customHeight="1" x14ac:dyDescent="0.15">
      <c r="A159" s="229"/>
      <c r="B159" s="207"/>
      <c r="C159" s="207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26"/>
    </row>
    <row r="160" spans="1:19" ht="21" customHeight="1" x14ac:dyDescent="0.15">
      <c r="A160" s="219" t="s">
        <v>214</v>
      </c>
      <c r="B160" s="220" t="s">
        <v>121</v>
      </c>
      <c r="C160" s="112"/>
      <c r="D160" s="112"/>
      <c r="E160" s="113"/>
      <c r="F160" s="112"/>
      <c r="G160" s="114"/>
      <c r="H160" s="112"/>
      <c r="I160" s="112"/>
      <c r="J160" s="112"/>
      <c r="K160" s="112"/>
      <c r="L160" s="112"/>
      <c r="M160" s="115"/>
      <c r="N160" s="115"/>
      <c r="O160" s="115"/>
      <c r="P160" s="115"/>
      <c r="Q160" s="115"/>
      <c r="R160" s="115"/>
      <c r="S160" s="225"/>
    </row>
    <row r="161" spans="1:19" ht="21" customHeight="1" x14ac:dyDescent="0.15">
      <c r="A161" s="278"/>
      <c r="B161" s="279"/>
      <c r="C161" s="279"/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  <c r="O161" s="279"/>
      <c r="P161" s="279"/>
      <c r="Q161" s="279"/>
      <c r="R161" s="279"/>
      <c r="S161" s="280"/>
    </row>
    <row r="162" spans="1:19" ht="21" customHeight="1" x14ac:dyDescent="0.15">
      <c r="A162" s="281"/>
      <c r="B162" s="282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3"/>
    </row>
    <row r="163" spans="1:19" ht="21" customHeight="1" x14ac:dyDescent="0.15">
      <c r="A163" s="281"/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3"/>
    </row>
    <row r="164" spans="1:19" ht="21" customHeight="1" x14ac:dyDescent="0.15">
      <c r="A164" s="281"/>
      <c r="B164" s="282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3"/>
    </row>
    <row r="165" spans="1:19" ht="21" customHeight="1" x14ac:dyDescent="0.15">
      <c r="A165" s="281"/>
      <c r="B165" s="282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3"/>
    </row>
    <row r="166" spans="1:19" ht="21" customHeight="1" x14ac:dyDescent="0.15">
      <c r="A166" s="281"/>
      <c r="B166" s="282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3"/>
    </row>
    <row r="167" spans="1:19" ht="21" customHeight="1" x14ac:dyDescent="0.15">
      <c r="A167" s="281"/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3"/>
    </row>
    <row r="168" spans="1:19" ht="21" customHeight="1" x14ac:dyDescent="0.15">
      <c r="A168" s="281"/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3"/>
    </row>
    <row r="169" spans="1:19" ht="21" customHeight="1" x14ac:dyDescent="0.15">
      <c r="A169" s="284"/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6"/>
    </row>
    <row r="170" spans="1:19" ht="21" customHeight="1" x14ac:dyDescent="0.15">
      <c r="A170" s="246" t="s">
        <v>121</v>
      </c>
      <c r="B170" s="256" t="s">
        <v>20</v>
      </c>
      <c r="C170" s="256"/>
      <c r="D170" s="296" t="s">
        <v>106</v>
      </c>
      <c r="E170" s="256"/>
      <c r="F170" s="206" t="s">
        <v>63</v>
      </c>
      <c r="G170" s="206" t="s">
        <v>17</v>
      </c>
      <c r="H170" s="206" t="s">
        <v>27</v>
      </c>
      <c r="I170" s="206" t="s">
        <v>28</v>
      </c>
      <c r="J170" s="206" t="s">
        <v>29</v>
      </c>
      <c r="K170" s="206" t="s">
        <v>30</v>
      </c>
      <c r="L170" s="206" t="s">
        <v>31</v>
      </c>
      <c r="M170" s="206" t="s">
        <v>32</v>
      </c>
      <c r="N170" s="206" t="s">
        <v>33</v>
      </c>
      <c r="O170" s="206" t="s">
        <v>34</v>
      </c>
      <c r="P170" s="206" t="s">
        <v>35</v>
      </c>
      <c r="Q170" s="206" t="s">
        <v>36</v>
      </c>
      <c r="R170" s="256" t="s">
        <v>19</v>
      </c>
      <c r="S170" s="257"/>
    </row>
    <row r="171" spans="1:19" ht="21" customHeight="1" x14ac:dyDescent="0.15">
      <c r="A171" s="246"/>
      <c r="B171" s="302" t="s">
        <v>190</v>
      </c>
      <c r="C171" s="211" t="s">
        <v>4</v>
      </c>
      <c r="D171" s="539">
        <f>RANK(R171,R171:S178,0)</f>
        <v>6</v>
      </c>
      <c r="E171" s="540"/>
      <c r="F171" s="28">
        <f>⑩存货!D23</f>
        <v>137.34</v>
      </c>
      <c r="G171" s="28">
        <f>⑩存货!E23</f>
        <v>190.93</v>
      </c>
      <c r="H171" s="28">
        <f>⑩存货!F23</f>
        <v>215.76</v>
      </c>
      <c r="I171" s="28">
        <f>⑩存货!G23</f>
        <v>253.91</v>
      </c>
      <c r="J171" s="28">
        <f>⑩存货!H23</f>
        <v>233.8</v>
      </c>
      <c r="K171" s="32"/>
      <c r="L171" s="32"/>
      <c r="M171" s="32"/>
      <c r="N171" s="32"/>
      <c r="O171" s="32"/>
      <c r="P171" s="32"/>
      <c r="Q171" s="32"/>
      <c r="R171" s="528">
        <f>SUM(F171:Q171)</f>
        <v>1031.74</v>
      </c>
      <c r="S171" s="529"/>
    </row>
    <row r="172" spans="1:19" ht="21" customHeight="1" x14ac:dyDescent="0.15">
      <c r="A172" s="246"/>
      <c r="B172" s="302"/>
      <c r="C172" s="211" t="s">
        <v>64</v>
      </c>
      <c r="D172" s="541">
        <f>RANK(R172,R171:S178,0)</f>
        <v>1</v>
      </c>
      <c r="E172" s="542"/>
      <c r="F172" s="1">
        <f>⑩存货!D33</f>
        <v>1583.0196700758479</v>
      </c>
      <c r="G172" s="1">
        <f>⑩存货!E33</f>
        <v>1591.8675493780902</v>
      </c>
      <c r="H172" s="1">
        <f>⑩存货!F33</f>
        <v>1404.9184697366909</v>
      </c>
      <c r="I172" s="1">
        <f>⑩存货!G33</f>
        <v>1443.4090724708972</v>
      </c>
      <c r="J172" s="1">
        <f>⑩存货!H33</f>
        <v>1734.546867492586</v>
      </c>
      <c r="K172" s="33"/>
      <c r="L172" s="33"/>
      <c r="M172" s="33"/>
      <c r="N172" s="33"/>
      <c r="O172" s="33"/>
      <c r="P172" s="33"/>
      <c r="Q172" s="33"/>
      <c r="R172" s="530">
        <f t="shared" ref="R172:R178" si="31">SUM(F172:Q172)</f>
        <v>7757.7616291541117</v>
      </c>
      <c r="S172" s="531"/>
    </row>
    <row r="173" spans="1:19" ht="21" customHeight="1" x14ac:dyDescent="0.15">
      <c r="A173" s="246"/>
      <c r="B173" s="302"/>
      <c r="C173" s="211" t="s">
        <v>5</v>
      </c>
      <c r="D173" s="541">
        <f>RANK(R173,R171:S178,0)</f>
        <v>3</v>
      </c>
      <c r="E173" s="542"/>
      <c r="F173" s="1">
        <f>⑩存货!D43</f>
        <v>768.53</v>
      </c>
      <c r="G173" s="1">
        <f>⑩存货!E43</f>
        <v>762.19</v>
      </c>
      <c r="H173" s="1">
        <f>⑩存货!F43</f>
        <v>773.04</v>
      </c>
      <c r="I173" s="1">
        <f>⑩存货!G43</f>
        <v>619.89</v>
      </c>
      <c r="J173" s="1">
        <f>⑩存货!H43</f>
        <v>611.32999999999993</v>
      </c>
      <c r="K173" s="33"/>
      <c r="L173" s="33"/>
      <c r="M173" s="33"/>
      <c r="N173" s="33"/>
      <c r="O173" s="33"/>
      <c r="P173" s="33"/>
      <c r="Q173" s="33"/>
      <c r="R173" s="530">
        <f t="shared" si="31"/>
        <v>3534.98</v>
      </c>
      <c r="S173" s="531"/>
    </row>
    <row r="174" spans="1:19" ht="21" customHeight="1" x14ac:dyDescent="0.15">
      <c r="A174" s="246"/>
      <c r="B174" s="302"/>
      <c r="C174" s="211" t="s">
        <v>6</v>
      </c>
      <c r="D174" s="541">
        <f>RANK(R174,R171:S178,0)</f>
        <v>4</v>
      </c>
      <c r="E174" s="542"/>
      <c r="F174" s="1">
        <f>⑩存货!D53</f>
        <v>496.52</v>
      </c>
      <c r="G174" s="1">
        <f>⑩存货!E53</f>
        <v>542.76</v>
      </c>
      <c r="H174" s="1">
        <f>⑩存货!F53</f>
        <v>555.97</v>
      </c>
      <c r="I174" s="1">
        <f>⑩存货!G53</f>
        <v>595.17999999999995</v>
      </c>
      <c r="J174" s="1">
        <f>⑩存货!H53</f>
        <v>495.4</v>
      </c>
      <c r="K174" s="33"/>
      <c r="L174" s="33"/>
      <c r="M174" s="33"/>
      <c r="N174" s="33"/>
      <c r="O174" s="33"/>
      <c r="P174" s="33"/>
      <c r="Q174" s="33"/>
      <c r="R174" s="530">
        <f t="shared" si="31"/>
        <v>2685.83</v>
      </c>
      <c r="S174" s="531"/>
    </row>
    <row r="175" spans="1:19" ht="21" customHeight="1" x14ac:dyDescent="0.15">
      <c r="A175" s="246"/>
      <c r="B175" s="302"/>
      <c r="C175" s="211" t="s">
        <v>7</v>
      </c>
      <c r="D175" s="541">
        <f>RANK(R175,R171:S178,0)</f>
        <v>2</v>
      </c>
      <c r="E175" s="542"/>
      <c r="F175" s="1">
        <f>⑩存货!D63</f>
        <v>1013.3499999999999</v>
      </c>
      <c r="G175" s="1">
        <f>⑩存货!E63</f>
        <v>946.49</v>
      </c>
      <c r="H175" s="1">
        <f>⑩存货!F63</f>
        <v>907.72</v>
      </c>
      <c r="I175" s="1">
        <f>⑩存货!G63</f>
        <v>1193.44</v>
      </c>
      <c r="J175" s="1">
        <f>⑩存货!H63</f>
        <v>1879.43</v>
      </c>
      <c r="K175" s="33"/>
      <c r="L175" s="33"/>
      <c r="M175" s="33"/>
      <c r="N175" s="33"/>
      <c r="O175" s="33"/>
      <c r="P175" s="33"/>
      <c r="Q175" s="33"/>
      <c r="R175" s="530">
        <f t="shared" si="31"/>
        <v>5940.43</v>
      </c>
      <c r="S175" s="531"/>
    </row>
    <row r="176" spans="1:19" ht="21" customHeight="1" x14ac:dyDescent="0.15">
      <c r="A176" s="246"/>
      <c r="B176" s="302"/>
      <c r="C176" s="211" t="s">
        <v>8</v>
      </c>
      <c r="D176" s="541">
        <f>RANK(R176,R171:S178,0)</f>
        <v>8</v>
      </c>
      <c r="E176" s="542"/>
      <c r="F176" s="1">
        <f>⑩存货!D73</f>
        <v>89.09</v>
      </c>
      <c r="G176" s="1">
        <f>⑩存货!E73</f>
        <v>142.06</v>
      </c>
      <c r="H176" s="1">
        <f>⑩存货!F73</f>
        <v>155.44</v>
      </c>
      <c r="I176" s="1">
        <f>⑩存货!G73</f>
        <v>134.80000000000001</v>
      </c>
      <c r="J176" s="1">
        <f>⑩存货!H73</f>
        <v>109.02000000000001</v>
      </c>
      <c r="K176" s="33"/>
      <c r="L176" s="33"/>
      <c r="M176" s="33"/>
      <c r="N176" s="33"/>
      <c r="O176" s="33"/>
      <c r="P176" s="33"/>
      <c r="Q176" s="33"/>
      <c r="R176" s="530">
        <f t="shared" si="31"/>
        <v>630.41000000000008</v>
      </c>
      <c r="S176" s="531"/>
    </row>
    <row r="177" spans="1:19" ht="21" customHeight="1" x14ac:dyDescent="0.15">
      <c r="A177" s="246"/>
      <c r="B177" s="302"/>
      <c r="C177" s="211" t="s">
        <v>9</v>
      </c>
      <c r="D177" s="541">
        <f>RANK(R177,R171:S178,0)</f>
        <v>5</v>
      </c>
      <c r="E177" s="542"/>
      <c r="F177" s="1">
        <f>⑩存货!D83</f>
        <v>541.32999999999993</v>
      </c>
      <c r="G177" s="1">
        <f>⑩存货!E83</f>
        <v>494.72</v>
      </c>
      <c r="H177" s="1">
        <f>⑩存货!F83</f>
        <v>381.71999999999997</v>
      </c>
      <c r="I177" s="1">
        <f>⑩存货!G83</f>
        <v>506.33000000000004</v>
      </c>
      <c r="J177" s="1">
        <f>⑩存货!H83</f>
        <v>288.07</v>
      </c>
      <c r="K177" s="33"/>
      <c r="L177" s="33"/>
      <c r="M177" s="33"/>
      <c r="N177" s="33"/>
      <c r="O177" s="33"/>
      <c r="P177" s="33"/>
      <c r="Q177" s="33"/>
      <c r="R177" s="530">
        <f t="shared" si="31"/>
        <v>2212.17</v>
      </c>
      <c r="S177" s="531"/>
    </row>
    <row r="178" spans="1:19" ht="21" customHeight="1" x14ac:dyDescent="0.15">
      <c r="A178" s="246"/>
      <c r="B178" s="302"/>
      <c r="C178" s="211" t="s">
        <v>65</v>
      </c>
      <c r="D178" s="541">
        <f>RANK(R178,R171:S178,0)</f>
        <v>7</v>
      </c>
      <c r="E178" s="542"/>
      <c r="F178" s="1">
        <f>⑩存货!D93</f>
        <v>159.550984037902</v>
      </c>
      <c r="G178" s="1">
        <f>⑩存货!E93</f>
        <v>126.86277299338801</v>
      </c>
      <c r="H178" s="1">
        <f>⑩存货!F93</f>
        <v>184.75385087599901</v>
      </c>
      <c r="I178" s="1">
        <f>⑩存货!G93</f>
        <v>148.41</v>
      </c>
      <c r="J178" s="1">
        <f>⑩存货!H93</f>
        <v>135.84</v>
      </c>
      <c r="K178" s="33"/>
      <c r="L178" s="33"/>
      <c r="M178" s="33"/>
      <c r="N178" s="33"/>
      <c r="O178" s="33"/>
      <c r="P178" s="33"/>
      <c r="Q178" s="33"/>
      <c r="R178" s="530">
        <f t="shared" si="31"/>
        <v>755.41760790728904</v>
      </c>
      <c r="S178" s="531"/>
    </row>
    <row r="179" spans="1:19" ht="21" customHeight="1" x14ac:dyDescent="0.15">
      <c r="A179" s="246"/>
      <c r="B179" s="302"/>
      <c r="C179" s="211" t="s">
        <v>19</v>
      </c>
      <c r="D179" s="308" t="s">
        <v>197</v>
      </c>
      <c r="E179" s="309"/>
      <c r="F179" s="522">
        <f>SUM(F171:F178)</f>
        <v>4788.7306541137496</v>
      </c>
      <c r="G179" s="522">
        <f t="shared" ref="G179:J179" si="32">SUM(G171:G178)</f>
        <v>4797.8803223714785</v>
      </c>
      <c r="H179" s="522">
        <f t="shared" si="32"/>
        <v>4579.3223206126904</v>
      </c>
      <c r="I179" s="522">
        <f t="shared" si="32"/>
        <v>4895.3690724708968</v>
      </c>
      <c r="J179" s="522">
        <f t="shared" si="32"/>
        <v>5487.4368674925863</v>
      </c>
      <c r="K179" s="532"/>
      <c r="L179" s="532"/>
      <c r="M179" s="532"/>
      <c r="N179" s="532"/>
      <c r="O179" s="532"/>
      <c r="P179" s="532"/>
      <c r="Q179" s="532"/>
      <c r="R179" s="533">
        <f>SUM(F179:Q179)</f>
        <v>24548.739237061403</v>
      </c>
      <c r="S179" s="534"/>
    </row>
    <row r="180" spans="1:19" s="14" customFormat="1" ht="21" customHeight="1" x14ac:dyDescent="0.15">
      <c r="A180" s="246"/>
      <c r="B180" s="254" t="s">
        <v>38</v>
      </c>
      <c r="C180" s="254"/>
      <c r="D180" s="254" t="s">
        <v>26</v>
      </c>
      <c r="E180" s="254"/>
      <c r="F180" s="297" t="s">
        <v>52</v>
      </c>
      <c r="G180" s="297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297"/>
      <c r="S180" s="298"/>
    </row>
    <row r="181" spans="1:19" s="14" customFormat="1" ht="21" customHeight="1" x14ac:dyDescent="0.15">
      <c r="A181" s="246"/>
      <c r="B181" s="254"/>
      <c r="C181" s="254"/>
      <c r="D181" s="254"/>
      <c r="E181" s="254"/>
      <c r="F181" s="209" t="s">
        <v>16</v>
      </c>
      <c r="G181" s="209" t="s">
        <v>18</v>
      </c>
      <c r="H181" s="209" t="s">
        <v>27</v>
      </c>
      <c r="I181" s="209" t="s">
        <v>28</v>
      </c>
      <c r="J181" s="209" t="s">
        <v>29</v>
      </c>
      <c r="K181" s="209" t="s">
        <v>30</v>
      </c>
      <c r="L181" s="209" t="s">
        <v>31</v>
      </c>
      <c r="M181" s="209" t="s">
        <v>32</v>
      </c>
      <c r="N181" s="209" t="s">
        <v>33</v>
      </c>
      <c r="O181" s="209" t="s">
        <v>34</v>
      </c>
      <c r="P181" s="209" t="s">
        <v>35</v>
      </c>
      <c r="Q181" s="209" t="s">
        <v>36</v>
      </c>
      <c r="R181" s="297" t="s">
        <v>19</v>
      </c>
      <c r="S181" s="298"/>
    </row>
    <row r="182" spans="1:19" s="14" customFormat="1" ht="21" customHeight="1" x14ac:dyDescent="0.15">
      <c r="A182" s="246"/>
      <c r="B182" s="287" t="s">
        <v>22</v>
      </c>
      <c r="C182" s="287"/>
      <c r="D182" s="288" t="s">
        <v>37</v>
      </c>
      <c r="E182" s="289"/>
      <c r="F182" s="543">
        <v>2303.5161308417</v>
      </c>
      <c r="G182" s="544">
        <v>2113.5052816901998</v>
      </c>
      <c r="H182" s="544">
        <v>1822.1951774830002</v>
      </c>
      <c r="I182" s="544">
        <v>1485.07</v>
      </c>
      <c r="J182" s="544">
        <v>1431.81</v>
      </c>
      <c r="K182" s="544">
        <v>1321.7499999999998</v>
      </c>
      <c r="L182" s="544">
        <v>1140.6189472622978</v>
      </c>
      <c r="M182" s="544">
        <v>1078.22</v>
      </c>
      <c r="N182" s="544">
        <v>1050.4998000000001</v>
      </c>
      <c r="O182" s="544">
        <v>1309.3143735713991</v>
      </c>
      <c r="P182" s="544">
        <v>1491.9599999999998</v>
      </c>
      <c r="Q182" s="544">
        <v>1552.3399999999997</v>
      </c>
      <c r="R182" s="552">
        <f>AVERAGE(F182:Q182)</f>
        <v>1508.3999759040496</v>
      </c>
      <c r="S182" s="553"/>
    </row>
    <row r="183" spans="1:19" s="14" customFormat="1" ht="21" customHeight="1" x14ac:dyDescent="0.15">
      <c r="A183" s="246"/>
      <c r="B183" s="287"/>
      <c r="C183" s="287"/>
      <c r="D183" s="290" t="s">
        <v>199</v>
      </c>
      <c r="E183" s="291"/>
      <c r="F183" s="545">
        <v>227.70688999999999</v>
      </c>
      <c r="G183" s="546">
        <v>204.00586900000002</v>
      </c>
      <c r="H183" s="546">
        <v>193.98480254999998</v>
      </c>
      <c r="I183" s="546">
        <v>229.47</v>
      </c>
      <c r="J183" s="546">
        <v>204.13</v>
      </c>
      <c r="K183" s="546">
        <v>147.37</v>
      </c>
      <c r="L183" s="546">
        <v>290.60000000000002</v>
      </c>
      <c r="M183" s="546">
        <v>215.41</v>
      </c>
      <c r="N183" s="546">
        <v>164.46</v>
      </c>
      <c r="O183" s="546">
        <v>123.86</v>
      </c>
      <c r="P183" s="546">
        <v>299.02</v>
      </c>
      <c r="Q183" s="546">
        <v>351.04926598999998</v>
      </c>
      <c r="R183" s="554">
        <f>AVERAGE(F183:Q183)</f>
        <v>220.92223562833331</v>
      </c>
      <c r="S183" s="555"/>
    </row>
    <row r="184" spans="1:19" s="14" customFormat="1" ht="21" customHeight="1" x14ac:dyDescent="0.15">
      <c r="A184" s="246"/>
      <c r="B184" s="287"/>
      <c r="C184" s="287"/>
      <c r="D184" s="290" t="s">
        <v>200</v>
      </c>
      <c r="E184" s="291"/>
      <c r="F184" s="545">
        <v>2033.819405</v>
      </c>
      <c r="G184" s="546">
        <v>1602.1235795600001</v>
      </c>
      <c r="H184" s="546">
        <v>1345.2239520099999</v>
      </c>
      <c r="I184" s="546">
        <v>1906.29</v>
      </c>
      <c r="J184" s="546">
        <v>2274.5100000000002</v>
      </c>
      <c r="K184" s="546">
        <v>1925.2600000000002</v>
      </c>
      <c r="L184" s="546">
        <v>1289.23293626349</v>
      </c>
      <c r="M184" s="546">
        <v>1232.06</v>
      </c>
      <c r="N184" s="546">
        <v>1679.1705527700001</v>
      </c>
      <c r="O184" s="546">
        <v>1717.36</v>
      </c>
      <c r="P184" s="546">
        <v>2382.5299999999997</v>
      </c>
      <c r="Q184" s="546">
        <v>1867.697633309986</v>
      </c>
      <c r="R184" s="554">
        <f t="shared" ref="R184:R185" si="33">AVERAGE(F184:Q184)</f>
        <v>1771.2731715761226</v>
      </c>
      <c r="S184" s="555"/>
    </row>
    <row r="185" spans="1:19" s="14" customFormat="1" ht="21" customHeight="1" x14ac:dyDescent="0.15">
      <c r="A185" s="246"/>
      <c r="B185" s="287"/>
      <c r="C185" s="287"/>
      <c r="D185" s="290" t="s">
        <v>201</v>
      </c>
      <c r="E185" s="291"/>
      <c r="F185" s="545">
        <v>400.42</v>
      </c>
      <c r="G185" s="546">
        <v>376.23</v>
      </c>
      <c r="H185" s="546">
        <v>379.17</v>
      </c>
      <c r="I185" s="546">
        <v>413.35</v>
      </c>
      <c r="J185" s="546">
        <v>400.91</v>
      </c>
      <c r="K185" s="546">
        <v>413.04</v>
      </c>
      <c r="L185" s="546">
        <v>411.99000000000007</v>
      </c>
      <c r="M185" s="546">
        <v>409.6400000000001</v>
      </c>
      <c r="N185" s="546">
        <v>403.35064420000009</v>
      </c>
      <c r="O185" s="546">
        <v>394.61000000000007</v>
      </c>
      <c r="P185" s="546">
        <v>226.51000000000002</v>
      </c>
      <c r="Q185" s="546">
        <v>280.61959190586202</v>
      </c>
      <c r="R185" s="554">
        <f t="shared" si="33"/>
        <v>375.8200196754886</v>
      </c>
      <c r="S185" s="555"/>
    </row>
    <row r="186" spans="1:19" s="14" customFormat="1" ht="21" customHeight="1" x14ac:dyDescent="0.15">
      <c r="A186" s="246"/>
      <c r="B186" s="287"/>
      <c r="C186" s="287"/>
      <c r="D186" s="292" t="s">
        <v>19</v>
      </c>
      <c r="E186" s="293"/>
      <c r="F186" s="547">
        <f>SUM(F182:F185)</f>
        <v>4965.4624258416998</v>
      </c>
      <c r="G186" s="548">
        <f t="shared" ref="G186:Q186" si="34">SUM(G182:G185)</f>
        <v>4295.8647302501995</v>
      </c>
      <c r="H186" s="548">
        <f t="shared" si="34"/>
        <v>3740.5739320430002</v>
      </c>
      <c r="I186" s="548">
        <f t="shared" si="34"/>
        <v>4034.18</v>
      </c>
      <c r="J186" s="548">
        <f t="shared" si="34"/>
        <v>4311.3600000000006</v>
      </c>
      <c r="K186" s="548">
        <f t="shared" si="34"/>
        <v>3807.42</v>
      </c>
      <c r="L186" s="548">
        <f t="shared" si="34"/>
        <v>3132.4418835257879</v>
      </c>
      <c r="M186" s="548">
        <f t="shared" si="34"/>
        <v>2935.33</v>
      </c>
      <c r="N186" s="548">
        <f t="shared" si="34"/>
        <v>3297.4809969700004</v>
      </c>
      <c r="O186" s="548">
        <f t="shared" si="34"/>
        <v>3545.1443735713988</v>
      </c>
      <c r="P186" s="548">
        <f t="shared" si="34"/>
        <v>4400.0199999999995</v>
      </c>
      <c r="Q186" s="548">
        <f t="shared" si="34"/>
        <v>4051.7064912058477</v>
      </c>
      <c r="R186" s="564">
        <f>AVERAGE(F186:Q186)</f>
        <v>3876.4154027839945</v>
      </c>
      <c r="S186" s="565"/>
    </row>
    <row r="187" spans="1:19" s="14" customFormat="1" ht="21" customHeight="1" x14ac:dyDescent="0.15">
      <c r="A187" s="246"/>
      <c r="B187" s="287" t="s">
        <v>23</v>
      </c>
      <c r="C187" s="287"/>
      <c r="D187" s="288" t="s">
        <v>37</v>
      </c>
      <c r="E187" s="289"/>
      <c r="F187" s="543">
        <f>⑩存货!D95</f>
        <v>2375.0365840379022</v>
      </c>
      <c r="G187" s="544">
        <f>⑩存货!E95</f>
        <v>2391.5879334252159</v>
      </c>
      <c r="H187" s="544">
        <f>⑩存货!F95</f>
        <v>2009.8910806787233</v>
      </c>
      <c r="I187" s="544">
        <f>⑩存货!G95</f>
        <v>2257.278399430897</v>
      </c>
      <c r="J187" s="544">
        <f>⑩存货!H95</f>
        <v>2352.872021892586</v>
      </c>
      <c r="K187" s="549"/>
      <c r="L187" s="549"/>
      <c r="M187" s="549"/>
      <c r="N187" s="549"/>
      <c r="O187" s="549"/>
      <c r="P187" s="549"/>
      <c r="Q187" s="549"/>
      <c r="R187" s="552">
        <f>AVERAGE(F187:Q187)</f>
        <v>2277.3332038930648</v>
      </c>
      <c r="S187" s="553"/>
    </row>
    <row r="188" spans="1:19" s="14" customFormat="1" ht="21" customHeight="1" x14ac:dyDescent="0.15">
      <c r="A188" s="246"/>
      <c r="B188" s="287"/>
      <c r="C188" s="287"/>
      <c r="D188" s="290" t="s">
        <v>199</v>
      </c>
      <c r="E188" s="291"/>
      <c r="F188" s="545">
        <f>⑩存货!D97</f>
        <v>296.50674198999997</v>
      </c>
      <c r="G188" s="546">
        <f>⑩存货!E97</f>
        <v>323.96330889000001</v>
      </c>
      <c r="H188" s="546">
        <f>⑩存货!F97</f>
        <v>373.77822658000002</v>
      </c>
      <c r="I188" s="546">
        <f>⑩存货!G97</f>
        <v>332.37067303999999</v>
      </c>
      <c r="J188" s="546">
        <f>⑩存货!H97</f>
        <v>276.20791430999998</v>
      </c>
      <c r="K188" s="550"/>
      <c r="L188" s="550"/>
      <c r="M188" s="550"/>
      <c r="N188" s="550"/>
      <c r="O188" s="550"/>
      <c r="P188" s="550"/>
      <c r="Q188" s="550"/>
      <c r="R188" s="554">
        <f>AVERAGE(F188:Q188)</f>
        <v>320.56537296199997</v>
      </c>
      <c r="S188" s="555"/>
    </row>
    <row r="189" spans="1:19" s="14" customFormat="1" ht="21" customHeight="1" x14ac:dyDescent="0.15">
      <c r="A189" s="246"/>
      <c r="B189" s="287"/>
      <c r="C189" s="287"/>
      <c r="D189" s="290" t="s">
        <v>200</v>
      </c>
      <c r="E189" s="291"/>
      <c r="F189" s="545">
        <f>⑩存货!D99</f>
        <v>1836.4732361799859</v>
      </c>
      <c r="G189" s="546">
        <f>⑩存货!E99</f>
        <v>1748.9590800562619</v>
      </c>
      <c r="H189" s="546">
        <f>⑩存货!F99</f>
        <v>1669.5930133539671</v>
      </c>
      <c r="I189" s="546">
        <f>⑩存货!G99</f>
        <v>1783.3300000000002</v>
      </c>
      <c r="J189" s="546">
        <f>⑩存货!H99</f>
        <v>2344.75693129</v>
      </c>
      <c r="K189" s="550"/>
      <c r="L189" s="550"/>
      <c r="M189" s="550"/>
      <c r="N189" s="550"/>
      <c r="O189" s="550"/>
      <c r="P189" s="550"/>
      <c r="Q189" s="550"/>
      <c r="R189" s="554">
        <f t="shared" ref="R189:R190" si="35">AVERAGE(F189:Q189)</f>
        <v>1876.6224521760428</v>
      </c>
      <c r="S189" s="555"/>
    </row>
    <row r="190" spans="1:19" s="14" customFormat="1" ht="21" customHeight="1" x14ac:dyDescent="0.15">
      <c r="A190" s="246"/>
      <c r="B190" s="287"/>
      <c r="C190" s="287"/>
      <c r="D190" s="290" t="s">
        <v>201</v>
      </c>
      <c r="E190" s="291"/>
      <c r="F190" s="545">
        <f>⑩存货!D101</f>
        <v>280.71409190586195</v>
      </c>
      <c r="G190" s="546">
        <f>⑩存货!E101</f>
        <v>333.37</v>
      </c>
      <c r="H190" s="546">
        <f>⑩存货!F101</f>
        <v>526.05999999999995</v>
      </c>
      <c r="I190" s="546">
        <f>⑩存货!G101</f>
        <v>522.39</v>
      </c>
      <c r="J190" s="546">
        <f>⑩存货!H101</f>
        <v>513.6</v>
      </c>
      <c r="K190" s="550"/>
      <c r="L190" s="550"/>
      <c r="M190" s="550"/>
      <c r="N190" s="550"/>
      <c r="O190" s="550"/>
      <c r="P190" s="550"/>
      <c r="Q190" s="550"/>
      <c r="R190" s="554">
        <f t="shared" si="35"/>
        <v>435.22681838117234</v>
      </c>
      <c r="S190" s="555"/>
    </row>
    <row r="191" spans="1:19" s="14" customFormat="1" ht="21" customHeight="1" x14ac:dyDescent="0.15">
      <c r="A191" s="246"/>
      <c r="B191" s="287"/>
      <c r="C191" s="287"/>
      <c r="D191" s="258" t="s">
        <v>19</v>
      </c>
      <c r="E191" s="259"/>
      <c r="F191" s="547">
        <f>SUM(F187:F190)</f>
        <v>4788.7306541137505</v>
      </c>
      <c r="G191" s="548">
        <f t="shared" ref="G191:J191" si="36">SUM(G187:G190)</f>
        <v>4797.8803223714776</v>
      </c>
      <c r="H191" s="548">
        <f t="shared" si="36"/>
        <v>4579.3223206126895</v>
      </c>
      <c r="I191" s="548">
        <f t="shared" si="36"/>
        <v>4895.3690724708977</v>
      </c>
      <c r="J191" s="548">
        <f t="shared" si="36"/>
        <v>5487.4368674925863</v>
      </c>
      <c r="K191" s="551"/>
      <c r="L191" s="551"/>
      <c r="M191" s="551"/>
      <c r="N191" s="551"/>
      <c r="O191" s="551"/>
      <c r="P191" s="551"/>
      <c r="Q191" s="551"/>
      <c r="R191" s="562">
        <f>AVERAGE(F191:Q191)</f>
        <v>4909.7478474122809</v>
      </c>
      <c r="S191" s="563"/>
    </row>
    <row r="192" spans="1:19" s="14" customFormat="1" ht="21" customHeight="1" x14ac:dyDescent="0.15">
      <c r="A192" s="246"/>
      <c r="B192" s="287" t="s">
        <v>39</v>
      </c>
      <c r="C192" s="287"/>
      <c r="D192" s="294" t="s">
        <v>37</v>
      </c>
      <c r="E192" s="295"/>
      <c r="F192" s="543">
        <f>F187-F182</f>
        <v>71.520453196202197</v>
      </c>
      <c r="G192" s="544">
        <f t="shared" ref="G192:I192" si="37">G187-G182</f>
        <v>278.08265173501604</v>
      </c>
      <c r="H192" s="544">
        <f t="shared" si="37"/>
        <v>187.69590319572308</v>
      </c>
      <c r="I192" s="544">
        <f t="shared" si="37"/>
        <v>772.20839943089709</v>
      </c>
      <c r="J192" s="544">
        <f>J187-J182</f>
        <v>921.06202189258602</v>
      </c>
      <c r="K192" s="549"/>
      <c r="L192" s="549"/>
      <c r="M192" s="549"/>
      <c r="N192" s="549"/>
      <c r="O192" s="549"/>
      <c r="P192" s="549"/>
      <c r="Q192" s="549"/>
      <c r="R192" s="560">
        <f>AVERAGE(F192:Q192)</f>
        <v>446.11388589008493</v>
      </c>
      <c r="S192" s="561"/>
    </row>
    <row r="193" spans="1:19" s="14" customFormat="1" ht="21" customHeight="1" x14ac:dyDescent="0.15">
      <c r="A193" s="246"/>
      <c r="B193" s="287"/>
      <c r="C193" s="287"/>
      <c r="D193" s="290" t="s">
        <v>199</v>
      </c>
      <c r="E193" s="291"/>
      <c r="F193" s="545">
        <f t="shared" ref="F193:J193" si="38">F188-F183</f>
        <v>68.799851989999979</v>
      </c>
      <c r="G193" s="546">
        <f t="shared" si="38"/>
        <v>119.95743988999999</v>
      </c>
      <c r="H193" s="546">
        <f t="shared" si="38"/>
        <v>179.79342403000004</v>
      </c>
      <c r="I193" s="546">
        <f t="shared" si="38"/>
        <v>102.90067303999999</v>
      </c>
      <c r="J193" s="546">
        <f t="shared" si="38"/>
        <v>72.077914309999983</v>
      </c>
      <c r="K193" s="550"/>
      <c r="L193" s="550"/>
      <c r="M193" s="550"/>
      <c r="N193" s="550"/>
      <c r="O193" s="550"/>
      <c r="P193" s="550"/>
      <c r="Q193" s="550"/>
      <c r="R193" s="556">
        <f>AVERAGE(F193:Q193)</f>
        <v>108.705860652</v>
      </c>
      <c r="S193" s="557"/>
    </row>
    <row r="194" spans="1:19" s="14" customFormat="1" ht="21" customHeight="1" x14ac:dyDescent="0.15">
      <c r="A194" s="246"/>
      <c r="B194" s="287"/>
      <c r="C194" s="287"/>
      <c r="D194" s="290" t="s">
        <v>200</v>
      </c>
      <c r="E194" s="291"/>
      <c r="F194" s="545">
        <f t="shared" ref="F194:J194" si="39">F189-F184</f>
        <v>-197.3461688200141</v>
      </c>
      <c r="G194" s="546">
        <f t="shared" si="39"/>
        <v>146.83550049626183</v>
      </c>
      <c r="H194" s="546">
        <f t="shared" si="39"/>
        <v>324.36906134396713</v>
      </c>
      <c r="I194" s="546">
        <f t="shared" si="39"/>
        <v>-122.95999999999981</v>
      </c>
      <c r="J194" s="546">
        <f t="shared" si="39"/>
        <v>70.246931289999793</v>
      </c>
      <c r="K194" s="550"/>
      <c r="L194" s="550"/>
      <c r="M194" s="550"/>
      <c r="N194" s="550"/>
      <c r="O194" s="550"/>
      <c r="P194" s="550"/>
      <c r="Q194" s="550"/>
      <c r="R194" s="556">
        <f t="shared" ref="R194:R195" si="40">AVERAGE(F194:Q194)</f>
        <v>44.229064862042968</v>
      </c>
      <c r="S194" s="557"/>
    </row>
    <row r="195" spans="1:19" s="14" customFormat="1" ht="21" customHeight="1" x14ac:dyDescent="0.15">
      <c r="A195" s="246"/>
      <c r="B195" s="287"/>
      <c r="C195" s="287"/>
      <c r="D195" s="290" t="s">
        <v>201</v>
      </c>
      <c r="E195" s="291"/>
      <c r="F195" s="545">
        <f t="shared" ref="F195:J195" si="41">F190-F185</f>
        <v>-119.70590809413807</v>
      </c>
      <c r="G195" s="546">
        <f t="shared" si="41"/>
        <v>-42.860000000000014</v>
      </c>
      <c r="H195" s="546">
        <f t="shared" si="41"/>
        <v>146.88999999999993</v>
      </c>
      <c r="I195" s="546">
        <f t="shared" si="41"/>
        <v>109.03999999999996</v>
      </c>
      <c r="J195" s="546">
        <f t="shared" si="41"/>
        <v>112.69</v>
      </c>
      <c r="K195" s="550"/>
      <c r="L195" s="550"/>
      <c r="M195" s="550"/>
      <c r="N195" s="550"/>
      <c r="O195" s="550"/>
      <c r="P195" s="550"/>
      <c r="Q195" s="550"/>
      <c r="R195" s="556">
        <f t="shared" si="40"/>
        <v>41.210818381172359</v>
      </c>
      <c r="S195" s="557"/>
    </row>
    <row r="196" spans="1:19" s="14" customFormat="1" ht="21" customHeight="1" x14ac:dyDescent="0.15">
      <c r="A196" s="246"/>
      <c r="B196" s="287"/>
      <c r="C196" s="287"/>
      <c r="D196" s="258" t="s">
        <v>19</v>
      </c>
      <c r="E196" s="259"/>
      <c r="F196" s="547">
        <f>SUM(F192:F195)</f>
        <v>-176.73177172794999</v>
      </c>
      <c r="G196" s="548">
        <f t="shared" ref="G196:J196" si="42">SUM(G192:G195)</f>
        <v>502.01559212127779</v>
      </c>
      <c r="H196" s="548">
        <f t="shared" si="42"/>
        <v>838.74838856969018</v>
      </c>
      <c r="I196" s="548">
        <f t="shared" si="42"/>
        <v>861.18907247089726</v>
      </c>
      <c r="J196" s="548">
        <f t="shared" si="42"/>
        <v>1176.0768674925857</v>
      </c>
      <c r="K196" s="551"/>
      <c r="L196" s="551"/>
      <c r="M196" s="551"/>
      <c r="N196" s="551"/>
      <c r="O196" s="551"/>
      <c r="P196" s="551"/>
      <c r="Q196" s="551"/>
      <c r="R196" s="558">
        <f>AVERAGE(F196:Q196)</f>
        <v>640.25962978530026</v>
      </c>
      <c r="S196" s="559"/>
    </row>
    <row r="197" spans="1:19" ht="21" customHeight="1" x14ac:dyDescent="0.15">
      <c r="A197" s="229"/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26"/>
    </row>
    <row r="198" spans="1:19" ht="21" customHeight="1" x14ac:dyDescent="0.15">
      <c r="A198" s="219" t="s">
        <v>214</v>
      </c>
      <c r="B198" s="220" t="s">
        <v>215</v>
      </c>
      <c r="C198" s="112"/>
      <c r="D198" s="112"/>
      <c r="E198" s="113"/>
      <c r="F198" s="112"/>
      <c r="G198" s="114"/>
      <c r="H198" s="112"/>
      <c r="I198" s="112"/>
      <c r="J198" s="112"/>
      <c r="K198" s="112"/>
      <c r="L198" s="112"/>
      <c r="M198" s="115"/>
      <c r="N198" s="115"/>
      <c r="O198" s="115"/>
      <c r="P198" s="115"/>
      <c r="Q198" s="115"/>
      <c r="R198" s="115"/>
      <c r="S198" s="225"/>
    </row>
    <row r="199" spans="1:19" ht="21" customHeight="1" x14ac:dyDescent="0.15">
      <c r="A199" s="245" t="s">
        <v>218</v>
      </c>
      <c r="B199" s="161" t="s">
        <v>26</v>
      </c>
      <c r="C199" s="206" t="s">
        <v>63</v>
      </c>
      <c r="D199" s="206" t="s">
        <v>17</v>
      </c>
      <c r="E199" s="206" t="s">
        <v>27</v>
      </c>
      <c r="F199" s="206" t="s">
        <v>28</v>
      </c>
      <c r="G199" s="206" t="s">
        <v>29</v>
      </c>
      <c r="H199" s="206" t="s">
        <v>30</v>
      </c>
      <c r="I199" s="206" t="s">
        <v>31</v>
      </c>
      <c r="J199" s="206" t="s">
        <v>32</v>
      </c>
      <c r="K199" s="206" t="s">
        <v>33</v>
      </c>
      <c r="L199" s="206" t="s">
        <v>34</v>
      </c>
      <c r="M199" s="206" t="s">
        <v>35</v>
      </c>
      <c r="N199" s="206" t="s">
        <v>36</v>
      </c>
      <c r="O199" s="214" t="s">
        <v>10</v>
      </c>
      <c r="P199" s="371" t="s">
        <v>40</v>
      </c>
      <c r="Q199" s="372"/>
      <c r="R199" s="372"/>
      <c r="S199" s="373"/>
    </row>
    <row r="200" spans="1:19" ht="21" customHeight="1" x14ac:dyDescent="0.15">
      <c r="A200" s="246"/>
      <c r="B200" s="211" t="s">
        <v>193</v>
      </c>
      <c r="C200" s="566">
        <v>816</v>
      </c>
      <c r="D200" s="190">
        <v>787</v>
      </c>
      <c r="E200" s="190">
        <v>793</v>
      </c>
      <c r="F200" s="190">
        <v>790</v>
      </c>
      <c r="G200" s="190">
        <v>788</v>
      </c>
      <c r="H200" s="190">
        <v>780</v>
      </c>
      <c r="I200" s="190">
        <v>789</v>
      </c>
      <c r="J200" s="190">
        <v>805</v>
      </c>
      <c r="K200" s="190">
        <v>811</v>
      </c>
      <c r="L200" s="190">
        <v>812</v>
      </c>
      <c r="M200" s="190">
        <v>814</v>
      </c>
      <c r="N200" s="190">
        <v>811</v>
      </c>
      <c r="O200" s="567">
        <f>AVERAGE(C200:N200)</f>
        <v>799.66666666666663</v>
      </c>
      <c r="P200" s="374"/>
      <c r="Q200" s="375"/>
      <c r="R200" s="375"/>
      <c r="S200" s="376"/>
    </row>
    <row r="201" spans="1:19" ht="21" customHeight="1" x14ac:dyDescent="0.15">
      <c r="A201" s="246"/>
      <c r="B201" s="180" t="s">
        <v>241</v>
      </c>
      <c r="C201" s="568">
        <f>⑪人员管理!D80</f>
        <v>646</v>
      </c>
      <c r="D201" s="568">
        <f>⑪人员管理!E80</f>
        <v>593</v>
      </c>
      <c r="E201" s="568">
        <f>⑪人员管理!F80</f>
        <v>662</v>
      </c>
      <c r="F201" s="568">
        <f>⑪人员管理!G80</f>
        <v>654</v>
      </c>
      <c r="G201" s="568">
        <f>⑪人员管理!H80</f>
        <v>627</v>
      </c>
      <c r="H201" s="569"/>
      <c r="I201" s="569"/>
      <c r="J201" s="569"/>
      <c r="K201" s="569"/>
      <c r="L201" s="569"/>
      <c r="M201" s="569"/>
      <c r="N201" s="569"/>
      <c r="O201" s="570">
        <f>AVERAGE(C201:N201)</f>
        <v>636.4</v>
      </c>
      <c r="P201" s="374"/>
      <c r="Q201" s="375"/>
      <c r="R201" s="375"/>
      <c r="S201" s="376"/>
    </row>
    <row r="202" spans="1:19" ht="21" customHeight="1" x14ac:dyDescent="0.15">
      <c r="A202" s="246"/>
      <c r="B202" s="180" t="s">
        <v>242</v>
      </c>
      <c r="C202" s="568">
        <f>⑪人员管理!D82</f>
        <v>279</v>
      </c>
      <c r="D202" s="568">
        <f>⑪人员管理!E82</f>
        <v>282</v>
      </c>
      <c r="E202" s="568">
        <f>⑪人员管理!F82</f>
        <v>285</v>
      </c>
      <c r="F202" s="568">
        <f>⑪人员管理!G82</f>
        <v>285</v>
      </c>
      <c r="G202" s="568">
        <f>⑪人员管理!H82</f>
        <v>281</v>
      </c>
      <c r="H202" s="569"/>
      <c r="I202" s="569"/>
      <c r="J202" s="569"/>
      <c r="K202" s="569"/>
      <c r="L202" s="569"/>
      <c r="M202" s="569"/>
      <c r="N202" s="569"/>
      <c r="O202" s="570">
        <f t="shared" ref="O202:O203" si="43">AVERAGE(C202:N202)</f>
        <v>282.39999999999998</v>
      </c>
      <c r="P202" s="374"/>
      <c r="Q202" s="375"/>
      <c r="R202" s="375"/>
      <c r="S202" s="376"/>
    </row>
    <row r="203" spans="1:19" ht="21" customHeight="1" x14ac:dyDescent="0.15">
      <c r="A203" s="246"/>
      <c r="B203" s="180" t="s">
        <v>194</v>
      </c>
      <c r="C203" s="568">
        <f>SUM(C201:C202)</f>
        <v>925</v>
      </c>
      <c r="D203" s="568">
        <f t="shared" ref="D203:G203" si="44">SUM(D201:D202)</f>
        <v>875</v>
      </c>
      <c r="E203" s="568">
        <f t="shared" si="44"/>
        <v>947</v>
      </c>
      <c r="F203" s="568">
        <f t="shared" si="44"/>
        <v>939</v>
      </c>
      <c r="G203" s="568">
        <f t="shared" si="44"/>
        <v>908</v>
      </c>
      <c r="H203" s="569"/>
      <c r="I203" s="569"/>
      <c r="J203" s="569"/>
      <c r="K203" s="569"/>
      <c r="L203" s="569"/>
      <c r="M203" s="569"/>
      <c r="N203" s="569"/>
      <c r="O203" s="570">
        <f t="shared" si="43"/>
        <v>918.8</v>
      </c>
      <c r="P203" s="374"/>
      <c r="Q203" s="375"/>
      <c r="R203" s="375"/>
      <c r="S203" s="376"/>
    </row>
    <row r="204" spans="1:19" ht="21" customHeight="1" x14ac:dyDescent="0.15">
      <c r="A204" s="246"/>
      <c r="B204" s="211" t="s">
        <v>216</v>
      </c>
      <c r="C204" s="571">
        <f>C203-C200</f>
        <v>109</v>
      </c>
      <c r="D204" s="571">
        <f t="shared" ref="D204:G204" si="45">D203-D200</f>
        <v>88</v>
      </c>
      <c r="E204" s="571">
        <f t="shared" si="45"/>
        <v>154</v>
      </c>
      <c r="F204" s="571">
        <f t="shared" si="45"/>
        <v>149</v>
      </c>
      <c r="G204" s="571">
        <f t="shared" si="45"/>
        <v>120</v>
      </c>
      <c r="H204" s="571"/>
      <c r="I204" s="571"/>
      <c r="J204" s="571"/>
      <c r="K204" s="571"/>
      <c r="L204" s="571"/>
      <c r="M204" s="571"/>
      <c r="N204" s="571"/>
      <c r="O204" s="572">
        <f>O203-O200</f>
        <v>119.13333333333333</v>
      </c>
      <c r="P204" s="374"/>
      <c r="Q204" s="375"/>
      <c r="R204" s="375"/>
      <c r="S204" s="376"/>
    </row>
    <row r="205" spans="1:19" ht="21" customHeight="1" x14ac:dyDescent="0.15">
      <c r="A205" s="246"/>
      <c r="B205" s="211" t="s">
        <v>217</v>
      </c>
      <c r="C205" s="573">
        <f>(C203-C200)/C200</f>
        <v>0.13357843137254902</v>
      </c>
      <c r="D205" s="573">
        <f t="shared" ref="D205:O205" si="46">(D203-D200)/D200</f>
        <v>0.11181702668360864</v>
      </c>
      <c r="E205" s="573">
        <f t="shared" si="46"/>
        <v>0.19419924337957126</v>
      </c>
      <c r="F205" s="573">
        <f t="shared" si="46"/>
        <v>0.18860759493670887</v>
      </c>
      <c r="G205" s="573">
        <f t="shared" si="46"/>
        <v>0.15228426395939088</v>
      </c>
      <c r="H205" s="573"/>
      <c r="I205" s="573"/>
      <c r="J205" s="573"/>
      <c r="K205" s="573"/>
      <c r="L205" s="573"/>
      <c r="M205" s="573"/>
      <c r="N205" s="573"/>
      <c r="O205" s="574">
        <f t="shared" si="46"/>
        <v>0.14897874114214255</v>
      </c>
      <c r="P205" s="377"/>
      <c r="Q205" s="378"/>
      <c r="R205" s="378"/>
      <c r="S205" s="379"/>
    </row>
    <row r="206" spans="1:19" ht="21" customHeight="1" x14ac:dyDescent="0.15">
      <c r="A206" s="229"/>
      <c r="B206" s="207"/>
      <c r="C206" s="207"/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26"/>
    </row>
    <row r="207" spans="1:19" ht="21" customHeight="1" x14ac:dyDescent="0.15">
      <c r="A207" s="253" t="s">
        <v>0</v>
      </c>
      <c r="B207" s="254" t="s">
        <v>15</v>
      </c>
      <c r="C207" s="254"/>
      <c r="D207" s="254"/>
      <c r="E207" s="254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5"/>
    </row>
    <row r="208" spans="1:19" ht="21" customHeight="1" x14ac:dyDescent="0.15">
      <c r="A208" s="253"/>
      <c r="B208" s="254" t="s">
        <v>16</v>
      </c>
      <c r="C208" s="254"/>
      <c r="D208" s="254"/>
      <c r="E208" s="254" t="s">
        <v>18</v>
      </c>
      <c r="F208" s="254"/>
      <c r="G208" s="254"/>
      <c r="H208" s="254" t="s">
        <v>54</v>
      </c>
      <c r="I208" s="254"/>
      <c r="J208" s="254"/>
      <c r="K208" s="254" t="s">
        <v>55</v>
      </c>
      <c r="L208" s="254"/>
      <c r="M208" s="254"/>
      <c r="N208" s="256" t="s">
        <v>49</v>
      </c>
      <c r="O208" s="256"/>
      <c r="P208" s="256"/>
      <c r="Q208" s="256" t="s">
        <v>57</v>
      </c>
      <c r="R208" s="256"/>
      <c r="S208" s="257"/>
    </row>
    <row r="209" spans="1:19" ht="21" customHeight="1" x14ac:dyDescent="0.15">
      <c r="A209" s="253"/>
      <c r="B209" s="205" t="s">
        <v>13</v>
      </c>
      <c r="C209" s="205" t="s">
        <v>13</v>
      </c>
      <c r="D209" s="205" t="s">
        <v>19</v>
      </c>
      <c r="E209" s="205" t="s">
        <v>13</v>
      </c>
      <c r="F209" s="205" t="s">
        <v>56</v>
      </c>
      <c r="G209" s="205" t="s">
        <v>19</v>
      </c>
      <c r="H209" s="205" t="s">
        <v>13</v>
      </c>
      <c r="I209" s="205" t="s">
        <v>14</v>
      </c>
      <c r="J209" s="205" t="s">
        <v>19</v>
      </c>
      <c r="K209" s="205" t="s">
        <v>13</v>
      </c>
      <c r="L209" s="205" t="s">
        <v>14</v>
      </c>
      <c r="M209" s="205" t="s">
        <v>19</v>
      </c>
      <c r="N209" s="205" t="s">
        <v>13</v>
      </c>
      <c r="O209" s="205" t="s">
        <v>14</v>
      </c>
      <c r="P209" s="205" t="s">
        <v>19</v>
      </c>
      <c r="Q209" s="205" t="s">
        <v>13</v>
      </c>
      <c r="R209" s="205" t="s">
        <v>14</v>
      </c>
      <c r="S209" s="232" t="s">
        <v>19</v>
      </c>
    </row>
    <row r="210" spans="1:19" ht="21" customHeight="1" x14ac:dyDescent="0.15">
      <c r="A210" s="233" t="s">
        <v>4</v>
      </c>
      <c r="B210" s="153">
        <v>50</v>
      </c>
      <c r="C210" s="154">
        <v>44</v>
      </c>
      <c r="D210" s="154">
        <f>SUM(B210:C210)</f>
        <v>94</v>
      </c>
      <c r="E210" s="154">
        <v>34</v>
      </c>
      <c r="F210" s="154">
        <v>40</v>
      </c>
      <c r="G210" s="154">
        <f>SUM(E210:F210)</f>
        <v>74</v>
      </c>
      <c r="H210" s="154">
        <v>42</v>
      </c>
      <c r="I210" s="154">
        <v>40</v>
      </c>
      <c r="J210" s="154">
        <f>SUM(H210:I210)</f>
        <v>82</v>
      </c>
      <c r="K210" s="154">
        <v>48</v>
      </c>
      <c r="L210" s="154">
        <v>43</v>
      </c>
      <c r="M210" s="154">
        <f>SUM(K210:L210)</f>
        <v>91</v>
      </c>
      <c r="N210" s="575">
        <f>⑪人员管理!H16</f>
        <v>45</v>
      </c>
      <c r="O210" s="575">
        <f>⑪人员管理!H18</f>
        <v>46</v>
      </c>
      <c r="P210" s="575">
        <f>SUM(N210:O210)</f>
        <v>91</v>
      </c>
      <c r="Q210" s="154"/>
      <c r="R210" s="154"/>
      <c r="S210" s="234">
        <f>SUM(Q210:R210)</f>
        <v>0</v>
      </c>
    </row>
    <row r="211" spans="1:19" ht="21" customHeight="1" x14ac:dyDescent="0.15">
      <c r="A211" s="235" t="s">
        <v>12</v>
      </c>
      <c r="B211" s="155">
        <v>357</v>
      </c>
      <c r="C211" s="156">
        <v>90</v>
      </c>
      <c r="D211" s="156">
        <f t="shared" ref="D211:D217" si="47">SUM(B211:C211)</f>
        <v>447</v>
      </c>
      <c r="E211" s="156">
        <v>334</v>
      </c>
      <c r="F211" s="156">
        <v>95</v>
      </c>
      <c r="G211" s="156">
        <f t="shared" ref="G211:G217" si="48">SUM(E211:F211)</f>
        <v>429</v>
      </c>
      <c r="H211" s="156">
        <v>265</v>
      </c>
      <c r="I211" s="156">
        <v>174</v>
      </c>
      <c r="J211" s="156">
        <f t="shared" ref="J211:J218" si="49">SUM(H211:I211)</f>
        <v>439</v>
      </c>
      <c r="K211" s="156">
        <v>338</v>
      </c>
      <c r="L211" s="156">
        <v>94</v>
      </c>
      <c r="M211" s="156">
        <f t="shared" ref="M211:M218" si="50">SUM(K211:L211)</f>
        <v>432</v>
      </c>
      <c r="N211" s="576">
        <f>⑪人员管理!H24</f>
        <v>337</v>
      </c>
      <c r="O211" s="576">
        <f>⑪人员管理!H26</f>
        <v>92</v>
      </c>
      <c r="P211" s="576">
        <f t="shared" ref="P211:P218" si="51">SUM(N211:O211)</f>
        <v>429</v>
      </c>
      <c r="Q211" s="156"/>
      <c r="R211" s="156"/>
      <c r="S211" s="236">
        <f t="shared" ref="S211:S218" si="52">SUM(Q211:R211)</f>
        <v>0</v>
      </c>
    </row>
    <row r="212" spans="1:19" ht="21" customHeight="1" x14ac:dyDescent="0.15">
      <c r="A212" s="235" t="s">
        <v>58</v>
      </c>
      <c r="B212" s="155">
        <v>135</v>
      </c>
      <c r="C212" s="156">
        <v>30</v>
      </c>
      <c r="D212" s="156">
        <f t="shared" si="47"/>
        <v>165</v>
      </c>
      <c r="E212" s="156">
        <v>135</v>
      </c>
      <c r="F212" s="156">
        <v>30</v>
      </c>
      <c r="G212" s="156">
        <f t="shared" si="48"/>
        <v>165</v>
      </c>
      <c r="H212" s="156">
        <v>123</v>
      </c>
      <c r="I212" s="156">
        <v>41</v>
      </c>
      <c r="J212" s="156">
        <f t="shared" si="49"/>
        <v>164</v>
      </c>
      <c r="K212" s="156">
        <v>119</v>
      </c>
      <c r="L212" s="156">
        <v>36</v>
      </c>
      <c r="M212" s="156">
        <f t="shared" si="50"/>
        <v>155</v>
      </c>
      <c r="N212" s="576">
        <f>⑪人员管理!H32</f>
        <v>108</v>
      </c>
      <c r="O212" s="576">
        <f>⑪人员管理!H34</f>
        <v>34</v>
      </c>
      <c r="P212" s="576">
        <f t="shared" si="51"/>
        <v>142</v>
      </c>
      <c r="Q212" s="156"/>
      <c r="R212" s="156"/>
      <c r="S212" s="236">
        <f t="shared" si="52"/>
        <v>0</v>
      </c>
    </row>
    <row r="213" spans="1:19" ht="21" customHeight="1" x14ac:dyDescent="0.15">
      <c r="A213" s="235" t="s">
        <v>59</v>
      </c>
      <c r="B213" s="155">
        <v>34</v>
      </c>
      <c r="C213" s="156">
        <v>24</v>
      </c>
      <c r="D213" s="156">
        <f t="shared" si="47"/>
        <v>58</v>
      </c>
      <c r="E213" s="156">
        <v>33</v>
      </c>
      <c r="F213" s="156">
        <v>24</v>
      </c>
      <c r="G213" s="156">
        <f t="shared" si="48"/>
        <v>57</v>
      </c>
      <c r="H213" s="156">
        <v>48</v>
      </c>
      <c r="I213" s="156">
        <v>24</v>
      </c>
      <c r="J213" s="156">
        <f t="shared" si="49"/>
        <v>72</v>
      </c>
      <c r="K213" s="156">
        <v>50</v>
      </c>
      <c r="L213" s="156">
        <v>25</v>
      </c>
      <c r="M213" s="156">
        <f t="shared" si="50"/>
        <v>75</v>
      </c>
      <c r="N213" s="576">
        <f>⑪人员管理!H40</f>
        <v>44</v>
      </c>
      <c r="O213" s="576">
        <f>⑪人员管理!H42</f>
        <v>26</v>
      </c>
      <c r="P213" s="576">
        <f t="shared" si="51"/>
        <v>70</v>
      </c>
      <c r="Q213" s="156"/>
      <c r="R213" s="156"/>
      <c r="S213" s="236">
        <f t="shared" si="52"/>
        <v>0</v>
      </c>
    </row>
    <row r="214" spans="1:19" ht="21" customHeight="1" x14ac:dyDescent="0.15">
      <c r="A214" s="235" t="s">
        <v>60</v>
      </c>
      <c r="B214" s="155">
        <v>30</v>
      </c>
      <c r="C214" s="156">
        <v>34</v>
      </c>
      <c r="D214" s="156">
        <f t="shared" si="47"/>
        <v>64</v>
      </c>
      <c r="E214" s="156">
        <v>26</v>
      </c>
      <c r="F214" s="156">
        <v>34</v>
      </c>
      <c r="G214" s="156">
        <f t="shared" si="48"/>
        <v>60</v>
      </c>
      <c r="H214" s="156">
        <v>52</v>
      </c>
      <c r="I214" s="156">
        <v>33</v>
      </c>
      <c r="J214" s="156">
        <f t="shared" si="49"/>
        <v>85</v>
      </c>
      <c r="K214" s="156">
        <v>53</v>
      </c>
      <c r="L214" s="156">
        <v>34</v>
      </c>
      <c r="M214" s="156">
        <f t="shared" si="50"/>
        <v>87</v>
      </c>
      <c r="N214" s="576">
        <f>⑪人员管理!H48</f>
        <v>45</v>
      </c>
      <c r="O214" s="576">
        <f>⑪人员管理!H50</f>
        <v>35</v>
      </c>
      <c r="P214" s="576">
        <f t="shared" si="51"/>
        <v>80</v>
      </c>
      <c r="Q214" s="156"/>
      <c r="R214" s="156"/>
      <c r="S214" s="236">
        <f t="shared" si="52"/>
        <v>0</v>
      </c>
    </row>
    <row r="215" spans="1:19" ht="21" customHeight="1" x14ac:dyDescent="0.15">
      <c r="A215" s="235" t="s">
        <v>61</v>
      </c>
      <c r="B215" s="155">
        <v>8</v>
      </c>
      <c r="C215" s="156">
        <v>14</v>
      </c>
      <c r="D215" s="156">
        <f t="shared" si="47"/>
        <v>22</v>
      </c>
      <c r="E215" s="156">
        <v>8</v>
      </c>
      <c r="F215" s="156">
        <v>14</v>
      </c>
      <c r="G215" s="156">
        <f t="shared" si="48"/>
        <v>22</v>
      </c>
      <c r="H215" s="156">
        <v>5</v>
      </c>
      <c r="I215" s="156">
        <v>14</v>
      </c>
      <c r="J215" s="156">
        <f t="shared" si="49"/>
        <v>19</v>
      </c>
      <c r="K215" s="156">
        <v>2</v>
      </c>
      <c r="L215" s="156">
        <v>14</v>
      </c>
      <c r="M215" s="156">
        <f t="shared" si="50"/>
        <v>16</v>
      </c>
      <c r="N215" s="576">
        <f>⑪人员管理!H56</f>
        <v>2</v>
      </c>
      <c r="O215" s="576">
        <f>⑪人员管理!H58</f>
        <v>14</v>
      </c>
      <c r="P215" s="576">
        <f t="shared" si="51"/>
        <v>16</v>
      </c>
      <c r="Q215" s="156"/>
      <c r="R215" s="156"/>
      <c r="S215" s="236">
        <f t="shared" si="52"/>
        <v>0</v>
      </c>
    </row>
    <row r="216" spans="1:19" ht="21" customHeight="1" x14ac:dyDescent="0.15">
      <c r="A216" s="235" t="s">
        <v>62</v>
      </c>
      <c r="B216" s="155">
        <v>32</v>
      </c>
      <c r="C216" s="156">
        <v>33</v>
      </c>
      <c r="D216" s="156">
        <f t="shared" si="47"/>
        <v>65</v>
      </c>
      <c r="E216" s="156">
        <v>8</v>
      </c>
      <c r="F216" s="156">
        <v>14</v>
      </c>
      <c r="G216" s="156">
        <f t="shared" si="48"/>
        <v>22</v>
      </c>
      <c r="H216" s="156">
        <v>34</v>
      </c>
      <c r="I216" s="156">
        <v>31</v>
      </c>
      <c r="J216" s="156">
        <f t="shared" si="49"/>
        <v>65</v>
      </c>
      <c r="K216" s="156">
        <v>31</v>
      </c>
      <c r="L216" s="156">
        <v>30</v>
      </c>
      <c r="M216" s="156">
        <f t="shared" si="50"/>
        <v>61</v>
      </c>
      <c r="N216" s="576">
        <f>⑪人员管理!H64</f>
        <v>30</v>
      </c>
      <c r="O216" s="576">
        <f>⑪人员管理!H66</f>
        <v>28</v>
      </c>
      <c r="P216" s="576">
        <f t="shared" si="51"/>
        <v>58</v>
      </c>
      <c r="Q216" s="156"/>
      <c r="R216" s="156"/>
      <c r="S216" s="236">
        <f t="shared" si="52"/>
        <v>0</v>
      </c>
    </row>
    <row r="217" spans="1:19" ht="21" customHeight="1" x14ac:dyDescent="0.15">
      <c r="A217" s="235" t="s">
        <v>11</v>
      </c>
      <c r="B217" s="155">
        <v>3</v>
      </c>
      <c r="C217" s="156">
        <v>7</v>
      </c>
      <c r="D217" s="156">
        <f t="shared" si="47"/>
        <v>10</v>
      </c>
      <c r="E217" s="156">
        <v>4</v>
      </c>
      <c r="F217" s="156">
        <v>7</v>
      </c>
      <c r="G217" s="156">
        <f t="shared" si="48"/>
        <v>11</v>
      </c>
      <c r="H217" s="156">
        <v>16</v>
      </c>
      <c r="I217" s="156">
        <v>5</v>
      </c>
      <c r="J217" s="156">
        <f t="shared" si="49"/>
        <v>21</v>
      </c>
      <c r="K217" s="156">
        <v>17</v>
      </c>
      <c r="L217" s="156">
        <v>5</v>
      </c>
      <c r="M217" s="156">
        <f t="shared" si="50"/>
        <v>22</v>
      </c>
      <c r="N217" s="576">
        <f>⑪人员管理!H72</f>
        <v>16</v>
      </c>
      <c r="O217" s="576">
        <f>⑪人员管理!H74</f>
        <v>6</v>
      </c>
      <c r="P217" s="576">
        <f t="shared" si="51"/>
        <v>22</v>
      </c>
      <c r="Q217" s="156"/>
      <c r="R217" s="156"/>
      <c r="S217" s="236">
        <f t="shared" si="52"/>
        <v>0</v>
      </c>
    </row>
    <row r="218" spans="1:19" ht="21" customHeight="1" x14ac:dyDescent="0.15">
      <c r="A218" s="237" t="s">
        <v>19</v>
      </c>
      <c r="B218" s="149">
        <f>SUM(B210:B217)</f>
        <v>649</v>
      </c>
      <c r="C218" s="150">
        <f>SUM(C210:C217)</f>
        <v>276</v>
      </c>
      <c r="D218" s="151">
        <f>SUM(D210:D217)</f>
        <v>925</v>
      </c>
      <c r="E218" s="150">
        <f>SUM(E210:E217)</f>
        <v>582</v>
      </c>
      <c r="F218" s="150">
        <f>SUM(F210:F217)</f>
        <v>258</v>
      </c>
      <c r="G218" s="150">
        <f>SUM(E218:F218)</f>
        <v>840</v>
      </c>
      <c r="H218" s="150">
        <f>SUM(H210:H217)</f>
        <v>585</v>
      </c>
      <c r="I218" s="150">
        <f>SUM(I210:I217)</f>
        <v>362</v>
      </c>
      <c r="J218" s="150">
        <f t="shared" si="49"/>
        <v>947</v>
      </c>
      <c r="K218" s="150">
        <f>SUM(K210:K217)</f>
        <v>658</v>
      </c>
      <c r="L218" s="150">
        <f>SUM(L210:L217)</f>
        <v>281</v>
      </c>
      <c r="M218" s="150">
        <f t="shared" si="50"/>
        <v>939</v>
      </c>
      <c r="N218" s="150">
        <f>SUM(N210:N217)</f>
        <v>627</v>
      </c>
      <c r="O218" s="150">
        <f>SUM(O210:O217)</f>
        <v>281</v>
      </c>
      <c r="P218" s="150">
        <f t="shared" si="51"/>
        <v>908</v>
      </c>
      <c r="Q218" s="150">
        <f>SUM(Q210:Q217)</f>
        <v>0</v>
      </c>
      <c r="R218" s="150">
        <f>SUM(R210:R217)</f>
        <v>0</v>
      </c>
      <c r="S218" s="238">
        <f t="shared" si="52"/>
        <v>0</v>
      </c>
    </row>
    <row r="219" spans="1:19" ht="21" customHeight="1" x14ac:dyDescent="0.15">
      <c r="A219" s="229"/>
      <c r="B219" s="207"/>
      <c r="C219" s="207"/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26"/>
    </row>
    <row r="220" spans="1:19" ht="21" customHeight="1" x14ac:dyDescent="0.15">
      <c r="A220" s="219" t="s">
        <v>219</v>
      </c>
      <c r="B220" s="220" t="s">
        <v>220</v>
      </c>
      <c r="C220" s="112"/>
      <c r="D220" s="112"/>
      <c r="E220" s="113"/>
      <c r="F220" s="112"/>
      <c r="G220" s="114"/>
      <c r="H220" s="112"/>
      <c r="I220" s="112"/>
      <c r="J220" s="112"/>
      <c r="K220" s="112"/>
      <c r="L220" s="112"/>
      <c r="M220" s="115"/>
      <c r="N220" s="115"/>
      <c r="O220" s="115"/>
      <c r="P220" s="115"/>
      <c r="Q220" s="115"/>
      <c r="R220" s="115"/>
      <c r="S220" s="225"/>
    </row>
    <row r="221" spans="1:19" ht="21" customHeight="1" x14ac:dyDescent="0.15">
      <c r="A221" s="245" t="s">
        <v>229</v>
      </c>
      <c r="B221" s="206" t="s">
        <v>26</v>
      </c>
      <c r="C221" s="206" t="s">
        <v>63</v>
      </c>
      <c r="D221" s="206" t="s">
        <v>17</v>
      </c>
      <c r="E221" s="206" t="s">
        <v>27</v>
      </c>
      <c r="F221" s="206" t="s">
        <v>28</v>
      </c>
      <c r="G221" s="206" t="s">
        <v>29</v>
      </c>
      <c r="H221" s="206" t="s">
        <v>30</v>
      </c>
      <c r="I221" s="206" t="s">
        <v>31</v>
      </c>
      <c r="J221" s="206" t="s">
        <v>32</v>
      </c>
      <c r="K221" s="206" t="s">
        <v>33</v>
      </c>
      <c r="L221" s="206" t="s">
        <v>34</v>
      </c>
      <c r="M221" s="206" t="s">
        <v>35</v>
      </c>
      <c r="N221" s="206" t="s">
        <v>36</v>
      </c>
      <c r="O221" s="206" t="s">
        <v>10</v>
      </c>
      <c r="P221" s="247" t="s">
        <v>40</v>
      </c>
      <c r="Q221" s="247"/>
      <c r="R221" s="247"/>
      <c r="S221" s="248"/>
    </row>
    <row r="222" spans="1:19" ht="21" customHeight="1" x14ac:dyDescent="0.15">
      <c r="A222" s="246"/>
      <c r="B222" s="211" t="s">
        <v>22</v>
      </c>
      <c r="C222" s="577">
        <v>8.2910854043959201</v>
      </c>
      <c r="D222" s="3">
        <v>6.0281188618757557</v>
      </c>
      <c r="E222" s="3">
        <v>10.901170431133771</v>
      </c>
      <c r="F222" s="3">
        <v>9.4023332933816572</v>
      </c>
      <c r="G222" s="3">
        <v>8.6592957228025806</v>
      </c>
      <c r="H222" s="3">
        <v>5.1126507692307692</v>
      </c>
      <c r="I222" s="3">
        <v>7.160704219217064</v>
      </c>
      <c r="J222" s="3">
        <v>8.6190000012411936</v>
      </c>
      <c r="K222" s="3">
        <v>9.2048798498007436</v>
      </c>
      <c r="L222" s="3">
        <v>10.434234951609605</v>
      </c>
      <c r="M222" s="3">
        <v>11.431597042995529</v>
      </c>
      <c r="N222" s="3">
        <v>11.874148269479607</v>
      </c>
      <c r="O222" s="3">
        <f>AVERAGE(C222:N222)</f>
        <v>8.9266015680970181</v>
      </c>
      <c r="P222" s="249"/>
      <c r="Q222" s="249"/>
      <c r="R222" s="249"/>
      <c r="S222" s="250"/>
    </row>
    <row r="223" spans="1:19" ht="21" customHeight="1" x14ac:dyDescent="0.15">
      <c r="A223" s="246"/>
      <c r="B223" s="211" t="s">
        <v>23</v>
      </c>
      <c r="C223" s="571">
        <f>AVERAGE(D228:D235)</f>
        <v>10.899101016171327</v>
      </c>
      <c r="D223" s="571">
        <f t="shared" ref="D223:G223" si="53">AVERAGE(E228:E235)</f>
        <v>4.5968543894830658</v>
      </c>
      <c r="E223" s="571">
        <f t="shared" si="53"/>
        <v>9.7297374970230983</v>
      </c>
      <c r="F223" s="571">
        <f t="shared" si="53"/>
        <v>12.894584540465429</v>
      </c>
      <c r="G223" s="571">
        <f t="shared" si="53"/>
        <v>12.196240336251861</v>
      </c>
      <c r="H223" s="571"/>
      <c r="I223" s="571"/>
      <c r="J223" s="571"/>
      <c r="K223" s="571"/>
      <c r="L223" s="571"/>
      <c r="M223" s="571"/>
      <c r="N223" s="571"/>
      <c r="O223" s="3">
        <f>AVERAGE(C223:N223)</f>
        <v>10.063303555878957</v>
      </c>
      <c r="P223" s="249"/>
      <c r="Q223" s="249"/>
      <c r="R223" s="249"/>
      <c r="S223" s="250"/>
    </row>
    <row r="224" spans="1:19" ht="21" customHeight="1" x14ac:dyDescent="0.15">
      <c r="A224" s="246"/>
      <c r="B224" s="211" t="s">
        <v>216</v>
      </c>
      <c r="C224" s="571">
        <f>C223-C222</f>
        <v>2.6080156117754072</v>
      </c>
      <c r="D224" s="571">
        <f t="shared" ref="D224:G224" si="54">D223-D222</f>
        <v>-1.4312644723926899</v>
      </c>
      <c r="E224" s="571">
        <f>E223-E222</f>
        <v>-1.1714329341106726</v>
      </c>
      <c r="F224" s="571">
        <f t="shared" si="54"/>
        <v>3.4922512470837717</v>
      </c>
      <c r="G224" s="571">
        <f t="shared" si="54"/>
        <v>3.5369446134492808</v>
      </c>
      <c r="H224" s="571"/>
      <c r="I224" s="571"/>
      <c r="J224" s="571"/>
      <c r="K224" s="571"/>
      <c r="L224" s="571"/>
      <c r="M224" s="571"/>
      <c r="N224" s="571"/>
      <c r="O224" s="3">
        <f>AVERAGE(C224:N224)</f>
        <v>1.4069028131610195</v>
      </c>
      <c r="P224" s="249"/>
      <c r="Q224" s="249"/>
      <c r="R224" s="249"/>
      <c r="S224" s="250"/>
    </row>
    <row r="225" spans="1:20" ht="21" customHeight="1" x14ac:dyDescent="0.15">
      <c r="A225" s="246"/>
      <c r="B225" s="211" t="s">
        <v>217</v>
      </c>
      <c r="C225" s="573">
        <f>(C223-C222)/C222</f>
        <v>0.31455659718480783</v>
      </c>
      <c r="D225" s="573">
        <f t="shared" ref="D225:O225" si="55">(D223-D222)/D222</f>
        <v>-0.23743136211938043</v>
      </c>
      <c r="E225" s="573">
        <f t="shared" si="55"/>
        <v>-0.10745937250600698</v>
      </c>
      <c r="F225" s="573">
        <f t="shared" si="55"/>
        <v>0.37142389427334832</v>
      </c>
      <c r="G225" s="573">
        <f t="shared" si="55"/>
        <v>0.40845638336792461</v>
      </c>
      <c r="H225" s="573"/>
      <c r="I225" s="573"/>
      <c r="J225" s="573"/>
      <c r="K225" s="573"/>
      <c r="L225" s="573"/>
      <c r="M225" s="573"/>
      <c r="N225" s="573"/>
      <c r="O225" s="573">
        <f t="shared" si="55"/>
        <v>0.12733871665611504</v>
      </c>
      <c r="P225" s="251"/>
      <c r="Q225" s="251"/>
      <c r="R225" s="251"/>
      <c r="S225" s="252"/>
    </row>
    <row r="226" spans="1:20" ht="21" customHeight="1" x14ac:dyDescent="0.15">
      <c r="A226" s="219"/>
      <c r="B226" s="220"/>
      <c r="C226" s="220"/>
      <c r="D226" s="220"/>
      <c r="E226" s="220"/>
      <c r="F226" s="220"/>
      <c r="G226" s="220"/>
      <c r="H226" s="220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39"/>
    </row>
    <row r="227" spans="1:20" s="2" customFormat="1" ht="21" customHeight="1" x14ac:dyDescent="0.15">
      <c r="A227" s="359" t="s">
        <v>221</v>
      </c>
      <c r="B227" s="206" t="s">
        <v>20</v>
      </c>
      <c r="C227" s="206" t="s">
        <v>1</v>
      </c>
      <c r="D227" s="206" t="s">
        <v>16</v>
      </c>
      <c r="E227" s="206" t="s">
        <v>17</v>
      </c>
      <c r="F227" s="206" t="s">
        <v>27</v>
      </c>
      <c r="G227" s="206" t="s">
        <v>28</v>
      </c>
      <c r="H227" s="206" t="s">
        <v>29</v>
      </c>
      <c r="I227" s="206" t="s">
        <v>30</v>
      </c>
      <c r="J227" s="206" t="s">
        <v>31</v>
      </c>
      <c r="K227" s="206" t="s">
        <v>32</v>
      </c>
      <c r="L227" s="206" t="s">
        <v>33</v>
      </c>
      <c r="M227" s="206" t="s">
        <v>34</v>
      </c>
      <c r="N227" s="206" t="s">
        <v>35</v>
      </c>
      <c r="O227" s="206" t="s">
        <v>36</v>
      </c>
      <c r="P227" s="206" t="s">
        <v>19</v>
      </c>
      <c r="Q227" s="256" t="s">
        <v>222</v>
      </c>
      <c r="R227" s="256"/>
      <c r="S227" s="257"/>
      <c r="T227" s="17"/>
    </row>
    <row r="228" spans="1:20" s="2" customFormat="1" ht="21" customHeight="1" x14ac:dyDescent="0.15">
      <c r="A228" s="360"/>
      <c r="B228" s="181" t="s">
        <v>4</v>
      </c>
      <c r="C228" s="535">
        <f>RANK(P228,P228:P235,0)</f>
        <v>1</v>
      </c>
      <c r="D228" s="578">
        <f>⑫人均产值!C15</f>
        <v>18.850000000000001</v>
      </c>
      <c r="E228" s="578">
        <f>⑫人均产值!D15</f>
        <v>13.61</v>
      </c>
      <c r="F228" s="578">
        <f>⑫人均产值!E15</f>
        <v>22.72</v>
      </c>
      <c r="G228" s="578">
        <f>⑫人均产值!F15</f>
        <v>24.13</v>
      </c>
      <c r="H228" s="578">
        <f>⑫人均产值!G15</f>
        <v>23.05</v>
      </c>
      <c r="I228" s="579"/>
      <c r="J228" s="579"/>
      <c r="K228" s="579"/>
      <c r="L228" s="579"/>
      <c r="M228" s="579"/>
      <c r="N228" s="579"/>
      <c r="O228" s="579"/>
      <c r="P228" s="580">
        <f>SUM(D228:O228)</f>
        <v>102.36</v>
      </c>
      <c r="Q228" s="362"/>
      <c r="R228" s="363"/>
      <c r="S228" s="364"/>
      <c r="T228" s="17"/>
    </row>
    <row r="229" spans="1:20" s="2" customFormat="1" ht="21" customHeight="1" x14ac:dyDescent="0.15">
      <c r="A229" s="360"/>
      <c r="B229" s="181" t="s">
        <v>12</v>
      </c>
      <c r="C229" s="536">
        <f>RANK(P229,P228:P235,0)</f>
        <v>5</v>
      </c>
      <c r="D229" s="581">
        <f>⑫人均产值!C18</f>
        <v>5.49</v>
      </c>
      <c r="E229" s="581">
        <f>⑫人均产值!D18</f>
        <v>2.85</v>
      </c>
      <c r="F229" s="581">
        <f>⑫人均产值!E18</f>
        <v>5.64</v>
      </c>
      <c r="G229" s="581">
        <f>⑫人均产值!F18</f>
        <v>7.65</v>
      </c>
      <c r="H229" s="581">
        <f>⑫人均产值!G18</f>
        <v>7.82</v>
      </c>
      <c r="I229" s="582"/>
      <c r="J229" s="582"/>
      <c r="K229" s="582"/>
      <c r="L229" s="582"/>
      <c r="M229" s="582"/>
      <c r="N229" s="582"/>
      <c r="O229" s="582"/>
      <c r="P229" s="580">
        <f t="shared" ref="P229:P235" si="56">SUM(D229:O229)</f>
        <v>29.450000000000003</v>
      </c>
      <c r="Q229" s="356"/>
      <c r="R229" s="357"/>
      <c r="S229" s="358"/>
      <c r="T229" s="17"/>
    </row>
    <row r="230" spans="1:20" s="2" customFormat="1" ht="21" customHeight="1" x14ac:dyDescent="0.15">
      <c r="A230" s="360"/>
      <c r="B230" s="181" t="s">
        <v>5</v>
      </c>
      <c r="C230" s="537">
        <f>RANK(P230,P228:P235,0)</f>
        <v>7</v>
      </c>
      <c r="D230" s="581">
        <f>⑫人均产值!C21</f>
        <v>4.5347272727272703</v>
      </c>
      <c r="E230" s="581">
        <f>⑫人均产值!D21</f>
        <v>1.09981818181818</v>
      </c>
      <c r="F230" s="581">
        <f>⑫人均产值!E21</f>
        <v>3.9</v>
      </c>
      <c r="G230" s="581">
        <f>⑫人均产值!F21</f>
        <v>5.18</v>
      </c>
      <c r="H230" s="581">
        <f>⑫人均产值!G21</f>
        <v>3.55</v>
      </c>
      <c r="I230" s="582"/>
      <c r="J230" s="582"/>
      <c r="K230" s="582"/>
      <c r="L230" s="582"/>
      <c r="M230" s="582"/>
      <c r="N230" s="582"/>
      <c r="O230" s="582"/>
      <c r="P230" s="580">
        <f t="shared" si="56"/>
        <v>18.264545454545448</v>
      </c>
      <c r="Q230" s="356"/>
      <c r="R230" s="357"/>
      <c r="S230" s="358"/>
      <c r="T230" s="17"/>
    </row>
    <row r="231" spans="1:20" s="2" customFormat="1" ht="21" customHeight="1" x14ac:dyDescent="0.15">
      <c r="A231" s="360"/>
      <c r="B231" s="181" t="s">
        <v>6</v>
      </c>
      <c r="C231" s="537">
        <f>RANK(P231,P228:P235,0)</f>
        <v>2</v>
      </c>
      <c r="D231" s="581">
        <f>⑫人均产值!C24</f>
        <v>25.89</v>
      </c>
      <c r="E231" s="581">
        <f>⑫人均产值!D24</f>
        <v>0.95</v>
      </c>
      <c r="F231" s="581">
        <f>⑫人均产值!E24</f>
        <v>12.86</v>
      </c>
      <c r="G231" s="581">
        <f>⑫人均产值!F24</f>
        <v>27.78</v>
      </c>
      <c r="H231" s="581">
        <f>⑫人均产值!G24</f>
        <v>23.99</v>
      </c>
      <c r="I231" s="582"/>
      <c r="J231" s="582"/>
      <c r="K231" s="582"/>
      <c r="L231" s="582"/>
      <c r="M231" s="582"/>
      <c r="N231" s="582"/>
      <c r="O231" s="582"/>
      <c r="P231" s="580">
        <f t="shared" si="56"/>
        <v>91.47</v>
      </c>
      <c r="Q231" s="356"/>
      <c r="R231" s="357"/>
      <c r="S231" s="358"/>
      <c r="T231" s="17"/>
    </row>
    <row r="232" spans="1:20" s="2" customFormat="1" ht="21" customHeight="1" x14ac:dyDescent="0.15">
      <c r="A232" s="360"/>
      <c r="B232" s="181" t="s">
        <v>7</v>
      </c>
      <c r="C232" s="537">
        <f>RANK(P232,P228:P235,0)</f>
        <v>4</v>
      </c>
      <c r="D232" s="581">
        <f>⑫人均产值!C27</f>
        <v>13.2484375</v>
      </c>
      <c r="E232" s="581">
        <f>⑫人均产值!D27</f>
        <v>6.45116666666667</v>
      </c>
      <c r="F232" s="581">
        <f>⑫人均产值!E27</f>
        <v>14.392588235294101</v>
      </c>
      <c r="G232" s="581">
        <f>⑫人均产值!F27</f>
        <v>16.905057471264399</v>
      </c>
      <c r="H232" s="581">
        <f>⑫人均产值!G27</f>
        <v>15.896875</v>
      </c>
      <c r="I232" s="582"/>
      <c r="J232" s="582"/>
      <c r="K232" s="582"/>
      <c r="L232" s="582"/>
      <c r="M232" s="582"/>
      <c r="N232" s="582"/>
      <c r="O232" s="582"/>
      <c r="P232" s="580">
        <f t="shared" si="56"/>
        <v>66.894124873225167</v>
      </c>
      <c r="Q232" s="356"/>
      <c r="R232" s="357"/>
      <c r="S232" s="358"/>
      <c r="T232" s="17"/>
    </row>
    <row r="233" spans="1:20" s="2" customFormat="1" ht="21" customHeight="1" x14ac:dyDescent="0.15">
      <c r="A233" s="360"/>
      <c r="B233" s="181" t="s">
        <v>8</v>
      </c>
      <c r="C233" s="538">
        <f>RANK(P233,P228:P235,0)</f>
        <v>8</v>
      </c>
      <c r="D233" s="581">
        <f>⑫人均产值!C30</f>
        <v>0.5331818181818182</v>
      </c>
      <c r="E233" s="581">
        <f>⑫人均产值!D30</f>
        <v>0.32590909090909093</v>
      </c>
      <c r="F233" s="581">
        <f>⑫人均产值!E30</f>
        <v>2.013157894736842</v>
      </c>
      <c r="G233" s="581">
        <f>⑫人均产值!F30</f>
        <v>0.26374999999999998</v>
      </c>
      <c r="H233" s="581">
        <f>⑫人均产值!G30</f>
        <v>0.51</v>
      </c>
      <c r="I233" s="582"/>
      <c r="J233" s="582"/>
      <c r="K233" s="582"/>
      <c r="L233" s="582"/>
      <c r="M233" s="582"/>
      <c r="N233" s="582"/>
      <c r="O233" s="582"/>
      <c r="P233" s="580">
        <f t="shared" si="56"/>
        <v>3.6459988038277507</v>
      </c>
      <c r="Q233" s="356"/>
      <c r="R233" s="357"/>
      <c r="S233" s="358"/>
      <c r="T233" s="17"/>
    </row>
    <row r="234" spans="1:20" s="2" customFormat="1" ht="21" customHeight="1" x14ac:dyDescent="0.15">
      <c r="A234" s="360"/>
      <c r="B234" s="181" t="s">
        <v>9</v>
      </c>
      <c r="C234" s="536">
        <f>RANK(P234,P228:P235,0)</f>
        <v>6</v>
      </c>
      <c r="D234" s="581">
        <f>⑫人均产值!C33</f>
        <v>2.8864615384615386</v>
      </c>
      <c r="E234" s="581">
        <f>⑫人均产值!D33</f>
        <v>1.3879411764705882</v>
      </c>
      <c r="F234" s="581">
        <f>⑫人均产值!E33</f>
        <v>4.7921538461538464</v>
      </c>
      <c r="G234" s="581">
        <f>⑫人均产值!F33</f>
        <v>6.3778688524590166</v>
      </c>
      <c r="H234" s="581">
        <f>⑫人均产值!G33</f>
        <v>5.7662295081967212</v>
      </c>
      <c r="I234" s="582"/>
      <c r="J234" s="582"/>
      <c r="K234" s="582"/>
      <c r="L234" s="582"/>
      <c r="M234" s="582"/>
      <c r="N234" s="582"/>
      <c r="O234" s="582"/>
      <c r="P234" s="580">
        <f t="shared" si="56"/>
        <v>21.210654921741714</v>
      </c>
      <c r="Q234" s="356"/>
      <c r="R234" s="357"/>
      <c r="S234" s="358"/>
      <c r="T234" s="17"/>
    </row>
    <row r="235" spans="1:20" s="2" customFormat="1" ht="21" customHeight="1" x14ac:dyDescent="0.15">
      <c r="A235" s="360"/>
      <c r="B235" s="181" t="s">
        <v>11</v>
      </c>
      <c r="C235" s="536">
        <f>RANK(P235,P228:P235,0)</f>
        <v>3</v>
      </c>
      <c r="D235" s="581">
        <f>⑫人均产值!C36</f>
        <v>15.76</v>
      </c>
      <c r="E235" s="581">
        <f>⑫人均产值!D36</f>
        <v>10.1</v>
      </c>
      <c r="F235" s="581">
        <f>⑫人均产值!E36</f>
        <v>11.52</v>
      </c>
      <c r="G235" s="581">
        <f>⑫人均产值!F36</f>
        <v>14.87</v>
      </c>
      <c r="H235" s="581">
        <f>⑫人均产值!G36</f>
        <v>16.98681818181818</v>
      </c>
      <c r="I235" s="582"/>
      <c r="J235" s="582"/>
      <c r="K235" s="582"/>
      <c r="L235" s="582"/>
      <c r="M235" s="582"/>
      <c r="N235" s="582"/>
      <c r="O235" s="582"/>
      <c r="P235" s="580">
        <f t="shared" si="56"/>
        <v>69.236818181818165</v>
      </c>
      <c r="Q235" s="356"/>
      <c r="R235" s="357"/>
      <c r="S235" s="358"/>
      <c r="T235" s="17"/>
    </row>
    <row r="236" spans="1:20" s="2" customFormat="1" ht="21" customHeight="1" x14ac:dyDescent="0.15">
      <c r="A236" s="361"/>
      <c r="B236" s="181" t="s">
        <v>19</v>
      </c>
      <c r="C236" s="157" t="s">
        <v>223</v>
      </c>
      <c r="D236" s="583">
        <f>SUM(D228:D235)</f>
        <v>87.192808129370619</v>
      </c>
      <c r="E236" s="583">
        <f t="shared" ref="E236:G236" si="57">SUM(E228:E235)</f>
        <v>36.774835115864526</v>
      </c>
      <c r="F236" s="583">
        <f t="shared" si="57"/>
        <v>77.837899976184787</v>
      </c>
      <c r="G236" s="583">
        <f t="shared" si="57"/>
        <v>103.15667632372343</v>
      </c>
      <c r="H236" s="583">
        <f>SUM(H228:H235)</f>
        <v>97.569922690014891</v>
      </c>
      <c r="I236" s="584"/>
      <c r="J236" s="584"/>
      <c r="K236" s="584"/>
      <c r="L236" s="584"/>
      <c r="M236" s="584"/>
      <c r="N236" s="584"/>
      <c r="O236" s="584"/>
      <c r="P236" s="548">
        <f>SUM(D236:O236)</f>
        <v>402.53214223515823</v>
      </c>
      <c r="Q236" s="365"/>
      <c r="R236" s="366"/>
      <c r="S236" s="367"/>
      <c r="T236" s="17"/>
    </row>
    <row r="237" spans="1:20" s="2" customFormat="1" ht="21" customHeight="1" x14ac:dyDescent="0.15">
      <c r="A237" s="240"/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07"/>
      <c r="Q237" s="207"/>
      <c r="R237" s="207"/>
      <c r="S237" s="226"/>
      <c r="T237" s="17"/>
    </row>
    <row r="238" spans="1:20" ht="21" customHeight="1" x14ac:dyDescent="0.15">
      <c r="A238" s="219" t="s">
        <v>225</v>
      </c>
      <c r="B238" s="220" t="s">
        <v>224</v>
      </c>
      <c r="C238" s="112"/>
      <c r="D238" s="112"/>
      <c r="E238" s="113"/>
      <c r="F238" s="112"/>
      <c r="G238" s="114"/>
      <c r="H238" s="112"/>
      <c r="I238" s="112"/>
      <c r="J238" s="112"/>
      <c r="K238" s="112"/>
      <c r="L238" s="112"/>
      <c r="M238" s="115"/>
      <c r="N238" s="115"/>
      <c r="O238" s="115"/>
      <c r="P238" s="115"/>
      <c r="Q238" s="115"/>
      <c r="R238" s="115"/>
      <c r="S238" s="225"/>
    </row>
    <row r="239" spans="1:20" s="2" customFormat="1" ht="21" customHeight="1" x14ac:dyDescent="0.15">
      <c r="A239" s="359" t="s">
        <v>227</v>
      </c>
      <c r="B239" s="206" t="s">
        <v>20</v>
      </c>
      <c r="C239" s="206" t="s">
        <v>1</v>
      </c>
      <c r="D239" s="206" t="s">
        <v>16</v>
      </c>
      <c r="E239" s="206" t="s">
        <v>17</v>
      </c>
      <c r="F239" s="206" t="s">
        <v>27</v>
      </c>
      <c r="G239" s="206" t="s">
        <v>28</v>
      </c>
      <c r="H239" s="206" t="s">
        <v>29</v>
      </c>
      <c r="I239" s="206" t="s">
        <v>30</v>
      </c>
      <c r="J239" s="206" t="s">
        <v>31</v>
      </c>
      <c r="K239" s="206" t="s">
        <v>32</v>
      </c>
      <c r="L239" s="206" t="s">
        <v>33</v>
      </c>
      <c r="M239" s="206" t="s">
        <v>34</v>
      </c>
      <c r="N239" s="206" t="s">
        <v>35</v>
      </c>
      <c r="O239" s="206" t="s">
        <v>36</v>
      </c>
      <c r="P239" s="206" t="s">
        <v>19</v>
      </c>
      <c r="Q239" s="256" t="s">
        <v>222</v>
      </c>
      <c r="R239" s="256"/>
      <c r="S239" s="257"/>
    </row>
    <row r="240" spans="1:20" s="2" customFormat="1" ht="21" customHeight="1" x14ac:dyDescent="0.15">
      <c r="A240" s="360"/>
      <c r="B240" s="208" t="s">
        <v>4</v>
      </c>
      <c r="C240" s="585">
        <f>RANK(P240,P240:P247,0)</f>
        <v>7</v>
      </c>
      <c r="D240" s="587">
        <f>⑬劳效!C16</f>
        <v>0.69116400799135613</v>
      </c>
      <c r="E240" s="587">
        <f>⑬劳效!D16</f>
        <v>0.55365543976298992</v>
      </c>
      <c r="F240" s="587">
        <f>⑬劳效!E16</f>
        <v>0.51314794650910922</v>
      </c>
      <c r="G240" s="587">
        <f>⑬劳效!F16</f>
        <v>0.76103452026589169</v>
      </c>
      <c r="H240" s="587">
        <f>⑬劳效!G16</f>
        <v>0.81040772826048968</v>
      </c>
      <c r="I240" s="588"/>
      <c r="J240" s="588"/>
      <c r="K240" s="588"/>
      <c r="L240" s="588"/>
      <c r="M240" s="588"/>
      <c r="N240" s="588"/>
      <c r="O240" s="588"/>
      <c r="P240" s="587">
        <f>AVERAGE(D240:O240)</f>
        <v>0.66588192855796735</v>
      </c>
      <c r="Q240" s="362"/>
      <c r="R240" s="363"/>
      <c r="S240" s="364"/>
    </row>
    <row r="241" spans="1:19" s="2" customFormat="1" ht="21" customHeight="1" x14ac:dyDescent="0.15">
      <c r="A241" s="360"/>
      <c r="B241" s="208" t="s">
        <v>12</v>
      </c>
      <c r="C241" s="586">
        <f>RANK(P241,P240:P247,0)</f>
        <v>3</v>
      </c>
      <c r="D241" s="589">
        <f>⑬劳效!C19</f>
        <v>0.87053333981953396</v>
      </c>
      <c r="E241" s="589">
        <f>⑬劳效!D19</f>
        <v>0.83885778649935328</v>
      </c>
      <c r="F241" s="589">
        <f>⑬劳效!E19</f>
        <v>0.86652358887334435</v>
      </c>
      <c r="G241" s="589">
        <f>⑬劳效!F19</f>
        <v>0.87933050281827541</v>
      </c>
      <c r="H241" s="589">
        <f>⑬劳效!G19</f>
        <v>0.88893647236143647</v>
      </c>
      <c r="I241" s="590"/>
      <c r="J241" s="590"/>
      <c r="K241" s="590"/>
      <c r="L241" s="590"/>
      <c r="M241" s="590"/>
      <c r="N241" s="590"/>
      <c r="O241" s="590"/>
      <c r="P241" s="587">
        <f t="shared" ref="P241:P247" si="58">AVERAGE(D241:O241)</f>
        <v>0.86883633807438865</v>
      </c>
      <c r="Q241" s="356"/>
      <c r="R241" s="357"/>
      <c r="S241" s="358"/>
    </row>
    <row r="242" spans="1:19" s="2" customFormat="1" ht="21" customHeight="1" x14ac:dyDescent="0.15">
      <c r="A242" s="360"/>
      <c r="B242" s="208" t="s">
        <v>5</v>
      </c>
      <c r="C242" s="586">
        <f>RANK(P242,P240:P247,0)</f>
        <v>5</v>
      </c>
      <c r="D242" s="589">
        <f>⑬劳效!C22</f>
        <v>0.81030677554623698</v>
      </c>
      <c r="E242" s="589">
        <f>⑬劳效!D22</f>
        <v>0.82275997383911048</v>
      </c>
      <c r="F242" s="589">
        <f>⑬劳效!E22</f>
        <v>0.84316423043852107</v>
      </c>
      <c r="G242" s="589">
        <f>⑬劳效!F22</f>
        <v>0.84851811196487381</v>
      </c>
      <c r="H242" s="589">
        <f>⑬劳效!G22</f>
        <v>0.82953181272509002</v>
      </c>
      <c r="I242" s="590"/>
      <c r="J242" s="590"/>
      <c r="K242" s="590"/>
      <c r="L242" s="590"/>
      <c r="M242" s="590"/>
      <c r="N242" s="590"/>
      <c r="O242" s="590"/>
      <c r="P242" s="587">
        <f t="shared" si="58"/>
        <v>0.83085618090276636</v>
      </c>
      <c r="Q242" s="356"/>
      <c r="R242" s="357"/>
      <c r="S242" s="358"/>
    </row>
    <row r="243" spans="1:19" s="2" customFormat="1" ht="21" customHeight="1" x14ac:dyDescent="0.15">
      <c r="A243" s="360"/>
      <c r="B243" s="208" t="s">
        <v>6</v>
      </c>
      <c r="C243" s="586">
        <f>RANK(P243,P240:P247,0)</f>
        <v>4</v>
      </c>
      <c r="D243" s="589">
        <f>⑬劳效!C25</f>
        <v>0.92134056343451198</v>
      </c>
      <c r="E243" s="589">
        <f>⑬劳效!D25</f>
        <v>0.83602518477963306</v>
      </c>
      <c r="F243" s="589">
        <f>⑬劳效!E25</f>
        <v>0.89434849777490832</v>
      </c>
      <c r="G243" s="589">
        <f>⑬劳效!F25</f>
        <v>0.81055801819762885</v>
      </c>
      <c r="H243" s="589">
        <f>⑬劳效!G25</f>
        <v>0.82410313750319941</v>
      </c>
      <c r="I243" s="590"/>
      <c r="J243" s="590"/>
      <c r="K243" s="590"/>
      <c r="L243" s="590"/>
      <c r="M243" s="590"/>
      <c r="N243" s="590"/>
      <c r="O243" s="590"/>
      <c r="P243" s="587">
        <f t="shared" si="58"/>
        <v>0.85727508033797617</v>
      </c>
      <c r="Q243" s="356"/>
      <c r="R243" s="357"/>
      <c r="S243" s="358"/>
    </row>
    <row r="244" spans="1:19" s="2" customFormat="1" ht="21" customHeight="1" x14ac:dyDescent="0.15">
      <c r="A244" s="360"/>
      <c r="B244" s="208" t="s">
        <v>7</v>
      </c>
      <c r="C244" s="586">
        <f>RANK(P244,P240:P247,0)</f>
        <v>6</v>
      </c>
      <c r="D244" s="589">
        <f>⑬劳效!C28</f>
        <v>0.73123631941629508</v>
      </c>
      <c r="E244" s="589">
        <f>⑬劳效!D28</f>
        <v>0.7572445905231443</v>
      </c>
      <c r="F244" s="589">
        <f>⑬劳效!E28</f>
        <v>0.68491546807973758</v>
      </c>
      <c r="G244" s="589">
        <f>⑬劳效!F28</f>
        <v>0.75947219604147032</v>
      </c>
      <c r="H244" s="589">
        <f>⑬劳效!G28</f>
        <v>0.84744371482176362</v>
      </c>
      <c r="I244" s="590"/>
      <c r="J244" s="590"/>
      <c r="K244" s="590"/>
      <c r="L244" s="590"/>
      <c r="M244" s="590"/>
      <c r="N244" s="590"/>
      <c r="O244" s="590"/>
      <c r="P244" s="587">
        <f t="shared" si="58"/>
        <v>0.75606245777648229</v>
      </c>
      <c r="Q244" s="356"/>
      <c r="R244" s="357"/>
      <c r="S244" s="358"/>
    </row>
    <row r="245" spans="1:19" s="2" customFormat="1" ht="21" customHeight="1" x14ac:dyDescent="0.15">
      <c r="A245" s="360"/>
      <c r="B245" s="208" t="s">
        <v>8</v>
      </c>
      <c r="C245" s="586">
        <f>RANK(P245,P240:P247,0)</f>
        <v>8</v>
      </c>
      <c r="D245" s="589">
        <f>⑬劳效!C31</f>
        <v>0.68405797101449284</v>
      </c>
      <c r="E245" s="589">
        <f>⑬劳效!D31</f>
        <v>0.71703296703296715</v>
      </c>
      <c r="F245" s="589">
        <f>⑬劳效!E31</f>
        <v>0.57351509250243426</v>
      </c>
      <c r="G245" s="589">
        <f>⑬劳效!F31</f>
        <v>0.51666666666666672</v>
      </c>
      <c r="H245" s="589">
        <f>⑬劳效!G31</f>
        <v>0.73636363636363633</v>
      </c>
      <c r="I245" s="590"/>
      <c r="J245" s="590"/>
      <c r="K245" s="590"/>
      <c r="L245" s="590"/>
      <c r="M245" s="590"/>
      <c r="N245" s="590"/>
      <c r="O245" s="590"/>
      <c r="P245" s="587">
        <f t="shared" si="58"/>
        <v>0.64552726671603944</v>
      </c>
      <c r="Q245" s="356"/>
      <c r="R245" s="357"/>
      <c r="S245" s="358"/>
    </row>
    <row r="246" spans="1:19" s="2" customFormat="1" ht="21" customHeight="1" x14ac:dyDescent="0.15">
      <c r="A246" s="360"/>
      <c r="B246" s="208" t="s">
        <v>9</v>
      </c>
      <c r="C246" s="586">
        <f>RANK(P246,P240:P247,0)</f>
        <v>2</v>
      </c>
      <c r="D246" s="589">
        <f>⑬劳效!C34</f>
        <v>0.9297612451228795</v>
      </c>
      <c r="E246" s="589">
        <f>⑬劳效!D34</f>
        <v>0.85628782254150881</v>
      </c>
      <c r="F246" s="589">
        <f>⑬劳效!E34</f>
        <v>0.82297721270026014</v>
      </c>
      <c r="G246" s="589">
        <f>⑬劳效!F34</f>
        <v>0.91682584251777999</v>
      </c>
      <c r="H246" s="589">
        <f>⑬劳效!G34</f>
        <v>0.91276769245704303</v>
      </c>
      <c r="I246" s="590"/>
      <c r="J246" s="590"/>
      <c r="K246" s="590"/>
      <c r="L246" s="590"/>
      <c r="M246" s="590"/>
      <c r="N246" s="590"/>
      <c r="O246" s="590"/>
      <c r="P246" s="587">
        <f t="shared" si="58"/>
        <v>0.88772396306789436</v>
      </c>
      <c r="Q246" s="356"/>
      <c r="R246" s="357"/>
      <c r="S246" s="358"/>
    </row>
    <row r="247" spans="1:19" s="2" customFormat="1" ht="21" customHeight="1" x14ac:dyDescent="0.15">
      <c r="A247" s="360"/>
      <c r="B247" s="208" t="s">
        <v>11</v>
      </c>
      <c r="C247" s="586">
        <f>RANK(P247,P240:P247,0)</f>
        <v>1</v>
      </c>
      <c r="D247" s="589">
        <f>⑬劳效!C37</f>
        <v>0.96042338709677411</v>
      </c>
      <c r="E247" s="589">
        <f>⑬劳效!D37</f>
        <v>0.78685096153846146</v>
      </c>
      <c r="F247" s="589">
        <f>⑬劳效!E37</f>
        <v>0.96733142353459678</v>
      </c>
      <c r="G247" s="589">
        <f>⑬劳效!F37</f>
        <v>0.93547077922077926</v>
      </c>
      <c r="H247" s="589">
        <f>⑬劳效!G37</f>
        <v>0.92933703850734417</v>
      </c>
      <c r="I247" s="590"/>
      <c r="J247" s="590"/>
      <c r="K247" s="590"/>
      <c r="L247" s="590"/>
      <c r="M247" s="590"/>
      <c r="N247" s="590"/>
      <c r="O247" s="590"/>
      <c r="P247" s="587">
        <f t="shared" si="58"/>
        <v>0.9158827179795912</v>
      </c>
      <c r="Q247" s="356"/>
      <c r="R247" s="357"/>
      <c r="S247" s="358"/>
    </row>
    <row r="248" spans="1:19" s="2" customFormat="1" ht="21" customHeight="1" x14ac:dyDescent="0.15">
      <c r="A248" s="361"/>
      <c r="B248" s="208" t="s">
        <v>10</v>
      </c>
      <c r="C248" s="158" t="s">
        <v>223</v>
      </c>
      <c r="D248" s="591">
        <f>AVERAGE(D240:D247)</f>
        <v>0.82485295118026003</v>
      </c>
      <c r="E248" s="591">
        <f t="shared" ref="E248:H248" si="59">AVERAGE(E240:E247)</f>
        <v>0.77108934081464608</v>
      </c>
      <c r="F248" s="591">
        <f t="shared" si="59"/>
        <v>0.77074043255161395</v>
      </c>
      <c r="G248" s="591">
        <f t="shared" si="59"/>
        <v>0.80348457971167075</v>
      </c>
      <c r="H248" s="591">
        <f t="shared" si="59"/>
        <v>0.84736140412500038</v>
      </c>
      <c r="I248" s="591"/>
      <c r="J248" s="591"/>
      <c r="K248" s="591"/>
      <c r="L248" s="591"/>
      <c r="M248" s="591"/>
      <c r="N248" s="591"/>
      <c r="O248" s="591"/>
      <c r="P248" s="591">
        <v>0.80457929717152177</v>
      </c>
      <c r="Q248" s="365"/>
      <c r="R248" s="366"/>
      <c r="S248" s="367"/>
    </row>
    <row r="249" spans="1:19" s="2" customFormat="1" ht="21" customHeight="1" x14ac:dyDescent="0.15">
      <c r="A249" s="134"/>
      <c r="B249" s="5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5"/>
      <c r="P249" s="135"/>
      <c r="Q249" s="135"/>
      <c r="R249" s="135"/>
      <c r="S249" s="242"/>
    </row>
    <row r="250" spans="1:19" ht="21" customHeight="1" x14ac:dyDescent="0.15">
      <c r="A250" s="245" t="s">
        <v>230</v>
      </c>
      <c r="B250" s="206" t="s">
        <v>26</v>
      </c>
      <c r="C250" s="206" t="s">
        <v>63</v>
      </c>
      <c r="D250" s="206" t="s">
        <v>17</v>
      </c>
      <c r="E250" s="206" t="s">
        <v>27</v>
      </c>
      <c r="F250" s="206" t="s">
        <v>28</v>
      </c>
      <c r="G250" s="206" t="s">
        <v>29</v>
      </c>
      <c r="H250" s="206" t="s">
        <v>30</v>
      </c>
      <c r="I250" s="206" t="s">
        <v>31</v>
      </c>
      <c r="J250" s="206" t="s">
        <v>32</v>
      </c>
      <c r="K250" s="206" t="s">
        <v>33</v>
      </c>
      <c r="L250" s="206" t="s">
        <v>34</v>
      </c>
      <c r="M250" s="206" t="s">
        <v>35</v>
      </c>
      <c r="N250" s="206" t="s">
        <v>36</v>
      </c>
      <c r="O250" s="206" t="s">
        <v>10</v>
      </c>
      <c r="P250" s="247" t="s">
        <v>40</v>
      </c>
      <c r="Q250" s="247"/>
      <c r="R250" s="247"/>
      <c r="S250" s="248"/>
    </row>
    <row r="251" spans="1:19" ht="21" customHeight="1" x14ac:dyDescent="0.15">
      <c r="A251" s="246"/>
      <c r="B251" s="211" t="s">
        <v>22</v>
      </c>
      <c r="C251" s="592">
        <v>0.50482966404271301</v>
      </c>
      <c r="D251" s="168">
        <v>0.51206163205488886</v>
      </c>
      <c r="E251" s="168">
        <v>0.6224003883356809</v>
      </c>
      <c r="F251" s="168">
        <v>0.67097402962610952</v>
      </c>
      <c r="G251" s="168">
        <v>0.60310342503212266</v>
      </c>
      <c r="H251" s="168">
        <v>0.63010218190803302</v>
      </c>
      <c r="I251" s="168">
        <v>0.59394642718641943</v>
      </c>
      <c r="J251" s="168">
        <v>0.65548781696090508</v>
      </c>
      <c r="K251" s="168">
        <v>0.57939937278375175</v>
      </c>
      <c r="L251" s="168">
        <v>0.63193701537282332</v>
      </c>
      <c r="M251" s="168">
        <v>0.67254886937274017</v>
      </c>
      <c r="N251" s="168">
        <v>0.79741439205114839</v>
      </c>
      <c r="O251" s="168">
        <f>AVERAGE(C251:N251)</f>
        <v>0.6228504345606114</v>
      </c>
      <c r="P251" s="249"/>
      <c r="Q251" s="249"/>
      <c r="R251" s="249"/>
      <c r="S251" s="250"/>
    </row>
    <row r="252" spans="1:19" ht="21" customHeight="1" x14ac:dyDescent="0.15">
      <c r="A252" s="246"/>
      <c r="B252" s="211" t="s">
        <v>23</v>
      </c>
      <c r="C252" s="495">
        <f>D248</f>
        <v>0.82485295118026003</v>
      </c>
      <c r="D252" s="495">
        <f>E248</f>
        <v>0.77108934081464608</v>
      </c>
      <c r="E252" s="495">
        <f t="shared" ref="E252:G252" si="60">F248</f>
        <v>0.77074043255161395</v>
      </c>
      <c r="F252" s="495">
        <f t="shared" si="60"/>
        <v>0.80348457971167075</v>
      </c>
      <c r="G252" s="495">
        <f t="shared" si="60"/>
        <v>0.84736140412500038</v>
      </c>
      <c r="H252" s="495"/>
      <c r="I252" s="495"/>
      <c r="J252" s="495"/>
      <c r="K252" s="495"/>
      <c r="L252" s="495"/>
      <c r="M252" s="495"/>
      <c r="N252" s="495"/>
      <c r="O252" s="168">
        <f>AVERAGE(C252:N252)</f>
        <v>0.80350574167663813</v>
      </c>
      <c r="P252" s="249"/>
      <c r="Q252" s="249"/>
      <c r="R252" s="249"/>
      <c r="S252" s="250"/>
    </row>
    <row r="253" spans="1:19" ht="21" customHeight="1" x14ac:dyDescent="0.15">
      <c r="A253" s="246"/>
      <c r="B253" s="211" t="s">
        <v>24</v>
      </c>
      <c r="C253" s="495">
        <f>C252-C251</f>
        <v>0.32002328713754702</v>
      </c>
      <c r="D253" s="495">
        <f t="shared" ref="D253" si="61">D252-D251</f>
        <v>0.25902770875975722</v>
      </c>
      <c r="E253" s="495">
        <f>E252-E251</f>
        <v>0.14834004421593305</v>
      </c>
      <c r="F253" s="495">
        <f t="shared" ref="F253" si="62">F252-F251</f>
        <v>0.13251055008556123</v>
      </c>
      <c r="G253" s="495">
        <f t="shared" ref="G253" si="63">G252-G251</f>
        <v>0.24425797909287772</v>
      </c>
      <c r="H253" s="495"/>
      <c r="I253" s="495"/>
      <c r="J253" s="495"/>
      <c r="K253" s="495"/>
      <c r="L253" s="495"/>
      <c r="M253" s="495"/>
      <c r="N253" s="495"/>
      <c r="O253" s="168">
        <f>AVERAGE(C253:N253)</f>
        <v>0.22083191385833523</v>
      </c>
      <c r="P253" s="249"/>
      <c r="Q253" s="249"/>
      <c r="R253" s="249"/>
      <c r="S253" s="250"/>
    </row>
    <row r="254" spans="1:19" ht="21" customHeight="1" x14ac:dyDescent="0.15">
      <c r="A254" s="246"/>
      <c r="B254" s="211" t="s">
        <v>25</v>
      </c>
      <c r="C254" s="523">
        <f>(C252-C251)/C251</f>
        <v>0.6339233011284976</v>
      </c>
      <c r="D254" s="523">
        <f t="shared" ref="D254:G254" si="64">(D252-D251)/D251</f>
        <v>0.50585260161025214</v>
      </c>
      <c r="E254" s="523">
        <f t="shared" si="64"/>
        <v>0.23833539791419348</v>
      </c>
      <c r="F254" s="523">
        <f t="shared" si="64"/>
        <v>0.19748983453115287</v>
      </c>
      <c r="G254" s="523">
        <f t="shared" si="64"/>
        <v>0.40500181055988527</v>
      </c>
      <c r="H254" s="523"/>
      <c r="I254" s="523"/>
      <c r="J254" s="523"/>
      <c r="K254" s="523"/>
      <c r="L254" s="523"/>
      <c r="M254" s="523"/>
      <c r="N254" s="523"/>
      <c r="O254" s="523">
        <f t="shared" ref="O254" si="65">(O252-O251)/O251</f>
        <v>0.29004604812304524</v>
      </c>
      <c r="P254" s="251"/>
      <c r="Q254" s="251"/>
      <c r="R254" s="251"/>
      <c r="S254" s="252"/>
    </row>
    <row r="255" spans="1:19" s="2" customFormat="1" ht="21" customHeight="1" x14ac:dyDescent="0.15">
      <c r="A255" s="133"/>
      <c r="B255" s="5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5"/>
      <c r="P255" s="135"/>
      <c r="Q255" s="135"/>
      <c r="R255" s="135"/>
      <c r="S255" s="242"/>
    </row>
    <row r="256" spans="1:19" s="2" customFormat="1" ht="21" customHeight="1" x14ac:dyDescent="0.15">
      <c r="A256" s="359" t="s">
        <v>228</v>
      </c>
      <c r="B256" s="206" t="s">
        <v>20</v>
      </c>
      <c r="C256" s="206" t="s">
        <v>1</v>
      </c>
      <c r="D256" s="206" t="s">
        <v>16</v>
      </c>
      <c r="E256" s="206" t="s">
        <v>17</v>
      </c>
      <c r="F256" s="206" t="s">
        <v>27</v>
      </c>
      <c r="G256" s="206" t="s">
        <v>28</v>
      </c>
      <c r="H256" s="206" t="s">
        <v>29</v>
      </c>
      <c r="I256" s="206" t="s">
        <v>30</v>
      </c>
      <c r="J256" s="206" t="s">
        <v>31</v>
      </c>
      <c r="K256" s="206" t="s">
        <v>32</v>
      </c>
      <c r="L256" s="206" t="s">
        <v>33</v>
      </c>
      <c r="M256" s="206" t="s">
        <v>34</v>
      </c>
      <c r="N256" s="206" t="s">
        <v>35</v>
      </c>
      <c r="O256" s="206" t="s">
        <v>36</v>
      </c>
      <c r="P256" s="206" t="s">
        <v>19</v>
      </c>
      <c r="Q256" s="256" t="s">
        <v>222</v>
      </c>
      <c r="R256" s="256"/>
      <c r="S256" s="257"/>
    </row>
    <row r="257" spans="1:19" s="2" customFormat="1" ht="21" customHeight="1" x14ac:dyDescent="0.15">
      <c r="A257" s="360"/>
      <c r="B257" s="208" t="s">
        <v>4</v>
      </c>
      <c r="C257" s="585">
        <f>RANK(P257,P257:P264,0)</f>
        <v>2</v>
      </c>
      <c r="D257" s="3">
        <v>548.5</v>
      </c>
      <c r="E257" s="3">
        <v>0</v>
      </c>
      <c r="F257" s="3">
        <v>1180.5</v>
      </c>
      <c r="G257" s="3">
        <v>852.5</v>
      </c>
      <c r="H257" s="3">
        <v>582.5</v>
      </c>
      <c r="I257" s="31"/>
      <c r="J257" s="31"/>
      <c r="K257" s="31"/>
      <c r="L257" s="31"/>
      <c r="M257" s="31"/>
      <c r="N257" s="31"/>
      <c r="O257" s="31"/>
      <c r="P257" s="3">
        <f>SUM(D257:O257)</f>
        <v>3164</v>
      </c>
      <c r="Q257" s="362"/>
      <c r="R257" s="363"/>
      <c r="S257" s="364"/>
    </row>
    <row r="258" spans="1:19" s="2" customFormat="1" ht="21" customHeight="1" x14ac:dyDescent="0.15">
      <c r="A258" s="360"/>
      <c r="B258" s="208" t="s">
        <v>12</v>
      </c>
      <c r="C258" s="586">
        <f>RANK(P258,P257:P264,0)</f>
        <v>1</v>
      </c>
      <c r="D258" s="1">
        <v>1292.3</v>
      </c>
      <c r="E258" s="1">
        <v>1326</v>
      </c>
      <c r="F258" s="1">
        <v>789.01</v>
      </c>
      <c r="G258" s="1">
        <v>1304.2</v>
      </c>
      <c r="H258" s="1">
        <v>982</v>
      </c>
      <c r="I258" s="33"/>
      <c r="J258" s="33"/>
      <c r="K258" s="33"/>
      <c r="L258" s="33"/>
      <c r="M258" s="33"/>
      <c r="N258" s="33"/>
      <c r="O258" s="33"/>
      <c r="P258" s="3">
        <f>SUM(D258:O258)</f>
        <v>5693.51</v>
      </c>
      <c r="Q258" s="356"/>
      <c r="R258" s="357"/>
      <c r="S258" s="358"/>
    </row>
    <row r="259" spans="1:19" s="2" customFormat="1" ht="21" customHeight="1" x14ac:dyDescent="0.15">
      <c r="A259" s="360"/>
      <c r="B259" s="208" t="s">
        <v>5</v>
      </c>
      <c r="C259" s="586">
        <f>RANK(P259,P257:P264,0)</f>
        <v>7</v>
      </c>
      <c r="D259" s="1">
        <v>568</v>
      </c>
      <c r="E259" s="1">
        <v>106</v>
      </c>
      <c r="F259" s="1">
        <v>386</v>
      </c>
      <c r="G259" s="1">
        <v>144</v>
      </c>
      <c r="H259" s="1">
        <v>188</v>
      </c>
      <c r="I259" s="33"/>
      <c r="J259" s="33"/>
      <c r="K259" s="33"/>
      <c r="L259" s="33"/>
      <c r="M259" s="33"/>
      <c r="N259" s="33"/>
      <c r="O259" s="33"/>
      <c r="P259" s="3">
        <f t="shared" ref="P259:P264" si="66">SUM(D259:O259)</f>
        <v>1392</v>
      </c>
      <c r="Q259" s="356"/>
      <c r="R259" s="357"/>
      <c r="S259" s="358"/>
    </row>
    <row r="260" spans="1:19" s="2" customFormat="1" ht="21" customHeight="1" x14ac:dyDescent="0.15">
      <c r="A260" s="360"/>
      <c r="B260" s="208" t="s">
        <v>6</v>
      </c>
      <c r="C260" s="586">
        <f>RANK(P260,P257:P264,0)</f>
        <v>5</v>
      </c>
      <c r="D260" s="1">
        <v>228.4</v>
      </c>
      <c r="E260" s="1">
        <v>28.8</v>
      </c>
      <c r="F260" s="1">
        <v>515.4</v>
      </c>
      <c r="G260" s="1">
        <v>586.6</v>
      </c>
      <c r="H260" s="1">
        <v>437.1</v>
      </c>
      <c r="I260" s="33"/>
      <c r="J260" s="33"/>
      <c r="K260" s="33"/>
      <c r="L260" s="33"/>
      <c r="M260" s="33"/>
      <c r="N260" s="33"/>
      <c r="O260" s="33"/>
      <c r="P260" s="3">
        <f t="shared" si="66"/>
        <v>1796.2999999999997</v>
      </c>
      <c r="Q260" s="356"/>
      <c r="R260" s="357"/>
      <c r="S260" s="358"/>
    </row>
    <row r="261" spans="1:19" s="2" customFormat="1" ht="21" customHeight="1" x14ac:dyDescent="0.15">
      <c r="A261" s="360"/>
      <c r="B261" s="208" t="s">
        <v>7</v>
      </c>
      <c r="C261" s="586">
        <f>RANK(P261,P257:P264,0)</f>
        <v>4</v>
      </c>
      <c r="D261" s="1">
        <v>417.8</v>
      </c>
      <c r="E261" s="1">
        <v>102.5</v>
      </c>
      <c r="F261" s="1">
        <v>307.3</v>
      </c>
      <c r="G261" s="1">
        <v>695.4</v>
      </c>
      <c r="H261" s="1">
        <v>312.39999999999998</v>
      </c>
      <c r="I261" s="33"/>
      <c r="J261" s="33"/>
      <c r="K261" s="33"/>
      <c r="L261" s="33"/>
      <c r="M261" s="33"/>
      <c r="N261" s="33"/>
      <c r="O261" s="33"/>
      <c r="P261" s="3">
        <f t="shared" si="66"/>
        <v>1835.4</v>
      </c>
      <c r="Q261" s="356"/>
      <c r="R261" s="357"/>
      <c r="S261" s="358"/>
    </row>
    <row r="262" spans="1:19" s="2" customFormat="1" ht="21" customHeight="1" x14ac:dyDescent="0.15">
      <c r="A262" s="360"/>
      <c r="B262" s="208" t="s">
        <v>8</v>
      </c>
      <c r="C262" s="586">
        <f>RANK(P262,P257:P264,0)</f>
        <v>6</v>
      </c>
      <c r="D262" s="1">
        <v>21.8</v>
      </c>
      <c r="E262" s="1">
        <v>389</v>
      </c>
      <c r="F262" s="1">
        <v>1004.6</v>
      </c>
      <c r="G262" s="1">
        <v>75.7</v>
      </c>
      <c r="H262" s="1">
        <v>11.6</v>
      </c>
      <c r="I262" s="33"/>
      <c r="J262" s="33"/>
      <c r="K262" s="33"/>
      <c r="L262" s="33"/>
      <c r="M262" s="33"/>
      <c r="N262" s="33"/>
      <c r="O262" s="33"/>
      <c r="P262" s="3">
        <f t="shared" si="66"/>
        <v>1502.7</v>
      </c>
      <c r="Q262" s="356"/>
      <c r="R262" s="357"/>
      <c r="S262" s="358"/>
    </row>
    <row r="263" spans="1:19" s="2" customFormat="1" ht="21" customHeight="1" x14ac:dyDescent="0.15">
      <c r="A263" s="360"/>
      <c r="B263" s="208" t="s">
        <v>9</v>
      </c>
      <c r="C263" s="586">
        <f>RANK(P263,P257:P264,0)</f>
        <v>3</v>
      </c>
      <c r="D263" s="1">
        <v>412.98366666666698</v>
      </c>
      <c r="E263" s="1">
        <v>227.215</v>
      </c>
      <c r="F263" s="1">
        <v>1329.0360000000001</v>
      </c>
      <c r="G263" s="1">
        <v>387.17</v>
      </c>
      <c r="H263" s="1">
        <v>240.6</v>
      </c>
      <c r="I263" s="33"/>
      <c r="J263" s="33"/>
      <c r="K263" s="33"/>
      <c r="L263" s="33"/>
      <c r="M263" s="33"/>
      <c r="N263" s="33"/>
      <c r="O263" s="33"/>
      <c r="P263" s="3">
        <f t="shared" si="66"/>
        <v>2597.0046666666672</v>
      </c>
      <c r="Q263" s="356"/>
      <c r="R263" s="357"/>
      <c r="S263" s="358"/>
    </row>
    <row r="264" spans="1:19" s="2" customFormat="1" ht="21" customHeight="1" x14ac:dyDescent="0.15">
      <c r="A264" s="360"/>
      <c r="B264" s="208" t="s">
        <v>11</v>
      </c>
      <c r="C264" s="586">
        <f>RANK(P264,P257:P264,0)</f>
        <v>8</v>
      </c>
      <c r="D264" s="1">
        <v>68</v>
      </c>
      <c r="E264" s="1">
        <v>64</v>
      </c>
      <c r="F264" s="1">
        <v>142</v>
      </c>
      <c r="G264" s="1">
        <v>55.44</v>
      </c>
      <c r="H264" s="1">
        <v>50.44</v>
      </c>
      <c r="I264" s="33"/>
      <c r="J264" s="33"/>
      <c r="K264" s="33"/>
      <c r="L264" s="33"/>
      <c r="M264" s="33"/>
      <c r="N264" s="33"/>
      <c r="O264" s="33"/>
      <c r="P264" s="3">
        <f t="shared" si="66"/>
        <v>379.88</v>
      </c>
      <c r="Q264" s="356"/>
      <c r="R264" s="357"/>
      <c r="S264" s="358"/>
    </row>
    <row r="265" spans="1:19" s="2" customFormat="1" ht="21" customHeight="1" x14ac:dyDescent="0.15">
      <c r="A265" s="361"/>
      <c r="B265" s="208" t="s">
        <v>10</v>
      </c>
      <c r="C265" s="158" t="s">
        <v>223</v>
      </c>
      <c r="D265" s="522">
        <f>SUM(D257:D264)</f>
        <v>3557.7836666666676</v>
      </c>
      <c r="E265" s="522">
        <f t="shared" ref="E265:P265" si="67">SUM(E257:E264)</f>
        <v>2243.5149999999999</v>
      </c>
      <c r="F265" s="522">
        <f t="shared" si="67"/>
        <v>5653.8460000000005</v>
      </c>
      <c r="G265" s="522">
        <f t="shared" si="67"/>
        <v>4101.0099999999993</v>
      </c>
      <c r="H265" s="522">
        <f t="shared" si="67"/>
        <v>2804.64</v>
      </c>
      <c r="I265" s="522">
        <f t="shared" si="67"/>
        <v>0</v>
      </c>
      <c r="J265" s="522">
        <f t="shared" si="67"/>
        <v>0</v>
      </c>
      <c r="K265" s="522">
        <f t="shared" si="67"/>
        <v>0</v>
      </c>
      <c r="L265" s="522">
        <f t="shared" si="67"/>
        <v>0</v>
      </c>
      <c r="M265" s="522">
        <f t="shared" si="67"/>
        <v>0</v>
      </c>
      <c r="N265" s="522">
        <f t="shared" si="67"/>
        <v>0</v>
      </c>
      <c r="O265" s="522">
        <f t="shared" si="67"/>
        <v>0</v>
      </c>
      <c r="P265" s="522">
        <f t="shared" si="67"/>
        <v>18360.794666666668</v>
      </c>
      <c r="Q265" s="365"/>
      <c r="R265" s="366"/>
      <c r="S265" s="367"/>
    </row>
    <row r="266" spans="1:19" s="2" customFormat="1" ht="21" customHeight="1" x14ac:dyDescent="0.15">
      <c r="A266" s="133"/>
      <c r="B266" s="4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135"/>
      <c r="P266" s="135"/>
      <c r="Q266" s="135"/>
      <c r="R266" s="135"/>
      <c r="S266" s="242"/>
    </row>
    <row r="267" spans="1:19" s="2" customFormat="1" ht="21" customHeight="1" x14ac:dyDescent="0.15">
      <c r="A267" s="359" t="s">
        <v>53</v>
      </c>
      <c r="B267" s="206" t="s">
        <v>20</v>
      </c>
      <c r="C267" s="206" t="s">
        <v>1</v>
      </c>
      <c r="D267" s="206" t="s">
        <v>16</v>
      </c>
      <c r="E267" s="206" t="s">
        <v>17</v>
      </c>
      <c r="F267" s="206" t="s">
        <v>27</v>
      </c>
      <c r="G267" s="206" t="s">
        <v>28</v>
      </c>
      <c r="H267" s="206" t="s">
        <v>29</v>
      </c>
      <c r="I267" s="206" t="s">
        <v>30</v>
      </c>
      <c r="J267" s="206" t="s">
        <v>31</v>
      </c>
      <c r="K267" s="206" t="s">
        <v>32</v>
      </c>
      <c r="L267" s="206" t="s">
        <v>33</v>
      </c>
      <c r="M267" s="206" t="s">
        <v>34</v>
      </c>
      <c r="N267" s="206" t="s">
        <v>35</v>
      </c>
      <c r="O267" s="206" t="s">
        <v>36</v>
      </c>
      <c r="P267" s="206" t="s">
        <v>19</v>
      </c>
      <c r="Q267" s="256" t="s">
        <v>222</v>
      </c>
      <c r="R267" s="256"/>
      <c r="S267" s="257"/>
    </row>
    <row r="268" spans="1:19" s="2" customFormat="1" ht="21" customHeight="1" x14ac:dyDescent="0.15">
      <c r="A268" s="360"/>
      <c r="B268" s="208" t="s">
        <v>4</v>
      </c>
      <c r="C268" s="585">
        <f>RANK(P268,P268:P275,0)</f>
        <v>3</v>
      </c>
      <c r="D268" s="190">
        <v>49559</v>
      </c>
      <c r="E268" s="190">
        <v>12236</v>
      </c>
      <c r="F268" s="190">
        <v>47112</v>
      </c>
      <c r="G268" s="190">
        <v>62621</v>
      </c>
      <c r="H268" s="190">
        <v>77910</v>
      </c>
      <c r="I268" s="191"/>
      <c r="J268" s="191"/>
      <c r="K268" s="191"/>
      <c r="L268" s="191"/>
      <c r="M268" s="191"/>
      <c r="N268" s="191"/>
      <c r="O268" s="191"/>
      <c r="P268" s="190">
        <f>SUM(D268:O268)</f>
        <v>249438</v>
      </c>
      <c r="Q268" s="362"/>
      <c r="R268" s="363"/>
      <c r="S268" s="364"/>
    </row>
    <row r="269" spans="1:19" s="2" customFormat="1" ht="21" customHeight="1" x14ac:dyDescent="0.15">
      <c r="A269" s="360"/>
      <c r="B269" s="208" t="s">
        <v>12</v>
      </c>
      <c r="C269" s="586">
        <f>RANK(P269,P268:P275,0)</f>
        <v>1</v>
      </c>
      <c r="D269" s="6">
        <v>821133</v>
      </c>
      <c r="E269" s="6">
        <v>137131</v>
      </c>
      <c r="F269" s="6">
        <v>768568</v>
      </c>
      <c r="G269" s="6">
        <v>932092</v>
      </c>
      <c r="H269" s="6">
        <v>903230</v>
      </c>
      <c r="I269" s="122"/>
      <c r="J269" s="122"/>
      <c r="K269" s="122"/>
      <c r="L269" s="122"/>
      <c r="M269" s="122"/>
      <c r="N269" s="122"/>
      <c r="O269" s="122"/>
      <c r="P269" s="190">
        <f>SUM(D269:O269)</f>
        <v>3562154</v>
      </c>
      <c r="Q269" s="356"/>
      <c r="R269" s="357"/>
      <c r="S269" s="358"/>
    </row>
    <row r="270" spans="1:19" s="2" customFormat="1" ht="21" customHeight="1" x14ac:dyDescent="0.15">
      <c r="A270" s="360"/>
      <c r="B270" s="208" t="s">
        <v>5</v>
      </c>
      <c r="C270" s="586">
        <f>RANK(P270,P268:P275,0)</f>
        <v>7</v>
      </c>
      <c r="D270" s="6">
        <v>11284</v>
      </c>
      <c r="E270" s="6">
        <v>1640</v>
      </c>
      <c r="F270" s="6">
        <v>7170</v>
      </c>
      <c r="G270" s="6">
        <v>6795</v>
      </c>
      <c r="H270" s="6">
        <v>4444</v>
      </c>
      <c r="I270" s="122"/>
      <c r="J270" s="122"/>
      <c r="K270" s="122"/>
      <c r="L270" s="122"/>
      <c r="M270" s="122"/>
      <c r="N270" s="122"/>
      <c r="O270" s="122"/>
      <c r="P270" s="190">
        <f t="shared" ref="P270:P275" si="68">SUM(D270:O270)</f>
        <v>31333</v>
      </c>
      <c r="Q270" s="356"/>
      <c r="R270" s="357"/>
      <c r="S270" s="358"/>
    </row>
    <row r="271" spans="1:19" s="2" customFormat="1" ht="21" customHeight="1" x14ac:dyDescent="0.15">
      <c r="A271" s="360"/>
      <c r="B271" s="208" t="s">
        <v>6</v>
      </c>
      <c r="C271" s="586">
        <f>RANK(P271,P268:P275,0)</f>
        <v>6</v>
      </c>
      <c r="D271" s="6">
        <v>21630</v>
      </c>
      <c r="E271" s="6">
        <v>952</v>
      </c>
      <c r="F271" s="6">
        <v>14431</v>
      </c>
      <c r="G271" s="6">
        <v>29626</v>
      </c>
      <c r="H271" s="6">
        <v>24184</v>
      </c>
      <c r="I271" s="122"/>
      <c r="J271" s="122"/>
      <c r="K271" s="122"/>
      <c r="L271" s="122"/>
      <c r="M271" s="122"/>
      <c r="N271" s="122"/>
      <c r="O271" s="122"/>
      <c r="P271" s="190">
        <f t="shared" si="68"/>
        <v>90823</v>
      </c>
      <c r="Q271" s="356"/>
      <c r="R271" s="357"/>
      <c r="S271" s="358"/>
    </row>
    <row r="272" spans="1:19" s="2" customFormat="1" ht="21" customHeight="1" x14ac:dyDescent="0.15">
      <c r="A272" s="360"/>
      <c r="B272" s="208" t="s">
        <v>7</v>
      </c>
      <c r="C272" s="586">
        <f>RANK(P272,P268:P275,0)</f>
        <v>4</v>
      </c>
      <c r="D272" s="6">
        <v>26800</v>
      </c>
      <c r="E272" s="6">
        <v>13559</v>
      </c>
      <c r="F272" s="6">
        <v>43429</v>
      </c>
      <c r="G272" s="6">
        <v>55955</v>
      </c>
      <c r="H272" s="6">
        <v>55913</v>
      </c>
      <c r="I272" s="122"/>
      <c r="J272" s="122"/>
      <c r="K272" s="122"/>
      <c r="L272" s="122"/>
      <c r="M272" s="122"/>
      <c r="N272" s="122"/>
      <c r="O272" s="122"/>
      <c r="P272" s="190">
        <f t="shared" si="68"/>
        <v>195656</v>
      </c>
      <c r="Q272" s="356"/>
      <c r="R272" s="357"/>
      <c r="S272" s="358"/>
    </row>
    <row r="273" spans="1:19" s="2" customFormat="1" ht="21" customHeight="1" x14ac:dyDescent="0.15">
      <c r="A273" s="360"/>
      <c r="B273" s="208" t="s">
        <v>8</v>
      </c>
      <c r="C273" s="586">
        <f>RANK(P273,P268:P275,0)</f>
        <v>8</v>
      </c>
      <c r="D273" s="6">
        <v>11</v>
      </c>
      <c r="E273" s="6">
        <v>27</v>
      </c>
      <c r="F273" s="6">
        <v>65</v>
      </c>
      <c r="G273" s="6">
        <v>37</v>
      </c>
      <c r="H273" s="6">
        <v>54</v>
      </c>
      <c r="I273" s="122"/>
      <c r="J273" s="122"/>
      <c r="K273" s="122"/>
      <c r="L273" s="122"/>
      <c r="M273" s="122"/>
      <c r="N273" s="122"/>
      <c r="O273" s="122"/>
      <c r="P273" s="190">
        <f t="shared" si="68"/>
        <v>194</v>
      </c>
      <c r="Q273" s="356"/>
      <c r="R273" s="357"/>
      <c r="S273" s="358"/>
    </row>
    <row r="274" spans="1:19" s="2" customFormat="1" ht="21" customHeight="1" x14ac:dyDescent="0.15">
      <c r="A274" s="360"/>
      <c r="B274" s="208" t="s">
        <v>9</v>
      </c>
      <c r="C274" s="586">
        <f>RANK(P274,P268:P275,0)</f>
        <v>5</v>
      </c>
      <c r="D274" s="6">
        <v>32576</v>
      </c>
      <c r="E274" s="6">
        <v>13024</v>
      </c>
      <c r="F274" s="6">
        <v>46118</v>
      </c>
      <c r="G274" s="6">
        <v>35722</v>
      </c>
      <c r="H274" s="6">
        <v>38471</v>
      </c>
      <c r="I274" s="122"/>
      <c r="J274" s="122"/>
      <c r="K274" s="122"/>
      <c r="L274" s="122"/>
      <c r="M274" s="122"/>
      <c r="N274" s="122"/>
      <c r="O274" s="122"/>
      <c r="P274" s="190">
        <f t="shared" si="68"/>
        <v>165911</v>
      </c>
      <c r="Q274" s="356"/>
      <c r="R274" s="357"/>
      <c r="S274" s="358"/>
    </row>
    <row r="275" spans="1:19" s="2" customFormat="1" ht="21" customHeight="1" x14ac:dyDescent="0.15">
      <c r="A275" s="360"/>
      <c r="B275" s="208" t="s">
        <v>11</v>
      </c>
      <c r="C275" s="586">
        <f>RANK(P275,P268:P275,0)</f>
        <v>2</v>
      </c>
      <c r="D275" s="6">
        <v>53949</v>
      </c>
      <c r="E275" s="6">
        <v>54294</v>
      </c>
      <c r="F275" s="6">
        <v>60351</v>
      </c>
      <c r="G275" s="6">
        <v>82515</v>
      </c>
      <c r="H275" s="6">
        <v>86499</v>
      </c>
      <c r="I275" s="122"/>
      <c r="J275" s="122"/>
      <c r="K275" s="122"/>
      <c r="L275" s="122"/>
      <c r="M275" s="122"/>
      <c r="N275" s="122"/>
      <c r="O275" s="122"/>
      <c r="P275" s="190">
        <f t="shared" si="68"/>
        <v>337608</v>
      </c>
      <c r="Q275" s="356"/>
      <c r="R275" s="357"/>
      <c r="S275" s="358"/>
    </row>
    <row r="276" spans="1:19" s="2" customFormat="1" ht="21" customHeight="1" x14ac:dyDescent="0.15">
      <c r="A276" s="361"/>
      <c r="B276" s="208" t="s">
        <v>10</v>
      </c>
      <c r="C276" s="158" t="s">
        <v>223</v>
      </c>
      <c r="D276" s="593">
        <f>SUM(D268:D275)</f>
        <v>1016942</v>
      </c>
      <c r="E276" s="593">
        <f t="shared" ref="E276" si="69">SUM(E268:E275)</f>
        <v>232863</v>
      </c>
      <c r="F276" s="593">
        <f t="shared" ref="F276" si="70">SUM(F268:F275)</f>
        <v>987244</v>
      </c>
      <c r="G276" s="593">
        <f t="shared" ref="G276" si="71">SUM(G268:G275)</f>
        <v>1205363</v>
      </c>
      <c r="H276" s="593">
        <f t="shared" ref="H276" si="72">SUM(H268:H275)</f>
        <v>1190705</v>
      </c>
      <c r="I276" s="593">
        <f t="shared" ref="I276" si="73">SUM(I268:I275)</f>
        <v>0</v>
      </c>
      <c r="J276" s="593">
        <f t="shared" ref="J276" si="74">SUM(J268:J275)</f>
        <v>0</v>
      </c>
      <c r="K276" s="593">
        <f t="shared" ref="K276" si="75">SUM(K268:K275)</f>
        <v>0</v>
      </c>
      <c r="L276" s="593">
        <f t="shared" ref="L276" si="76">SUM(L268:L275)</f>
        <v>0</v>
      </c>
      <c r="M276" s="593">
        <f t="shared" ref="M276" si="77">SUM(M268:M275)</f>
        <v>0</v>
      </c>
      <c r="N276" s="593">
        <f t="shared" ref="N276" si="78">SUM(N268:N275)</f>
        <v>0</v>
      </c>
      <c r="O276" s="593">
        <f t="shared" ref="O276" si="79">SUM(O268:O275)</f>
        <v>0</v>
      </c>
      <c r="P276" s="593">
        <f t="shared" ref="P276" si="80">SUM(P268:P275)</f>
        <v>4633117</v>
      </c>
      <c r="Q276" s="365"/>
      <c r="R276" s="366"/>
      <c r="S276" s="367"/>
    </row>
    <row r="277" spans="1:19" s="2" customFormat="1" ht="21" customHeight="1" x14ac:dyDescent="0.15">
      <c r="A277" s="133"/>
      <c r="B277" s="4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135"/>
      <c r="P277" s="135"/>
      <c r="Q277" s="135"/>
      <c r="R277" s="135"/>
      <c r="S277" s="242"/>
    </row>
    <row r="278" spans="1:19" ht="21" customHeight="1" x14ac:dyDescent="0.15">
      <c r="A278" s="245" t="s">
        <v>231</v>
      </c>
      <c r="B278" s="206" t="s">
        <v>26</v>
      </c>
      <c r="C278" s="206" t="s">
        <v>63</v>
      </c>
      <c r="D278" s="206" t="s">
        <v>17</v>
      </c>
      <c r="E278" s="206" t="s">
        <v>27</v>
      </c>
      <c r="F278" s="206" t="s">
        <v>28</v>
      </c>
      <c r="G278" s="206" t="s">
        <v>29</v>
      </c>
      <c r="H278" s="206" t="s">
        <v>30</v>
      </c>
      <c r="I278" s="206" t="s">
        <v>31</v>
      </c>
      <c r="J278" s="206" t="s">
        <v>32</v>
      </c>
      <c r="K278" s="206" t="s">
        <v>33</v>
      </c>
      <c r="L278" s="206" t="s">
        <v>34</v>
      </c>
      <c r="M278" s="206" t="s">
        <v>35</v>
      </c>
      <c r="N278" s="206" t="s">
        <v>36</v>
      </c>
      <c r="O278" s="206" t="s">
        <v>10</v>
      </c>
      <c r="P278" s="247" t="s">
        <v>40</v>
      </c>
      <c r="Q278" s="247"/>
      <c r="R278" s="247"/>
      <c r="S278" s="248"/>
    </row>
    <row r="279" spans="1:19" ht="21" customHeight="1" x14ac:dyDescent="0.15">
      <c r="A279" s="246"/>
      <c r="B279" s="211" t="s">
        <v>22</v>
      </c>
      <c r="C279" s="566">
        <v>414756</v>
      </c>
      <c r="D279" s="190">
        <v>263976</v>
      </c>
      <c r="E279" s="190">
        <v>465617</v>
      </c>
      <c r="F279" s="190">
        <v>1090748</v>
      </c>
      <c r="G279" s="190">
        <v>910278</v>
      </c>
      <c r="H279" s="190">
        <v>805491</v>
      </c>
      <c r="I279" s="190">
        <v>659871</v>
      </c>
      <c r="J279" s="190">
        <v>701734</v>
      </c>
      <c r="K279" s="190">
        <v>840508</v>
      </c>
      <c r="L279" s="190">
        <v>881812</v>
      </c>
      <c r="M279" s="190">
        <v>1224596</v>
      </c>
      <c r="N279" s="190">
        <v>975851</v>
      </c>
      <c r="O279" s="190">
        <f>AVERAGE(C279:N279)</f>
        <v>769603.16666666663</v>
      </c>
      <c r="P279" s="249"/>
      <c r="Q279" s="249"/>
      <c r="R279" s="249"/>
      <c r="S279" s="250"/>
    </row>
    <row r="280" spans="1:19" ht="21" customHeight="1" x14ac:dyDescent="0.15">
      <c r="A280" s="246"/>
      <c r="B280" s="211" t="s">
        <v>23</v>
      </c>
      <c r="C280" s="568">
        <f>D276</f>
        <v>1016942</v>
      </c>
      <c r="D280" s="568">
        <f t="shared" ref="D280:G280" si="81">E276</f>
        <v>232863</v>
      </c>
      <c r="E280" s="568">
        <f t="shared" si="81"/>
        <v>987244</v>
      </c>
      <c r="F280" s="568">
        <f t="shared" si="81"/>
        <v>1205363</v>
      </c>
      <c r="G280" s="568">
        <f t="shared" si="81"/>
        <v>1190705</v>
      </c>
      <c r="H280" s="568"/>
      <c r="I280" s="568"/>
      <c r="J280" s="568"/>
      <c r="K280" s="568"/>
      <c r="L280" s="568"/>
      <c r="M280" s="568"/>
      <c r="N280" s="568"/>
      <c r="O280" s="190">
        <f>AVERAGE(C280:N280)</f>
        <v>926623.4</v>
      </c>
      <c r="P280" s="249"/>
      <c r="Q280" s="249"/>
      <c r="R280" s="249"/>
      <c r="S280" s="250"/>
    </row>
    <row r="281" spans="1:19" ht="21" customHeight="1" x14ac:dyDescent="0.15">
      <c r="A281" s="246"/>
      <c r="B281" s="211" t="s">
        <v>24</v>
      </c>
      <c r="C281" s="568">
        <f>C280-C279</f>
        <v>602186</v>
      </c>
      <c r="D281" s="568">
        <f t="shared" ref="D281" si="82">D280-D279</f>
        <v>-31113</v>
      </c>
      <c r="E281" s="568">
        <f>E280-E279</f>
        <v>521627</v>
      </c>
      <c r="F281" s="568">
        <f t="shared" ref="F281" si="83">F280-F279</f>
        <v>114615</v>
      </c>
      <c r="G281" s="568">
        <f t="shared" ref="G281" si="84">G280-G279</f>
        <v>280427</v>
      </c>
      <c r="H281" s="568"/>
      <c r="I281" s="568"/>
      <c r="J281" s="568"/>
      <c r="K281" s="568"/>
      <c r="L281" s="568"/>
      <c r="M281" s="568"/>
      <c r="N281" s="568"/>
      <c r="O281" s="190">
        <f>AVERAGE(C281:N281)</f>
        <v>297548.40000000002</v>
      </c>
      <c r="P281" s="249"/>
      <c r="Q281" s="249"/>
      <c r="R281" s="249"/>
      <c r="S281" s="250"/>
    </row>
    <row r="282" spans="1:19" ht="21" customHeight="1" x14ac:dyDescent="0.15">
      <c r="A282" s="246"/>
      <c r="B282" s="211" t="s">
        <v>25</v>
      </c>
      <c r="C282" s="573">
        <f>(C280-C279)/C279</f>
        <v>1.4519042521386067</v>
      </c>
      <c r="D282" s="573">
        <f t="shared" ref="D282:G282" si="85">(D280-D279)/D279</f>
        <v>-0.11786298754432221</v>
      </c>
      <c r="E282" s="573">
        <f t="shared" si="85"/>
        <v>1.1202919996477791</v>
      </c>
      <c r="F282" s="573">
        <f t="shared" si="85"/>
        <v>0.10507926670505011</v>
      </c>
      <c r="G282" s="573">
        <f t="shared" si="85"/>
        <v>0.30806742555570937</v>
      </c>
      <c r="H282" s="573"/>
      <c r="I282" s="573"/>
      <c r="J282" s="573"/>
      <c r="K282" s="573"/>
      <c r="L282" s="573"/>
      <c r="M282" s="573"/>
      <c r="N282" s="573"/>
      <c r="O282" s="573">
        <f>(O280-O279)/O279</f>
        <v>0.2040275302055021</v>
      </c>
      <c r="P282" s="251"/>
      <c r="Q282" s="251"/>
      <c r="R282" s="251"/>
      <c r="S282" s="252"/>
    </row>
    <row r="283" spans="1:19" s="2" customFormat="1" ht="21" customHeight="1" x14ac:dyDescent="0.15">
      <c r="A283" s="133"/>
      <c r="B283" s="4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135"/>
      <c r="P283" s="135"/>
      <c r="Q283" s="135"/>
      <c r="R283" s="135"/>
      <c r="S283" s="242"/>
    </row>
    <row r="284" spans="1:19" ht="21" customHeight="1" x14ac:dyDescent="0.15">
      <c r="A284" s="219" t="s">
        <v>226</v>
      </c>
      <c r="B284" s="220" t="s">
        <v>123</v>
      </c>
      <c r="C284" s="112"/>
      <c r="D284" s="112"/>
      <c r="E284" s="113"/>
      <c r="F284" s="112"/>
      <c r="G284" s="114"/>
      <c r="H284" s="112"/>
      <c r="I284" s="112"/>
      <c r="J284" s="112"/>
      <c r="K284" s="112"/>
      <c r="L284" s="112"/>
      <c r="M284" s="115"/>
      <c r="N284" s="115"/>
      <c r="O284" s="115"/>
      <c r="P284" s="115"/>
      <c r="Q284" s="115"/>
      <c r="R284" s="115"/>
      <c r="S284" s="225"/>
    </row>
    <row r="285" spans="1:19" s="2" customFormat="1" ht="21" customHeight="1" x14ac:dyDescent="0.15">
      <c r="A285" s="359" t="s">
        <v>123</v>
      </c>
      <c r="B285" s="206" t="s">
        <v>20</v>
      </c>
      <c r="C285" s="206" t="s">
        <v>1</v>
      </c>
      <c r="D285" s="206" t="s">
        <v>16</v>
      </c>
      <c r="E285" s="206" t="s">
        <v>17</v>
      </c>
      <c r="F285" s="206" t="s">
        <v>27</v>
      </c>
      <c r="G285" s="206" t="s">
        <v>28</v>
      </c>
      <c r="H285" s="206" t="s">
        <v>29</v>
      </c>
      <c r="I285" s="206" t="s">
        <v>30</v>
      </c>
      <c r="J285" s="206" t="s">
        <v>31</v>
      </c>
      <c r="K285" s="206" t="s">
        <v>32</v>
      </c>
      <c r="L285" s="206" t="s">
        <v>33</v>
      </c>
      <c r="M285" s="206" t="s">
        <v>34</v>
      </c>
      <c r="N285" s="206" t="s">
        <v>35</v>
      </c>
      <c r="O285" s="206" t="s">
        <v>36</v>
      </c>
      <c r="P285" s="206" t="s">
        <v>19</v>
      </c>
      <c r="Q285" s="256" t="s">
        <v>222</v>
      </c>
      <c r="R285" s="256"/>
      <c r="S285" s="257"/>
    </row>
    <row r="286" spans="1:19" s="2" customFormat="1" ht="21" customHeight="1" x14ac:dyDescent="0.15">
      <c r="A286" s="360"/>
      <c r="B286" s="208" t="s">
        <v>4</v>
      </c>
      <c r="C286" s="585">
        <f>RANK(P286,P286:P293,0)</f>
        <v>2</v>
      </c>
      <c r="D286" s="3">
        <f>⑭运费管理!C15</f>
        <v>40.35</v>
      </c>
      <c r="E286" s="3">
        <f>⑭运费管理!D15</f>
        <v>7.4</v>
      </c>
      <c r="F286" s="3">
        <f>⑭运费管理!E15</f>
        <v>21.67</v>
      </c>
      <c r="G286" s="3">
        <f>⑭运费管理!F15</f>
        <v>34.799999999999997</v>
      </c>
      <c r="H286" s="3">
        <f>⑭运费管理!G15</f>
        <v>41.08</v>
      </c>
      <c r="I286" s="31"/>
      <c r="J286" s="31"/>
      <c r="K286" s="31"/>
      <c r="L286" s="31"/>
      <c r="M286" s="31"/>
      <c r="N286" s="31"/>
      <c r="O286" s="31"/>
      <c r="P286" s="3">
        <f>SUM(D286:O286)</f>
        <v>145.30000000000001</v>
      </c>
      <c r="Q286" s="362"/>
      <c r="R286" s="363"/>
      <c r="S286" s="364"/>
    </row>
    <row r="287" spans="1:19" s="2" customFormat="1" ht="21" customHeight="1" x14ac:dyDescent="0.15">
      <c r="A287" s="360"/>
      <c r="B287" s="208" t="s">
        <v>12</v>
      </c>
      <c r="C287" s="586">
        <f>RANK(P287,P286:P293,0)</f>
        <v>1</v>
      </c>
      <c r="D287" s="1">
        <f>⑭运费管理!C18</f>
        <v>69.73</v>
      </c>
      <c r="E287" s="1">
        <f>⑭运费管理!D18</f>
        <v>19.725000000000001</v>
      </c>
      <c r="F287" s="1">
        <f>⑭运费管理!E18</f>
        <v>62.21</v>
      </c>
      <c r="G287" s="1">
        <f>⑭运费管理!F18</f>
        <v>86.915000000000006</v>
      </c>
      <c r="H287" s="1">
        <f>⑭运费管理!G18</f>
        <v>120.795243</v>
      </c>
      <c r="I287" s="33"/>
      <c r="J287" s="33"/>
      <c r="K287" s="33"/>
      <c r="L287" s="33"/>
      <c r="M287" s="33"/>
      <c r="N287" s="33"/>
      <c r="O287" s="33"/>
      <c r="P287" s="3">
        <f>SUM(D287:O287)</f>
        <v>359.37524300000007</v>
      </c>
      <c r="Q287" s="356"/>
      <c r="R287" s="357"/>
      <c r="S287" s="358"/>
    </row>
    <row r="288" spans="1:19" s="2" customFormat="1" ht="21" customHeight="1" x14ac:dyDescent="0.15">
      <c r="A288" s="360"/>
      <c r="B288" s="208" t="s">
        <v>5</v>
      </c>
      <c r="C288" s="586">
        <f>RANK(P288,P286:P293,0)</f>
        <v>3</v>
      </c>
      <c r="D288" s="1">
        <f>⑭运费管理!C21</f>
        <v>12.54</v>
      </c>
      <c r="E288" s="1">
        <f>⑭运费管理!D21</f>
        <v>6.2612500000000004</v>
      </c>
      <c r="F288" s="1">
        <f>⑭运费管理!E21</f>
        <v>15.41</v>
      </c>
      <c r="G288" s="1">
        <f>⑭运费管理!F21</f>
        <v>26.81</v>
      </c>
      <c r="H288" s="1">
        <f>⑭运费管理!G21</f>
        <v>23.761379999999999</v>
      </c>
      <c r="I288" s="33"/>
      <c r="J288" s="33"/>
      <c r="K288" s="33"/>
      <c r="L288" s="33"/>
      <c r="M288" s="33"/>
      <c r="N288" s="33"/>
      <c r="O288" s="33"/>
      <c r="P288" s="3">
        <f t="shared" ref="P288:P293" si="86">SUM(D288:O288)</f>
        <v>84.782629999999997</v>
      </c>
      <c r="Q288" s="356"/>
      <c r="R288" s="357"/>
      <c r="S288" s="358"/>
    </row>
    <row r="289" spans="1:19" s="2" customFormat="1" ht="21" customHeight="1" x14ac:dyDescent="0.15">
      <c r="A289" s="360"/>
      <c r="B289" s="208" t="s">
        <v>6</v>
      </c>
      <c r="C289" s="586">
        <f>RANK(P289,P286:P293,0)</f>
        <v>5</v>
      </c>
      <c r="D289" s="1">
        <f>⑭运费管理!C24</f>
        <v>7.38</v>
      </c>
      <c r="E289" s="1">
        <f>⑭运费管理!D24</f>
        <v>0</v>
      </c>
      <c r="F289" s="1">
        <f>⑭运费管理!E24</f>
        <v>3.99</v>
      </c>
      <c r="G289" s="1">
        <f>⑭运费管理!F24</f>
        <v>5.49</v>
      </c>
      <c r="H289" s="1">
        <f>⑭运费管理!G24</f>
        <v>5.28</v>
      </c>
      <c r="I289" s="33"/>
      <c r="J289" s="33"/>
      <c r="K289" s="33"/>
      <c r="L289" s="33"/>
      <c r="M289" s="33"/>
      <c r="N289" s="33"/>
      <c r="O289" s="33"/>
      <c r="P289" s="3">
        <f t="shared" si="86"/>
        <v>22.14</v>
      </c>
      <c r="Q289" s="356"/>
      <c r="R289" s="357"/>
      <c r="S289" s="358"/>
    </row>
    <row r="290" spans="1:19" s="2" customFormat="1" ht="21" customHeight="1" x14ac:dyDescent="0.15">
      <c r="A290" s="360"/>
      <c r="B290" s="208" t="s">
        <v>7</v>
      </c>
      <c r="C290" s="586">
        <f>RANK(P290,P286:P293,0)</f>
        <v>4</v>
      </c>
      <c r="D290" s="1">
        <f>⑭运费管理!C27</f>
        <v>9.3000000000000007</v>
      </c>
      <c r="E290" s="1">
        <f>⑭运费管理!D27</f>
        <v>6.01</v>
      </c>
      <c r="F290" s="1">
        <f>⑭运费管理!E27</f>
        <v>10.39</v>
      </c>
      <c r="G290" s="1">
        <f>⑭运费管理!F27</f>
        <v>12.97</v>
      </c>
      <c r="H290" s="1">
        <f>⑭运费管理!G27</f>
        <v>11.45</v>
      </c>
      <c r="I290" s="33"/>
      <c r="J290" s="33"/>
      <c r="K290" s="33"/>
      <c r="L290" s="33"/>
      <c r="M290" s="33"/>
      <c r="N290" s="33"/>
      <c r="O290" s="33"/>
      <c r="P290" s="3">
        <f t="shared" si="86"/>
        <v>50.120000000000005</v>
      </c>
      <c r="Q290" s="356"/>
      <c r="R290" s="357"/>
      <c r="S290" s="358"/>
    </row>
    <row r="291" spans="1:19" s="2" customFormat="1" ht="21" customHeight="1" x14ac:dyDescent="0.15">
      <c r="A291" s="360"/>
      <c r="B291" s="208" t="s">
        <v>8</v>
      </c>
      <c r="C291" s="586">
        <f>RANK(P291,P286:P293,0)</f>
        <v>8</v>
      </c>
      <c r="D291" s="1">
        <f>⑭运费管理!C30</f>
        <v>0.22</v>
      </c>
      <c r="E291" s="1">
        <f>⑭运费管理!D30</f>
        <v>0.53</v>
      </c>
      <c r="F291" s="1">
        <f>⑭运费管理!E30</f>
        <v>0.43</v>
      </c>
      <c r="G291" s="1">
        <f>⑭运费管理!F30</f>
        <v>0.46</v>
      </c>
      <c r="H291" s="1">
        <f>⑭运费管理!G30</f>
        <v>0.63</v>
      </c>
      <c r="I291" s="33"/>
      <c r="J291" s="33"/>
      <c r="K291" s="33"/>
      <c r="L291" s="33"/>
      <c r="M291" s="33"/>
      <c r="N291" s="33"/>
      <c r="O291" s="33"/>
      <c r="P291" s="3">
        <f t="shared" si="86"/>
        <v>2.27</v>
      </c>
      <c r="Q291" s="356"/>
      <c r="R291" s="357"/>
      <c r="S291" s="358"/>
    </row>
    <row r="292" spans="1:19" s="2" customFormat="1" ht="21" customHeight="1" x14ac:dyDescent="0.15">
      <c r="A292" s="360"/>
      <c r="B292" s="208" t="s">
        <v>9</v>
      </c>
      <c r="C292" s="586">
        <f>RANK(P292,P286:P293,0)</f>
        <v>6</v>
      </c>
      <c r="D292" s="1">
        <f>⑭运费管理!C33</f>
        <v>1.1339999999999999</v>
      </c>
      <c r="E292" s="1">
        <f>⑭运费管理!D33</f>
        <v>0.39200000000000002</v>
      </c>
      <c r="F292" s="1">
        <f>⑭运费管理!E33</f>
        <v>1.48</v>
      </c>
      <c r="G292" s="1">
        <f>⑭运费管理!F33</f>
        <v>1.19</v>
      </c>
      <c r="H292" s="1">
        <f>⑭运费管理!G33</f>
        <v>1.33</v>
      </c>
      <c r="I292" s="33"/>
      <c r="J292" s="33"/>
      <c r="K292" s="33"/>
      <c r="L292" s="33"/>
      <c r="M292" s="33"/>
      <c r="N292" s="33"/>
      <c r="O292" s="33"/>
      <c r="P292" s="3">
        <f t="shared" si="86"/>
        <v>5.5259999999999998</v>
      </c>
      <c r="Q292" s="356"/>
      <c r="R292" s="357"/>
      <c r="S292" s="358"/>
    </row>
    <row r="293" spans="1:19" s="2" customFormat="1" ht="21" customHeight="1" x14ac:dyDescent="0.15">
      <c r="A293" s="360"/>
      <c r="B293" s="208" t="s">
        <v>11</v>
      </c>
      <c r="C293" s="586">
        <f>RANK(P293,P286:P293,0)</f>
        <v>7</v>
      </c>
      <c r="D293" s="1">
        <f>⑭运费管理!C36</f>
        <v>2.78</v>
      </c>
      <c r="E293" s="1">
        <f>⑭运费管理!D36</f>
        <v>0.43</v>
      </c>
      <c r="F293" s="1">
        <f>⑭运费管理!E36</f>
        <v>0</v>
      </c>
      <c r="G293" s="1">
        <f>⑭运费管理!F36</f>
        <v>0.6</v>
      </c>
      <c r="H293" s="1">
        <f>⑭运费管理!G36</f>
        <v>0.3</v>
      </c>
      <c r="I293" s="33"/>
      <c r="J293" s="33"/>
      <c r="K293" s="33"/>
      <c r="L293" s="33"/>
      <c r="M293" s="33"/>
      <c r="N293" s="33"/>
      <c r="O293" s="33"/>
      <c r="P293" s="3">
        <f t="shared" si="86"/>
        <v>4.1100000000000003</v>
      </c>
      <c r="Q293" s="356"/>
      <c r="R293" s="357"/>
      <c r="S293" s="358"/>
    </row>
    <row r="294" spans="1:19" s="2" customFormat="1" ht="21" customHeight="1" x14ac:dyDescent="0.15">
      <c r="A294" s="361"/>
      <c r="B294" s="208" t="s">
        <v>10</v>
      </c>
      <c r="C294" s="158" t="s">
        <v>223</v>
      </c>
      <c r="D294" s="522">
        <f>SUM(D286:D293)</f>
        <v>143.434</v>
      </c>
      <c r="E294" s="522">
        <f t="shared" ref="E294" si="87">SUM(E286:E293)</f>
        <v>40.748250000000006</v>
      </c>
      <c r="F294" s="522">
        <f t="shared" ref="F294" si="88">SUM(F286:F293)</f>
        <v>115.58</v>
      </c>
      <c r="G294" s="522">
        <f t="shared" ref="G294" si="89">SUM(G286:G293)</f>
        <v>169.23500000000001</v>
      </c>
      <c r="H294" s="522">
        <f t="shared" ref="H294" si="90">SUM(H286:H293)</f>
        <v>204.62662300000002</v>
      </c>
      <c r="I294" s="532"/>
      <c r="J294" s="532"/>
      <c r="K294" s="532"/>
      <c r="L294" s="532"/>
      <c r="M294" s="532"/>
      <c r="N294" s="532"/>
      <c r="O294" s="532"/>
      <c r="P294" s="522">
        <f>SUM(P286:P293)</f>
        <v>673.623873</v>
      </c>
      <c r="Q294" s="365"/>
      <c r="R294" s="366"/>
      <c r="S294" s="367"/>
    </row>
    <row r="295" spans="1:19" s="2" customFormat="1" ht="21" customHeight="1" x14ac:dyDescent="0.15">
      <c r="A295" s="133"/>
      <c r="B295" s="4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135"/>
      <c r="P295" s="135"/>
      <c r="Q295" s="135"/>
      <c r="R295" s="135"/>
      <c r="S295" s="242"/>
    </row>
    <row r="296" spans="1:19" ht="21" customHeight="1" x14ac:dyDescent="0.15">
      <c r="A296" s="245" t="s">
        <v>232</v>
      </c>
      <c r="B296" s="206" t="s">
        <v>26</v>
      </c>
      <c r="C296" s="206" t="s">
        <v>63</v>
      </c>
      <c r="D296" s="206" t="s">
        <v>17</v>
      </c>
      <c r="E296" s="206" t="s">
        <v>27</v>
      </c>
      <c r="F296" s="206" t="s">
        <v>28</v>
      </c>
      <c r="G296" s="206" t="s">
        <v>29</v>
      </c>
      <c r="H296" s="206" t="s">
        <v>30</v>
      </c>
      <c r="I296" s="206" t="s">
        <v>31</v>
      </c>
      <c r="J296" s="206" t="s">
        <v>32</v>
      </c>
      <c r="K296" s="206" t="s">
        <v>33</v>
      </c>
      <c r="L296" s="206" t="s">
        <v>34</v>
      </c>
      <c r="M296" s="206" t="s">
        <v>35</v>
      </c>
      <c r="N296" s="206" t="s">
        <v>36</v>
      </c>
      <c r="O296" s="206" t="s">
        <v>10</v>
      </c>
      <c r="P296" s="247" t="s">
        <v>40</v>
      </c>
      <c r="Q296" s="247"/>
      <c r="R296" s="247"/>
      <c r="S296" s="248"/>
    </row>
    <row r="297" spans="1:19" ht="21" customHeight="1" x14ac:dyDescent="0.15">
      <c r="A297" s="246"/>
      <c r="B297" s="211" t="s">
        <v>22</v>
      </c>
      <c r="C297" s="577">
        <v>79.078000000000003</v>
      </c>
      <c r="D297" s="3">
        <v>52.38</v>
      </c>
      <c r="E297" s="3">
        <v>93.735938000000004</v>
      </c>
      <c r="F297" s="3">
        <v>97.811599999999999</v>
      </c>
      <c r="G297" s="3">
        <v>91.81</v>
      </c>
      <c r="H297" s="3">
        <v>57.3</v>
      </c>
      <c r="I297" s="3">
        <v>51.21</v>
      </c>
      <c r="J297" s="3">
        <v>85.28</v>
      </c>
      <c r="K297" s="3">
        <v>99.73</v>
      </c>
      <c r="L297" s="3">
        <v>102.80459999999999</v>
      </c>
      <c r="M297" s="3">
        <v>125.03</v>
      </c>
      <c r="N297" s="3">
        <v>121.61799999999999</v>
      </c>
      <c r="O297" s="3">
        <f>AVERAGE(C297:N297)</f>
        <v>88.149011499999986</v>
      </c>
      <c r="P297" s="249"/>
      <c r="Q297" s="249"/>
      <c r="R297" s="249"/>
      <c r="S297" s="250"/>
    </row>
    <row r="298" spans="1:19" ht="21" customHeight="1" x14ac:dyDescent="0.15">
      <c r="A298" s="246"/>
      <c r="B298" s="211" t="s">
        <v>23</v>
      </c>
      <c r="C298" s="571">
        <f>D294</f>
        <v>143.434</v>
      </c>
      <c r="D298" s="571">
        <f>E294</f>
        <v>40.748250000000006</v>
      </c>
      <c r="E298" s="571">
        <f t="shared" ref="E298:G298" si="91">F294</f>
        <v>115.58</v>
      </c>
      <c r="F298" s="571">
        <f t="shared" si="91"/>
        <v>169.23500000000001</v>
      </c>
      <c r="G298" s="571">
        <f t="shared" si="91"/>
        <v>204.62662300000002</v>
      </c>
      <c r="H298" s="571"/>
      <c r="I298" s="571"/>
      <c r="J298" s="571"/>
      <c r="K298" s="571"/>
      <c r="L298" s="571"/>
      <c r="M298" s="571"/>
      <c r="N298" s="571"/>
      <c r="O298" s="3">
        <f>AVERAGE(C298:N298)</f>
        <v>134.72477459999999</v>
      </c>
      <c r="P298" s="249"/>
      <c r="Q298" s="249"/>
      <c r="R298" s="249"/>
      <c r="S298" s="250"/>
    </row>
    <row r="299" spans="1:19" ht="21" customHeight="1" x14ac:dyDescent="0.15">
      <c r="A299" s="246"/>
      <c r="B299" s="211" t="s">
        <v>24</v>
      </c>
      <c r="C299" s="571">
        <f>C298-C297</f>
        <v>64.355999999999995</v>
      </c>
      <c r="D299" s="571">
        <f t="shared" ref="D299" si="92">D298-D297</f>
        <v>-11.631749999999997</v>
      </c>
      <c r="E299" s="571">
        <f>E298-E297</f>
        <v>21.844061999999994</v>
      </c>
      <c r="F299" s="571">
        <f>F298-F297</f>
        <v>71.423400000000015</v>
      </c>
      <c r="G299" s="571">
        <f t="shared" ref="G299" si="93">G298-G297</f>
        <v>112.81662300000002</v>
      </c>
      <c r="H299" s="571"/>
      <c r="I299" s="571"/>
      <c r="J299" s="571"/>
      <c r="K299" s="571"/>
      <c r="L299" s="571"/>
      <c r="M299" s="571"/>
      <c r="N299" s="571"/>
      <c r="O299" s="3">
        <f>AVERAGE(C299:N299)</f>
        <v>51.76166700000001</v>
      </c>
      <c r="P299" s="249"/>
      <c r="Q299" s="249"/>
      <c r="R299" s="249"/>
      <c r="S299" s="250"/>
    </row>
    <row r="300" spans="1:19" ht="21" customHeight="1" x14ac:dyDescent="0.15">
      <c r="A300" s="246"/>
      <c r="B300" s="211" t="s">
        <v>25</v>
      </c>
      <c r="C300" s="573">
        <f>(C298-C297)/C297</f>
        <v>0.81382938364652613</v>
      </c>
      <c r="D300" s="573">
        <f t="shared" ref="D300:G300" si="94">(D298-D297)/D297</f>
        <v>-0.22206471935853372</v>
      </c>
      <c r="E300" s="573">
        <f t="shared" si="94"/>
        <v>0.23303828249950401</v>
      </c>
      <c r="F300" s="573">
        <f t="shared" si="94"/>
        <v>0.73021400324705876</v>
      </c>
      <c r="G300" s="573">
        <f t="shared" si="94"/>
        <v>1.228805391569546</v>
      </c>
      <c r="H300" s="573"/>
      <c r="I300" s="573"/>
      <c r="J300" s="573"/>
      <c r="K300" s="573"/>
      <c r="L300" s="573"/>
      <c r="M300" s="573"/>
      <c r="N300" s="573"/>
      <c r="O300" s="573">
        <f>(O298-O297)/O297</f>
        <v>0.52837533067514897</v>
      </c>
      <c r="P300" s="251"/>
      <c r="Q300" s="251"/>
      <c r="R300" s="251"/>
      <c r="S300" s="252"/>
    </row>
    <row r="301" spans="1:19" ht="21" customHeight="1" x14ac:dyDescent="0.15">
      <c r="A301" s="229"/>
      <c r="B301" s="207"/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26"/>
    </row>
    <row r="302" spans="1:19" ht="21" customHeight="1" x14ac:dyDescent="0.15">
      <c r="A302" s="219" t="s">
        <v>233</v>
      </c>
      <c r="B302" s="220" t="s">
        <v>69</v>
      </c>
      <c r="C302" s="112"/>
      <c r="D302" s="112"/>
      <c r="E302" s="113"/>
      <c r="F302" s="112"/>
      <c r="G302" s="114"/>
      <c r="H302" s="112"/>
      <c r="I302" s="112"/>
      <c r="J302" s="112"/>
      <c r="K302" s="112"/>
      <c r="L302" s="112"/>
      <c r="M302" s="115"/>
      <c r="N302" s="115"/>
      <c r="O302" s="115"/>
      <c r="P302" s="115"/>
      <c r="Q302" s="115"/>
      <c r="R302" s="115"/>
      <c r="S302" s="225"/>
    </row>
    <row r="303" spans="1:19" ht="21" customHeight="1" x14ac:dyDescent="0.15">
      <c r="A303" s="359" t="s">
        <v>239</v>
      </c>
      <c r="B303" s="206" t="s">
        <v>20</v>
      </c>
      <c r="C303" s="206" t="s">
        <v>1</v>
      </c>
      <c r="D303" s="206" t="s">
        <v>16</v>
      </c>
      <c r="E303" s="206" t="s">
        <v>17</v>
      </c>
      <c r="F303" s="206" t="s">
        <v>27</v>
      </c>
      <c r="G303" s="206" t="s">
        <v>28</v>
      </c>
      <c r="H303" s="206" t="s">
        <v>29</v>
      </c>
      <c r="I303" s="206" t="s">
        <v>30</v>
      </c>
      <c r="J303" s="206" t="s">
        <v>31</v>
      </c>
      <c r="K303" s="206" t="s">
        <v>32</v>
      </c>
      <c r="L303" s="206" t="s">
        <v>33</v>
      </c>
      <c r="M303" s="206" t="s">
        <v>34</v>
      </c>
      <c r="N303" s="206" t="s">
        <v>35</v>
      </c>
      <c r="O303" s="206" t="s">
        <v>36</v>
      </c>
      <c r="P303" s="206" t="s">
        <v>19</v>
      </c>
      <c r="Q303" s="256" t="s">
        <v>222</v>
      </c>
      <c r="R303" s="256"/>
      <c r="S303" s="257"/>
    </row>
    <row r="304" spans="1:19" ht="21" customHeight="1" x14ac:dyDescent="0.15">
      <c r="A304" s="360"/>
      <c r="B304" s="208" t="s">
        <v>4</v>
      </c>
      <c r="C304" s="585">
        <f>RANK(P304,P304:P311,0)</f>
        <v>6</v>
      </c>
      <c r="D304" s="594">
        <f>⑮一次交验合格率!C17</f>
        <v>0.9984812855183226</v>
      </c>
      <c r="E304" s="594">
        <f>⑮一次交验合格率!D17</f>
        <v>0.99582006369426757</v>
      </c>
      <c r="F304" s="594">
        <f>⑮一次交验合格率!E17</f>
        <v>0.99877362171804451</v>
      </c>
      <c r="G304" s="594">
        <f>⑮一次交验合格率!F17</f>
        <v>0.99856768904035165</v>
      </c>
      <c r="H304" s="594">
        <f>⑮一次交验合格率!G17</f>
        <v>0.99699563000728331</v>
      </c>
      <c r="I304" s="595"/>
      <c r="J304" s="595"/>
      <c r="K304" s="595"/>
      <c r="L304" s="595"/>
      <c r="M304" s="595"/>
      <c r="N304" s="595"/>
      <c r="O304" s="595"/>
      <c r="P304" s="594">
        <f>AVERAGE(D304:O304)</f>
        <v>0.99772765799565377</v>
      </c>
      <c r="Q304" s="362"/>
      <c r="R304" s="363"/>
      <c r="S304" s="364"/>
    </row>
    <row r="305" spans="1:19" ht="21" customHeight="1" x14ac:dyDescent="0.15">
      <c r="A305" s="360"/>
      <c r="B305" s="208" t="s">
        <v>12</v>
      </c>
      <c r="C305" s="586">
        <f>RANK(P305,P304:P311,0)</f>
        <v>8</v>
      </c>
      <c r="D305" s="596">
        <f>⑮一次交验合格率!C21</f>
        <v>0.99799463550294953</v>
      </c>
      <c r="E305" s="596">
        <f>⑮一次交验合格率!D21</f>
        <v>0.99004203083169273</v>
      </c>
      <c r="F305" s="596">
        <f>⑮一次交验合格率!E21</f>
        <v>0.99286674950712728</v>
      </c>
      <c r="G305" s="596">
        <f>⑮一次交验合格率!F21</f>
        <v>0.99793673168849373</v>
      </c>
      <c r="H305" s="596">
        <f>⑮一次交验合格率!G21</f>
        <v>0.99201728055329752</v>
      </c>
      <c r="I305" s="597"/>
      <c r="J305" s="597"/>
      <c r="K305" s="597"/>
      <c r="L305" s="597"/>
      <c r="M305" s="597"/>
      <c r="N305" s="597"/>
      <c r="O305" s="597"/>
      <c r="P305" s="594">
        <f t="shared" ref="P305:P311" si="95">AVERAGE(D305:O305)</f>
        <v>0.9941714856167122</v>
      </c>
      <c r="Q305" s="356"/>
      <c r="R305" s="357"/>
      <c r="S305" s="358"/>
    </row>
    <row r="306" spans="1:19" ht="21" customHeight="1" x14ac:dyDescent="0.15">
      <c r="A306" s="360"/>
      <c r="B306" s="208" t="s">
        <v>5</v>
      </c>
      <c r="C306" s="586">
        <f>RANK(P306,P304:P311,0)</f>
        <v>3</v>
      </c>
      <c r="D306" s="596">
        <f>⑮一次交验合格率!C25</f>
        <v>0.99952983415968544</v>
      </c>
      <c r="E306" s="596">
        <f>⑮一次交验合格率!D25</f>
        <v>0.99971063140228023</v>
      </c>
      <c r="F306" s="596">
        <f>⑮一次交验合格率!E25</f>
        <v>0.99833522373861183</v>
      </c>
      <c r="G306" s="596">
        <f>⑮一次交验合格率!F25</f>
        <v>0.99958695788222041</v>
      </c>
      <c r="H306" s="596">
        <f>⑮一次交验合格率!G25</f>
        <v>0.99973459478869064</v>
      </c>
      <c r="I306" s="597"/>
      <c r="J306" s="597"/>
      <c r="K306" s="597"/>
      <c r="L306" s="597"/>
      <c r="M306" s="597"/>
      <c r="N306" s="597"/>
      <c r="O306" s="597"/>
      <c r="P306" s="594">
        <f t="shared" si="95"/>
        <v>0.99937944839429771</v>
      </c>
      <c r="Q306" s="356"/>
      <c r="R306" s="357"/>
      <c r="S306" s="358"/>
    </row>
    <row r="307" spans="1:19" ht="21" customHeight="1" x14ac:dyDescent="0.15">
      <c r="A307" s="360"/>
      <c r="B307" s="208" t="s">
        <v>6</v>
      </c>
      <c r="C307" s="586">
        <f>RANK(P307,P304:P311,0)</f>
        <v>2</v>
      </c>
      <c r="D307" s="596">
        <f>⑮一次交验合格率!C29</f>
        <v>0.99927684705315178</v>
      </c>
      <c r="E307" s="596">
        <f>⑮一次交验合格率!D29</f>
        <v>0.99969059405940597</v>
      </c>
      <c r="F307" s="596">
        <f>⑮一次交验合格率!E29</f>
        <v>0.99977523038885141</v>
      </c>
      <c r="G307" s="596">
        <f>⑮一次交验合格率!F29</f>
        <v>0.99989001017405887</v>
      </c>
      <c r="H307" s="596">
        <f>⑮一次交验合格率!G29</f>
        <v>0.9999346309097743</v>
      </c>
      <c r="I307" s="597"/>
      <c r="J307" s="597"/>
      <c r="K307" s="597"/>
      <c r="L307" s="597"/>
      <c r="M307" s="597"/>
      <c r="N307" s="597"/>
      <c r="O307" s="597"/>
      <c r="P307" s="594">
        <f t="shared" si="95"/>
        <v>0.99971346251704851</v>
      </c>
      <c r="Q307" s="356"/>
      <c r="R307" s="357"/>
      <c r="S307" s="358"/>
    </row>
    <row r="308" spans="1:19" ht="21" customHeight="1" x14ac:dyDescent="0.15">
      <c r="A308" s="360"/>
      <c r="B308" s="208" t="s">
        <v>7</v>
      </c>
      <c r="C308" s="586">
        <f>RANK(P308,P304:P311,0)</f>
        <v>4</v>
      </c>
      <c r="D308" s="596">
        <f>⑮一次交验合格率!C33</f>
        <v>0.99929245283018864</v>
      </c>
      <c r="E308" s="596">
        <f>⑮一次交验合格率!D33</f>
        <v>0.99895217423845517</v>
      </c>
      <c r="F308" s="596">
        <f>⑮一次交验合格率!E33</f>
        <v>0.99948434622467774</v>
      </c>
      <c r="G308" s="596">
        <f>⑮一次交验合格率!F33</f>
        <v>0.99907343062311793</v>
      </c>
      <c r="H308" s="596">
        <f>⑮一次交验合格率!G33</f>
        <v>0.99925699984357896</v>
      </c>
      <c r="I308" s="597"/>
      <c r="J308" s="597"/>
      <c r="K308" s="597"/>
      <c r="L308" s="597"/>
      <c r="M308" s="597"/>
      <c r="N308" s="597"/>
      <c r="O308" s="597"/>
      <c r="P308" s="594">
        <f t="shared" si="95"/>
        <v>0.99921188075200362</v>
      </c>
      <c r="Q308" s="356"/>
      <c r="R308" s="357"/>
      <c r="S308" s="358"/>
    </row>
    <row r="309" spans="1:19" ht="21" customHeight="1" x14ac:dyDescent="0.15">
      <c r="A309" s="360"/>
      <c r="B309" s="208" t="s">
        <v>8</v>
      </c>
      <c r="C309" s="586">
        <f>RANK(P309,P304:P311,0)</f>
        <v>4</v>
      </c>
      <c r="D309" s="596">
        <f>⑮一次交验合格率!C37</f>
        <v>0.99929245283018864</v>
      </c>
      <c r="E309" s="596">
        <f>⑮一次交验合格率!D37</f>
        <v>0.99895217423845517</v>
      </c>
      <c r="F309" s="596">
        <f>⑮一次交验合格率!E37</f>
        <v>0.99948434622467774</v>
      </c>
      <c r="G309" s="596">
        <f>⑮一次交验合格率!F37</f>
        <v>0.99907343062311793</v>
      </c>
      <c r="H309" s="596">
        <f>⑮一次交验合格率!G37</f>
        <v>0.99925699984357896</v>
      </c>
      <c r="I309" s="597"/>
      <c r="J309" s="597"/>
      <c r="K309" s="597"/>
      <c r="L309" s="597"/>
      <c r="M309" s="597"/>
      <c r="N309" s="597"/>
      <c r="O309" s="597"/>
      <c r="P309" s="594">
        <f t="shared" si="95"/>
        <v>0.99921188075200362</v>
      </c>
      <c r="Q309" s="356"/>
      <c r="R309" s="357"/>
      <c r="S309" s="358"/>
    </row>
    <row r="310" spans="1:19" ht="21" customHeight="1" x14ac:dyDescent="0.15">
      <c r="A310" s="360"/>
      <c r="B310" s="208" t="s">
        <v>9</v>
      </c>
      <c r="C310" s="586">
        <f>RANK(P310,P304:P311,0)</f>
        <v>7</v>
      </c>
      <c r="D310" s="596">
        <f>⑮一次交验合格率!C41</f>
        <v>1</v>
      </c>
      <c r="E310" s="596">
        <f>⑮一次交验合格率!D41</f>
        <v>1</v>
      </c>
      <c r="F310" s="596">
        <f>⑮一次交验合格率!E41</f>
        <v>0.97752808988764039</v>
      </c>
      <c r="G310" s="596">
        <f>⑮一次交验合格率!F41</f>
        <v>1</v>
      </c>
      <c r="H310" s="596">
        <f>⑮一次交验合格率!G41</f>
        <v>1</v>
      </c>
      <c r="I310" s="597"/>
      <c r="J310" s="597"/>
      <c r="K310" s="597"/>
      <c r="L310" s="597"/>
      <c r="M310" s="597"/>
      <c r="N310" s="597"/>
      <c r="O310" s="597"/>
      <c r="P310" s="594">
        <f t="shared" si="95"/>
        <v>0.99550561797752801</v>
      </c>
      <c r="Q310" s="356"/>
      <c r="R310" s="357"/>
      <c r="S310" s="358"/>
    </row>
    <row r="311" spans="1:19" ht="21" customHeight="1" x14ac:dyDescent="0.15">
      <c r="A311" s="360"/>
      <c r="B311" s="208" t="s">
        <v>11</v>
      </c>
      <c r="C311" s="586">
        <f>RANK(P311,P304:P311,0)</f>
        <v>1</v>
      </c>
      <c r="D311" s="596">
        <f>⑮一次交验合格率!C45</f>
        <v>1</v>
      </c>
      <c r="E311" s="596">
        <f>⑮一次交验合格率!D45</f>
        <v>1</v>
      </c>
      <c r="F311" s="596">
        <f>⑮一次交验合格率!E45</f>
        <v>1</v>
      </c>
      <c r="G311" s="596">
        <f>⑮一次交验合格率!F45</f>
        <v>0.99981272940647703</v>
      </c>
      <c r="H311" s="596">
        <f>⑮一次交验合格率!G45</f>
        <v>0.99995084304183257</v>
      </c>
      <c r="I311" s="597"/>
      <c r="J311" s="597"/>
      <c r="K311" s="597"/>
      <c r="L311" s="597"/>
      <c r="M311" s="597"/>
      <c r="N311" s="597"/>
      <c r="O311" s="597"/>
      <c r="P311" s="594">
        <f t="shared" si="95"/>
        <v>0.99995271448966194</v>
      </c>
      <c r="Q311" s="356"/>
      <c r="R311" s="357"/>
      <c r="S311" s="358"/>
    </row>
    <row r="312" spans="1:19" ht="21" customHeight="1" x14ac:dyDescent="0.15">
      <c r="A312" s="361"/>
      <c r="B312" s="208" t="s">
        <v>10</v>
      </c>
      <c r="C312" s="158" t="s">
        <v>223</v>
      </c>
      <c r="D312" s="474">
        <f>AVERAGE(D304:D311)</f>
        <v>0.9992334384868109</v>
      </c>
      <c r="E312" s="474">
        <f t="shared" ref="E312:H312" si="96">AVERAGE(E304:E311)</f>
        <v>0.99789595855806956</v>
      </c>
      <c r="F312" s="474">
        <f t="shared" si="96"/>
        <v>0.99578095096120389</v>
      </c>
      <c r="G312" s="474">
        <f t="shared" si="96"/>
        <v>0.99924262242972961</v>
      </c>
      <c r="H312" s="474">
        <f t="shared" si="96"/>
        <v>0.99839337237350467</v>
      </c>
      <c r="I312" s="475"/>
      <c r="J312" s="475"/>
      <c r="K312" s="475"/>
      <c r="L312" s="475"/>
      <c r="M312" s="475"/>
      <c r="N312" s="475"/>
      <c r="O312" s="475"/>
      <c r="P312" s="474">
        <f>AVERAGE(D312:O312)</f>
        <v>0.99810926856186377</v>
      </c>
      <c r="Q312" s="365"/>
      <c r="R312" s="366"/>
      <c r="S312" s="367"/>
    </row>
    <row r="313" spans="1:19" ht="21" customHeight="1" x14ac:dyDescent="0.15">
      <c r="A313" s="133"/>
      <c r="B313" s="4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135"/>
      <c r="P313" s="135"/>
      <c r="Q313" s="135"/>
      <c r="R313" s="135"/>
      <c r="S313" s="242"/>
    </row>
    <row r="314" spans="1:19" ht="21" customHeight="1" x14ac:dyDescent="0.15">
      <c r="A314" s="245" t="s">
        <v>240</v>
      </c>
      <c r="B314" s="206" t="s">
        <v>26</v>
      </c>
      <c r="C314" s="206" t="s">
        <v>63</v>
      </c>
      <c r="D314" s="206" t="s">
        <v>17</v>
      </c>
      <c r="E314" s="206" t="s">
        <v>27</v>
      </c>
      <c r="F314" s="206" t="s">
        <v>28</v>
      </c>
      <c r="G314" s="206" t="s">
        <v>29</v>
      </c>
      <c r="H314" s="206" t="s">
        <v>30</v>
      </c>
      <c r="I314" s="206" t="s">
        <v>31</v>
      </c>
      <c r="J314" s="206" t="s">
        <v>32</v>
      </c>
      <c r="K314" s="206" t="s">
        <v>33</v>
      </c>
      <c r="L314" s="206" t="s">
        <v>34</v>
      </c>
      <c r="M314" s="206" t="s">
        <v>35</v>
      </c>
      <c r="N314" s="206" t="s">
        <v>36</v>
      </c>
      <c r="O314" s="206" t="s">
        <v>10</v>
      </c>
      <c r="P314" s="247" t="s">
        <v>40</v>
      </c>
      <c r="Q314" s="247"/>
      <c r="R314" s="247"/>
      <c r="S314" s="248"/>
    </row>
    <row r="315" spans="1:19" ht="21" customHeight="1" x14ac:dyDescent="0.15">
      <c r="A315" s="246"/>
      <c r="B315" s="211" t="s">
        <v>22</v>
      </c>
      <c r="C315" s="598">
        <f>⑮一次交验合格率!C46</f>
        <v>0.99765260175761994</v>
      </c>
      <c r="D315" s="598">
        <f>⑮一次交验合格率!D46</f>
        <v>0.99872415484240762</v>
      </c>
      <c r="E315" s="598">
        <f>⑮一次交验合格率!E46</f>
        <v>0.9964027827085945</v>
      </c>
      <c r="F315" s="598">
        <f>⑮一次交验合格率!F46</f>
        <v>0.99803746120587544</v>
      </c>
      <c r="G315" s="598">
        <f>⑮一次交验合格率!G46</f>
        <v>0.99693200641386492</v>
      </c>
      <c r="H315" s="598">
        <f>⑮一次交验合格率!H46</f>
        <v>0.99864723501085817</v>
      </c>
      <c r="I315" s="598">
        <f>⑮一次交验合格率!I46</f>
        <v>0.99509850520495924</v>
      </c>
      <c r="J315" s="598">
        <f>⑮一次交验合格率!J46</f>
        <v>0.99461884311323201</v>
      </c>
      <c r="K315" s="598">
        <f>⑮一次交验合格率!K46</f>
        <v>0.99244267022549137</v>
      </c>
      <c r="L315" s="598">
        <f>⑮一次交验合格率!L46</f>
        <v>0.99467507743928207</v>
      </c>
      <c r="M315" s="598">
        <f>⑮一次交验合格率!M46</f>
        <v>0.99658899184164718</v>
      </c>
      <c r="N315" s="598">
        <f>⑮一次交验合格率!N46</f>
        <v>0.99752244793026323</v>
      </c>
      <c r="O315" s="594">
        <f>AVERAGE(C315:N315)</f>
        <v>0.99644523147450803</v>
      </c>
      <c r="P315" s="249"/>
      <c r="Q315" s="249"/>
      <c r="R315" s="249"/>
      <c r="S315" s="250"/>
    </row>
    <row r="316" spans="1:19" ht="21" customHeight="1" x14ac:dyDescent="0.15">
      <c r="A316" s="246"/>
      <c r="B316" s="211" t="s">
        <v>23</v>
      </c>
      <c r="C316" s="494">
        <f>⑮一次交验合格率!C49</f>
        <v>0.99820488698673659</v>
      </c>
      <c r="D316" s="494">
        <f>⑮一次交验合格率!D49</f>
        <v>0.99085068214142358</v>
      </c>
      <c r="E316" s="494">
        <f>⑮一次交验合格率!E49</f>
        <v>0.99397321892455437</v>
      </c>
      <c r="F316" s="494">
        <f>⑮一次交验合格率!F49</f>
        <v>0.99815729357911231</v>
      </c>
      <c r="G316" s="494">
        <f>⑮一次交验合格率!G49</f>
        <v>0.99292308762144232</v>
      </c>
      <c r="H316" s="494"/>
      <c r="I316" s="494"/>
      <c r="J316" s="494"/>
      <c r="K316" s="494"/>
      <c r="L316" s="494"/>
      <c r="M316" s="494"/>
      <c r="N316" s="494"/>
      <c r="O316" s="594">
        <f>AVERAGE(C316:N316)</f>
        <v>0.99482183385065392</v>
      </c>
      <c r="P316" s="249"/>
      <c r="Q316" s="249"/>
      <c r="R316" s="249"/>
      <c r="S316" s="250"/>
    </row>
    <row r="317" spans="1:19" ht="21" customHeight="1" thickBot="1" x14ac:dyDescent="0.2">
      <c r="A317" s="368"/>
      <c r="B317" s="243" t="s">
        <v>25</v>
      </c>
      <c r="C317" s="599">
        <f>(C316-C315)/C315</f>
        <v>5.5358471289872267E-4</v>
      </c>
      <c r="D317" s="599">
        <f>(D316-D315)/D315</f>
        <v>-7.8835308656637279E-3</v>
      </c>
      <c r="E317" s="599">
        <f>(E316-E315)/E315</f>
        <v>-2.4383350048819345E-3</v>
      </c>
      <c r="F317" s="599">
        <f>(F316-F315)/F315</f>
        <v>1.2006801136711358E-4</v>
      </c>
      <c r="G317" s="599">
        <f>(G316-G315)/G315</f>
        <v>-4.0212559799773775E-3</v>
      </c>
      <c r="H317" s="599"/>
      <c r="I317" s="599"/>
      <c r="J317" s="599"/>
      <c r="K317" s="599"/>
      <c r="L317" s="599"/>
      <c r="M317" s="599"/>
      <c r="N317" s="599"/>
      <c r="O317" s="599">
        <f>(O316-O315)/O315</f>
        <v>-1.62918901368202E-3</v>
      </c>
      <c r="P317" s="369"/>
      <c r="Q317" s="369"/>
      <c r="R317" s="369"/>
      <c r="S317" s="370"/>
    </row>
  </sheetData>
  <mergeCells count="238">
    <mergeCell ref="A314:A317"/>
    <mergeCell ref="P314:S317"/>
    <mergeCell ref="P199:S205"/>
    <mergeCell ref="A296:A300"/>
    <mergeCell ref="P296:S300"/>
    <mergeCell ref="A303:A312"/>
    <mergeCell ref="Q303:S303"/>
    <mergeCell ref="Q304:S304"/>
    <mergeCell ref="Q305:S305"/>
    <mergeCell ref="Q306:S306"/>
    <mergeCell ref="Q307:S307"/>
    <mergeCell ref="Q308:S308"/>
    <mergeCell ref="Q309:S309"/>
    <mergeCell ref="Q310:S310"/>
    <mergeCell ref="Q311:S311"/>
    <mergeCell ref="Q312:S312"/>
    <mergeCell ref="A250:A254"/>
    <mergeCell ref="P250:S254"/>
    <mergeCell ref="A278:A282"/>
    <mergeCell ref="P278:S282"/>
    <mergeCell ref="A285:A294"/>
    <mergeCell ref="Q285:S285"/>
    <mergeCell ref="Q286:S286"/>
    <mergeCell ref="Q287:S287"/>
    <mergeCell ref="Q288:S288"/>
    <mergeCell ref="Q289:S289"/>
    <mergeCell ref="Q290:S290"/>
    <mergeCell ref="Q291:S291"/>
    <mergeCell ref="Q292:S292"/>
    <mergeCell ref="Q293:S293"/>
    <mergeCell ref="Q294:S294"/>
    <mergeCell ref="Q258:S258"/>
    <mergeCell ref="Q259:S259"/>
    <mergeCell ref="Q260:S260"/>
    <mergeCell ref="Q261:S261"/>
    <mergeCell ref="Q262:S262"/>
    <mergeCell ref="Q263:S263"/>
    <mergeCell ref="Q264:S264"/>
    <mergeCell ref="Q265:S265"/>
    <mergeCell ref="Q248:S248"/>
    <mergeCell ref="A267:A276"/>
    <mergeCell ref="Q267:S267"/>
    <mergeCell ref="Q268:S268"/>
    <mergeCell ref="Q269:S269"/>
    <mergeCell ref="Q270:S270"/>
    <mergeCell ref="Q271:S271"/>
    <mergeCell ref="Q272:S272"/>
    <mergeCell ref="Q273:S273"/>
    <mergeCell ref="Q274:S274"/>
    <mergeCell ref="Q275:S275"/>
    <mergeCell ref="Q276:S276"/>
    <mergeCell ref="A256:A265"/>
    <mergeCell ref="Q256:S256"/>
    <mergeCell ref="Q257:S257"/>
    <mergeCell ref="A239:A248"/>
    <mergeCell ref="Q239:S239"/>
    <mergeCell ref="Q240:S240"/>
    <mergeCell ref="Q241:S241"/>
    <mergeCell ref="Q242:S242"/>
    <mergeCell ref="Q243:S243"/>
    <mergeCell ref="Q244:S244"/>
    <mergeCell ref="Q245:S245"/>
    <mergeCell ref="Q246:S246"/>
    <mergeCell ref="A227:A236"/>
    <mergeCell ref="Q227:S227"/>
    <mergeCell ref="Q228:S228"/>
    <mergeCell ref="Q229:S229"/>
    <mergeCell ref="Q230:S230"/>
    <mergeCell ref="Q231:S231"/>
    <mergeCell ref="Q232:S232"/>
    <mergeCell ref="Q233:S233"/>
    <mergeCell ref="Q234:S234"/>
    <mergeCell ref="Q235:S235"/>
    <mergeCell ref="Q236:S236"/>
    <mergeCell ref="Q247:S247"/>
    <mergeCell ref="A60:A63"/>
    <mergeCell ref="A66:A69"/>
    <mergeCell ref="A72:A75"/>
    <mergeCell ref="P63:S63"/>
    <mergeCell ref="P66:S66"/>
    <mergeCell ref="P67:S67"/>
    <mergeCell ref="P68:S68"/>
    <mergeCell ref="P69:S69"/>
    <mergeCell ref="P72:S72"/>
    <mergeCell ref="P73:S73"/>
    <mergeCell ref="P74:S74"/>
    <mergeCell ref="P75:S75"/>
    <mergeCell ref="B134:C134"/>
    <mergeCell ref="A122:A134"/>
    <mergeCell ref="B109:C109"/>
    <mergeCell ref="B108:C108"/>
    <mergeCell ref="B122:C122"/>
    <mergeCell ref="B132:C132"/>
    <mergeCell ref="B123:B130"/>
    <mergeCell ref="B98:C98"/>
    <mergeCell ref="B107:C107"/>
    <mergeCell ref="B99:B106"/>
    <mergeCell ref="B146:C146"/>
    <mergeCell ref="A1:B2"/>
    <mergeCell ref="A28:A31"/>
    <mergeCell ref="C1:L2"/>
    <mergeCell ref="M1:M2"/>
    <mergeCell ref="F25:G25"/>
    <mergeCell ref="H25:H26"/>
    <mergeCell ref="I25:I26"/>
    <mergeCell ref="A25:B26"/>
    <mergeCell ref="C25:E25"/>
    <mergeCell ref="A4:A21"/>
    <mergeCell ref="K4:S21"/>
    <mergeCell ref="B4:J21"/>
    <mergeCell ref="R25:R26"/>
    <mergeCell ref="S25:S26"/>
    <mergeCell ref="J25:J26"/>
    <mergeCell ref="K25:K26"/>
    <mergeCell ref="L25:L26"/>
    <mergeCell ref="M25:M26"/>
    <mergeCell ref="N25:N26"/>
    <mergeCell ref="O25:O26"/>
    <mergeCell ref="P25:P26"/>
    <mergeCell ref="Q25:Q26"/>
    <mergeCell ref="P48:S48"/>
    <mergeCell ref="P49:S49"/>
    <mergeCell ref="P50:S50"/>
    <mergeCell ref="B133:C133"/>
    <mergeCell ref="B131:C131"/>
    <mergeCell ref="A98:A110"/>
    <mergeCell ref="B110:C110"/>
    <mergeCell ref="A54:A57"/>
    <mergeCell ref="A86:B86"/>
    <mergeCell ref="A79:B79"/>
    <mergeCell ref="A81:B81"/>
    <mergeCell ref="A80:B80"/>
    <mergeCell ref="A82:B82"/>
    <mergeCell ref="A83:A85"/>
    <mergeCell ref="A78:B78"/>
    <mergeCell ref="P54:S54"/>
    <mergeCell ref="P55:S55"/>
    <mergeCell ref="P56:S56"/>
    <mergeCell ref="P57:S57"/>
    <mergeCell ref="P60:S60"/>
    <mergeCell ref="P61:S61"/>
    <mergeCell ref="P62:S62"/>
    <mergeCell ref="A48:A51"/>
    <mergeCell ref="P51:S51"/>
    <mergeCell ref="P36:S36"/>
    <mergeCell ref="P37:S37"/>
    <mergeCell ref="P38:S38"/>
    <mergeCell ref="P39:S39"/>
    <mergeCell ref="P42:S42"/>
    <mergeCell ref="P43:S43"/>
    <mergeCell ref="A32:B32"/>
    <mergeCell ref="A33:B33"/>
    <mergeCell ref="A27:B27"/>
    <mergeCell ref="A36:A39"/>
    <mergeCell ref="A42:A45"/>
    <mergeCell ref="P44:S44"/>
    <mergeCell ref="P45:S45"/>
    <mergeCell ref="B147:B154"/>
    <mergeCell ref="B155:C155"/>
    <mergeCell ref="B156:C156"/>
    <mergeCell ref="B157:C157"/>
    <mergeCell ref="B158:C158"/>
    <mergeCell ref="A146:A158"/>
    <mergeCell ref="B170:C170"/>
    <mergeCell ref="R195:S195"/>
    <mergeCell ref="D178:E178"/>
    <mergeCell ref="R178:S178"/>
    <mergeCell ref="B171:B179"/>
    <mergeCell ref="R179:S179"/>
    <mergeCell ref="D179:E179"/>
    <mergeCell ref="B187:C191"/>
    <mergeCell ref="D176:E176"/>
    <mergeCell ref="D177:E177"/>
    <mergeCell ref="R176:S176"/>
    <mergeCell ref="R177:S177"/>
    <mergeCell ref="D174:E174"/>
    <mergeCell ref="D175:E175"/>
    <mergeCell ref="R174:S174"/>
    <mergeCell ref="R175:S175"/>
    <mergeCell ref="B182:C186"/>
    <mergeCell ref="A170:A196"/>
    <mergeCell ref="R189:S189"/>
    <mergeCell ref="R190:S190"/>
    <mergeCell ref="R191:S191"/>
    <mergeCell ref="R170:S170"/>
    <mergeCell ref="D170:E170"/>
    <mergeCell ref="D171:E171"/>
    <mergeCell ref="D172:E172"/>
    <mergeCell ref="D173:E173"/>
    <mergeCell ref="R171:S171"/>
    <mergeCell ref="R172:S172"/>
    <mergeCell ref="R173:S173"/>
    <mergeCell ref="R181:S181"/>
    <mergeCell ref="R182:S182"/>
    <mergeCell ref="F180:S180"/>
    <mergeCell ref="R183:S183"/>
    <mergeCell ref="R184:S184"/>
    <mergeCell ref="R185:S185"/>
    <mergeCell ref="R186:S186"/>
    <mergeCell ref="R187:S187"/>
    <mergeCell ref="R188:S188"/>
    <mergeCell ref="B180:C181"/>
    <mergeCell ref="D196:E196"/>
    <mergeCell ref="A89:S97"/>
    <mergeCell ref="A113:S121"/>
    <mergeCell ref="A161:S169"/>
    <mergeCell ref="A137:S145"/>
    <mergeCell ref="B192:C196"/>
    <mergeCell ref="D180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R192:S192"/>
    <mergeCell ref="R193:S193"/>
    <mergeCell ref="R194:S194"/>
    <mergeCell ref="R196:S196"/>
    <mergeCell ref="A199:A205"/>
    <mergeCell ref="P221:S225"/>
    <mergeCell ref="A221:A225"/>
    <mergeCell ref="A207:A209"/>
    <mergeCell ref="B207:S207"/>
    <mergeCell ref="B208:D208"/>
    <mergeCell ref="E208:G208"/>
    <mergeCell ref="H208:J208"/>
    <mergeCell ref="K208:M208"/>
    <mergeCell ref="N208:P208"/>
    <mergeCell ref="Q208:S208"/>
  </mergeCells>
  <phoneticPr fontId="3" type="noConversion"/>
  <hyperlinks>
    <hyperlink ref="A27:B27" location="①营业收入!A1" display="营业收入" xr:uid="{703B9063-CAED-4F3A-BB22-751D649B5A3A}"/>
    <hyperlink ref="B28" location="②营业成本!A1" display="营业成本" xr:uid="{531AB083-5737-42FE-AA3A-ED8FCB0D684D}"/>
    <hyperlink ref="B29" location="②营业成本!A1" display="销售费用" xr:uid="{83E78B79-B0D0-449D-8981-2A00D1921F85}"/>
    <hyperlink ref="B30" location="④管理费用!A1" display="管理费用" xr:uid="{1235E90E-7C0D-4C86-B7E3-18550FB504CE}"/>
    <hyperlink ref="B31" location="⑤财务费用!A1" display="财务费用" xr:uid="{0F80DEBE-609D-45D4-BC1E-93DA972CF0FB}"/>
    <hyperlink ref="A32:B32" location="⑥营业利润!A1" display="营业利润" xr:uid="{984A651A-3704-4808-9854-CDEDD79BB4CC}"/>
    <hyperlink ref="A33:B33" location="⑦净利润!A1" display="净利润" xr:uid="{08E5D5A5-A999-4E4B-B982-D6D7AC36F178}"/>
    <hyperlink ref="B85" location="⑬劳效!A1" display="劳效率" xr:uid="{26BA30E4-4D3E-472C-97C7-D07BBA295D2B}"/>
    <hyperlink ref="A86:B86" location="⑭运费管理!A1" display="运费管理" xr:uid="{29A3D763-5B1C-44B6-8606-D48FDBAA1ED5}"/>
    <hyperlink ref="B84" location="⑫人均产值!A1" display="人均产值" xr:uid="{40C818E8-C5BF-4495-B750-1CC160479364}"/>
    <hyperlink ref="A82:B82" location="⑩存货!A1" display="存货管理" xr:uid="{E06DB253-A78E-457C-8273-3A9F44835244}"/>
    <hyperlink ref="A81:B81" location="⑨回款!A1" display="回款" xr:uid="{17D5013A-06C0-458E-B4D5-0EA6425AB399}"/>
    <hyperlink ref="A80:B80" location="'⑧销售额＆利润'!A1" display="利润" xr:uid="{B9E858C6-A391-47B1-93F6-4395D61D26C1}"/>
    <hyperlink ref="A79:B79" location="'⑧销售额＆利润'!A1" display="销售收入" xr:uid="{5CACC480-741C-4B91-950A-1ADC07C15B09}"/>
    <hyperlink ref="B83" location="⑪人员管理!A1" display="人员数     （平均）" xr:uid="{E1C7C4A5-D017-48D0-9B81-43E68B1DA56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EC55-7DD5-431D-B072-914925CD3C78}">
  <dimension ref="A1:R40"/>
  <sheetViews>
    <sheetView zoomScale="85" zoomScaleNormal="85" workbookViewId="0">
      <selection activeCell="L44" sqref="L44"/>
    </sheetView>
  </sheetViews>
  <sheetFormatPr defaultRowHeight="15" customHeight="1" x14ac:dyDescent="0.15"/>
  <sheetData>
    <row r="1" spans="1:18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18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18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18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18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18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18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18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18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18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18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18" s="17" customFormat="1" ht="15" customHeight="1" x14ac:dyDescent="0.15">
      <c r="A12" s="337" t="s">
        <v>154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</row>
    <row r="13" spans="1:18" s="17" customFormat="1" ht="15" customHeight="1" x14ac:dyDescent="0.15">
      <c r="A13" s="337" t="s">
        <v>0</v>
      </c>
      <c r="B13" s="296"/>
      <c r="C13" s="74" t="s">
        <v>63</v>
      </c>
      <c r="D13" s="74" t="s">
        <v>17</v>
      </c>
      <c r="E13" s="74" t="s">
        <v>27</v>
      </c>
      <c r="F13" s="74" t="s">
        <v>28</v>
      </c>
      <c r="G13" s="74" t="s">
        <v>29</v>
      </c>
      <c r="H13" s="74" t="s">
        <v>30</v>
      </c>
      <c r="I13" s="74" t="s">
        <v>31</v>
      </c>
      <c r="J13" s="74" t="s">
        <v>32</v>
      </c>
      <c r="K13" s="74" t="s">
        <v>33</v>
      </c>
      <c r="L13" s="74" t="s">
        <v>34</v>
      </c>
      <c r="M13" s="74" t="s">
        <v>35</v>
      </c>
      <c r="N13" s="74" t="s">
        <v>36</v>
      </c>
      <c r="O13" s="74" t="s">
        <v>10</v>
      </c>
      <c r="P13" s="74" t="s">
        <v>106</v>
      </c>
    </row>
    <row r="14" spans="1:18" s="17" customFormat="1" ht="15" customHeight="1" x14ac:dyDescent="0.15">
      <c r="A14" s="399" t="s">
        <v>4</v>
      </c>
      <c r="B14" s="78" t="s">
        <v>156</v>
      </c>
      <c r="C14" s="25">
        <v>2050</v>
      </c>
      <c r="D14" s="25">
        <v>1720</v>
      </c>
      <c r="E14" s="25">
        <v>1140</v>
      </c>
      <c r="F14" s="25">
        <v>1420</v>
      </c>
      <c r="G14" s="47">
        <v>1940</v>
      </c>
      <c r="H14" s="31"/>
      <c r="I14" s="31"/>
      <c r="J14" s="31"/>
      <c r="K14" s="31"/>
      <c r="L14" s="31"/>
      <c r="M14" s="31"/>
      <c r="N14" s="31"/>
      <c r="O14" s="25">
        <f>SUM(C14:N14)</f>
        <v>8270</v>
      </c>
      <c r="P14" s="380">
        <f>RANK(R14,R14:R21,0)</f>
        <v>1</v>
      </c>
      <c r="R14" s="100">
        <f>G16</f>
        <v>1</v>
      </c>
    </row>
    <row r="15" spans="1:18" s="17" customFormat="1" ht="15" customHeight="1" x14ac:dyDescent="0.15">
      <c r="A15" s="400"/>
      <c r="B15" s="79" t="s">
        <v>102</v>
      </c>
      <c r="C15" s="25">
        <v>2050</v>
      </c>
      <c r="D15" s="25">
        <v>1720</v>
      </c>
      <c r="E15" s="25">
        <v>1140</v>
      </c>
      <c r="F15" s="25">
        <v>1420</v>
      </c>
      <c r="G15" s="47">
        <v>1940</v>
      </c>
      <c r="H15" s="31"/>
      <c r="I15" s="31"/>
      <c r="J15" s="31"/>
      <c r="K15" s="31"/>
      <c r="L15" s="31"/>
      <c r="M15" s="31"/>
      <c r="N15" s="31"/>
      <c r="O15" s="25">
        <f>SUM(C15:N15)</f>
        <v>8270</v>
      </c>
      <c r="P15" s="381"/>
      <c r="R15" s="100">
        <f>G19</f>
        <v>0.13182496238774355</v>
      </c>
    </row>
    <row r="16" spans="1:18" s="17" customFormat="1" ht="15" customHeight="1" x14ac:dyDescent="0.15">
      <c r="A16" s="400"/>
      <c r="B16" s="37" t="s">
        <v>109</v>
      </c>
      <c r="C16" s="42">
        <f>C15/C14</f>
        <v>1</v>
      </c>
      <c r="D16" s="42">
        <f t="shared" ref="D16:O16" si="0">D15/D14</f>
        <v>1</v>
      </c>
      <c r="E16" s="42">
        <f t="shared" si="0"/>
        <v>1</v>
      </c>
      <c r="F16" s="42">
        <f t="shared" si="0"/>
        <v>1</v>
      </c>
      <c r="G16" s="48">
        <f t="shared" si="0"/>
        <v>1</v>
      </c>
      <c r="H16" s="43" t="e">
        <f t="shared" si="0"/>
        <v>#DIV/0!</v>
      </c>
      <c r="I16" s="43" t="e">
        <f t="shared" si="0"/>
        <v>#DIV/0!</v>
      </c>
      <c r="J16" s="43" t="e">
        <f t="shared" si="0"/>
        <v>#DIV/0!</v>
      </c>
      <c r="K16" s="43" t="e">
        <f t="shared" si="0"/>
        <v>#DIV/0!</v>
      </c>
      <c r="L16" s="43" t="e">
        <f t="shared" si="0"/>
        <v>#DIV/0!</v>
      </c>
      <c r="M16" s="43" t="e">
        <f t="shared" si="0"/>
        <v>#DIV/0!</v>
      </c>
      <c r="N16" s="43" t="e">
        <f t="shared" si="0"/>
        <v>#DIV/0!</v>
      </c>
      <c r="O16" s="42">
        <f t="shared" si="0"/>
        <v>1</v>
      </c>
      <c r="P16" s="382"/>
      <c r="R16" s="100">
        <f>G22</f>
        <v>1</v>
      </c>
    </row>
    <row r="17" spans="1:18" s="17" customFormat="1" ht="15" customHeight="1" x14ac:dyDescent="0.15">
      <c r="A17" s="383" t="s">
        <v>64</v>
      </c>
      <c r="B17" s="78" t="s">
        <v>156</v>
      </c>
      <c r="C17" s="80">
        <v>18453.16</v>
      </c>
      <c r="D17" s="82">
        <v>18831.250488000001</v>
      </c>
      <c r="E17" s="81">
        <v>20448.091896999998</v>
      </c>
      <c r="F17" s="28">
        <v>16707.859569</v>
      </c>
      <c r="G17" s="41">
        <v>19260.388578999999</v>
      </c>
      <c r="H17" s="32"/>
      <c r="I17" s="32"/>
      <c r="J17" s="32"/>
      <c r="K17" s="32"/>
      <c r="L17" s="32"/>
      <c r="M17" s="32"/>
      <c r="N17" s="32"/>
      <c r="O17" s="35">
        <f>SUM(C17:N17)</f>
        <v>93700.750532999984</v>
      </c>
      <c r="P17" s="380">
        <f>RANK(R15,R14:R21,0)</f>
        <v>7</v>
      </c>
      <c r="R17" s="100">
        <f>G25</f>
        <v>0.892963922662946</v>
      </c>
    </row>
    <row r="18" spans="1:18" s="17" customFormat="1" ht="15" customHeight="1" x14ac:dyDescent="0.15">
      <c r="A18" s="384"/>
      <c r="B18" s="79" t="s">
        <v>102</v>
      </c>
      <c r="C18" s="1">
        <v>2939.96</v>
      </c>
      <c r="D18" s="3">
        <v>1743.044938</v>
      </c>
      <c r="E18" s="1">
        <v>2538.31</v>
      </c>
      <c r="F18" s="1">
        <v>3268.4576569999999</v>
      </c>
      <c r="G18" s="49">
        <v>2539</v>
      </c>
      <c r="H18" s="33"/>
      <c r="I18" s="33"/>
      <c r="J18" s="33"/>
      <c r="K18" s="33"/>
      <c r="L18" s="33"/>
      <c r="M18" s="33"/>
      <c r="N18" s="33"/>
      <c r="O18" s="25">
        <f>SUM(C18:N18)</f>
        <v>13028.772594999999</v>
      </c>
      <c r="P18" s="381"/>
      <c r="R18" s="100">
        <f>G28</f>
        <v>0.78553174759190092</v>
      </c>
    </row>
    <row r="19" spans="1:18" s="17" customFormat="1" ht="15" customHeight="1" x14ac:dyDescent="0.15">
      <c r="A19" s="385"/>
      <c r="B19" s="37" t="s">
        <v>109</v>
      </c>
      <c r="C19" s="42">
        <f>C18/C17</f>
        <v>0.15932013812268467</v>
      </c>
      <c r="D19" s="42">
        <f t="shared" ref="D19:O19" si="1">D18/D17</f>
        <v>9.256129533780752E-2</v>
      </c>
      <c r="E19" s="42">
        <f t="shared" si="1"/>
        <v>0.12413432083471823</v>
      </c>
      <c r="F19" s="42">
        <f t="shared" si="1"/>
        <v>0.19562396029856169</v>
      </c>
      <c r="G19" s="48">
        <f t="shared" si="1"/>
        <v>0.13182496238774355</v>
      </c>
      <c r="H19" s="43" t="e">
        <f t="shared" si="1"/>
        <v>#DIV/0!</v>
      </c>
      <c r="I19" s="43" t="e">
        <f t="shared" si="1"/>
        <v>#DIV/0!</v>
      </c>
      <c r="J19" s="43" t="e">
        <f t="shared" si="1"/>
        <v>#DIV/0!</v>
      </c>
      <c r="K19" s="43" t="e">
        <f t="shared" si="1"/>
        <v>#DIV/0!</v>
      </c>
      <c r="L19" s="43" t="e">
        <f t="shared" si="1"/>
        <v>#DIV/0!</v>
      </c>
      <c r="M19" s="43" t="e">
        <f t="shared" si="1"/>
        <v>#DIV/0!</v>
      </c>
      <c r="N19" s="43" t="e">
        <f t="shared" si="1"/>
        <v>#DIV/0!</v>
      </c>
      <c r="O19" s="42">
        <f t="shared" si="1"/>
        <v>0.13904661938018803</v>
      </c>
      <c r="P19" s="382"/>
      <c r="R19" s="100">
        <f>G31</f>
        <v>1</v>
      </c>
    </row>
    <row r="20" spans="1:18" s="17" customFormat="1" ht="15" customHeight="1" x14ac:dyDescent="0.15">
      <c r="A20" s="384" t="s">
        <v>5</v>
      </c>
      <c r="B20" s="78" t="s">
        <v>156</v>
      </c>
      <c r="C20" s="3">
        <v>1277</v>
      </c>
      <c r="D20" s="3">
        <v>1169</v>
      </c>
      <c r="E20" s="3">
        <v>1766.09</v>
      </c>
      <c r="F20" s="3">
        <v>610</v>
      </c>
      <c r="G20" s="47">
        <v>361</v>
      </c>
      <c r="H20" s="31"/>
      <c r="I20" s="31"/>
      <c r="J20" s="31"/>
      <c r="K20" s="31"/>
      <c r="L20" s="31"/>
      <c r="M20" s="31"/>
      <c r="N20" s="31"/>
      <c r="O20" s="25">
        <f>SUM(C20:N20)</f>
        <v>5183.09</v>
      </c>
      <c r="P20" s="380">
        <f>RANK(R16,R14:R21,0)</f>
        <v>1</v>
      </c>
      <c r="R20" s="100">
        <f>G34</f>
        <v>1</v>
      </c>
    </row>
    <row r="21" spans="1:18" s="17" customFormat="1" ht="15" customHeight="1" x14ac:dyDescent="0.15">
      <c r="A21" s="384"/>
      <c r="B21" s="79" t="s">
        <v>102</v>
      </c>
      <c r="C21" s="1">
        <v>1277</v>
      </c>
      <c r="D21" s="1">
        <v>1169</v>
      </c>
      <c r="E21" s="1">
        <v>1766.09</v>
      </c>
      <c r="F21" s="1">
        <v>610</v>
      </c>
      <c r="G21" s="49">
        <v>361</v>
      </c>
      <c r="H21" s="33"/>
      <c r="I21" s="33"/>
      <c r="J21" s="33"/>
      <c r="K21" s="33"/>
      <c r="L21" s="33"/>
      <c r="M21" s="33"/>
      <c r="N21" s="33"/>
      <c r="O21" s="25">
        <f>SUM(C21:N21)</f>
        <v>5183.09</v>
      </c>
      <c r="P21" s="381"/>
      <c r="R21" s="100">
        <f>G37</f>
        <v>0</v>
      </c>
    </row>
    <row r="22" spans="1:18" s="17" customFormat="1" ht="15" customHeight="1" x14ac:dyDescent="0.15">
      <c r="A22" s="384"/>
      <c r="B22" s="37" t="s">
        <v>109</v>
      </c>
      <c r="C22" s="42">
        <f>C21/C20</f>
        <v>1</v>
      </c>
      <c r="D22" s="42">
        <f t="shared" ref="D22:O22" si="2">D21/D20</f>
        <v>1</v>
      </c>
      <c r="E22" s="42">
        <f t="shared" si="2"/>
        <v>1</v>
      </c>
      <c r="F22" s="42">
        <f t="shared" si="2"/>
        <v>1</v>
      </c>
      <c r="G22" s="48">
        <f t="shared" si="2"/>
        <v>1</v>
      </c>
      <c r="H22" s="43" t="e">
        <f t="shared" si="2"/>
        <v>#DIV/0!</v>
      </c>
      <c r="I22" s="43" t="e">
        <f t="shared" si="2"/>
        <v>#DIV/0!</v>
      </c>
      <c r="J22" s="43" t="e">
        <f t="shared" si="2"/>
        <v>#DIV/0!</v>
      </c>
      <c r="K22" s="43" t="e">
        <f t="shared" si="2"/>
        <v>#DIV/0!</v>
      </c>
      <c r="L22" s="43" t="e">
        <f t="shared" si="2"/>
        <v>#DIV/0!</v>
      </c>
      <c r="M22" s="43" t="e">
        <f t="shared" si="2"/>
        <v>#DIV/0!</v>
      </c>
      <c r="N22" s="43" t="e">
        <f t="shared" si="2"/>
        <v>#DIV/0!</v>
      </c>
      <c r="O22" s="42">
        <f t="shared" si="2"/>
        <v>1</v>
      </c>
      <c r="P22" s="382"/>
    </row>
    <row r="23" spans="1:18" s="17" customFormat="1" ht="15" customHeight="1" x14ac:dyDescent="0.15">
      <c r="A23" s="383" t="s">
        <v>6</v>
      </c>
      <c r="B23" s="78" t="s">
        <v>156</v>
      </c>
      <c r="C23" s="28">
        <v>843.31</v>
      </c>
      <c r="D23" s="28">
        <v>1920.6</v>
      </c>
      <c r="E23" s="28">
        <v>1696.25</v>
      </c>
      <c r="F23" s="28">
        <v>1405</v>
      </c>
      <c r="G23" s="41">
        <v>1254.25</v>
      </c>
      <c r="H23" s="32"/>
      <c r="I23" s="32"/>
      <c r="J23" s="32"/>
      <c r="K23" s="32"/>
      <c r="L23" s="32"/>
      <c r="M23" s="32"/>
      <c r="N23" s="32"/>
      <c r="O23" s="35">
        <f>SUM(C23:N23)</f>
        <v>7119.41</v>
      </c>
      <c r="P23" s="380">
        <f>RANK(R17,R14:R21,0)</f>
        <v>5</v>
      </c>
    </row>
    <row r="24" spans="1:18" s="17" customFormat="1" ht="15" customHeight="1" x14ac:dyDescent="0.15">
      <c r="A24" s="384"/>
      <c r="B24" s="79" t="s">
        <v>102</v>
      </c>
      <c r="C24" s="1">
        <v>1000</v>
      </c>
      <c r="D24" s="1">
        <v>930</v>
      </c>
      <c r="E24" s="1">
        <v>1330</v>
      </c>
      <c r="F24" s="1">
        <v>1200</v>
      </c>
      <c r="G24" s="49">
        <v>1120</v>
      </c>
      <c r="H24" s="33"/>
      <c r="I24" s="33"/>
      <c r="J24" s="33"/>
      <c r="K24" s="33"/>
      <c r="L24" s="33"/>
      <c r="M24" s="33"/>
      <c r="N24" s="33"/>
      <c r="O24" s="25">
        <f>SUM(C24:N24)</f>
        <v>5580</v>
      </c>
      <c r="P24" s="381"/>
    </row>
    <row r="25" spans="1:18" s="17" customFormat="1" ht="15" customHeight="1" x14ac:dyDescent="0.15">
      <c r="A25" s="385"/>
      <c r="B25" s="37" t="s">
        <v>109</v>
      </c>
      <c r="C25" s="42">
        <f>C24/C23</f>
        <v>1.1858035597822865</v>
      </c>
      <c r="D25" s="42">
        <f t="shared" ref="D25:O25" si="3">D24/D23</f>
        <v>0.4842236800999688</v>
      </c>
      <c r="E25" s="42">
        <f t="shared" si="3"/>
        <v>0.78408253500368463</v>
      </c>
      <c r="F25" s="42">
        <f t="shared" si="3"/>
        <v>0.85409252669039148</v>
      </c>
      <c r="G25" s="48">
        <f t="shared" si="3"/>
        <v>0.892963922662946</v>
      </c>
      <c r="H25" s="43" t="e">
        <f t="shared" si="3"/>
        <v>#DIV/0!</v>
      </c>
      <c r="I25" s="43" t="e">
        <f t="shared" si="3"/>
        <v>#DIV/0!</v>
      </c>
      <c r="J25" s="43" t="e">
        <f t="shared" si="3"/>
        <v>#DIV/0!</v>
      </c>
      <c r="K25" s="43" t="e">
        <f t="shared" si="3"/>
        <v>#DIV/0!</v>
      </c>
      <c r="L25" s="43" t="e">
        <f t="shared" si="3"/>
        <v>#DIV/0!</v>
      </c>
      <c r="M25" s="43" t="e">
        <f t="shared" si="3"/>
        <v>#DIV/0!</v>
      </c>
      <c r="N25" s="43" t="e">
        <f t="shared" si="3"/>
        <v>#DIV/0!</v>
      </c>
      <c r="O25" s="42">
        <f t="shared" si="3"/>
        <v>0.78377281263475485</v>
      </c>
      <c r="P25" s="382"/>
    </row>
    <row r="26" spans="1:18" s="17" customFormat="1" ht="15" customHeight="1" x14ac:dyDescent="0.15">
      <c r="A26" s="384" t="s">
        <v>7</v>
      </c>
      <c r="B26" s="78" t="s">
        <v>156</v>
      </c>
      <c r="C26" s="3">
        <v>847.9</v>
      </c>
      <c r="D26" s="3">
        <v>387.07</v>
      </c>
      <c r="E26" s="3">
        <v>1223.3699999999999</v>
      </c>
      <c r="F26" s="3">
        <v>1470.74</v>
      </c>
      <c r="G26" s="47">
        <v>1271.75</v>
      </c>
      <c r="H26" s="31"/>
      <c r="I26" s="31"/>
      <c r="J26" s="31"/>
      <c r="K26" s="31"/>
      <c r="L26" s="31"/>
      <c r="M26" s="31"/>
      <c r="N26" s="31"/>
      <c r="O26" s="25">
        <f>SUM(C26:N26)</f>
        <v>5200.83</v>
      </c>
      <c r="P26" s="380">
        <f>RANK(R18,R14:R21,0)</f>
        <v>6</v>
      </c>
    </row>
    <row r="27" spans="1:18" s="17" customFormat="1" ht="15" customHeight="1" x14ac:dyDescent="0.15">
      <c r="A27" s="384"/>
      <c r="B27" s="79" t="s">
        <v>102</v>
      </c>
      <c r="C27" s="1">
        <v>1045</v>
      </c>
      <c r="D27" s="1">
        <v>856</v>
      </c>
      <c r="E27" s="1">
        <v>1164</v>
      </c>
      <c r="F27" s="1">
        <v>1231</v>
      </c>
      <c r="G27" s="49">
        <v>999</v>
      </c>
      <c r="H27" s="33"/>
      <c r="I27" s="33"/>
      <c r="J27" s="33"/>
      <c r="K27" s="33"/>
      <c r="L27" s="33"/>
      <c r="M27" s="33"/>
      <c r="N27" s="33"/>
      <c r="O27" s="25">
        <f>SUM(C27:N27)</f>
        <v>5295</v>
      </c>
      <c r="P27" s="381"/>
    </row>
    <row r="28" spans="1:18" s="17" customFormat="1" ht="15" customHeight="1" x14ac:dyDescent="0.15">
      <c r="A28" s="384"/>
      <c r="B28" s="37" t="s">
        <v>109</v>
      </c>
      <c r="C28" s="42">
        <f>C27/C26</f>
        <v>1.23245665762472</v>
      </c>
      <c r="D28" s="42">
        <f t="shared" ref="D28:O28" si="4">D27/D26</f>
        <v>2.2114862944687008</v>
      </c>
      <c r="E28" s="42">
        <f t="shared" si="4"/>
        <v>0.95147011942421356</v>
      </c>
      <c r="F28" s="42">
        <f t="shared" si="4"/>
        <v>0.83699362225818297</v>
      </c>
      <c r="G28" s="48">
        <f t="shared" si="4"/>
        <v>0.78553174759190092</v>
      </c>
      <c r="H28" s="43" t="e">
        <f t="shared" si="4"/>
        <v>#DIV/0!</v>
      </c>
      <c r="I28" s="43" t="e">
        <f t="shared" si="4"/>
        <v>#DIV/0!</v>
      </c>
      <c r="J28" s="43" t="e">
        <f t="shared" si="4"/>
        <v>#DIV/0!</v>
      </c>
      <c r="K28" s="43" t="e">
        <f t="shared" si="4"/>
        <v>#DIV/0!</v>
      </c>
      <c r="L28" s="43" t="e">
        <f t="shared" si="4"/>
        <v>#DIV/0!</v>
      </c>
      <c r="M28" s="43" t="e">
        <f t="shared" si="4"/>
        <v>#DIV/0!</v>
      </c>
      <c r="N28" s="43" t="e">
        <f t="shared" si="4"/>
        <v>#DIV/0!</v>
      </c>
      <c r="O28" s="42">
        <f t="shared" si="4"/>
        <v>1.018106725272697</v>
      </c>
      <c r="P28" s="382"/>
    </row>
    <row r="29" spans="1:18" s="17" customFormat="1" ht="15" customHeight="1" x14ac:dyDescent="0.15">
      <c r="A29" s="383" t="s">
        <v>8</v>
      </c>
      <c r="B29" s="78" t="s">
        <v>156</v>
      </c>
      <c r="C29" s="28">
        <v>23</v>
      </c>
      <c r="D29" s="28">
        <v>28</v>
      </c>
      <c r="E29" s="28">
        <v>44</v>
      </c>
      <c r="F29" s="28">
        <v>0</v>
      </c>
      <c r="G29" s="41">
        <v>18.2</v>
      </c>
      <c r="H29" s="32"/>
      <c r="I29" s="32"/>
      <c r="J29" s="32"/>
      <c r="K29" s="32"/>
      <c r="L29" s="32"/>
      <c r="M29" s="32"/>
      <c r="N29" s="32"/>
      <c r="O29" s="35">
        <f>SUM(C29:N29)</f>
        <v>113.2</v>
      </c>
      <c r="P29" s="380">
        <f>RANK(R19,R14:R21,0)</f>
        <v>1</v>
      </c>
    </row>
    <row r="30" spans="1:18" s="17" customFormat="1" ht="15" customHeight="1" x14ac:dyDescent="0.15">
      <c r="A30" s="384"/>
      <c r="B30" s="79" t="s">
        <v>102</v>
      </c>
      <c r="C30" s="1">
        <v>23</v>
      </c>
      <c r="D30" s="1">
        <v>28</v>
      </c>
      <c r="E30" s="1">
        <v>44</v>
      </c>
      <c r="F30" s="1">
        <v>0</v>
      </c>
      <c r="G30" s="49">
        <v>18.2</v>
      </c>
      <c r="H30" s="33"/>
      <c r="I30" s="33"/>
      <c r="J30" s="33"/>
      <c r="K30" s="33"/>
      <c r="L30" s="33"/>
      <c r="M30" s="33"/>
      <c r="N30" s="33"/>
      <c r="O30" s="25">
        <f>SUM(C30:N30)</f>
        <v>113.2</v>
      </c>
      <c r="P30" s="381"/>
    </row>
    <row r="31" spans="1:18" s="17" customFormat="1" ht="15" customHeight="1" x14ac:dyDescent="0.15">
      <c r="A31" s="384"/>
      <c r="B31" s="37" t="s">
        <v>109</v>
      </c>
      <c r="C31" s="42">
        <f>C30/C29</f>
        <v>1</v>
      </c>
      <c r="D31" s="42">
        <f t="shared" ref="D31:O31" si="5">D30/D29</f>
        <v>1</v>
      </c>
      <c r="E31" s="42">
        <f t="shared" si="5"/>
        <v>1</v>
      </c>
      <c r="F31" s="42" t="e">
        <f t="shared" si="5"/>
        <v>#DIV/0!</v>
      </c>
      <c r="G31" s="48">
        <f t="shared" si="5"/>
        <v>1</v>
      </c>
      <c r="H31" s="43" t="e">
        <f t="shared" si="5"/>
        <v>#DIV/0!</v>
      </c>
      <c r="I31" s="43" t="e">
        <f t="shared" si="5"/>
        <v>#DIV/0!</v>
      </c>
      <c r="J31" s="43" t="e">
        <f t="shared" si="5"/>
        <v>#DIV/0!</v>
      </c>
      <c r="K31" s="43" t="e">
        <f t="shared" si="5"/>
        <v>#DIV/0!</v>
      </c>
      <c r="L31" s="43" t="e">
        <f t="shared" si="5"/>
        <v>#DIV/0!</v>
      </c>
      <c r="M31" s="43" t="e">
        <f t="shared" si="5"/>
        <v>#DIV/0!</v>
      </c>
      <c r="N31" s="43" t="e">
        <f t="shared" si="5"/>
        <v>#DIV/0!</v>
      </c>
      <c r="O31" s="42">
        <f t="shared" si="5"/>
        <v>1</v>
      </c>
      <c r="P31" s="382"/>
    </row>
    <row r="32" spans="1:18" s="17" customFormat="1" ht="15" customHeight="1" x14ac:dyDescent="0.15">
      <c r="A32" s="383" t="s">
        <v>9</v>
      </c>
      <c r="B32" s="78" t="s">
        <v>156</v>
      </c>
      <c r="C32" s="28">
        <v>284.37983100000002</v>
      </c>
      <c r="D32" s="28">
        <v>233.203136</v>
      </c>
      <c r="E32" s="28">
        <v>251.1</v>
      </c>
      <c r="F32" s="28">
        <v>106.97</v>
      </c>
      <c r="G32" s="41">
        <v>382</v>
      </c>
      <c r="H32" s="32"/>
      <c r="I32" s="32"/>
      <c r="J32" s="32"/>
      <c r="K32" s="32"/>
      <c r="L32" s="32"/>
      <c r="M32" s="32"/>
      <c r="N32" s="32"/>
      <c r="O32" s="35">
        <f>SUM(C32:N32)</f>
        <v>1257.652967</v>
      </c>
      <c r="P32" s="380">
        <f>RANK(R20,R14:R21,0)</f>
        <v>1</v>
      </c>
    </row>
    <row r="33" spans="1:16" s="17" customFormat="1" ht="15" customHeight="1" x14ac:dyDescent="0.15">
      <c r="A33" s="384"/>
      <c r="B33" s="79" t="s">
        <v>102</v>
      </c>
      <c r="C33" s="1">
        <v>284.37983100000002</v>
      </c>
      <c r="D33" s="1">
        <v>233.203136</v>
      </c>
      <c r="E33" s="1">
        <v>251.1</v>
      </c>
      <c r="F33" s="1">
        <v>106.97</v>
      </c>
      <c r="G33" s="49">
        <v>382</v>
      </c>
      <c r="H33" s="33"/>
      <c r="I33" s="33"/>
      <c r="J33" s="33"/>
      <c r="K33" s="33"/>
      <c r="L33" s="33"/>
      <c r="M33" s="33"/>
      <c r="N33" s="33"/>
      <c r="O33" s="25">
        <f>SUM(C33:N33)</f>
        <v>1257.652967</v>
      </c>
      <c r="P33" s="381"/>
    </row>
    <row r="34" spans="1:16" s="17" customFormat="1" ht="15" customHeight="1" x14ac:dyDescent="0.15">
      <c r="A34" s="385"/>
      <c r="B34" s="37" t="s">
        <v>109</v>
      </c>
      <c r="C34" s="42">
        <f>C33/C32</f>
        <v>1</v>
      </c>
      <c r="D34" s="42">
        <f t="shared" ref="D34:O34" si="6">D33/D32</f>
        <v>1</v>
      </c>
      <c r="E34" s="42">
        <f t="shared" si="6"/>
        <v>1</v>
      </c>
      <c r="F34" s="42">
        <f t="shared" si="6"/>
        <v>1</v>
      </c>
      <c r="G34" s="48">
        <f t="shared" si="6"/>
        <v>1</v>
      </c>
      <c r="H34" s="43" t="e">
        <f t="shared" si="6"/>
        <v>#DIV/0!</v>
      </c>
      <c r="I34" s="43" t="e">
        <f t="shared" si="6"/>
        <v>#DIV/0!</v>
      </c>
      <c r="J34" s="43" t="e">
        <f t="shared" si="6"/>
        <v>#DIV/0!</v>
      </c>
      <c r="K34" s="43" t="e">
        <f t="shared" si="6"/>
        <v>#DIV/0!</v>
      </c>
      <c r="L34" s="43" t="e">
        <f t="shared" si="6"/>
        <v>#DIV/0!</v>
      </c>
      <c r="M34" s="43" t="e">
        <f t="shared" si="6"/>
        <v>#DIV/0!</v>
      </c>
      <c r="N34" s="43" t="e">
        <f t="shared" si="6"/>
        <v>#DIV/0!</v>
      </c>
      <c r="O34" s="42">
        <f t="shared" si="6"/>
        <v>1</v>
      </c>
      <c r="P34" s="382"/>
    </row>
    <row r="35" spans="1:16" s="17" customFormat="1" ht="15" customHeight="1" x14ac:dyDescent="0.15">
      <c r="A35" s="384" t="s">
        <v>65</v>
      </c>
      <c r="B35" s="78" t="s">
        <v>156</v>
      </c>
      <c r="C35" s="3">
        <v>3036.4868470000001</v>
      </c>
      <c r="D35" s="3">
        <v>3148.1516550000001</v>
      </c>
      <c r="E35" s="3">
        <v>3419.5608229999998</v>
      </c>
      <c r="F35" s="3">
        <v>2960.9270715338298</v>
      </c>
      <c r="G35" s="47">
        <v>3208.21</v>
      </c>
      <c r="H35" s="31"/>
      <c r="I35" s="31"/>
      <c r="J35" s="31"/>
      <c r="K35" s="31"/>
      <c r="L35" s="31"/>
      <c r="M35" s="31"/>
      <c r="N35" s="31"/>
      <c r="O35" s="25">
        <f>SUM(C35:N35)</f>
        <v>15773.336396533829</v>
      </c>
      <c r="P35" s="380">
        <f>RANK(R21,R14:R21,0)</f>
        <v>8</v>
      </c>
    </row>
    <row r="36" spans="1:16" s="17" customFormat="1" ht="15" customHeight="1" x14ac:dyDescent="0.15">
      <c r="A36" s="384"/>
      <c r="B36" s="79" t="s">
        <v>102</v>
      </c>
      <c r="C36" s="1">
        <v>30</v>
      </c>
      <c r="D36" s="1">
        <v>3</v>
      </c>
      <c r="E36" s="1">
        <v>2</v>
      </c>
      <c r="F36" s="1">
        <v>880</v>
      </c>
      <c r="G36" s="49">
        <v>0</v>
      </c>
      <c r="H36" s="33"/>
      <c r="I36" s="33"/>
      <c r="J36" s="33"/>
      <c r="K36" s="33"/>
      <c r="L36" s="33"/>
      <c r="M36" s="33"/>
      <c r="N36" s="33"/>
      <c r="O36" s="25">
        <f>SUM(C36:N36)</f>
        <v>915</v>
      </c>
      <c r="P36" s="381"/>
    </row>
    <row r="37" spans="1:16" s="17" customFormat="1" ht="15" customHeight="1" x14ac:dyDescent="0.15">
      <c r="A37" s="384"/>
      <c r="B37" s="37" t="s">
        <v>109</v>
      </c>
      <c r="C37" s="42">
        <f>C36/C35</f>
        <v>9.8798386133763481E-3</v>
      </c>
      <c r="D37" s="42">
        <f t="shared" ref="D37:O37" si="7">D36/D35</f>
        <v>9.5294011495135539E-4</v>
      </c>
      <c r="E37" s="42">
        <f t="shared" si="7"/>
        <v>5.8487042738002506E-4</v>
      </c>
      <c r="F37" s="42">
        <f t="shared" si="7"/>
        <v>0.2972042129845972</v>
      </c>
      <c r="G37" s="48">
        <f t="shared" si="7"/>
        <v>0</v>
      </c>
      <c r="H37" s="43" t="e">
        <f t="shared" si="7"/>
        <v>#DIV/0!</v>
      </c>
      <c r="I37" s="43" t="e">
        <f t="shared" si="7"/>
        <v>#DIV/0!</v>
      </c>
      <c r="J37" s="43" t="e">
        <f t="shared" si="7"/>
        <v>#DIV/0!</v>
      </c>
      <c r="K37" s="43" t="e">
        <f t="shared" si="7"/>
        <v>#DIV/0!</v>
      </c>
      <c r="L37" s="43" t="e">
        <f t="shared" si="7"/>
        <v>#DIV/0!</v>
      </c>
      <c r="M37" s="43" t="e">
        <f t="shared" si="7"/>
        <v>#DIV/0!</v>
      </c>
      <c r="N37" s="43" t="e">
        <f t="shared" si="7"/>
        <v>#DIV/0!</v>
      </c>
      <c r="O37" s="42">
        <f t="shared" si="7"/>
        <v>5.8009287128439745E-2</v>
      </c>
      <c r="P37" s="382"/>
    </row>
    <row r="38" spans="1:16" s="17" customFormat="1" ht="15" customHeight="1" x14ac:dyDescent="0.15">
      <c r="A38" s="386" t="s">
        <v>10</v>
      </c>
      <c r="B38" s="75" t="s">
        <v>155</v>
      </c>
      <c r="C38" s="73">
        <f>C14+C17+C20+C23+C26+C29+C32+C35</f>
        <v>26815.236678000001</v>
      </c>
      <c r="D38" s="73">
        <f t="shared" ref="D38:M38" si="8">D14+D17+D20+D23+D26+D29+D32+D35</f>
        <v>27437.275279000001</v>
      </c>
      <c r="E38" s="73">
        <f t="shared" si="8"/>
        <v>29988.462719999996</v>
      </c>
      <c r="F38" s="73">
        <f t="shared" si="8"/>
        <v>24681.496640533835</v>
      </c>
      <c r="G38" s="73">
        <f t="shared" si="8"/>
        <v>27695.798578999998</v>
      </c>
      <c r="H38" s="73">
        <f t="shared" si="8"/>
        <v>0</v>
      </c>
      <c r="I38" s="73">
        <f t="shared" si="8"/>
        <v>0</v>
      </c>
      <c r="J38" s="73">
        <f t="shared" si="8"/>
        <v>0</v>
      </c>
      <c r="K38" s="73">
        <f t="shared" si="8"/>
        <v>0</v>
      </c>
      <c r="L38" s="73">
        <f t="shared" si="8"/>
        <v>0</v>
      </c>
      <c r="M38" s="73">
        <f t="shared" si="8"/>
        <v>0</v>
      </c>
      <c r="N38" s="73">
        <f>N14+N17+N20+N23+N26+N29+N32+N35</f>
        <v>0</v>
      </c>
      <c r="O38" s="29">
        <f>SUM(C38:N38)</f>
        <v>136618.26989653383</v>
      </c>
      <c r="P38" s="401"/>
    </row>
    <row r="39" spans="1:16" ht="15" customHeight="1" x14ac:dyDescent="0.15">
      <c r="A39" s="387"/>
      <c r="B39" s="76" t="s">
        <v>151</v>
      </c>
      <c r="C39" s="26">
        <f>C15+C18+C21+C24+C27+C30+C33+C36</f>
        <v>8649.3398309999993</v>
      </c>
      <c r="D39" s="26">
        <f t="shared" ref="D39:N39" si="9">D15+D18+D21+D24+D27+D30+D33+D36</f>
        <v>6682.2480740000001</v>
      </c>
      <c r="E39" s="26">
        <f t="shared" si="9"/>
        <v>8235.5</v>
      </c>
      <c r="F39" s="26">
        <f t="shared" si="9"/>
        <v>8716.4276570000002</v>
      </c>
      <c r="G39" s="26">
        <f t="shared" si="9"/>
        <v>7359.2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 t="shared" si="9"/>
        <v>0</v>
      </c>
      <c r="L39" s="26">
        <f t="shared" si="9"/>
        <v>0</v>
      </c>
      <c r="M39" s="26">
        <f t="shared" si="9"/>
        <v>0</v>
      </c>
      <c r="N39" s="26">
        <f t="shared" si="9"/>
        <v>0</v>
      </c>
      <c r="O39" s="26">
        <f>SUM(C39:N39)</f>
        <v>39642.715561999998</v>
      </c>
      <c r="P39" s="402"/>
    </row>
    <row r="40" spans="1:16" ht="15" customHeight="1" x14ac:dyDescent="0.15">
      <c r="A40" s="388"/>
      <c r="B40" s="77" t="s">
        <v>114</v>
      </c>
      <c r="C40" s="44">
        <f>C39/C38</f>
        <v>0.32255317880882883</v>
      </c>
      <c r="D40" s="44">
        <f t="shared" ref="D40:N40" si="10">D39/D38</f>
        <v>0.24354634365295277</v>
      </c>
      <c r="E40" s="44">
        <f t="shared" si="10"/>
        <v>0.27462227980454484</v>
      </c>
      <c r="F40" s="44">
        <f t="shared" si="10"/>
        <v>0.35315636583744353</v>
      </c>
      <c r="G40" s="52">
        <f t="shared" si="10"/>
        <v>0.26571539286034612</v>
      </c>
      <c r="H40" s="45" t="e">
        <f t="shared" si="10"/>
        <v>#DIV/0!</v>
      </c>
      <c r="I40" s="45" t="e">
        <f t="shared" si="10"/>
        <v>#DIV/0!</v>
      </c>
      <c r="J40" s="45" t="e">
        <f t="shared" si="10"/>
        <v>#DIV/0!</v>
      </c>
      <c r="K40" s="45" t="e">
        <f t="shared" si="10"/>
        <v>#DIV/0!</v>
      </c>
      <c r="L40" s="45" t="e">
        <f t="shared" si="10"/>
        <v>#DIV/0!</v>
      </c>
      <c r="M40" s="45" t="e">
        <f t="shared" si="10"/>
        <v>#DIV/0!</v>
      </c>
      <c r="N40" s="45" t="e">
        <f t="shared" si="10"/>
        <v>#DIV/0!</v>
      </c>
      <c r="O40" s="44">
        <f>O39/O38</f>
        <v>0.29017140673808062</v>
      </c>
      <c r="P40" s="403"/>
    </row>
  </sheetData>
  <mergeCells count="21">
    <mergeCell ref="A38:A40"/>
    <mergeCell ref="P38:P40"/>
    <mergeCell ref="A29:A31"/>
    <mergeCell ref="P29:P31"/>
    <mergeCell ref="A32:A34"/>
    <mergeCell ref="P32:P34"/>
    <mergeCell ref="A35:A37"/>
    <mergeCell ref="P35:P37"/>
    <mergeCell ref="A20:A22"/>
    <mergeCell ref="P20:P22"/>
    <mergeCell ref="A23:A25"/>
    <mergeCell ref="P23:P25"/>
    <mergeCell ref="A26:A28"/>
    <mergeCell ref="P26:P28"/>
    <mergeCell ref="A17:A19"/>
    <mergeCell ref="P17:P19"/>
    <mergeCell ref="A1:P11"/>
    <mergeCell ref="A12:P12"/>
    <mergeCell ref="A13:B13"/>
    <mergeCell ref="A14:A16"/>
    <mergeCell ref="P14:P16"/>
  </mergeCells>
  <phoneticPr fontId="3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D9D5-F82E-4C8E-B8E6-C529FFA3B050}">
  <dimension ref="A1:Q103"/>
  <sheetViews>
    <sheetView zoomScale="85" zoomScaleNormal="85" workbookViewId="0">
      <selection activeCell="L60" sqref="L60"/>
    </sheetView>
  </sheetViews>
  <sheetFormatPr defaultRowHeight="15" customHeight="1" x14ac:dyDescent="0.15"/>
  <cols>
    <col min="4" max="16" width="12.75" customWidth="1"/>
  </cols>
  <sheetData>
    <row r="1" spans="1:17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2"/>
    </row>
    <row r="2" spans="1:17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5"/>
    </row>
    <row r="3" spans="1:17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5"/>
    </row>
    <row r="4" spans="1:17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</row>
    <row r="5" spans="1:17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5"/>
    </row>
    <row r="6" spans="1:17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5"/>
    </row>
    <row r="7" spans="1:17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5"/>
    </row>
    <row r="8" spans="1:17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5"/>
    </row>
    <row r="9" spans="1:17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5"/>
    </row>
    <row r="10" spans="1:17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5"/>
    </row>
    <row r="11" spans="1:17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8"/>
    </row>
    <row r="12" spans="1:17" s="17" customFormat="1" ht="15" customHeight="1" x14ac:dyDescent="0.15">
      <c r="A12" s="337" t="s">
        <v>157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  <c r="Q12" s="296"/>
    </row>
    <row r="13" spans="1:17" s="17" customFormat="1" ht="15" customHeight="1" x14ac:dyDescent="0.15">
      <c r="A13" s="337" t="s">
        <v>0</v>
      </c>
      <c r="B13" s="389"/>
      <c r="C13" s="296"/>
      <c r="D13" s="74" t="s">
        <v>63</v>
      </c>
      <c r="E13" s="74" t="s">
        <v>17</v>
      </c>
      <c r="F13" s="74" t="s">
        <v>27</v>
      </c>
      <c r="G13" s="74" t="s">
        <v>28</v>
      </c>
      <c r="H13" s="74" t="s">
        <v>29</v>
      </c>
      <c r="I13" s="74" t="s">
        <v>30</v>
      </c>
      <c r="J13" s="74" t="s">
        <v>31</v>
      </c>
      <c r="K13" s="74" t="s">
        <v>32</v>
      </c>
      <c r="L13" s="74" t="s">
        <v>33</v>
      </c>
      <c r="M13" s="74" t="s">
        <v>34</v>
      </c>
      <c r="N13" s="74" t="s">
        <v>35</v>
      </c>
      <c r="O13" s="74" t="s">
        <v>36</v>
      </c>
      <c r="P13" s="74" t="s">
        <v>10</v>
      </c>
      <c r="Q13" s="74" t="s">
        <v>106</v>
      </c>
    </row>
    <row r="14" spans="1:17" s="17" customFormat="1" ht="15" customHeight="1" x14ac:dyDescent="0.15">
      <c r="A14" s="404" t="s">
        <v>4</v>
      </c>
      <c r="B14" s="423" t="s">
        <v>158</v>
      </c>
      <c r="C14" s="87" t="s">
        <v>162</v>
      </c>
      <c r="D14" s="35"/>
      <c r="E14" s="35"/>
      <c r="F14" s="35"/>
      <c r="G14" s="35"/>
      <c r="H14" s="41">
        <v>539898.80000000005</v>
      </c>
      <c r="I14" s="103"/>
      <c r="J14" s="103"/>
      <c r="K14" s="103"/>
      <c r="L14" s="103"/>
      <c r="M14" s="103"/>
      <c r="N14" s="103"/>
      <c r="O14" s="103"/>
      <c r="P14" s="35">
        <f>SUM(D14:O14)</f>
        <v>539898.80000000005</v>
      </c>
      <c r="Q14" s="418"/>
    </row>
    <row r="15" spans="1:17" s="17" customFormat="1" ht="15" customHeight="1" x14ac:dyDescent="0.15">
      <c r="A15" s="406"/>
      <c r="B15" s="421"/>
      <c r="C15" s="86" t="s">
        <v>164</v>
      </c>
      <c r="D15" s="67">
        <v>30.71</v>
      </c>
      <c r="E15" s="67">
        <v>66.83</v>
      </c>
      <c r="F15" s="67">
        <v>28.22</v>
      </c>
      <c r="G15" s="67">
        <v>134.96</v>
      </c>
      <c r="H15" s="49">
        <v>114.7</v>
      </c>
      <c r="I15" s="104"/>
      <c r="J15" s="104"/>
      <c r="K15" s="104"/>
      <c r="L15" s="104"/>
      <c r="M15" s="104"/>
      <c r="N15" s="104"/>
      <c r="O15" s="104"/>
      <c r="P15" s="67">
        <f t="shared" ref="P15:P23" si="0">SUM(D15:O15)</f>
        <v>375.42</v>
      </c>
      <c r="Q15" s="419"/>
    </row>
    <row r="16" spans="1:17" s="17" customFormat="1" ht="15" customHeight="1" x14ac:dyDescent="0.15">
      <c r="A16" s="406"/>
      <c r="B16" s="421" t="s">
        <v>159</v>
      </c>
      <c r="C16" s="86" t="s">
        <v>162</v>
      </c>
      <c r="D16" s="67"/>
      <c r="E16" s="67"/>
      <c r="F16" s="67"/>
      <c r="G16" s="67"/>
      <c r="H16" s="49">
        <v>0</v>
      </c>
      <c r="I16" s="104"/>
      <c r="J16" s="104"/>
      <c r="K16" s="104"/>
      <c r="L16" s="104"/>
      <c r="M16" s="104"/>
      <c r="N16" s="104"/>
      <c r="O16" s="104"/>
      <c r="P16" s="67">
        <f t="shared" si="0"/>
        <v>0</v>
      </c>
      <c r="Q16" s="419"/>
    </row>
    <row r="17" spans="1:17" s="17" customFormat="1" ht="15" customHeight="1" x14ac:dyDescent="0.15">
      <c r="A17" s="406"/>
      <c r="B17" s="421"/>
      <c r="C17" s="86" t="s">
        <v>164</v>
      </c>
      <c r="D17" s="67">
        <v>2.0099999999999998</v>
      </c>
      <c r="E17" s="67">
        <v>0</v>
      </c>
      <c r="F17" s="67">
        <v>0</v>
      </c>
      <c r="G17" s="67">
        <v>0</v>
      </c>
      <c r="H17" s="49">
        <v>0</v>
      </c>
      <c r="I17" s="104"/>
      <c r="J17" s="104"/>
      <c r="K17" s="104"/>
      <c r="L17" s="104"/>
      <c r="M17" s="104"/>
      <c r="N17" s="104"/>
      <c r="O17" s="104"/>
      <c r="P17" s="67">
        <f t="shared" si="0"/>
        <v>2.0099999999999998</v>
      </c>
      <c r="Q17" s="419"/>
    </row>
    <row r="18" spans="1:17" s="17" customFormat="1" ht="15" customHeight="1" x14ac:dyDescent="0.15">
      <c r="A18" s="406"/>
      <c r="B18" s="421" t="s">
        <v>160</v>
      </c>
      <c r="C18" s="86" t="s">
        <v>162</v>
      </c>
      <c r="D18" s="67"/>
      <c r="E18" s="67"/>
      <c r="F18" s="67"/>
      <c r="G18" s="67"/>
      <c r="H18" s="49">
        <v>1403</v>
      </c>
      <c r="I18" s="104"/>
      <c r="J18" s="104"/>
      <c r="K18" s="104"/>
      <c r="L18" s="104"/>
      <c r="M18" s="104"/>
      <c r="N18" s="104"/>
      <c r="O18" s="104"/>
      <c r="P18" s="67">
        <f t="shared" si="0"/>
        <v>1403</v>
      </c>
      <c r="Q18" s="419"/>
    </row>
    <row r="19" spans="1:17" s="17" customFormat="1" ht="15" customHeight="1" x14ac:dyDescent="0.15">
      <c r="A19" s="406"/>
      <c r="B19" s="421"/>
      <c r="C19" s="86" t="s">
        <v>164</v>
      </c>
      <c r="D19" s="67">
        <v>87.87</v>
      </c>
      <c r="E19" s="67">
        <v>107.35</v>
      </c>
      <c r="F19" s="67">
        <v>170.51</v>
      </c>
      <c r="G19" s="67">
        <v>101.38</v>
      </c>
      <c r="H19" s="49">
        <v>101.53</v>
      </c>
      <c r="I19" s="104"/>
      <c r="J19" s="104"/>
      <c r="K19" s="104"/>
      <c r="L19" s="104"/>
      <c r="M19" s="104"/>
      <c r="N19" s="104"/>
      <c r="O19" s="104"/>
      <c r="P19" s="67">
        <f t="shared" si="0"/>
        <v>568.64</v>
      </c>
      <c r="Q19" s="419"/>
    </row>
    <row r="20" spans="1:17" s="17" customFormat="1" ht="15" customHeight="1" x14ac:dyDescent="0.15">
      <c r="A20" s="406"/>
      <c r="B20" s="421" t="s">
        <v>161</v>
      </c>
      <c r="C20" s="86" t="s">
        <v>162</v>
      </c>
      <c r="D20" s="67"/>
      <c r="E20" s="67"/>
      <c r="F20" s="67"/>
      <c r="G20" s="67"/>
      <c r="H20" s="49"/>
      <c r="I20" s="104"/>
      <c r="J20" s="104"/>
      <c r="K20" s="104"/>
      <c r="L20" s="104"/>
      <c r="M20" s="104"/>
      <c r="N20" s="104"/>
      <c r="O20" s="104"/>
      <c r="P20" s="67">
        <f t="shared" si="0"/>
        <v>0</v>
      </c>
      <c r="Q20" s="419"/>
    </row>
    <row r="21" spans="1:17" s="17" customFormat="1" ht="15" customHeight="1" x14ac:dyDescent="0.15">
      <c r="A21" s="406"/>
      <c r="B21" s="421"/>
      <c r="C21" s="86" t="s">
        <v>164</v>
      </c>
      <c r="D21" s="67">
        <v>16.75</v>
      </c>
      <c r="E21" s="67">
        <v>16.75</v>
      </c>
      <c r="F21" s="67">
        <v>17.03</v>
      </c>
      <c r="G21" s="67">
        <v>17.57</v>
      </c>
      <c r="H21" s="49">
        <v>17.57</v>
      </c>
      <c r="I21" s="104"/>
      <c r="J21" s="104"/>
      <c r="K21" s="104"/>
      <c r="L21" s="104"/>
      <c r="M21" s="104"/>
      <c r="N21" s="104"/>
      <c r="O21" s="104"/>
      <c r="P21" s="67">
        <f t="shared" si="0"/>
        <v>85.669999999999987</v>
      </c>
      <c r="Q21" s="419"/>
    </row>
    <row r="22" spans="1:17" s="17" customFormat="1" ht="15" customHeight="1" x14ac:dyDescent="0.15">
      <c r="A22" s="406"/>
      <c r="B22" s="421" t="s">
        <v>133</v>
      </c>
      <c r="C22" s="86" t="s">
        <v>162</v>
      </c>
      <c r="D22" s="67">
        <f>D14+D16+D18+D20</f>
        <v>0</v>
      </c>
      <c r="E22" s="67">
        <f t="shared" ref="E22:O22" si="1">E14+E16+E18+E20</f>
        <v>0</v>
      </c>
      <c r="F22" s="67">
        <f t="shared" si="1"/>
        <v>0</v>
      </c>
      <c r="G22" s="67">
        <f t="shared" si="1"/>
        <v>0</v>
      </c>
      <c r="H22" s="67">
        <f t="shared" si="1"/>
        <v>541301.80000000005</v>
      </c>
      <c r="I22" s="104">
        <f t="shared" si="1"/>
        <v>0</v>
      </c>
      <c r="J22" s="104">
        <f t="shared" si="1"/>
        <v>0</v>
      </c>
      <c r="K22" s="104">
        <f t="shared" si="1"/>
        <v>0</v>
      </c>
      <c r="L22" s="104">
        <f t="shared" si="1"/>
        <v>0</v>
      </c>
      <c r="M22" s="104">
        <f t="shared" si="1"/>
        <v>0</v>
      </c>
      <c r="N22" s="104">
        <f t="shared" si="1"/>
        <v>0</v>
      </c>
      <c r="O22" s="104">
        <f t="shared" si="1"/>
        <v>0</v>
      </c>
      <c r="P22" s="67">
        <f t="shared" si="0"/>
        <v>541301.80000000005</v>
      </c>
      <c r="Q22" s="419"/>
    </row>
    <row r="23" spans="1:17" s="17" customFormat="1" ht="15" customHeight="1" x14ac:dyDescent="0.15">
      <c r="A23" s="409"/>
      <c r="B23" s="422"/>
      <c r="C23" s="88" t="s">
        <v>164</v>
      </c>
      <c r="D23" s="89">
        <f>D15+D17+D19+D21</f>
        <v>137.34</v>
      </c>
      <c r="E23" s="89">
        <f t="shared" ref="E23:O23" si="2">E15+E17+E19+E21</f>
        <v>190.93</v>
      </c>
      <c r="F23" s="89">
        <f t="shared" si="2"/>
        <v>215.76</v>
      </c>
      <c r="G23" s="89">
        <f t="shared" si="2"/>
        <v>253.91</v>
      </c>
      <c r="H23" s="89">
        <f t="shared" si="2"/>
        <v>233.8</v>
      </c>
      <c r="I23" s="105">
        <f t="shared" si="2"/>
        <v>0</v>
      </c>
      <c r="J23" s="105">
        <f t="shared" si="2"/>
        <v>0</v>
      </c>
      <c r="K23" s="105">
        <f t="shared" si="2"/>
        <v>0</v>
      </c>
      <c r="L23" s="105">
        <f t="shared" si="2"/>
        <v>0</v>
      </c>
      <c r="M23" s="105">
        <f t="shared" si="2"/>
        <v>0</v>
      </c>
      <c r="N23" s="105">
        <f t="shared" si="2"/>
        <v>0</v>
      </c>
      <c r="O23" s="105">
        <f t="shared" si="2"/>
        <v>0</v>
      </c>
      <c r="P23" s="89">
        <f t="shared" si="0"/>
        <v>1031.74</v>
      </c>
      <c r="Q23" s="420"/>
    </row>
    <row r="24" spans="1:17" s="17" customFormat="1" ht="15" customHeight="1" x14ac:dyDescent="0.15">
      <c r="A24" s="404" t="s">
        <v>12</v>
      </c>
      <c r="B24" s="423" t="s">
        <v>158</v>
      </c>
      <c r="C24" s="87" t="s">
        <v>162</v>
      </c>
      <c r="D24" s="35">
        <v>2567219.7050000001</v>
      </c>
      <c r="E24" s="35">
        <v>2522571.7349999999</v>
      </c>
      <c r="F24" s="35">
        <v>1976548.2450000001</v>
      </c>
      <c r="G24" s="35">
        <v>2189799.2149999999</v>
      </c>
      <c r="H24" s="41">
        <v>1891344.82</v>
      </c>
      <c r="I24" s="103"/>
      <c r="J24" s="103"/>
      <c r="K24" s="103"/>
      <c r="L24" s="103"/>
      <c r="M24" s="103"/>
      <c r="N24" s="103"/>
      <c r="O24" s="103"/>
      <c r="P24" s="35">
        <f>SUM(D24:O24)</f>
        <v>11147483.719999999</v>
      </c>
      <c r="Q24" s="418"/>
    </row>
    <row r="25" spans="1:17" s="17" customFormat="1" ht="15" customHeight="1" x14ac:dyDescent="0.15">
      <c r="A25" s="406"/>
      <c r="B25" s="421"/>
      <c r="C25" s="86" t="s">
        <v>164</v>
      </c>
      <c r="D25" s="67">
        <v>941.24559999999997</v>
      </c>
      <c r="E25" s="67">
        <v>880.775160431828</v>
      </c>
      <c r="F25" s="67">
        <v>668.67722980272401</v>
      </c>
      <c r="G25" s="67">
        <v>723.50839943089704</v>
      </c>
      <c r="H25" s="49">
        <v>996.57202189258601</v>
      </c>
      <c r="I25" s="104"/>
      <c r="J25" s="104"/>
      <c r="K25" s="104"/>
      <c r="L25" s="104"/>
      <c r="M25" s="104"/>
      <c r="N25" s="104"/>
      <c r="O25" s="104"/>
      <c r="P25" s="67">
        <f t="shared" ref="P25:P33" si="3">SUM(D25:O25)</f>
        <v>4210.7784115580353</v>
      </c>
      <c r="Q25" s="419"/>
    </row>
    <row r="26" spans="1:17" s="17" customFormat="1" ht="15" customHeight="1" x14ac:dyDescent="0.15">
      <c r="A26" s="406"/>
      <c r="B26" s="421" t="s">
        <v>159</v>
      </c>
      <c r="C26" s="86" t="s">
        <v>162</v>
      </c>
      <c r="D26" s="67">
        <v>562506</v>
      </c>
      <c r="E26" s="67">
        <v>640364</v>
      </c>
      <c r="F26" s="67">
        <v>449594</v>
      </c>
      <c r="G26" s="67">
        <v>462773</v>
      </c>
      <c r="H26" s="49">
        <v>601004</v>
      </c>
      <c r="I26" s="104"/>
      <c r="J26" s="104"/>
      <c r="K26" s="104"/>
      <c r="L26" s="104"/>
      <c r="M26" s="104"/>
      <c r="N26" s="104"/>
      <c r="O26" s="104"/>
      <c r="P26" s="67">
        <f t="shared" si="3"/>
        <v>2716241</v>
      </c>
      <c r="Q26" s="419"/>
    </row>
    <row r="27" spans="1:17" s="17" customFormat="1" ht="15" customHeight="1" x14ac:dyDescent="0.15">
      <c r="A27" s="406"/>
      <c r="B27" s="421"/>
      <c r="C27" s="86" t="s">
        <v>164</v>
      </c>
      <c r="D27" s="67">
        <v>98.736741989999999</v>
      </c>
      <c r="E27" s="67">
        <v>114.81330889</v>
      </c>
      <c r="F27" s="67">
        <v>71.808226579999996</v>
      </c>
      <c r="G27" s="67">
        <v>74.680673040000002</v>
      </c>
      <c r="H27" s="49">
        <v>114.46791431</v>
      </c>
      <c r="I27" s="104"/>
      <c r="J27" s="104"/>
      <c r="K27" s="104"/>
      <c r="L27" s="104"/>
      <c r="M27" s="104"/>
      <c r="N27" s="104"/>
      <c r="O27" s="104"/>
      <c r="P27" s="67">
        <f t="shared" si="3"/>
        <v>474.50686481000002</v>
      </c>
      <c r="Q27" s="419"/>
    </row>
    <row r="28" spans="1:17" s="17" customFormat="1" ht="15" customHeight="1" x14ac:dyDescent="0.15">
      <c r="A28" s="406"/>
      <c r="B28" s="421" t="s">
        <v>160</v>
      </c>
      <c r="C28" s="86" t="s">
        <v>162</v>
      </c>
      <c r="D28" s="67">
        <v>122559</v>
      </c>
      <c r="E28" s="67">
        <v>126497</v>
      </c>
      <c r="F28" s="67">
        <v>52542.2</v>
      </c>
      <c r="G28" s="67">
        <v>56580.2</v>
      </c>
      <c r="H28" s="49">
        <v>34092.199999999997</v>
      </c>
      <c r="I28" s="104"/>
      <c r="J28" s="104"/>
      <c r="K28" s="104"/>
      <c r="L28" s="104"/>
      <c r="M28" s="104"/>
      <c r="N28" s="104"/>
      <c r="O28" s="104"/>
      <c r="P28" s="67">
        <f t="shared" si="3"/>
        <v>392270.60000000003</v>
      </c>
      <c r="Q28" s="419"/>
    </row>
    <row r="29" spans="1:17" s="17" customFormat="1" ht="15" customHeight="1" x14ac:dyDescent="0.15">
      <c r="A29" s="406"/>
      <c r="B29" s="421"/>
      <c r="C29" s="86" t="s">
        <v>164</v>
      </c>
      <c r="D29" s="67">
        <v>314.58323617998599</v>
      </c>
      <c r="E29" s="67">
        <v>318.56908005626201</v>
      </c>
      <c r="F29" s="67">
        <v>177.79301335396701</v>
      </c>
      <c r="G29" s="67">
        <v>158.58000000000001</v>
      </c>
      <c r="H29" s="49">
        <v>136.86693129</v>
      </c>
      <c r="I29" s="104"/>
      <c r="J29" s="104"/>
      <c r="K29" s="104"/>
      <c r="L29" s="104"/>
      <c r="M29" s="104"/>
      <c r="N29" s="104"/>
      <c r="O29" s="104"/>
      <c r="P29" s="67">
        <f t="shared" si="3"/>
        <v>1106.392260880215</v>
      </c>
      <c r="Q29" s="419"/>
    </row>
    <row r="30" spans="1:17" s="17" customFormat="1" ht="15" customHeight="1" x14ac:dyDescent="0.15">
      <c r="A30" s="406"/>
      <c r="B30" s="421" t="s">
        <v>161</v>
      </c>
      <c r="C30" s="86" t="s">
        <v>162</v>
      </c>
      <c r="D30" s="67">
        <v>915662.02</v>
      </c>
      <c r="E30" s="67">
        <v>753611</v>
      </c>
      <c r="F30" s="67">
        <v>1260646</v>
      </c>
      <c r="G30" s="67">
        <v>1260646</v>
      </c>
      <c r="H30" s="49">
        <v>1260646</v>
      </c>
      <c r="I30" s="104"/>
      <c r="J30" s="104"/>
      <c r="K30" s="104"/>
      <c r="L30" s="104"/>
      <c r="M30" s="104"/>
      <c r="N30" s="104"/>
      <c r="O30" s="104"/>
      <c r="P30" s="67">
        <f t="shared" si="3"/>
        <v>5451211.0199999996</v>
      </c>
      <c r="Q30" s="419"/>
    </row>
    <row r="31" spans="1:17" s="17" customFormat="1" ht="15" customHeight="1" x14ac:dyDescent="0.15">
      <c r="A31" s="406"/>
      <c r="B31" s="421"/>
      <c r="C31" s="86" t="s">
        <v>164</v>
      </c>
      <c r="D31" s="67">
        <v>228.45409190586199</v>
      </c>
      <c r="E31" s="67">
        <v>277.70999999999998</v>
      </c>
      <c r="F31" s="67">
        <v>486.64</v>
      </c>
      <c r="G31" s="67">
        <v>486.64</v>
      </c>
      <c r="H31" s="49">
        <v>486.64</v>
      </c>
      <c r="I31" s="104"/>
      <c r="J31" s="104"/>
      <c r="K31" s="104"/>
      <c r="L31" s="104"/>
      <c r="M31" s="104"/>
      <c r="N31" s="104"/>
      <c r="O31" s="104"/>
      <c r="P31" s="67">
        <f t="shared" si="3"/>
        <v>1966.0840919058619</v>
      </c>
      <c r="Q31" s="419"/>
    </row>
    <row r="32" spans="1:17" s="17" customFormat="1" ht="15" customHeight="1" x14ac:dyDescent="0.15">
      <c r="A32" s="406"/>
      <c r="B32" s="421" t="s">
        <v>133</v>
      </c>
      <c r="C32" s="86" t="s">
        <v>162</v>
      </c>
      <c r="D32" s="67">
        <f>D24+D26+D28+D30</f>
        <v>4167946.7250000001</v>
      </c>
      <c r="E32" s="67">
        <f t="shared" ref="E32:O32" si="4">E24+E26+E28+E30</f>
        <v>4043043.7349999999</v>
      </c>
      <c r="F32" s="67">
        <f>F24+F26+F28+F30</f>
        <v>3739330.4450000003</v>
      </c>
      <c r="G32" s="67">
        <f t="shared" si="4"/>
        <v>3969798.415</v>
      </c>
      <c r="H32" s="67">
        <f t="shared" si="4"/>
        <v>3787087.0200000005</v>
      </c>
      <c r="I32" s="104">
        <f t="shared" si="4"/>
        <v>0</v>
      </c>
      <c r="J32" s="104">
        <f t="shared" si="4"/>
        <v>0</v>
      </c>
      <c r="K32" s="104">
        <f t="shared" si="4"/>
        <v>0</v>
      </c>
      <c r="L32" s="104">
        <f t="shared" si="4"/>
        <v>0</v>
      </c>
      <c r="M32" s="104">
        <f t="shared" si="4"/>
        <v>0</v>
      </c>
      <c r="N32" s="104">
        <f t="shared" si="4"/>
        <v>0</v>
      </c>
      <c r="O32" s="104">
        <f t="shared" si="4"/>
        <v>0</v>
      </c>
      <c r="P32" s="67">
        <f t="shared" si="3"/>
        <v>19707206.34</v>
      </c>
      <c r="Q32" s="419"/>
    </row>
    <row r="33" spans="1:17" s="17" customFormat="1" ht="15" customHeight="1" x14ac:dyDescent="0.15">
      <c r="A33" s="409"/>
      <c r="B33" s="422"/>
      <c r="C33" s="88" t="s">
        <v>164</v>
      </c>
      <c r="D33" s="89">
        <f>D25+D27+D29+D31</f>
        <v>1583.0196700758479</v>
      </c>
      <c r="E33" s="89">
        <f t="shared" ref="E33:O33" si="5">E25+E27+E29+E31</f>
        <v>1591.8675493780902</v>
      </c>
      <c r="F33" s="89">
        <f t="shared" si="5"/>
        <v>1404.9184697366909</v>
      </c>
      <c r="G33" s="89">
        <f t="shared" si="5"/>
        <v>1443.4090724708972</v>
      </c>
      <c r="H33" s="89">
        <f t="shared" si="5"/>
        <v>1734.546867492586</v>
      </c>
      <c r="I33" s="105">
        <f t="shared" si="5"/>
        <v>0</v>
      </c>
      <c r="J33" s="105">
        <f t="shared" si="5"/>
        <v>0</v>
      </c>
      <c r="K33" s="105">
        <f t="shared" si="5"/>
        <v>0</v>
      </c>
      <c r="L33" s="105">
        <f t="shared" si="5"/>
        <v>0</v>
      </c>
      <c r="M33" s="105">
        <f t="shared" si="5"/>
        <v>0</v>
      </c>
      <c r="N33" s="105">
        <f t="shared" si="5"/>
        <v>0</v>
      </c>
      <c r="O33" s="105">
        <f t="shared" si="5"/>
        <v>0</v>
      </c>
      <c r="P33" s="89">
        <f t="shared" si="3"/>
        <v>7757.7616291541117</v>
      </c>
      <c r="Q33" s="420"/>
    </row>
    <row r="34" spans="1:17" s="17" customFormat="1" ht="15" customHeight="1" x14ac:dyDescent="0.15">
      <c r="A34" s="404" t="s">
        <v>58</v>
      </c>
      <c r="B34" s="423" t="s">
        <v>158</v>
      </c>
      <c r="C34" s="87" t="s">
        <v>162</v>
      </c>
      <c r="D34" s="35"/>
      <c r="E34" s="35"/>
      <c r="F34" s="35"/>
      <c r="G34" s="35"/>
      <c r="H34" s="41">
        <v>4633313.6500000004</v>
      </c>
      <c r="I34" s="103"/>
      <c r="J34" s="103"/>
      <c r="K34" s="103"/>
      <c r="L34" s="103"/>
      <c r="M34" s="103"/>
      <c r="N34" s="103"/>
      <c r="O34" s="103"/>
      <c r="P34" s="35">
        <f>SUM(D34:O34)</f>
        <v>4633313.6500000004</v>
      </c>
      <c r="Q34" s="418"/>
    </row>
    <row r="35" spans="1:17" s="17" customFormat="1" ht="15" customHeight="1" x14ac:dyDescent="0.15">
      <c r="A35" s="406"/>
      <c r="B35" s="421"/>
      <c r="C35" s="86" t="s">
        <v>164</v>
      </c>
      <c r="D35" s="67">
        <v>267.44</v>
      </c>
      <c r="E35" s="67">
        <v>363.57</v>
      </c>
      <c r="F35" s="67">
        <v>292.45999999999998</v>
      </c>
      <c r="G35" s="67">
        <v>264.07</v>
      </c>
      <c r="H35" s="49">
        <v>356.9</v>
      </c>
      <c r="I35" s="104"/>
      <c r="J35" s="104"/>
      <c r="K35" s="104"/>
      <c r="L35" s="104"/>
      <c r="M35" s="104"/>
      <c r="N35" s="104"/>
      <c r="O35" s="104"/>
      <c r="P35" s="67">
        <f t="shared" ref="P35:P43" si="6">SUM(D35:O35)</f>
        <v>1544.44</v>
      </c>
      <c r="Q35" s="419"/>
    </row>
    <row r="36" spans="1:17" s="17" customFormat="1" ht="15" customHeight="1" x14ac:dyDescent="0.15">
      <c r="A36" s="406"/>
      <c r="B36" s="421" t="s">
        <v>159</v>
      </c>
      <c r="C36" s="86" t="s">
        <v>162</v>
      </c>
      <c r="D36" s="67"/>
      <c r="E36" s="67"/>
      <c r="F36" s="67"/>
      <c r="G36" s="67"/>
      <c r="H36" s="49">
        <v>23168</v>
      </c>
      <c r="I36" s="104"/>
      <c r="J36" s="104"/>
      <c r="K36" s="104"/>
      <c r="L36" s="104"/>
      <c r="M36" s="104"/>
      <c r="N36" s="104"/>
      <c r="O36" s="104"/>
      <c r="P36" s="67">
        <f t="shared" si="6"/>
        <v>23168</v>
      </c>
      <c r="Q36" s="419"/>
    </row>
    <row r="37" spans="1:17" s="17" customFormat="1" ht="15" customHeight="1" x14ac:dyDescent="0.15">
      <c r="A37" s="406"/>
      <c r="B37" s="421"/>
      <c r="C37" s="86" t="s">
        <v>164</v>
      </c>
      <c r="D37" s="67">
        <v>159.79</v>
      </c>
      <c r="E37" s="67">
        <v>168.77</v>
      </c>
      <c r="F37" s="67">
        <v>240.55</v>
      </c>
      <c r="G37" s="67">
        <v>166.81</v>
      </c>
      <c r="H37" s="49">
        <v>121.32</v>
      </c>
      <c r="I37" s="104"/>
      <c r="J37" s="104"/>
      <c r="K37" s="104"/>
      <c r="L37" s="104"/>
      <c r="M37" s="104"/>
      <c r="N37" s="104"/>
      <c r="O37" s="104"/>
      <c r="P37" s="67">
        <f t="shared" si="6"/>
        <v>857.24</v>
      </c>
      <c r="Q37" s="419"/>
    </row>
    <row r="38" spans="1:17" s="17" customFormat="1" ht="15" customHeight="1" x14ac:dyDescent="0.15">
      <c r="A38" s="406"/>
      <c r="B38" s="421" t="s">
        <v>160</v>
      </c>
      <c r="C38" s="86" t="s">
        <v>162</v>
      </c>
      <c r="D38" s="67"/>
      <c r="E38" s="67"/>
      <c r="F38" s="67"/>
      <c r="G38" s="67"/>
      <c r="H38" s="49">
        <v>13464</v>
      </c>
      <c r="I38" s="104"/>
      <c r="J38" s="104"/>
      <c r="K38" s="104"/>
      <c r="L38" s="104"/>
      <c r="M38" s="104"/>
      <c r="N38" s="104"/>
      <c r="O38" s="104"/>
      <c r="P38" s="67">
        <f t="shared" si="6"/>
        <v>13464</v>
      </c>
      <c r="Q38" s="419"/>
    </row>
    <row r="39" spans="1:17" s="17" customFormat="1" ht="15" customHeight="1" x14ac:dyDescent="0.15">
      <c r="A39" s="406"/>
      <c r="B39" s="421"/>
      <c r="C39" s="86" t="s">
        <v>164</v>
      </c>
      <c r="D39" s="67">
        <v>339.64</v>
      </c>
      <c r="E39" s="67">
        <v>229.56</v>
      </c>
      <c r="F39" s="67">
        <v>239.74</v>
      </c>
      <c r="G39" s="67">
        <v>188.72</v>
      </c>
      <c r="H39" s="49">
        <v>132.82</v>
      </c>
      <c r="I39" s="104"/>
      <c r="J39" s="104"/>
      <c r="K39" s="104"/>
      <c r="L39" s="104"/>
      <c r="M39" s="104"/>
      <c r="N39" s="104"/>
      <c r="O39" s="104"/>
      <c r="P39" s="67">
        <f t="shared" si="6"/>
        <v>1130.48</v>
      </c>
      <c r="Q39" s="419"/>
    </row>
    <row r="40" spans="1:17" s="17" customFormat="1" ht="15" customHeight="1" x14ac:dyDescent="0.15">
      <c r="A40" s="406"/>
      <c r="B40" s="421" t="s">
        <v>161</v>
      </c>
      <c r="C40" s="86" t="s">
        <v>162</v>
      </c>
      <c r="D40" s="67"/>
      <c r="E40" s="67"/>
      <c r="F40" s="67"/>
      <c r="G40" s="67"/>
      <c r="H40" s="49">
        <v>35</v>
      </c>
      <c r="I40" s="104"/>
      <c r="J40" s="104"/>
      <c r="K40" s="104"/>
      <c r="L40" s="104"/>
      <c r="M40" s="104"/>
      <c r="N40" s="104"/>
      <c r="O40" s="104"/>
      <c r="P40" s="67">
        <f t="shared" si="6"/>
        <v>35</v>
      </c>
      <c r="Q40" s="419"/>
    </row>
    <row r="41" spans="1:17" s="17" customFormat="1" ht="15" customHeight="1" x14ac:dyDescent="0.15">
      <c r="A41" s="406"/>
      <c r="B41" s="421"/>
      <c r="C41" s="86" t="s">
        <v>164</v>
      </c>
      <c r="D41" s="67">
        <v>1.66</v>
      </c>
      <c r="E41" s="67">
        <v>0.28999999999999998</v>
      </c>
      <c r="F41" s="67">
        <v>0.28999999999999998</v>
      </c>
      <c r="G41" s="67">
        <v>0.28999999999999998</v>
      </c>
      <c r="H41" s="49">
        <v>0.28999999999999998</v>
      </c>
      <c r="I41" s="104"/>
      <c r="J41" s="104"/>
      <c r="K41" s="104"/>
      <c r="L41" s="104"/>
      <c r="M41" s="104"/>
      <c r="N41" s="104"/>
      <c r="O41" s="104"/>
      <c r="P41" s="67">
        <f t="shared" si="6"/>
        <v>2.82</v>
      </c>
      <c r="Q41" s="419"/>
    </row>
    <row r="42" spans="1:17" s="17" customFormat="1" ht="15" customHeight="1" x14ac:dyDescent="0.15">
      <c r="A42" s="406"/>
      <c r="B42" s="421" t="s">
        <v>133</v>
      </c>
      <c r="C42" s="86" t="s">
        <v>162</v>
      </c>
      <c r="D42" s="67">
        <f>D34+D36+D38+D40</f>
        <v>0</v>
      </c>
      <c r="E42" s="67">
        <f t="shared" ref="E42:O42" si="7">E34+E36+E38+E40</f>
        <v>0</v>
      </c>
      <c r="F42" s="67">
        <f t="shared" si="7"/>
        <v>0</v>
      </c>
      <c r="G42" s="67">
        <f t="shared" si="7"/>
        <v>0</v>
      </c>
      <c r="H42" s="67">
        <f t="shared" si="7"/>
        <v>4669980.6500000004</v>
      </c>
      <c r="I42" s="104">
        <f t="shared" si="7"/>
        <v>0</v>
      </c>
      <c r="J42" s="104">
        <f t="shared" si="7"/>
        <v>0</v>
      </c>
      <c r="K42" s="104">
        <f t="shared" si="7"/>
        <v>0</v>
      </c>
      <c r="L42" s="104">
        <f t="shared" si="7"/>
        <v>0</v>
      </c>
      <c r="M42" s="104">
        <f t="shared" si="7"/>
        <v>0</v>
      </c>
      <c r="N42" s="104">
        <f t="shared" si="7"/>
        <v>0</v>
      </c>
      <c r="O42" s="104">
        <f t="shared" si="7"/>
        <v>0</v>
      </c>
      <c r="P42" s="67">
        <f t="shared" si="6"/>
        <v>4669980.6500000004</v>
      </c>
      <c r="Q42" s="419"/>
    </row>
    <row r="43" spans="1:17" s="17" customFormat="1" ht="15" customHeight="1" x14ac:dyDescent="0.15">
      <c r="A43" s="409"/>
      <c r="B43" s="422"/>
      <c r="C43" s="88" t="s">
        <v>164</v>
      </c>
      <c r="D43" s="89">
        <f>D35+D37+D39+D41</f>
        <v>768.53</v>
      </c>
      <c r="E43" s="89">
        <f t="shared" ref="E43:O43" si="8">E35+E37+E39+E41</f>
        <v>762.19</v>
      </c>
      <c r="F43" s="89">
        <f t="shared" si="8"/>
        <v>773.04</v>
      </c>
      <c r="G43" s="89">
        <f t="shared" si="8"/>
        <v>619.89</v>
      </c>
      <c r="H43" s="89">
        <f t="shared" si="8"/>
        <v>611.32999999999993</v>
      </c>
      <c r="I43" s="105">
        <f t="shared" si="8"/>
        <v>0</v>
      </c>
      <c r="J43" s="105">
        <f t="shared" si="8"/>
        <v>0</v>
      </c>
      <c r="K43" s="105">
        <f t="shared" si="8"/>
        <v>0</v>
      </c>
      <c r="L43" s="105">
        <f t="shared" si="8"/>
        <v>0</v>
      </c>
      <c r="M43" s="105">
        <f t="shared" si="8"/>
        <v>0</v>
      </c>
      <c r="N43" s="105">
        <f t="shared" si="8"/>
        <v>0</v>
      </c>
      <c r="O43" s="105">
        <f t="shared" si="8"/>
        <v>0</v>
      </c>
      <c r="P43" s="89">
        <f t="shared" si="6"/>
        <v>3534.98</v>
      </c>
      <c r="Q43" s="420"/>
    </row>
    <row r="44" spans="1:17" s="17" customFormat="1" ht="15" customHeight="1" x14ac:dyDescent="0.15">
      <c r="A44" s="404" t="s">
        <v>59</v>
      </c>
      <c r="B44" s="423" t="s">
        <v>158</v>
      </c>
      <c r="C44" s="87" t="s">
        <v>162</v>
      </c>
      <c r="D44" s="35"/>
      <c r="E44" s="35"/>
      <c r="F44" s="35"/>
      <c r="G44" s="35"/>
      <c r="H44" s="41">
        <v>2306367.1</v>
      </c>
      <c r="I44" s="103"/>
      <c r="J44" s="103"/>
      <c r="K44" s="103"/>
      <c r="L44" s="103"/>
      <c r="M44" s="103"/>
      <c r="N44" s="103"/>
      <c r="O44" s="103"/>
      <c r="P44" s="35">
        <f>SUM(D44:O44)</f>
        <v>2306367.1</v>
      </c>
      <c r="Q44" s="418"/>
    </row>
    <row r="45" spans="1:17" s="17" customFormat="1" ht="15" customHeight="1" x14ac:dyDescent="0.15">
      <c r="A45" s="406"/>
      <c r="B45" s="421"/>
      <c r="C45" s="86" t="s">
        <v>164</v>
      </c>
      <c r="D45" s="67">
        <v>272.7</v>
      </c>
      <c r="E45" s="67">
        <v>322.02</v>
      </c>
      <c r="F45" s="67">
        <v>363.96</v>
      </c>
      <c r="G45" s="67">
        <v>382.4</v>
      </c>
      <c r="H45" s="49">
        <v>331.89</v>
      </c>
      <c r="I45" s="104"/>
      <c r="J45" s="104"/>
      <c r="K45" s="104"/>
      <c r="L45" s="104"/>
      <c r="M45" s="104"/>
      <c r="N45" s="104"/>
      <c r="O45" s="104"/>
      <c r="P45" s="67">
        <f t="shared" ref="P45:P53" si="9">SUM(D45:O45)</f>
        <v>1672.9699999999998</v>
      </c>
      <c r="Q45" s="419"/>
    </row>
    <row r="46" spans="1:17" s="17" customFormat="1" ht="15" customHeight="1" x14ac:dyDescent="0.15">
      <c r="A46" s="406"/>
      <c r="B46" s="421" t="s">
        <v>159</v>
      </c>
      <c r="C46" s="86" t="s">
        <v>162</v>
      </c>
      <c r="D46" s="67"/>
      <c r="E46" s="67"/>
      <c r="F46" s="67"/>
      <c r="G46" s="67"/>
      <c r="H46" s="49">
        <v>0</v>
      </c>
      <c r="I46" s="104"/>
      <c r="J46" s="104"/>
      <c r="K46" s="104"/>
      <c r="L46" s="104"/>
      <c r="M46" s="104"/>
      <c r="N46" s="104"/>
      <c r="O46" s="104"/>
      <c r="P46" s="67">
        <f t="shared" si="9"/>
        <v>0</v>
      </c>
      <c r="Q46" s="419"/>
    </row>
    <row r="47" spans="1:17" s="17" customFormat="1" ht="15" customHeight="1" x14ac:dyDescent="0.15">
      <c r="A47" s="406"/>
      <c r="B47" s="421"/>
      <c r="C47" s="86" t="s">
        <v>164</v>
      </c>
      <c r="D47" s="67">
        <v>0</v>
      </c>
      <c r="E47" s="67">
        <v>0</v>
      </c>
      <c r="F47" s="67">
        <v>0</v>
      </c>
      <c r="G47" s="67">
        <v>0</v>
      </c>
      <c r="H47" s="49">
        <v>0</v>
      </c>
      <c r="I47" s="104"/>
      <c r="J47" s="104"/>
      <c r="K47" s="104"/>
      <c r="L47" s="104"/>
      <c r="M47" s="104"/>
      <c r="N47" s="104"/>
      <c r="O47" s="104"/>
      <c r="P47" s="67">
        <f t="shared" si="9"/>
        <v>0</v>
      </c>
      <c r="Q47" s="419"/>
    </row>
    <row r="48" spans="1:17" s="17" customFormat="1" ht="15" customHeight="1" x14ac:dyDescent="0.15">
      <c r="A48" s="406"/>
      <c r="B48" s="421" t="s">
        <v>160</v>
      </c>
      <c r="C48" s="86" t="s">
        <v>162</v>
      </c>
      <c r="D48" s="67"/>
      <c r="E48" s="67"/>
      <c r="F48" s="67"/>
      <c r="G48" s="67"/>
      <c r="H48" s="49">
        <v>6382</v>
      </c>
      <c r="I48" s="104"/>
      <c r="J48" s="104"/>
      <c r="K48" s="104"/>
      <c r="L48" s="104"/>
      <c r="M48" s="104"/>
      <c r="N48" s="104"/>
      <c r="O48" s="104"/>
      <c r="P48" s="67">
        <f t="shared" si="9"/>
        <v>6382</v>
      </c>
      <c r="Q48" s="419"/>
    </row>
    <row r="49" spans="1:17" s="17" customFormat="1" ht="15" customHeight="1" x14ac:dyDescent="0.15">
      <c r="A49" s="406"/>
      <c r="B49" s="421"/>
      <c r="C49" s="86" t="s">
        <v>164</v>
      </c>
      <c r="D49" s="67">
        <v>203.11</v>
      </c>
      <c r="E49" s="67">
        <v>200.03</v>
      </c>
      <c r="F49" s="67">
        <v>191.24</v>
      </c>
      <c r="G49" s="67">
        <v>212.01</v>
      </c>
      <c r="H49" s="49">
        <v>162.74</v>
      </c>
      <c r="I49" s="104"/>
      <c r="J49" s="104"/>
      <c r="K49" s="104"/>
      <c r="L49" s="104"/>
      <c r="M49" s="104"/>
      <c r="N49" s="104"/>
      <c r="O49" s="104"/>
      <c r="P49" s="67">
        <f t="shared" si="9"/>
        <v>969.13</v>
      </c>
      <c r="Q49" s="419"/>
    </row>
    <row r="50" spans="1:17" s="17" customFormat="1" ht="15" customHeight="1" x14ac:dyDescent="0.15">
      <c r="A50" s="406"/>
      <c r="B50" s="421" t="s">
        <v>161</v>
      </c>
      <c r="C50" s="86" t="s">
        <v>162</v>
      </c>
      <c r="D50" s="67"/>
      <c r="E50" s="67"/>
      <c r="F50" s="67"/>
      <c r="G50" s="67"/>
      <c r="H50" s="49">
        <v>14832</v>
      </c>
      <c r="I50" s="104"/>
      <c r="J50" s="104"/>
      <c r="K50" s="104"/>
      <c r="L50" s="104"/>
      <c r="M50" s="104"/>
      <c r="N50" s="104"/>
      <c r="O50" s="104"/>
      <c r="P50" s="67">
        <f t="shared" si="9"/>
        <v>14832</v>
      </c>
      <c r="Q50" s="419"/>
    </row>
    <row r="51" spans="1:17" s="17" customFormat="1" ht="15" customHeight="1" x14ac:dyDescent="0.15">
      <c r="A51" s="406"/>
      <c r="B51" s="421"/>
      <c r="C51" s="86" t="s">
        <v>164</v>
      </c>
      <c r="D51" s="67">
        <v>20.71</v>
      </c>
      <c r="E51" s="67">
        <v>20.71</v>
      </c>
      <c r="F51" s="67">
        <v>0.77</v>
      </c>
      <c r="G51" s="67">
        <v>0.77</v>
      </c>
      <c r="H51" s="49">
        <v>0.77</v>
      </c>
      <c r="I51" s="104"/>
      <c r="J51" s="104"/>
      <c r="K51" s="104"/>
      <c r="L51" s="104"/>
      <c r="M51" s="104"/>
      <c r="N51" s="104"/>
      <c r="O51" s="104"/>
      <c r="P51" s="67">
        <f t="shared" si="9"/>
        <v>43.730000000000011</v>
      </c>
      <c r="Q51" s="419"/>
    </row>
    <row r="52" spans="1:17" s="17" customFormat="1" ht="15" customHeight="1" x14ac:dyDescent="0.15">
      <c r="A52" s="406"/>
      <c r="B52" s="421" t="s">
        <v>133</v>
      </c>
      <c r="C52" s="86" t="s">
        <v>162</v>
      </c>
      <c r="D52" s="67">
        <f>D44+D46+D48+D50</f>
        <v>0</v>
      </c>
      <c r="E52" s="67">
        <f t="shared" ref="E52:O52" si="10">E44+E46+E48+E50</f>
        <v>0</v>
      </c>
      <c r="F52" s="67">
        <f t="shared" si="10"/>
        <v>0</v>
      </c>
      <c r="G52" s="67">
        <f t="shared" si="10"/>
        <v>0</v>
      </c>
      <c r="H52" s="67">
        <f t="shared" si="10"/>
        <v>2327581.1</v>
      </c>
      <c r="I52" s="104">
        <f t="shared" si="10"/>
        <v>0</v>
      </c>
      <c r="J52" s="104">
        <f t="shared" si="10"/>
        <v>0</v>
      </c>
      <c r="K52" s="104">
        <f t="shared" si="10"/>
        <v>0</v>
      </c>
      <c r="L52" s="104">
        <f t="shared" si="10"/>
        <v>0</v>
      </c>
      <c r="M52" s="104">
        <f t="shared" si="10"/>
        <v>0</v>
      </c>
      <c r="N52" s="104">
        <f t="shared" si="10"/>
        <v>0</v>
      </c>
      <c r="O52" s="104">
        <f t="shared" si="10"/>
        <v>0</v>
      </c>
      <c r="P52" s="67">
        <f t="shared" si="9"/>
        <v>2327581.1</v>
      </c>
      <c r="Q52" s="419"/>
    </row>
    <row r="53" spans="1:17" s="17" customFormat="1" ht="15" customHeight="1" x14ac:dyDescent="0.15">
      <c r="A53" s="409"/>
      <c r="B53" s="422"/>
      <c r="C53" s="88" t="s">
        <v>164</v>
      </c>
      <c r="D53" s="89">
        <f>D45+D47+D49+D51</f>
        <v>496.52</v>
      </c>
      <c r="E53" s="89">
        <f t="shared" ref="E53:O53" si="11">E45+E47+E49+E51</f>
        <v>542.76</v>
      </c>
      <c r="F53" s="89">
        <f t="shared" si="11"/>
        <v>555.97</v>
      </c>
      <c r="G53" s="89">
        <f t="shared" si="11"/>
        <v>595.17999999999995</v>
      </c>
      <c r="H53" s="89">
        <f t="shared" si="11"/>
        <v>495.4</v>
      </c>
      <c r="I53" s="105">
        <f t="shared" si="11"/>
        <v>0</v>
      </c>
      <c r="J53" s="105">
        <f t="shared" si="11"/>
        <v>0</v>
      </c>
      <c r="K53" s="105">
        <f t="shared" si="11"/>
        <v>0</v>
      </c>
      <c r="L53" s="105">
        <f t="shared" si="11"/>
        <v>0</v>
      </c>
      <c r="M53" s="105">
        <f t="shared" si="11"/>
        <v>0</v>
      </c>
      <c r="N53" s="105">
        <f t="shared" si="11"/>
        <v>0</v>
      </c>
      <c r="O53" s="105">
        <f t="shared" si="11"/>
        <v>0</v>
      </c>
      <c r="P53" s="89">
        <f t="shared" si="9"/>
        <v>2685.83</v>
      </c>
      <c r="Q53" s="420"/>
    </row>
    <row r="54" spans="1:17" s="17" customFormat="1" ht="15" customHeight="1" x14ac:dyDescent="0.15">
      <c r="A54" s="404" t="s">
        <v>60</v>
      </c>
      <c r="B54" s="423" t="s">
        <v>158</v>
      </c>
      <c r="C54" s="87" t="s">
        <v>162</v>
      </c>
      <c r="D54" s="35"/>
      <c r="E54" s="35"/>
      <c r="F54" s="35"/>
      <c r="G54" s="35"/>
      <c r="H54" s="41">
        <v>101496</v>
      </c>
      <c r="I54" s="103"/>
      <c r="J54" s="103"/>
      <c r="K54" s="103"/>
      <c r="L54" s="103"/>
      <c r="M54" s="103"/>
      <c r="N54" s="103"/>
      <c r="O54" s="103"/>
      <c r="P54" s="35">
        <f>SUM(D54:O54)</f>
        <v>101496</v>
      </c>
      <c r="Q54" s="418"/>
    </row>
    <row r="55" spans="1:17" s="17" customFormat="1" ht="15" customHeight="1" x14ac:dyDescent="0.15">
      <c r="A55" s="406"/>
      <c r="B55" s="421"/>
      <c r="C55" s="86" t="s">
        <v>164</v>
      </c>
      <c r="D55" s="67">
        <v>246</v>
      </c>
      <c r="E55" s="67">
        <v>205.66</v>
      </c>
      <c r="F55" s="67">
        <v>140.37</v>
      </c>
      <c r="G55" s="67">
        <v>203.11</v>
      </c>
      <c r="H55" s="49">
        <v>143.30000000000001</v>
      </c>
      <c r="I55" s="104"/>
      <c r="J55" s="104"/>
      <c r="K55" s="104"/>
      <c r="L55" s="104"/>
      <c r="M55" s="104"/>
      <c r="N55" s="104"/>
      <c r="O55" s="104"/>
      <c r="P55" s="67">
        <f t="shared" ref="P55:P63" si="12">SUM(D55:O55)</f>
        <v>938.44</v>
      </c>
      <c r="Q55" s="419"/>
    </row>
    <row r="56" spans="1:17" s="17" customFormat="1" ht="15" customHeight="1" x14ac:dyDescent="0.15">
      <c r="A56" s="406"/>
      <c r="B56" s="421" t="s">
        <v>159</v>
      </c>
      <c r="C56" s="86" t="s">
        <v>162</v>
      </c>
      <c r="D56" s="67"/>
      <c r="E56" s="67"/>
      <c r="F56" s="67"/>
      <c r="G56" s="67"/>
      <c r="H56" s="49">
        <v>82</v>
      </c>
      <c r="I56" s="104"/>
      <c r="J56" s="104"/>
      <c r="K56" s="104"/>
      <c r="L56" s="104"/>
      <c r="M56" s="104"/>
      <c r="N56" s="104"/>
      <c r="O56" s="104"/>
      <c r="P56" s="67">
        <f t="shared" si="12"/>
        <v>82</v>
      </c>
      <c r="Q56" s="419"/>
    </row>
    <row r="57" spans="1:17" s="17" customFormat="1" ht="15" customHeight="1" x14ac:dyDescent="0.15">
      <c r="A57" s="406"/>
      <c r="B57" s="421"/>
      <c r="C57" s="86" t="s">
        <v>164</v>
      </c>
      <c r="D57" s="67">
        <v>0.2</v>
      </c>
      <c r="E57" s="67">
        <v>0.2</v>
      </c>
      <c r="F57" s="67">
        <v>0.2</v>
      </c>
      <c r="G57" s="67">
        <v>0.2</v>
      </c>
      <c r="H57" s="49">
        <v>0.2</v>
      </c>
      <c r="I57" s="104"/>
      <c r="J57" s="104"/>
      <c r="K57" s="104"/>
      <c r="L57" s="104"/>
      <c r="M57" s="104"/>
      <c r="N57" s="104"/>
      <c r="O57" s="104"/>
      <c r="P57" s="67">
        <f t="shared" si="12"/>
        <v>1</v>
      </c>
      <c r="Q57" s="419"/>
    </row>
    <row r="58" spans="1:17" s="17" customFormat="1" ht="15" customHeight="1" x14ac:dyDescent="0.15">
      <c r="A58" s="406"/>
      <c r="B58" s="421" t="s">
        <v>160</v>
      </c>
      <c r="C58" s="86" t="s">
        <v>162</v>
      </c>
      <c r="D58" s="67"/>
      <c r="E58" s="67"/>
      <c r="F58" s="67"/>
      <c r="G58" s="67"/>
      <c r="H58" s="49">
        <v>86299</v>
      </c>
      <c r="I58" s="104"/>
      <c r="J58" s="104"/>
      <c r="K58" s="104"/>
      <c r="L58" s="104"/>
      <c r="M58" s="104"/>
      <c r="N58" s="104"/>
      <c r="O58" s="104"/>
      <c r="P58" s="67">
        <f t="shared" si="12"/>
        <v>86299</v>
      </c>
      <c r="Q58" s="419"/>
    </row>
    <row r="59" spans="1:17" s="17" customFormat="1" ht="15" customHeight="1" x14ac:dyDescent="0.15">
      <c r="A59" s="406"/>
      <c r="B59" s="421"/>
      <c r="C59" s="86" t="s">
        <v>164</v>
      </c>
      <c r="D59" s="67">
        <v>766.41</v>
      </c>
      <c r="E59" s="67">
        <v>739.89</v>
      </c>
      <c r="F59" s="67">
        <v>766.41</v>
      </c>
      <c r="G59" s="67">
        <v>989.5</v>
      </c>
      <c r="H59" s="49">
        <v>1735.3</v>
      </c>
      <c r="I59" s="104"/>
      <c r="J59" s="104"/>
      <c r="K59" s="104"/>
      <c r="L59" s="104"/>
      <c r="M59" s="104"/>
      <c r="N59" s="104"/>
      <c r="O59" s="104"/>
      <c r="P59" s="67">
        <f t="shared" si="12"/>
        <v>4997.51</v>
      </c>
      <c r="Q59" s="419"/>
    </row>
    <row r="60" spans="1:17" s="17" customFormat="1" ht="15" customHeight="1" x14ac:dyDescent="0.15">
      <c r="A60" s="406"/>
      <c r="B60" s="421" t="s">
        <v>161</v>
      </c>
      <c r="C60" s="86" t="s">
        <v>162</v>
      </c>
      <c r="D60" s="67"/>
      <c r="E60" s="67"/>
      <c r="F60" s="67"/>
      <c r="G60" s="67"/>
      <c r="H60" s="49">
        <v>377</v>
      </c>
      <c r="I60" s="104"/>
      <c r="J60" s="104"/>
      <c r="K60" s="104"/>
      <c r="L60" s="104"/>
      <c r="M60" s="104"/>
      <c r="N60" s="104"/>
      <c r="O60" s="104"/>
      <c r="P60" s="67">
        <f t="shared" si="12"/>
        <v>377</v>
      </c>
      <c r="Q60" s="419"/>
    </row>
    <row r="61" spans="1:17" s="17" customFormat="1" ht="15" customHeight="1" x14ac:dyDescent="0.15">
      <c r="A61" s="406"/>
      <c r="B61" s="421"/>
      <c r="C61" s="86" t="s">
        <v>164</v>
      </c>
      <c r="D61" s="67">
        <v>0.74</v>
      </c>
      <c r="E61" s="67">
        <v>0.74</v>
      </c>
      <c r="F61" s="67">
        <v>0.74</v>
      </c>
      <c r="G61" s="67">
        <v>0.63</v>
      </c>
      <c r="H61" s="49">
        <v>0.63</v>
      </c>
      <c r="I61" s="104"/>
      <c r="J61" s="104"/>
      <c r="K61" s="104"/>
      <c r="L61" s="104"/>
      <c r="M61" s="104"/>
      <c r="N61" s="104"/>
      <c r="O61" s="104"/>
      <c r="P61" s="67">
        <f t="shared" si="12"/>
        <v>3.4799999999999995</v>
      </c>
      <c r="Q61" s="419"/>
    </row>
    <row r="62" spans="1:17" s="17" customFormat="1" ht="15" customHeight="1" x14ac:dyDescent="0.15">
      <c r="A62" s="406"/>
      <c r="B62" s="421" t="s">
        <v>133</v>
      </c>
      <c r="C62" s="86" t="s">
        <v>162</v>
      </c>
      <c r="D62" s="67">
        <f>D54+D56+D58+D60</f>
        <v>0</v>
      </c>
      <c r="E62" s="67">
        <f t="shared" ref="E62:O62" si="13">E54+E56+E58+E60</f>
        <v>0</v>
      </c>
      <c r="F62" s="67">
        <f t="shared" si="13"/>
        <v>0</v>
      </c>
      <c r="G62" s="67">
        <f t="shared" si="13"/>
        <v>0</v>
      </c>
      <c r="H62" s="67">
        <f t="shared" si="13"/>
        <v>188254</v>
      </c>
      <c r="I62" s="104">
        <f t="shared" si="13"/>
        <v>0</v>
      </c>
      <c r="J62" s="104">
        <f t="shared" si="13"/>
        <v>0</v>
      </c>
      <c r="K62" s="104">
        <f t="shared" si="13"/>
        <v>0</v>
      </c>
      <c r="L62" s="104">
        <f t="shared" si="13"/>
        <v>0</v>
      </c>
      <c r="M62" s="104">
        <f t="shared" si="13"/>
        <v>0</v>
      </c>
      <c r="N62" s="104">
        <f t="shared" si="13"/>
        <v>0</v>
      </c>
      <c r="O62" s="104">
        <f t="shared" si="13"/>
        <v>0</v>
      </c>
      <c r="P62" s="67">
        <f t="shared" si="12"/>
        <v>188254</v>
      </c>
      <c r="Q62" s="419"/>
    </row>
    <row r="63" spans="1:17" s="17" customFormat="1" ht="15" customHeight="1" x14ac:dyDescent="0.15">
      <c r="A63" s="409"/>
      <c r="B63" s="422"/>
      <c r="C63" s="88" t="s">
        <v>164</v>
      </c>
      <c r="D63" s="89">
        <f>D55+D57+D59+D61</f>
        <v>1013.3499999999999</v>
      </c>
      <c r="E63" s="89">
        <f t="shared" ref="E63:O63" si="14">E55+E57+E59+E61</f>
        <v>946.49</v>
      </c>
      <c r="F63" s="89">
        <f t="shared" si="14"/>
        <v>907.72</v>
      </c>
      <c r="G63" s="89">
        <f t="shared" si="14"/>
        <v>1193.44</v>
      </c>
      <c r="H63" s="89">
        <f t="shared" si="14"/>
        <v>1879.43</v>
      </c>
      <c r="I63" s="105">
        <f t="shared" si="14"/>
        <v>0</v>
      </c>
      <c r="J63" s="105">
        <f t="shared" si="14"/>
        <v>0</v>
      </c>
      <c r="K63" s="105">
        <f t="shared" si="14"/>
        <v>0</v>
      </c>
      <c r="L63" s="105">
        <f t="shared" si="14"/>
        <v>0</v>
      </c>
      <c r="M63" s="105">
        <f t="shared" si="14"/>
        <v>0</v>
      </c>
      <c r="N63" s="105">
        <f t="shared" si="14"/>
        <v>0</v>
      </c>
      <c r="O63" s="105">
        <f t="shared" si="14"/>
        <v>0</v>
      </c>
      <c r="P63" s="89">
        <f t="shared" si="12"/>
        <v>5940.43</v>
      </c>
      <c r="Q63" s="420"/>
    </row>
    <row r="64" spans="1:17" s="17" customFormat="1" ht="15" customHeight="1" x14ac:dyDescent="0.15">
      <c r="A64" s="404" t="s">
        <v>61</v>
      </c>
      <c r="B64" s="423" t="s">
        <v>158</v>
      </c>
      <c r="C64" s="87" t="s">
        <v>162</v>
      </c>
      <c r="D64" s="35"/>
      <c r="E64" s="35"/>
      <c r="F64" s="35"/>
      <c r="G64" s="35"/>
      <c r="H64" s="41">
        <v>591634</v>
      </c>
      <c r="I64" s="103"/>
      <c r="J64" s="103"/>
      <c r="K64" s="103"/>
      <c r="L64" s="103"/>
      <c r="M64" s="103"/>
      <c r="N64" s="103"/>
      <c r="O64" s="103"/>
      <c r="P64" s="35">
        <f>SUM(D64:O64)</f>
        <v>591634</v>
      </c>
      <c r="Q64" s="418"/>
    </row>
    <row r="65" spans="1:17" s="17" customFormat="1" ht="15" customHeight="1" x14ac:dyDescent="0.15">
      <c r="A65" s="406"/>
      <c r="B65" s="421"/>
      <c r="C65" s="86" t="s">
        <v>164</v>
      </c>
      <c r="D65" s="67">
        <v>32.53</v>
      </c>
      <c r="E65" s="67">
        <v>65.849999999999994</v>
      </c>
      <c r="F65" s="67">
        <v>79.319999999999993</v>
      </c>
      <c r="G65" s="67">
        <v>79.63</v>
      </c>
      <c r="H65" s="49">
        <v>77.84</v>
      </c>
      <c r="I65" s="104"/>
      <c r="J65" s="104"/>
      <c r="K65" s="104"/>
      <c r="L65" s="104"/>
      <c r="M65" s="104"/>
      <c r="N65" s="104"/>
      <c r="O65" s="104"/>
      <c r="P65" s="67">
        <f t="shared" ref="P65:P73" si="15">SUM(D65:O65)</f>
        <v>335.16999999999996</v>
      </c>
      <c r="Q65" s="419"/>
    </row>
    <row r="66" spans="1:17" s="17" customFormat="1" ht="15" customHeight="1" x14ac:dyDescent="0.15">
      <c r="A66" s="406"/>
      <c r="B66" s="421" t="s">
        <v>159</v>
      </c>
      <c r="C66" s="86" t="s">
        <v>162</v>
      </c>
      <c r="D66" s="67"/>
      <c r="E66" s="67"/>
      <c r="F66" s="67"/>
      <c r="G66" s="67"/>
      <c r="H66" s="49"/>
      <c r="I66" s="104"/>
      <c r="J66" s="104"/>
      <c r="K66" s="104"/>
      <c r="L66" s="104"/>
      <c r="M66" s="104"/>
      <c r="N66" s="104"/>
      <c r="O66" s="104"/>
      <c r="P66" s="67">
        <f t="shared" si="15"/>
        <v>0</v>
      </c>
      <c r="Q66" s="419"/>
    </row>
    <row r="67" spans="1:17" s="17" customFormat="1" ht="15" customHeight="1" x14ac:dyDescent="0.15">
      <c r="A67" s="406"/>
      <c r="B67" s="421"/>
      <c r="C67" s="86" t="s">
        <v>164</v>
      </c>
      <c r="D67" s="67">
        <v>0</v>
      </c>
      <c r="E67" s="67">
        <v>0</v>
      </c>
      <c r="F67" s="67">
        <v>0</v>
      </c>
      <c r="G67" s="67">
        <v>0</v>
      </c>
      <c r="H67" s="49">
        <v>0</v>
      </c>
      <c r="I67" s="104"/>
      <c r="J67" s="104"/>
      <c r="K67" s="104"/>
      <c r="L67" s="104"/>
      <c r="M67" s="104"/>
      <c r="N67" s="104"/>
      <c r="O67" s="104"/>
      <c r="P67" s="67">
        <f t="shared" si="15"/>
        <v>0</v>
      </c>
      <c r="Q67" s="419"/>
    </row>
    <row r="68" spans="1:17" s="17" customFormat="1" ht="15" customHeight="1" x14ac:dyDescent="0.15">
      <c r="A68" s="406"/>
      <c r="B68" s="421" t="s">
        <v>160</v>
      </c>
      <c r="C68" s="86" t="s">
        <v>162</v>
      </c>
      <c r="D68" s="67"/>
      <c r="E68" s="67"/>
      <c r="F68" s="67"/>
      <c r="G68" s="67"/>
      <c r="H68" s="49">
        <v>114</v>
      </c>
      <c r="I68" s="104"/>
      <c r="J68" s="104"/>
      <c r="K68" s="104"/>
      <c r="L68" s="104"/>
      <c r="M68" s="104"/>
      <c r="N68" s="104"/>
      <c r="O68" s="104"/>
      <c r="P68" s="67">
        <f t="shared" si="15"/>
        <v>114</v>
      </c>
      <c r="Q68" s="419"/>
    </row>
    <row r="69" spans="1:17" s="17" customFormat="1" ht="15" customHeight="1" x14ac:dyDescent="0.15">
      <c r="A69" s="406"/>
      <c r="B69" s="421"/>
      <c r="C69" s="86" t="s">
        <v>164</v>
      </c>
      <c r="D69" s="67">
        <v>56.56</v>
      </c>
      <c r="E69" s="67">
        <v>76.209999999999994</v>
      </c>
      <c r="F69" s="67">
        <v>76.12</v>
      </c>
      <c r="G69" s="67">
        <v>55.17</v>
      </c>
      <c r="H69" s="49">
        <v>31.18</v>
      </c>
      <c r="I69" s="104"/>
      <c r="J69" s="104"/>
      <c r="K69" s="104"/>
      <c r="L69" s="104"/>
      <c r="M69" s="104"/>
      <c r="N69" s="104"/>
      <c r="O69" s="104"/>
      <c r="P69" s="67">
        <f t="shared" si="15"/>
        <v>295.24</v>
      </c>
      <c r="Q69" s="419"/>
    </row>
    <row r="70" spans="1:17" s="17" customFormat="1" ht="15" customHeight="1" x14ac:dyDescent="0.15">
      <c r="A70" s="406"/>
      <c r="B70" s="421" t="s">
        <v>161</v>
      </c>
      <c r="C70" s="86" t="s">
        <v>162</v>
      </c>
      <c r="D70" s="67"/>
      <c r="E70" s="67"/>
      <c r="F70" s="67"/>
      <c r="G70" s="67"/>
      <c r="H70" s="49"/>
      <c r="I70" s="104"/>
      <c r="J70" s="104"/>
      <c r="K70" s="104"/>
      <c r="L70" s="104"/>
      <c r="M70" s="104"/>
      <c r="N70" s="104"/>
      <c r="O70" s="104"/>
      <c r="P70" s="67">
        <f t="shared" si="15"/>
        <v>0</v>
      </c>
      <c r="Q70" s="419"/>
    </row>
    <row r="71" spans="1:17" s="17" customFormat="1" ht="15" customHeight="1" x14ac:dyDescent="0.15">
      <c r="A71" s="406"/>
      <c r="B71" s="421"/>
      <c r="C71" s="86" t="s">
        <v>164</v>
      </c>
      <c r="D71" s="67">
        <v>0</v>
      </c>
      <c r="E71" s="67">
        <v>0</v>
      </c>
      <c r="F71" s="67">
        <v>0</v>
      </c>
      <c r="G71" s="67">
        <v>0</v>
      </c>
      <c r="H71" s="49">
        <v>0</v>
      </c>
      <c r="I71" s="104"/>
      <c r="J71" s="104"/>
      <c r="K71" s="104"/>
      <c r="L71" s="104"/>
      <c r="M71" s="104"/>
      <c r="N71" s="104"/>
      <c r="O71" s="104"/>
      <c r="P71" s="67">
        <f t="shared" si="15"/>
        <v>0</v>
      </c>
      <c r="Q71" s="419"/>
    </row>
    <row r="72" spans="1:17" s="17" customFormat="1" ht="15" customHeight="1" x14ac:dyDescent="0.15">
      <c r="A72" s="406"/>
      <c r="B72" s="421" t="s">
        <v>133</v>
      </c>
      <c r="C72" s="86" t="s">
        <v>162</v>
      </c>
      <c r="D72" s="67">
        <f>D64+D66+D68+D70</f>
        <v>0</v>
      </c>
      <c r="E72" s="67">
        <f t="shared" ref="E72:O72" si="16">E64+E66+E68+E70</f>
        <v>0</v>
      </c>
      <c r="F72" s="67">
        <f t="shared" si="16"/>
        <v>0</v>
      </c>
      <c r="G72" s="67">
        <f t="shared" si="16"/>
        <v>0</v>
      </c>
      <c r="H72" s="67">
        <f t="shared" si="16"/>
        <v>591748</v>
      </c>
      <c r="I72" s="104">
        <f t="shared" si="16"/>
        <v>0</v>
      </c>
      <c r="J72" s="104">
        <f t="shared" si="16"/>
        <v>0</v>
      </c>
      <c r="K72" s="104">
        <f t="shared" si="16"/>
        <v>0</v>
      </c>
      <c r="L72" s="104">
        <f t="shared" si="16"/>
        <v>0</v>
      </c>
      <c r="M72" s="104">
        <f t="shared" si="16"/>
        <v>0</v>
      </c>
      <c r="N72" s="104">
        <f t="shared" si="16"/>
        <v>0</v>
      </c>
      <c r="O72" s="104">
        <f t="shared" si="16"/>
        <v>0</v>
      </c>
      <c r="P72" s="67">
        <f t="shared" si="15"/>
        <v>591748</v>
      </c>
      <c r="Q72" s="419"/>
    </row>
    <row r="73" spans="1:17" s="17" customFormat="1" ht="15" customHeight="1" x14ac:dyDescent="0.15">
      <c r="A73" s="409"/>
      <c r="B73" s="422"/>
      <c r="C73" s="88" t="s">
        <v>164</v>
      </c>
      <c r="D73" s="89">
        <f>D65+D67+D69+D71</f>
        <v>89.09</v>
      </c>
      <c r="E73" s="89">
        <f t="shared" ref="E73:O73" si="17">E65+E67+E69+E71</f>
        <v>142.06</v>
      </c>
      <c r="F73" s="89">
        <f t="shared" si="17"/>
        <v>155.44</v>
      </c>
      <c r="G73" s="89">
        <f t="shared" si="17"/>
        <v>134.80000000000001</v>
      </c>
      <c r="H73" s="89">
        <f t="shared" si="17"/>
        <v>109.02000000000001</v>
      </c>
      <c r="I73" s="105">
        <f t="shared" si="17"/>
        <v>0</v>
      </c>
      <c r="J73" s="105">
        <f t="shared" si="17"/>
        <v>0</v>
      </c>
      <c r="K73" s="105">
        <f t="shared" si="17"/>
        <v>0</v>
      </c>
      <c r="L73" s="105">
        <f t="shared" si="17"/>
        <v>0</v>
      </c>
      <c r="M73" s="105">
        <f t="shared" si="17"/>
        <v>0</v>
      </c>
      <c r="N73" s="105">
        <f t="shared" si="17"/>
        <v>0</v>
      </c>
      <c r="O73" s="105">
        <f t="shared" si="17"/>
        <v>0</v>
      </c>
      <c r="P73" s="89">
        <f t="shared" si="15"/>
        <v>630.41000000000008</v>
      </c>
      <c r="Q73" s="420"/>
    </row>
    <row r="74" spans="1:17" s="17" customFormat="1" ht="15" customHeight="1" x14ac:dyDescent="0.15">
      <c r="A74" s="404" t="s">
        <v>62</v>
      </c>
      <c r="B74" s="423" t="s">
        <v>158</v>
      </c>
      <c r="C74" s="87" t="s">
        <v>162</v>
      </c>
      <c r="D74" s="35"/>
      <c r="E74" s="35"/>
      <c r="F74" s="35"/>
      <c r="G74" s="35"/>
      <c r="H74" s="41">
        <v>1106226</v>
      </c>
      <c r="I74" s="103"/>
      <c r="J74" s="103"/>
      <c r="K74" s="103"/>
      <c r="L74" s="103"/>
      <c r="M74" s="103"/>
      <c r="N74" s="103"/>
      <c r="O74" s="103"/>
      <c r="P74" s="35">
        <f>SUM(D74:O74)</f>
        <v>1106226</v>
      </c>
      <c r="Q74" s="418"/>
    </row>
    <row r="75" spans="1:17" s="17" customFormat="1" ht="15" customHeight="1" x14ac:dyDescent="0.15">
      <c r="A75" s="406"/>
      <c r="B75" s="421"/>
      <c r="C75" s="86" t="s">
        <v>164</v>
      </c>
      <c r="D75" s="67">
        <v>434.68</v>
      </c>
      <c r="E75" s="67">
        <v>362.08</v>
      </c>
      <c r="F75" s="67">
        <v>253.65</v>
      </c>
      <c r="G75" s="67">
        <v>322.67</v>
      </c>
      <c r="H75" s="49">
        <v>201.37</v>
      </c>
      <c r="I75" s="104"/>
      <c r="J75" s="104"/>
      <c r="K75" s="104"/>
      <c r="L75" s="104"/>
      <c r="M75" s="104"/>
      <c r="N75" s="104"/>
      <c r="O75" s="104"/>
      <c r="P75" s="67">
        <f t="shared" ref="P75:P83" si="18">SUM(D75:O75)</f>
        <v>1574.4500000000003</v>
      </c>
      <c r="Q75" s="419"/>
    </row>
    <row r="76" spans="1:17" s="17" customFormat="1" ht="15" customHeight="1" x14ac:dyDescent="0.15">
      <c r="A76" s="406"/>
      <c r="B76" s="421" t="s">
        <v>159</v>
      </c>
      <c r="C76" s="86" t="s">
        <v>162</v>
      </c>
      <c r="D76" s="67"/>
      <c r="E76" s="67"/>
      <c r="F76" s="67"/>
      <c r="G76" s="67"/>
      <c r="H76" s="49">
        <v>126821</v>
      </c>
      <c r="I76" s="104"/>
      <c r="J76" s="104"/>
      <c r="K76" s="104"/>
      <c r="L76" s="104"/>
      <c r="M76" s="104"/>
      <c r="N76" s="104"/>
      <c r="O76" s="104"/>
      <c r="P76" s="67">
        <f t="shared" si="18"/>
        <v>126821</v>
      </c>
      <c r="Q76" s="419"/>
    </row>
    <row r="77" spans="1:17" s="17" customFormat="1" ht="15" customHeight="1" x14ac:dyDescent="0.15">
      <c r="A77" s="406"/>
      <c r="B77" s="421"/>
      <c r="C77" s="86" t="s">
        <v>164</v>
      </c>
      <c r="D77" s="67">
        <v>35.770000000000003</v>
      </c>
      <c r="E77" s="67">
        <v>40.18</v>
      </c>
      <c r="F77" s="67">
        <v>61.22</v>
      </c>
      <c r="G77" s="67">
        <v>90.68</v>
      </c>
      <c r="H77" s="49">
        <v>40.22</v>
      </c>
      <c r="I77" s="104"/>
      <c r="J77" s="104"/>
      <c r="K77" s="104"/>
      <c r="L77" s="104"/>
      <c r="M77" s="104"/>
      <c r="N77" s="104"/>
      <c r="O77" s="104"/>
      <c r="P77" s="67">
        <f t="shared" si="18"/>
        <v>268.07000000000005</v>
      </c>
      <c r="Q77" s="419"/>
    </row>
    <row r="78" spans="1:17" s="17" customFormat="1" ht="15" customHeight="1" x14ac:dyDescent="0.15">
      <c r="A78" s="406"/>
      <c r="B78" s="421" t="s">
        <v>160</v>
      </c>
      <c r="C78" s="86" t="s">
        <v>162</v>
      </c>
      <c r="D78" s="67"/>
      <c r="E78" s="67"/>
      <c r="F78" s="67"/>
      <c r="G78" s="67"/>
      <c r="H78" s="49">
        <v>4329</v>
      </c>
      <c r="I78" s="104"/>
      <c r="J78" s="104"/>
      <c r="K78" s="104"/>
      <c r="L78" s="104"/>
      <c r="M78" s="104"/>
      <c r="N78" s="104"/>
      <c r="O78" s="104"/>
      <c r="P78" s="67">
        <f t="shared" si="18"/>
        <v>4329</v>
      </c>
      <c r="Q78" s="419"/>
    </row>
    <row r="79" spans="1:17" s="17" customFormat="1" ht="15" customHeight="1" x14ac:dyDescent="0.15">
      <c r="A79" s="406"/>
      <c r="B79" s="421"/>
      <c r="C79" s="86" t="s">
        <v>164</v>
      </c>
      <c r="D79" s="67">
        <v>58.48</v>
      </c>
      <c r="E79" s="67">
        <v>75.290000000000006</v>
      </c>
      <c r="F79" s="67">
        <v>46.26</v>
      </c>
      <c r="G79" s="67">
        <v>76.489999999999995</v>
      </c>
      <c r="H79" s="49">
        <v>38.78</v>
      </c>
      <c r="I79" s="104"/>
      <c r="J79" s="104"/>
      <c r="K79" s="104"/>
      <c r="L79" s="104"/>
      <c r="M79" s="104"/>
      <c r="N79" s="104"/>
      <c r="O79" s="104"/>
      <c r="P79" s="67">
        <f t="shared" si="18"/>
        <v>295.29999999999995</v>
      </c>
      <c r="Q79" s="419"/>
    </row>
    <row r="80" spans="1:17" s="17" customFormat="1" ht="15" customHeight="1" x14ac:dyDescent="0.15">
      <c r="A80" s="406"/>
      <c r="B80" s="421" t="s">
        <v>161</v>
      </c>
      <c r="C80" s="86" t="s">
        <v>162</v>
      </c>
      <c r="D80" s="67"/>
      <c r="E80" s="67"/>
      <c r="F80" s="67"/>
      <c r="G80" s="67"/>
      <c r="H80" s="49">
        <v>25433</v>
      </c>
      <c r="I80" s="104"/>
      <c r="J80" s="104"/>
      <c r="K80" s="104"/>
      <c r="L80" s="104"/>
      <c r="M80" s="104"/>
      <c r="N80" s="104"/>
      <c r="O80" s="104"/>
      <c r="P80" s="67">
        <f t="shared" si="18"/>
        <v>25433</v>
      </c>
      <c r="Q80" s="419"/>
    </row>
    <row r="81" spans="1:17" s="17" customFormat="1" ht="15" customHeight="1" x14ac:dyDescent="0.15">
      <c r="A81" s="406"/>
      <c r="B81" s="421"/>
      <c r="C81" s="86" t="s">
        <v>164</v>
      </c>
      <c r="D81" s="67">
        <v>12.4</v>
      </c>
      <c r="E81" s="67">
        <v>17.170000000000002</v>
      </c>
      <c r="F81" s="67">
        <v>20.59</v>
      </c>
      <c r="G81" s="67">
        <v>16.489999999999998</v>
      </c>
      <c r="H81" s="49">
        <v>7.7</v>
      </c>
      <c r="I81" s="104"/>
      <c r="J81" s="104"/>
      <c r="K81" s="104"/>
      <c r="L81" s="104"/>
      <c r="M81" s="104"/>
      <c r="N81" s="104"/>
      <c r="O81" s="104"/>
      <c r="P81" s="67">
        <f t="shared" si="18"/>
        <v>74.349999999999994</v>
      </c>
      <c r="Q81" s="419"/>
    </row>
    <row r="82" spans="1:17" s="17" customFormat="1" ht="15" customHeight="1" x14ac:dyDescent="0.15">
      <c r="A82" s="406"/>
      <c r="B82" s="421" t="s">
        <v>133</v>
      </c>
      <c r="C82" s="86" t="s">
        <v>162</v>
      </c>
      <c r="D82" s="67">
        <f>D74+D76+D78+D80</f>
        <v>0</v>
      </c>
      <c r="E82" s="67">
        <f t="shared" ref="E82:O82" si="19">E74+E76+E78+E80</f>
        <v>0</v>
      </c>
      <c r="F82" s="67">
        <f t="shared" si="19"/>
        <v>0</v>
      </c>
      <c r="G82" s="67">
        <f t="shared" si="19"/>
        <v>0</v>
      </c>
      <c r="H82" s="67">
        <f t="shared" si="19"/>
        <v>1262809</v>
      </c>
      <c r="I82" s="104">
        <f t="shared" si="19"/>
        <v>0</v>
      </c>
      <c r="J82" s="104">
        <f t="shared" si="19"/>
        <v>0</v>
      </c>
      <c r="K82" s="104">
        <f t="shared" si="19"/>
        <v>0</v>
      </c>
      <c r="L82" s="104">
        <f t="shared" si="19"/>
        <v>0</v>
      </c>
      <c r="M82" s="104">
        <f t="shared" si="19"/>
        <v>0</v>
      </c>
      <c r="N82" s="104">
        <f t="shared" si="19"/>
        <v>0</v>
      </c>
      <c r="O82" s="104">
        <f t="shared" si="19"/>
        <v>0</v>
      </c>
      <c r="P82" s="67">
        <f t="shared" si="18"/>
        <v>1262809</v>
      </c>
      <c r="Q82" s="419"/>
    </row>
    <row r="83" spans="1:17" s="17" customFormat="1" ht="15" customHeight="1" x14ac:dyDescent="0.15">
      <c r="A83" s="409"/>
      <c r="B83" s="422"/>
      <c r="C83" s="88" t="s">
        <v>164</v>
      </c>
      <c r="D83" s="89">
        <f>D75+D77+D79+D81</f>
        <v>541.32999999999993</v>
      </c>
      <c r="E83" s="89">
        <f t="shared" ref="E83:O83" si="20">E75+E77+E79+E81</f>
        <v>494.72</v>
      </c>
      <c r="F83" s="89">
        <f t="shared" si="20"/>
        <v>381.71999999999997</v>
      </c>
      <c r="G83" s="89">
        <f t="shared" si="20"/>
        <v>506.33000000000004</v>
      </c>
      <c r="H83" s="89">
        <f t="shared" si="20"/>
        <v>288.07</v>
      </c>
      <c r="I83" s="105">
        <f t="shared" si="20"/>
        <v>0</v>
      </c>
      <c r="J83" s="105">
        <f t="shared" si="20"/>
        <v>0</v>
      </c>
      <c r="K83" s="105">
        <f t="shared" si="20"/>
        <v>0</v>
      </c>
      <c r="L83" s="105">
        <f t="shared" si="20"/>
        <v>0</v>
      </c>
      <c r="M83" s="105">
        <f t="shared" si="20"/>
        <v>0</v>
      </c>
      <c r="N83" s="105">
        <f t="shared" si="20"/>
        <v>0</v>
      </c>
      <c r="O83" s="105">
        <f t="shared" si="20"/>
        <v>0</v>
      </c>
      <c r="P83" s="89">
        <f t="shared" si="18"/>
        <v>2212.17</v>
      </c>
      <c r="Q83" s="420"/>
    </row>
    <row r="84" spans="1:17" s="17" customFormat="1" ht="15" customHeight="1" x14ac:dyDescent="0.15">
      <c r="A84" s="404" t="s">
        <v>11</v>
      </c>
      <c r="B84" s="423" t="s">
        <v>158</v>
      </c>
      <c r="C84" s="87" t="s">
        <v>162</v>
      </c>
      <c r="D84" s="35"/>
      <c r="E84" s="35"/>
      <c r="F84" s="35"/>
      <c r="G84" s="35"/>
      <c r="H84" s="41">
        <v>1064036</v>
      </c>
      <c r="I84" s="103"/>
      <c r="J84" s="103"/>
      <c r="K84" s="103"/>
      <c r="L84" s="103"/>
      <c r="M84" s="32"/>
      <c r="N84" s="103"/>
      <c r="O84" s="103"/>
      <c r="P84" s="35">
        <f>SUM(D84:O84)</f>
        <v>1064036</v>
      </c>
      <c r="Q84" s="418"/>
    </row>
    <row r="85" spans="1:17" s="17" customFormat="1" ht="15" customHeight="1" x14ac:dyDescent="0.15">
      <c r="A85" s="406"/>
      <c r="B85" s="421"/>
      <c r="C85" s="86" t="s">
        <v>164</v>
      </c>
      <c r="D85" s="67">
        <v>149.730984037902</v>
      </c>
      <c r="E85" s="67">
        <v>124.802772993388</v>
      </c>
      <c r="F85" s="67">
        <v>183.233850875999</v>
      </c>
      <c r="G85" s="67">
        <v>146.93</v>
      </c>
      <c r="H85" s="49">
        <v>130.30000000000001</v>
      </c>
      <c r="I85" s="104"/>
      <c r="J85" s="104"/>
      <c r="K85" s="104"/>
      <c r="L85" s="104"/>
      <c r="M85" s="104"/>
      <c r="N85" s="104"/>
      <c r="O85" s="104"/>
      <c r="P85" s="67">
        <f t="shared" ref="P85:P93" si="21">SUM(D85:O85)</f>
        <v>734.99760790728897</v>
      </c>
      <c r="Q85" s="419"/>
    </row>
    <row r="86" spans="1:17" s="17" customFormat="1" ht="15" customHeight="1" x14ac:dyDescent="0.15">
      <c r="A86" s="406"/>
      <c r="B86" s="421" t="s">
        <v>159</v>
      </c>
      <c r="C86" s="86" t="s">
        <v>162</v>
      </c>
      <c r="D86" s="67"/>
      <c r="E86" s="67"/>
      <c r="F86" s="67"/>
      <c r="G86" s="67"/>
      <c r="H86" s="49">
        <v>0</v>
      </c>
      <c r="I86" s="104"/>
      <c r="J86" s="104"/>
      <c r="K86" s="104"/>
      <c r="L86" s="104"/>
      <c r="M86" s="104"/>
      <c r="N86" s="104"/>
      <c r="O86" s="104"/>
      <c r="P86" s="67">
        <f t="shared" si="21"/>
        <v>0</v>
      </c>
      <c r="Q86" s="419"/>
    </row>
    <row r="87" spans="1:17" s="17" customFormat="1" ht="15" customHeight="1" x14ac:dyDescent="0.15">
      <c r="A87" s="406"/>
      <c r="B87" s="421"/>
      <c r="C87" s="86" t="s">
        <v>164</v>
      </c>
      <c r="D87" s="67">
        <v>0</v>
      </c>
      <c r="E87" s="67">
        <v>0</v>
      </c>
      <c r="F87" s="67">
        <v>0</v>
      </c>
      <c r="G87" s="67">
        <v>0</v>
      </c>
      <c r="H87" s="49">
        <v>0</v>
      </c>
      <c r="I87" s="104"/>
      <c r="J87" s="104"/>
      <c r="K87" s="104"/>
      <c r="L87" s="104"/>
      <c r="M87" s="104"/>
      <c r="N87" s="104"/>
      <c r="O87" s="104"/>
      <c r="P87" s="67">
        <f t="shared" si="21"/>
        <v>0</v>
      </c>
      <c r="Q87" s="419"/>
    </row>
    <row r="88" spans="1:17" s="17" customFormat="1" ht="15" customHeight="1" x14ac:dyDescent="0.15">
      <c r="A88" s="406"/>
      <c r="B88" s="421" t="s">
        <v>160</v>
      </c>
      <c r="C88" s="86" t="s">
        <v>162</v>
      </c>
      <c r="D88" s="67"/>
      <c r="E88" s="67"/>
      <c r="F88" s="67"/>
      <c r="G88" s="67"/>
      <c r="H88" s="49">
        <v>7551</v>
      </c>
      <c r="I88" s="104"/>
      <c r="J88" s="104"/>
      <c r="K88" s="104"/>
      <c r="L88" s="104"/>
      <c r="M88" s="104"/>
      <c r="N88" s="104"/>
      <c r="O88" s="104"/>
      <c r="P88" s="67">
        <f t="shared" si="21"/>
        <v>7551</v>
      </c>
      <c r="Q88" s="419"/>
    </row>
    <row r="89" spans="1:17" s="17" customFormat="1" ht="15" customHeight="1" x14ac:dyDescent="0.15">
      <c r="A89" s="406"/>
      <c r="B89" s="421"/>
      <c r="C89" s="86" t="s">
        <v>164</v>
      </c>
      <c r="D89" s="67">
        <v>9.82</v>
      </c>
      <c r="E89" s="67">
        <v>2.06</v>
      </c>
      <c r="F89" s="67">
        <v>1.52</v>
      </c>
      <c r="G89" s="67">
        <v>1.48</v>
      </c>
      <c r="H89" s="49">
        <v>5.54</v>
      </c>
      <c r="I89" s="104"/>
      <c r="J89" s="104"/>
      <c r="K89" s="104"/>
      <c r="L89" s="104"/>
      <c r="M89" s="104"/>
      <c r="N89" s="104"/>
      <c r="O89" s="104"/>
      <c r="P89" s="67">
        <f t="shared" si="21"/>
        <v>20.420000000000002</v>
      </c>
      <c r="Q89" s="419"/>
    </row>
    <row r="90" spans="1:17" s="17" customFormat="1" ht="15" customHeight="1" x14ac:dyDescent="0.15">
      <c r="A90" s="406"/>
      <c r="B90" s="421" t="s">
        <v>161</v>
      </c>
      <c r="C90" s="86" t="s">
        <v>162</v>
      </c>
      <c r="D90" s="67"/>
      <c r="E90" s="67"/>
      <c r="F90" s="67"/>
      <c r="G90" s="67"/>
      <c r="H90" s="49">
        <v>0</v>
      </c>
      <c r="I90" s="104"/>
      <c r="J90" s="104"/>
      <c r="K90" s="104"/>
      <c r="L90" s="104"/>
      <c r="M90" s="104"/>
      <c r="N90" s="104"/>
      <c r="O90" s="104"/>
      <c r="P90" s="67">
        <f t="shared" si="21"/>
        <v>0</v>
      </c>
      <c r="Q90" s="419"/>
    </row>
    <row r="91" spans="1:17" s="17" customFormat="1" ht="15" customHeight="1" x14ac:dyDescent="0.15">
      <c r="A91" s="406"/>
      <c r="B91" s="421"/>
      <c r="C91" s="86" t="s">
        <v>164</v>
      </c>
      <c r="D91" s="67">
        <v>0</v>
      </c>
      <c r="E91" s="67">
        <v>0</v>
      </c>
      <c r="F91" s="67">
        <v>0</v>
      </c>
      <c r="G91" s="67">
        <v>0</v>
      </c>
      <c r="H91" s="49">
        <v>0</v>
      </c>
      <c r="I91" s="104"/>
      <c r="J91" s="104"/>
      <c r="K91" s="104"/>
      <c r="L91" s="104"/>
      <c r="M91" s="104"/>
      <c r="N91" s="104"/>
      <c r="O91" s="104"/>
      <c r="P91" s="67">
        <f t="shared" si="21"/>
        <v>0</v>
      </c>
      <c r="Q91" s="419"/>
    </row>
    <row r="92" spans="1:17" s="17" customFormat="1" ht="15" customHeight="1" x14ac:dyDescent="0.15">
      <c r="A92" s="406"/>
      <c r="B92" s="421" t="s">
        <v>133</v>
      </c>
      <c r="C92" s="86" t="s">
        <v>162</v>
      </c>
      <c r="D92" s="67">
        <f>D84+D86+D88+D90</f>
        <v>0</v>
      </c>
      <c r="E92" s="67">
        <f t="shared" ref="E92:O92" si="22">E84+E86+E88+E90</f>
        <v>0</v>
      </c>
      <c r="F92" s="67">
        <f t="shared" si="22"/>
        <v>0</v>
      </c>
      <c r="G92" s="67">
        <f t="shared" si="22"/>
        <v>0</v>
      </c>
      <c r="H92" s="67">
        <f t="shared" si="22"/>
        <v>1071587</v>
      </c>
      <c r="I92" s="104">
        <f t="shared" si="22"/>
        <v>0</v>
      </c>
      <c r="J92" s="104">
        <f t="shared" si="22"/>
        <v>0</v>
      </c>
      <c r="K92" s="104">
        <f t="shared" si="22"/>
        <v>0</v>
      </c>
      <c r="L92" s="104">
        <f t="shared" si="22"/>
        <v>0</v>
      </c>
      <c r="M92" s="104">
        <f t="shared" si="22"/>
        <v>0</v>
      </c>
      <c r="N92" s="104">
        <f t="shared" si="22"/>
        <v>0</v>
      </c>
      <c r="O92" s="104">
        <f t="shared" si="22"/>
        <v>0</v>
      </c>
      <c r="P92" s="67">
        <f t="shared" si="21"/>
        <v>1071587</v>
      </c>
      <c r="Q92" s="419"/>
    </row>
    <row r="93" spans="1:17" s="17" customFormat="1" ht="15" customHeight="1" x14ac:dyDescent="0.15">
      <c r="A93" s="409"/>
      <c r="B93" s="422"/>
      <c r="C93" s="88" t="s">
        <v>164</v>
      </c>
      <c r="D93" s="89">
        <f>D85+D87+D89+D91</f>
        <v>159.550984037902</v>
      </c>
      <c r="E93" s="89">
        <f t="shared" ref="E93:O93" si="23">E85+E87+E89+E91</f>
        <v>126.86277299338801</v>
      </c>
      <c r="F93" s="89">
        <f t="shared" si="23"/>
        <v>184.75385087599901</v>
      </c>
      <c r="G93" s="89">
        <f t="shared" si="23"/>
        <v>148.41</v>
      </c>
      <c r="H93" s="89">
        <f t="shared" si="23"/>
        <v>135.84</v>
      </c>
      <c r="I93" s="105">
        <f t="shared" si="23"/>
        <v>0</v>
      </c>
      <c r="J93" s="105">
        <f t="shared" si="23"/>
        <v>0</v>
      </c>
      <c r="K93" s="105">
        <f t="shared" si="23"/>
        <v>0</v>
      </c>
      <c r="L93" s="105">
        <f t="shared" si="23"/>
        <v>0</v>
      </c>
      <c r="M93" s="105">
        <f t="shared" si="23"/>
        <v>0</v>
      </c>
      <c r="N93" s="105">
        <f t="shared" si="23"/>
        <v>0</v>
      </c>
      <c r="O93" s="105">
        <f t="shared" si="23"/>
        <v>0</v>
      </c>
      <c r="P93" s="89">
        <f t="shared" si="21"/>
        <v>755.41760790728904</v>
      </c>
      <c r="Q93" s="420"/>
    </row>
    <row r="94" spans="1:17" ht="15" customHeight="1" x14ac:dyDescent="0.15">
      <c r="A94" s="386" t="s">
        <v>19</v>
      </c>
      <c r="B94" s="424" t="s">
        <v>158</v>
      </c>
      <c r="C94" s="90" t="s">
        <v>162</v>
      </c>
      <c r="D94" s="29">
        <f>D14+D24+D34+D44+D54+D64+D74+D84</f>
        <v>2567219.7050000001</v>
      </c>
      <c r="E94" s="29">
        <f t="shared" ref="E94:O94" si="24">E14+E24+E34+E44+E54+E64+E74+E84</f>
        <v>2522571.7349999999</v>
      </c>
      <c r="F94" s="29">
        <f t="shared" si="24"/>
        <v>1976548.2450000001</v>
      </c>
      <c r="G94" s="29">
        <f t="shared" si="24"/>
        <v>2189799.2149999999</v>
      </c>
      <c r="H94" s="29">
        <f>H14+H24+H34+H44+H54+H64+H74+H84</f>
        <v>12234316.370000001</v>
      </c>
      <c r="I94" s="106">
        <f t="shared" si="24"/>
        <v>0</v>
      </c>
      <c r="J94" s="106">
        <f t="shared" si="24"/>
        <v>0</v>
      </c>
      <c r="K94" s="106">
        <f t="shared" si="24"/>
        <v>0</v>
      </c>
      <c r="L94" s="106">
        <f t="shared" si="24"/>
        <v>0</v>
      </c>
      <c r="M94" s="106">
        <f t="shared" si="24"/>
        <v>0</v>
      </c>
      <c r="N94" s="106">
        <f t="shared" si="24"/>
        <v>0</v>
      </c>
      <c r="O94" s="106">
        <f t="shared" si="24"/>
        <v>0</v>
      </c>
      <c r="P94" s="29">
        <f>SUM(D94:O94)</f>
        <v>21490455.27</v>
      </c>
      <c r="Q94" s="418"/>
    </row>
    <row r="95" spans="1:17" ht="15" customHeight="1" x14ac:dyDescent="0.15">
      <c r="A95" s="387"/>
      <c r="B95" s="425"/>
      <c r="C95" s="91" t="s">
        <v>164</v>
      </c>
      <c r="D95" s="26">
        <f t="shared" ref="D95:O100" si="25">D15+D25+D35+D45+D55+D65+D75+D85</f>
        <v>2375.0365840379022</v>
      </c>
      <c r="E95" s="26">
        <f t="shared" si="25"/>
        <v>2391.5879334252159</v>
      </c>
      <c r="F95" s="26">
        <f t="shared" si="25"/>
        <v>2009.8910806787233</v>
      </c>
      <c r="G95" s="26">
        <f t="shared" si="25"/>
        <v>2257.278399430897</v>
      </c>
      <c r="H95" s="26">
        <f t="shared" si="25"/>
        <v>2352.872021892586</v>
      </c>
      <c r="I95" s="107">
        <f t="shared" si="25"/>
        <v>0</v>
      </c>
      <c r="J95" s="107">
        <f t="shared" si="25"/>
        <v>0</v>
      </c>
      <c r="K95" s="107">
        <f t="shared" si="25"/>
        <v>0</v>
      </c>
      <c r="L95" s="107">
        <f t="shared" si="25"/>
        <v>0</v>
      </c>
      <c r="M95" s="107">
        <f t="shared" si="25"/>
        <v>0</v>
      </c>
      <c r="N95" s="107">
        <f t="shared" si="25"/>
        <v>0</v>
      </c>
      <c r="O95" s="107">
        <f t="shared" si="25"/>
        <v>0</v>
      </c>
      <c r="P95" s="26">
        <f t="shared" ref="P95:P103" si="26">SUM(D95:O95)</f>
        <v>11386.666019465325</v>
      </c>
      <c r="Q95" s="419"/>
    </row>
    <row r="96" spans="1:17" ht="15" customHeight="1" x14ac:dyDescent="0.15">
      <c r="A96" s="387"/>
      <c r="B96" s="425" t="s">
        <v>159</v>
      </c>
      <c r="C96" s="91" t="s">
        <v>162</v>
      </c>
      <c r="D96" s="26">
        <f t="shared" si="25"/>
        <v>562506</v>
      </c>
      <c r="E96" s="26">
        <f t="shared" si="25"/>
        <v>640364</v>
      </c>
      <c r="F96" s="26">
        <f t="shared" si="25"/>
        <v>449594</v>
      </c>
      <c r="G96" s="26">
        <f t="shared" si="25"/>
        <v>462773</v>
      </c>
      <c r="H96" s="26">
        <f t="shared" si="25"/>
        <v>751075</v>
      </c>
      <c r="I96" s="107">
        <f t="shared" si="25"/>
        <v>0</v>
      </c>
      <c r="J96" s="107">
        <f t="shared" si="25"/>
        <v>0</v>
      </c>
      <c r="K96" s="107">
        <f t="shared" si="25"/>
        <v>0</v>
      </c>
      <c r="L96" s="107">
        <f t="shared" si="25"/>
        <v>0</v>
      </c>
      <c r="M96" s="107">
        <f t="shared" si="25"/>
        <v>0</v>
      </c>
      <c r="N96" s="107">
        <f t="shared" si="25"/>
        <v>0</v>
      </c>
      <c r="O96" s="107">
        <f t="shared" si="25"/>
        <v>0</v>
      </c>
      <c r="P96" s="26">
        <f t="shared" si="26"/>
        <v>2866312</v>
      </c>
      <c r="Q96" s="419"/>
    </row>
    <row r="97" spans="1:17" ht="15" customHeight="1" x14ac:dyDescent="0.15">
      <c r="A97" s="387"/>
      <c r="B97" s="425"/>
      <c r="C97" s="91" t="s">
        <v>164</v>
      </c>
      <c r="D97" s="26">
        <f t="shared" si="25"/>
        <v>296.50674198999997</v>
      </c>
      <c r="E97" s="26">
        <f t="shared" si="25"/>
        <v>323.96330889000001</v>
      </c>
      <c r="F97" s="26">
        <f t="shared" si="25"/>
        <v>373.77822658000002</v>
      </c>
      <c r="G97" s="26">
        <f t="shared" si="25"/>
        <v>332.37067303999999</v>
      </c>
      <c r="H97" s="26">
        <f t="shared" si="25"/>
        <v>276.20791430999998</v>
      </c>
      <c r="I97" s="107">
        <f t="shared" si="25"/>
        <v>0</v>
      </c>
      <c r="J97" s="107">
        <f t="shared" si="25"/>
        <v>0</v>
      </c>
      <c r="K97" s="107">
        <f t="shared" si="25"/>
        <v>0</v>
      </c>
      <c r="L97" s="107">
        <f t="shared" si="25"/>
        <v>0</v>
      </c>
      <c r="M97" s="107">
        <f t="shared" si="25"/>
        <v>0</v>
      </c>
      <c r="N97" s="107">
        <f t="shared" si="25"/>
        <v>0</v>
      </c>
      <c r="O97" s="107">
        <f t="shared" si="25"/>
        <v>0</v>
      </c>
      <c r="P97" s="26">
        <f t="shared" si="26"/>
        <v>1602.82686481</v>
      </c>
      <c r="Q97" s="419"/>
    </row>
    <row r="98" spans="1:17" ht="15" customHeight="1" x14ac:dyDescent="0.15">
      <c r="A98" s="387"/>
      <c r="B98" s="425" t="s">
        <v>160</v>
      </c>
      <c r="C98" s="91" t="s">
        <v>162</v>
      </c>
      <c r="D98" s="26">
        <f>D18+D28+D38+D48+D58+D68+D78+D88</f>
        <v>122559</v>
      </c>
      <c r="E98" s="26">
        <f t="shared" ref="E98:O98" si="27">E18+E28+E38+E48+E58+E68+E78+E88</f>
        <v>126497</v>
      </c>
      <c r="F98" s="26">
        <f t="shared" si="27"/>
        <v>52542.2</v>
      </c>
      <c r="G98" s="26">
        <f t="shared" si="27"/>
        <v>56580.2</v>
      </c>
      <c r="H98" s="26">
        <f t="shared" si="27"/>
        <v>153634.20000000001</v>
      </c>
      <c r="I98" s="107">
        <f t="shared" si="27"/>
        <v>0</v>
      </c>
      <c r="J98" s="107">
        <f t="shared" si="27"/>
        <v>0</v>
      </c>
      <c r="K98" s="107">
        <f t="shared" si="27"/>
        <v>0</v>
      </c>
      <c r="L98" s="107">
        <f t="shared" si="27"/>
        <v>0</v>
      </c>
      <c r="M98" s="107">
        <f t="shared" si="27"/>
        <v>0</v>
      </c>
      <c r="N98" s="107">
        <f t="shared" si="27"/>
        <v>0</v>
      </c>
      <c r="O98" s="107">
        <f t="shared" si="27"/>
        <v>0</v>
      </c>
      <c r="P98" s="26">
        <f t="shared" si="26"/>
        <v>511812.60000000003</v>
      </c>
      <c r="Q98" s="419"/>
    </row>
    <row r="99" spans="1:17" ht="15" customHeight="1" x14ac:dyDescent="0.15">
      <c r="A99" s="387"/>
      <c r="B99" s="425"/>
      <c r="C99" s="91" t="s">
        <v>164</v>
      </c>
      <c r="D99" s="26">
        <f t="shared" si="25"/>
        <v>1836.4732361799859</v>
      </c>
      <c r="E99" s="26">
        <f t="shared" si="25"/>
        <v>1748.9590800562619</v>
      </c>
      <c r="F99" s="26">
        <f t="shared" si="25"/>
        <v>1669.5930133539671</v>
      </c>
      <c r="G99" s="26">
        <f t="shared" si="25"/>
        <v>1783.3300000000002</v>
      </c>
      <c r="H99" s="26">
        <f t="shared" si="25"/>
        <v>2344.75693129</v>
      </c>
      <c r="I99" s="107">
        <f t="shared" si="25"/>
        <v>0</v>
      </c>
      <c r="J99" s="107">
        <f t="shared" si="25"/>
        <v>0</v>
      </c>
      <c r="K99" s="107">
        <f t="shared" si="25"/>
        <v>0</v>
      </c>
      <c r="L99" s="107">
        <f t="shared" si="25"/>
        <v>0</v>
      </c>
      <c r="M99" s="107">
        <f t="shared" si="25"/>
        <v>0</v>
      </c>
      <c r="N99" s="107">
        <f t="shared" si="25"/>
        <v>0</v>
      </c>
      <c r="O99" s="107">
        <f t="shared" si="25"/>
        <v>0</v>
      </c>
      <c r="P99" s="26">
        <f t="shared" si="26"/>
        <v>9383.1122608802143</v>
      </c>
      <c r="Q99" s="419"/>
    </row>
    <row r="100" spans="1:17" ht="15" customHeight="1" x14ac:dyDescent="0.15">
      <c r="A100" s="387"/>
      <c r="B100" s="425" t="s">
        <v>161</v>
      </c>
      <c r="C100" s="91" t="s">
        <v>162</v>
      </c>
      <c r="D100" s="26">
        <f t="shared" si="25"/>
        <v>915662.02</v>
      </c>
      <c r="E100" s="26">
        <f t="shared" si="25"/>
        <v>753611</v>
      </c>
      <c r="F100" s="26">
        <f t="shared" si="25"/>
        <v>1260646</v>
      </c>
      <c r="G100" s="26">
        <f t="shared" si="25"/>
        <v>1260646</v>
      </c>
      <c r="H100" s="26">
        <f t="shared" si="25"/>
        <v>1301323</v>
      </c>
      <c r="I100" s="107">
        <f t="shared" si="25"/>
        <v>0</v>
      </c>
      <c r="J100" s="107">
        <f t="shared" si="25"/>
        <v>0</v>
      </c>
      <c r="K100" s="107">
        <f t="shared" si="25"/>
        <v>0</v>
      </c>
      <c r="L100" s="107">
        <f t="shared" si="25"/>
        <v>0</v>
      </c>
      <c r="M100" s="107">
        <f t="shared" si="25"/>
        <v>0</v>
      </c>
      <c r="N100" s="107">
        <f t="shared" si="25"/>
        <v>0</v>
      </c>
      <c r="O100" s="107">
        <f t="shared" si="25"/>
        <v>0</v>
      </c>
      <c r="P100" s="26">
        <f t="shared" si="26"/>
        <v>5491888.0199999996</v>
      </c>
      <c r="Q100" s="419"/>
    </row>
    <row r="101" spans="1:17" ht="15" customHeight="1" x14ac:dyDescent="0.15">
      <c r="A101" s="387"/>
      <c r="B101" s="425"/>
      <c r="C101" s="91" t="s">
        <v>164</v>
      </c>
      <c r="D101" s="26">
        <f>D21+D31+D41+D51+D61+D71+D81+D91</f>
        <v>280.71409190586195</v>
      </c>
      <c r="E101" s="26">
        <f t="shared" ref="E101:O101" si="28">E21+E31+E41+E51+E61+E71+E81+E91</f>
        <v>333.37</v>
      </c>
      <c r="F101" s="26">
        <f t="shared" si="28"/>
        <v>526.05999999999995</v>
      </c>
      <c r="G101" s="26">
        <f t="shared" si="28"/>
        <v>522.39</v>
      </c>
      <c r="H101" s="26">
        <f t="shared" si="28"/>
        <v>513.6</v>
      </c>
      <c r="I101" s="107">
        <f t="shared" si="28"/>
        <v>0</v>
      </c>
      <c r="J101" s="107">
        <f t="shared" si="28"/>
        <v>0</v>
      </c>
      <c r="K101" s="107">
        <f t="shared" si="28"/>
        <v>0</v>
      </c>
      <c r="L101" s="107">
        <f t="shared" si="28"/>
        <v>0</v>
      </c>
      <c r="M101" s="107">
        <f t="shared" si="28"/>
        <v>0</v>
      </c>
      <c r="N101" s="107">
        <f t="shared" si="28"/>
        <v>0</v>
      </c>
      <c r="O101" s="107">
        <f t="shared" si="28"/>
        <v>0</v>
      </c>
      <c r="P101" s="26">
        <f t="shared" si="26"/>
        <v>2176.1340919058616</v>
      </c>
      <c r="Q101" s="419"/>
    </row>
    <row r="102" spans="1:17" ht="15" customHeight="1" x14ac:dyDescent="0.15">
      <c r="A102" s="387"/>
      <c r="B102" s="425" t="s">
        <v>133</v>
      </c>
      <c r="C102" s="91" t="s">
        <v>162</v>
      </c>
      <c r="D102" s="26">
        <f>D94+D96+D98+D100</f>
        <v>4167946.7250000001</v>
      </c>
      <c r="E102" s="26">
        <f t="shared" ref="E102:O102" si="29">E94+E96+E98+E100</f>
        <v>4043043.7349999999</v>
      </c>
      <c r="F102" s="26">
        <f t="shared" si="29"/>
        <v>3739330.4450000003</v>
      </c>
      <c r="G102" s="26">
        <f t="shared" si="29"/>
        <v>3969798.415</v>
      </c>
      <c r="H102" s="26">
        <f t="shared" si="29"/>
        <v>14440348.57</v>
      </c>
      <c r="I102" s="107">
        <f t="shared" si="29"/>
        <v>0</v>
      </c>
      <c r="J102" s="107">
        <f t="shared" si="29"/>
        <v>0</v>
      </c>
      <c r="K102" s="107">
        <f t="shared" si="29"/>
        <v>0</v>
      </c>
      <c r="L102" s="107">
        <f t="shared" si="29"/>
        <v>0</v>
      </c>
      <c r="M102" s="107">
        <f t="shared" si="29"/>
        <v>0</v>
      </c>
      <c r="N102" s="107">
        <f t="shared" si="29"/>
        <v>0</v>
      </c>
      <c r="O102" s="107">
        <f t="shared" si="29"/>
        <v>0</v>
      </c>
      <c r="P102" s="26">
        <f t="shared" si="26"/>
        <v>30360467.890000001</v>
      </c>
      <c r="Q102" s="419"/>
    </row>
    <row r="103" spans="1:17" ht="15" customHeight="1" x14ac:dyDescent="0.15">
      <c r="A103" s="388"/>
      <c r="B103" s="426"/>
      <c r="C103" s="92" t="s">
        <v>164</v>
      </c>
      <c r="D103" s="93">
        <f>D95+D97+D99+D101</f>
        <v>4788.7306541137505</v>
      </c>
      <c r="E103" s="93">
        <f t="shared" ref="E103:O103" si="30">E95+E97+E99+E101</f>
        <v>4797.8803223714776</v>
      </c>
      <c r="F103" s="93">
        <f t="shared" si="30"/>
        <v>4579.3223206126895</v>
      </c>
      <c r="G103" s="93">
        <f t="shared" si="30"/>
        <v>4895.3690724708977</v>
      </c>
      <c r="H103" s="93">
        <f t="shared" si="30"/>
        <v>5487.4368674925863</v>
      </c>
      <c r="I103" s="108">
        <f t="shared" si="30"/>
        <v>0</v>
      </c>
      <c r="J103" s="108">
        <f t="shared" si="30"/>
        <v>0</v>
      </c>
      <c r="K103" s="108">
        <f t="shared" si="30"/>
        <v>0</v>
      </c>
      <c r="L103" s="108">
        <f t="shared" si="30"/>
        <v>0</v>
      </c>
      <c r="M103" s="108">
        <f t="shared" si="30"/>
        <v>0</v>
      </c>
      <c r="N103" s="108">
        <f t="shared" si="30"/>
        <v>0</v>
      </c>
      <c r="O103" s="108">
        <f t="shared" si="30"/>
        <v>0</v>
      </c>
      <c r="P103" s="93">
        <f t="shared" si="26"/>
        <v>24548.739237061403</v>
      </c>
      <c r="Q103" s="420"/>
    </row>
  </sheetData>
  <mergeCells count="66">
    <mergeCell ref="B88:B89"/>
    <mergeCell ref="B90:B91"/>
    <mergeCell ref="B92:B93"/>
    <mergeCell ref="B94:B95"/>
    <mergeCell ref="Q94:Q103"/>
    <mergeCell ref="B96:B97"/>
    <mergeCell ref="B98:B99"/>
    <mergeCell ref="B100:B101"/>
    <mergeCell ref="B102:B103"/>
    <mergeCell ref="A44:A53"/>
    <mergeCell ref="B44:B45"/>
    <mergeCell ref="A34:A43"/>
    <mergeCell ref="B34:B35"/>
    <mergeCell ref="Q64:Q73"/>
    <mergeCell ref="B66:B67"/>
    <mergeCell ref="B68:B69"/>
    <mergeCell ref="B70:B71"/>
    <mergeCell ref="B72:B73"/>
    <mergeCell ref="B58:B59"/>
    <mergeCell ref="B60:B61"/>
    <mergeCell ref="B62:B63"/>
    <mergeCell ref="A64:A73"/>
    <mergeCell ref="B64:B65"/>
    <mergeCell ref="B32:B33"/>
    <mergeCell ref="Q44:Q53"/>
    <mergeCell ref="B46:B47"/>
    <mergeCell ref="B48:B49"/>
    <mergeCell ref="B50:B51"/>
    <mergeCell ref="B52:B53"/>
    <mergeCell ref="B38:B39"/>
    <mergeCell ref="B40:B41"/>
    <mergeCell ref="B42:B43"/>
    <mergeCell ref="Q34:Q43"/>
    <mergeCell ref="B36:B37"/>
    <mergeCell ref="A94:A103"/>
    <mergeCell ref="A54:A63"/>
    <mergeCell ref="B54:B55"/>
    <mergeCell ref="Q54:Q63"/>
    <mergeCell ref="B56:B57"/>
    <mergeCell ref="A74:A83"/>
    <mergeCell ref="B74:B75"/>
    <mergeCell ref="Q74:Q83"/>
    <mergeCell ref="B76:B77"/>
    <mergeCell ref="B78:B79"/>
    <mergeCell ref="B80:B81"/>
    <mergeCell ref="B82:B83"/>
    <mergeCell ref="A84:A93"/>
    <mergeCell ref="B84:B85"/>
    <mergeCell ref="Q84:Q93"/>
    <mergeCell ref="B86:B87"/>
    <mergeCell ref="A1:Q11"/>
    <mergeCell ref="A12:Q12"/>
    <mergeCell ref="A14:A23"/>
    <mergeCell ref="Q14:Q23"/>
    <mergeCell ref="A24:A33"/>
    <mergeCell ref="B22:B23"/>
    <mergeCell ref="Q24:Q33"/>
    <mergeCell ref="A13:C13"/>
    <mergeCell ref="B14:B15"/>
    <mergeCell ref="B16:B17"/>
    <mergeCell ref="B18:B19"/>
    <mergeCell ref="B20:B21"/>
    <mergeCell ref="B24:B25"/>
    <mergeCell ref="B26:B27"/>
    <mergeCell ref="B28:B29"/>
    <mergeCell ref="B30:B31"/>
  </mergeCells>
  <phoneticPr fontId="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D2D1-55AD-433D-BA4F-818924D1C2B9}">
  <dimension ref="A1:P85"/>
  <sheetViews>
    <sheetView zoomScale="85" zoomScaleNormal="85" workbookViewId="0">
      <selection activeCell="L55" sqref="L55"/>
    </sheetView>
  </sheetViews>
  <sheetFormatPr defaultRowHeight="15" customHeight="1" x14ac:dyDescent="0.15"/>
  <cols>
    <col min="4" max="16" width="9.625" customWidth="1"/>
  </cols>
  <sheetData>
    <row r="1" spans="1:16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16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</row>
    <row r="3" spans="1:16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</row>
    <row r="4" spans="1:16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</row>
    <row r="5" spans="1:16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</row>
    <row r="6" spans="1:16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</row>
    <row r="7" spans="1:16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</row>
    <row r="8" spans="1:16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</row>
    <row r="9" spans="1:16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</row>
    <row r="10" spans="1:16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</row>
    <row r="11" spans="1:16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</row>
    <row r="12" spans="1:16" s="17" customFormat="1" ht="15" customHeight="1" x14ac:dyDescent="0.15">
      <c r="A12" s="337" t="s">
        <v>167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389"/>
    </row>
    <row r="13" spans="1:16" s="17" customFormat="1" ht="15" customHeight="1" x14ac:dyDescent="0.15">
      <c r="A13" s="337" t="s">
        <v>0</v>
      </c>
      <c r="B13" s="389"/>
      <c r="C13" s="389"/>
      <c r="D13" s="74" t="s">
        <v>63</v>
      </c>
      <c r="E13" s="74" t="s">
        <v>17</v>
      </c>
      <c r="F13" s="74" t="s">
        <v>27</v>
      </c>
      <c r="G13" s="74" t="s">
        <v>28</v>
      </c>
      <c r="H13" s="74" t="s">
        <v>29</v>
      </c>
      <c r="I13" s="74" t="s">
        <v>30</v>
      </c>
      <c r="J13" s="74" t="s">
        <v>31</v>
      </c>
      <c r="K13" s="74" t="s">
        <v>32</v>
      </c>
      <c r="L13" s="74" t="s">
        <v>33</v>
      </c>
      <c r="M13" s="74" t="s">
        <v>34</v>
      </c>
      <c r="N13" s="74" t="s">
        <v>35</v>
      </c>
      <c r="O13" s="74" t="s">
        <v>36</v>
      </c>
      <c r="P13" s="152" t="s">
        <v>10</v>
      </c>
    </row>
    <row r="14" spans="1:16" s="17" customFormat="1" ht="15" customHeight="1" x14ac:dyDescent="0.15">
      <c r="A14" s="428" t="s">
        <v>4</v>
      </c>
      <c r="B14" s="431" t="s">
        <v>183</v>
      </c>
      <c r="C14" s="432"/>
      <c r="D14" s="123">
        <v>128</v>
      </c>
      <c r="E14" s="123">
        <v>117</v>
      </c>
      <c r="F14" s="123">
        <v>117</v>
      </c>
      <c r="G14" s="123">
        <v>120</v>
      </c>
      <c r="H14" s="123">
        <v>122</v>
      </c>
      <c r="I14" s="182">
        <v>108</v>
      </c>
      <c r="J14" s="182">
        <v>102</v>
      </c>
      <c r="K14" s="182">
        <v>92</v>
      </c>
      <c r="L14" s="182">
        <v>79</v>
      </c>
      <c r="M14" s="182">
        <v>82</v>
      </c>
      <c r="N14" s="182">
        <v>86</v>
      </c>
      <c r="O14" s="182">
        <v>86</v>
      </c>
      <c r="P14" s="197">
        <f>AVERAGE(D14:O14)</f>
        <v>103.25</v>
      </c>
    </row>
    <row r="15" spans="1:16" s="17" customFormat="1" ht="15" customHeight="1" x14ac:dyDescent="0.15">
      <c r="A15" s="429"/>
      <c r="B15" s="427" t="s">
        <v>184</v>
      </c>
      <c r="C15" s="86" t="s">
        <v>164</v>
      </c>
      <c r="D15" s="25">
        <v>26</v>
      </c>
      <c r="E15" s="25">
        <v>6.48</v>
      </c>
      <c r="F15" s="25">
        <v>27</v>
      </c>
      <c r="G15" s="25">
        <v>24.13</v>
      </c>
      <c r="H15" s="47">
        <v>27.1</v>
      </c>
      <c r="I15" s="31"/>
      <c r="J15" s="31"/>
      <c r="K15" s="31"/>
      <c r="L15" s="31"/>
      <c r="M15" s="31"/>
      <c r="N15" s="31"/>
      <c r="O15" s="183"/>
      <c r="P15" s="198">
        <f t="shared" ref="P15:P20" si="0">AVERAGE(D15:O15)</f>
        <v>22.142000000000003</v>
      </c>
    </row>
    <row r="16" spans="1:16" s="17" customFormat="1" ht="15" customHeight="1" x14ac:dyDescent="0.15">
      <c r="A16" s="429"/>
      <c r="B16" s="427"/>
      <c r="C16" s="86" t="s">
        <v>166</v>
      </c>
      <c r="D16" s="120">
        <v>49</v>
      </c>
      <c r="E16" s="120">
        <v>25</v>
      </c>
      <c r="F16" s="120">
        <v>42</v>
      </c>
      <c r="G16" s="120">
        <v>43</v>
      </c>
      <c r="H16" s="121">
        <v>45</v>
      </c>
      <c r="I16" s="122"/>
      <c r="J16" s="122"/>
      <c r="K16" s="122"/>
      <c r="L16" s="122"/>
      <c r="M16" s="122"/>
      <c r="N16" s="122"/>
      <c r="O16" s="184"/>
      <c r="P16" s="198">
        <f t="shared" si="0"/>
        <v>40.799999999999997</v>
      </c>
    </row>
    <row r="17" spans="1:16" s="17" customFormat="1" ht="15" customHeight="1" x14ac:dyDescent="0.15">
      <c r="A17" s="429"/>
      <c r="B17" s="427" t="s">
        <v>185</v>
      </c>
      <c r="C17" s="86" t="s">
        <v>163</v>
      </c>
      <c r="D17" s="67">
        <v>31.95</v>
      </c>
      <c r="E17" s="67">
        <v>26.2</v>
      </c>
      <c r="F17" s="67">
        <v>32</v>
      </c>
      <c r="G17" s="67">
        <v>32.4</v>
      </c>
      <c r="H17" s="49">
        <v>32.340000000000003</v>
      </c>
      <c r="I17" s="33"/>
      <c r="J17" s="33"/>
      <c r="K17" s="33"/>
      <c r="L17" s="33"/>
      <c r="M17" s="33"/>
      <c r="N17" s="33"/>
      <c r="O17" s="185"/>
      <c r="P17" s="198">
        <f t="shared" si="0"/>
        <v>30.978000000000002</v>
      </c>
    </row>
    <row r="18" spans="1:16" s="17" customFormat="1" ht="15" customHeight="1" x14ac:dyDescent="0.15">
      <c r="A18" s="429"/>
      <c r="B18" s="314"/>
      <c r="C18" s="86" t="s">
        <v>165</v>
      </c>
      <c r="D18" s="120">
        <v>40</v>
      </c>
      <c r="E18" s="120">
        <v>38</v>
      </c>
      <c r="F18" s="120">
        <v>40</v>
      </c>
      <c r="G18" s="120">
        <v>48</v>
      </c>
      <c r="H18" s="121">
        <v>46</v>
      </c>
      <c r="I18" s="122"/>
      <c r="J18" s="122"/>
      <c r="K18" s="122"/>
      <c r="L18" s="122"/>
      <c r="M18" s="122"/>
      <c r="N18" s="122"/>
      <c r="O18" s="184"/>
      <c r="P18" s="198">
        <f t="shared" si="0"/>
        <v>42.4</v>
      </c>
    </row>
    <row r="19" spans="1:16" s="17" customFormat="1" ht="15" customHeight="1" x14ac:dyDescent="0.15">
      <c r="A19" s="429"/>
      <c r="B19" s="427" t="s">
        <v>186</v>
      </c>
      <c r="C19" s="86" t="s">
        <v>163</v>
      </c>
      <c r="D19" s="67">
        <f>D15+D17</f>
        <v>57.95</v>
      </c>
      <c r="E19" s="67">
        <f t="shared" ref="E19:H20" si="1">E15+E17</f>
        <v>32.68</v>
      </c>
      <c r="F19" s="67">
        <f t="shared" si="1"/>
        <v>59</v>
      </c>
      <c r="G19" s="67">
        <f t="shared" si="1"/>
        <v>56.53</v>
      </c>
      <c r="H19" s="67">
        <f t="shared" si="1"/>
        <v>59.440000000000005</v>
      </c>
      <c r="I19" s="67"/>
      <c r="J19" s="67"/>
      <c r="K19" s="67"/>
      <c r="L19" s="67"/>
      <c r="M19" s="67"/>
      <c r="N19" s="67"/>
      <c r="O19" s="186"/>
      <c r="P19" s="198">
        <f t="shared" si="0"/>
        <v>53.120000000000005</v>
      </c>
    </row>
    <row r="20" spans="1:16" s="17" customFormat="1" ht="15" customHeight="1" x14ac:dyDescent="0.15">
      <c r="A20" s="429"/>
      <c r="B20" s="427"/>
      <c r="C20" s="86" t="s">
        <v>165</v>
      </c>
      <c r="D20" s="120">
        <f>D16+D18</f>
        <v>89</v>
      </c>
      <c r="E20" s="120">
        <f t="shared" si="1"/>
        <v>63</v>
      </c>
      <c r="F20" s="120">
        <f t="shared" si="1"/>
        <v>82</v>
      </c>
      <c r="G20" s="120">
        <f t="shared" si="1"/>
        <v>91</v>
      </c>
      <c r="H20" s="120">
        <f t="shared" si="1"/>
        <v>91</v>
      </c>
      <c r="I20" s="124"/>
      <c r="J20" s="124"/>
      <c r="K20" s="124"/>
      <c r="L20" s="124"/>
      <c r="M20" s="124"/>
      <c r="N20" s="124"/>
      <c r="O20" s="187"/>
      <c r="P20" s="199">
        <f t="shared" si="0"/>
        <v>83.2</v>
      </c>
    </row>
    <row r="21" spans="1:16" s="17" customFormat="1" ht="15" customHeight="1" x14ac:dyDescent="0.15">
      <c r="A21" s="430"/>
      <c r="B21" s="433" t="s">
        <v>24</v>
      </c>
      <c r="C21" s="434"/>
      <c r="D21" s="162">
        <f>(D20-D14)/D14</f>
        <v>-0.3046875</v>
      </c>
      <c r="E21" s="162">
        <f t="shared" ref="E21:H21" si="2">(E20-E14)/E14</f>
        <v>-0.46153846153846156</v>
      </c>
      <c r="F21" s="162">
        <f t="shared" si="2"/>
        <v>-0.29914529914529914</v>
      </c>
      <c r="G21" s="162">
        <f t="shared" si="2"/>
        <v>-0.24166666666666667</v>
      </c>
      <c r="H21" s="162">
        <f t="shared" si="2"/>
        <v>-0.25409836065573771</v>
      </c>
      <c r="I21" s="162"/>
      <c r="J21" s="162"/>
      <c r="K21" s="162"/>
      <c r="L21" s="162"/>
      <c r="M21" s="162"/>
      <c r="N21" s="162"/>
      <c r="O21" s="162"/>
      <c r="P21" s="147">
        <f>(P20-P14)/P14</f>
        <v>-0.19418886198547214</v>
      </c>
    </row>
    <row r="22" spans="1:16" s="17" customFormat="1" ht="15" customHeight="1" x14ac:dyDescent="0.15">
      <c r="A22" s="404" t="s">
        <v>12</v>
      </c>
      <c r="B22" s="435" t="s">
        <v>183</v>
      </c>
      <c r="C22" s="435"/>
      <c r="D22" s="163">
        <v>401</v>
      </c>
      <c r="E22" s="163">
        <v>385</v>
      </c>
      <c r="F22" s="163">
        <v>379</v>
      </c>
      <c r="G22" s="163">
        <v>362</v>
      </c>
      <c r="H22" s="163">
        <v>357</v>
      </c>
      <c r="I22" s="163">
        <v>353</v>
      </c>
      <c r="J22" s="163">
        <v>342</v>
      </c>
      <c r="K22" s="163">
        <v>341</v>
      </c>
      <c r="L22" s="163">
        <v>342</v>
      </c>
      <c r="M22" s="163">
        <v>335</v>
      </c>
      <c r="N22" s="163">
        <v>339</v>
      </c>
      <c r="O22" s="163">
        <v>335</v>
      </c>
      <c r="P22" s="197">
        <f>AVERAGE(D22:O22)</f>
        <v>355.91666666666669</v>
      </c>
    </row>
    <row r="23" spans="1:16" s="17" customFormat="1" ht="15" customHeight="1" x14ac:dyDescent="0.15">
      <c r="A23" s="406"/>
      <c r="B23" s="427" t="s">
        <v>184</v>
      </c>
      <c r="C23" s="86" t="s">
        <v>164</v>
      </c>
      <c r="D23" s="1">
        <v>186.91143299999999</v>
      </c>
      <c r="E23" s="1">
        <v>115.038281</v>
      </c>
      <c r="F23" s="1">
        <v>166.692329</v>
      </c>
      <c r="G23" s="1">
        <v>183.34247099999999</v>
      </c>
      <c r="H23" s="49">
        <v>185.01253500000001</v>
      </c>
      <c r="I23" s="33"/>
      <c r="J23" s="33"/>
      <c r="K23" s="33"/>
      <c r="L23" s="33"/>
      <c r="M23" s="33"/>
      <c r="N23" s="33"/>
      <c r="O23" s="33"/>
      <c r="P23" s="198">
        <f t="shared" ref="P23:P28" si="3">AVERAGE(D23:O23)</f>
        <v>167.3994098</v>
      </c>
    </row>
    <row r="24" spans="1:16" s="17" customFormat="1" ht="15" customHeight="1" x14ac:dyDescent="0.15">
      <c r="A24" s="406"/>
      <c r="B24" s="427"/>
      <c r="C24" s="86" t="s">
        <v>166</v>
      </c>
      <c r="D24" s="6">
        <v>357</v>
      </c>
      <c r="E24" s="6">
        <v>334</v>
      </c>
      <c r="F24" s="6">
        <v>342</v>
      </c>
      <c r="G24" s="6">
        <v>338</v>
      </c>
      <c r="H24" s="121">
        <v>337</v>
      </c>
      <c r="I24" s="122"/>
      <c r="J24" s="122"/>
      <c r="K24" s="122"/>
      <c r="L24" s="122"/>
      <c r="M24" s="122"/>
      <c r="N24" s="122"/>
      <c r="O24" s="122"/>
      <c r="P24" s="198">
        <f t="shared" si="3"/>
        <v>341.6</v>
      </c>
    </row>
    <row r="25" spans="1:16" s="17" customFormat="1" ht="15" customHeight="1" x14ac:dyDescent="0.15">
      <c r="A25" s="406"/>
      <c r="B25" s="427" t="s">
        <v>185</v>
      </c>
      <c r="C25" s="86" t="s">
        <v>163</v>
      </c>
      <c r="D25" s="1">
        <v>73.201385000000002</v>
      </c>
      <c r="E25" s="1">
        <v>62.412765999999998</v>
      </c>
      <c r="F25" s="1">
        <v>62.667492000000003</v>
      </c>
      <c r="G25" s="1">
        <v>66.78058</v>
      </c>
      <c r="H25" s="49">
        <v>68.117992000000001</v>
      </c>
      <c r="I25" s="33"/>
      <c r="J25" s="33"/>
      <c r="K25" s="33"/>
      <c r="L25" s="33"/>
      <c r="M25" s="33"/>
      <c r="N25" s="33"/>
      <c r="O25" s="33"/>
      <c r="P25" s="198">
        <f t="shared" si="3"/>
        <v>66.636043000000001</v>
      </c>
    </row>
    <row r="26" spans="1:16" s="17" customFormat="1" ht="15" customHeight="1" x14ac:dyDescent="0.15">
      <c r="A26" s="406"/>
      <c r="B26" s="314"/>
      <c r="C26" s="86" t="s">
        <v>165</v>
      </c>
      <c r="D26" s="6">
        <v>90</v>
      </c>
      <c r="E26" s="6">
        <v>95</v>
      </c>
      <c r="F26" s="6">
        <v>97</v>
      </c>
      <c r="G26" s="6">
        <v>94</v>
      </c>
      <c r="H26" s="121">
        <v>92</v>
      </c>
      <c r="I26" s="122"/>
      <c r="J26" s="122"/>
      <c r="K26" s="122"/>
      <c r="L26" s="122"/>
      <c r="M26" s="122"/>
      <c r="N26" s="122"/>
      <c r="O26" s="122"/>
      <c r="P26" s="198">
        <f t="shared" si="3"/>
        <v>93.6</v>
      </c>
    </row>
    <row r="27" spans="1:16" s="17" customFormat="1" ht="15" customHeight="1" x14ac:dyDescent="0.15">
      <c r="A27" s="406"/>
      <c r="B27" s="427" t="s">
        <v>186</v>
      </c>
      <c r="C27" s="86" t="s">
        <v>163</v>
      </c>
      <c r="D27" s="67">
        <f>D23+D25</f>
        <v>260.112818</v>
      </c>
      <c r="E27" s="67">
        <f t="shared" ref="E27:H27" si="4">E23+E25</f>
        <v>177.45104699999999</v>
      </c>
      <c r="F27" s="67">
        <f t="shared" si="4"/>
        <v>229.35982100000001</v>
      </c>
      <c r="G27" s="67">
        <f t="shared" si="4"/>
        <v>250.12305099999998</v>
      </c>
      <c r="H27" s="67">
        <f t="shared" si="4"/>
        <v>253.13052700000003</v>
      </c>
      <c r="I27" s="67"/>
      <c r="J27" s="67"/>
      <c r="K27" s="67"/>
      <c r="L27" s="67"/>
      <c r="M27" s="67"/>
      <c r="N27" s="67"/>
      <c r="O27" s="67"/>
      <c r="P27" s="198">
        <f t="shared" si="3"/>
        <v>234.03545279999997</v>
      </c>
    </row>
    <row r="28" spans="1:16" s="17" customFormat="1" ht="15" customHeight="1" x14ac:dyDescent="0.15">
      <c r="A28" s="406"/>
      <c r="B28" s="427"/>
      <c r="C28" s="86" t="s">
        <v>165</v>
      </c>
      <c r="D28" s="120">
        <f>D24+D26</f>
        <v>447</v>
      </c>
      <c r="E28" s="120">
        <f t="shared" ref="E28:H28" si="5">E24+E26</f>
        <v>429</v>
      </c>
      <c r="F28" s="120">
        <f t="shared" si="5"/>
        <v>439</v>
      </c>
      <c r="G28" s="120">
        <f t="shared" si="5"/>
        <v>432</v>
      </c>
      <c r="H28" s="120">
        <f t="shared" si="5"/>
        <v>429</v>
      </c>
      <c r="I28" s="120"/>
      <c r="J28" s="120"/>
      <c r="K28" s="120"/>
      <c r="L28" s="120"/>
      <c r="M28" s="120"/>
      <c r="N28" s="120"/>
      <c r="O28" s="120"/>
      <c r="P28" s="199">
        <f t="shared" si="3"/>
        <v>435.2</v>
      </c>
    </row>
    <row r="29" spans="1:16" s="17" customFormat="1" ht="15" customHeight="1" x14ac:dyDescent="0.15">
      <c r="A29" s="409"/>
      <c r="B29" s="317" t="s">
        <v>24</v>
      </c>
      <c r="C29" s="317"/>
      <c r="D29" s="162">
        <f>(D28-D22)/D22</f>
        <v>0.11471321695760599</v>
      </c>
      <c r="E29" s="162">
        <f t="shared" ref="E29" si="6">(E28-E22)/E22</f>
        <v>0.11428571428571428</v>
      </c>
      <c r="F29" s="162">
        <f t="shared" ref="F29" si="7">(F28-F22)/F22</f>
        <v>0.15831134564643801</v>
      </c>
      <c r="G29" s="162">
        <f t="shared" ref="G29" si="8">(G28-G22)/G22</f>
        <v>0.19337016574585636</v>
      </c>
      <c r="H29" s="162">
        <f t="shared" ref="H29" si="9">(H28-H22)/H22</f>
        <v>0.20168067226890757</v>
      </c>
      <c r="I29" s="162"/>
      <c r="J29" s="162"/>
      <c r="K29" s="162"/>
      <c r="L29" s="162"/>
      <c r="M29" s="162"/>
      <c r="N29" s="162"/>
      <c r="O29" s="162"/>
      <c r="P29" s="147">
        <f>(P28-P22)/P22</f>
        <v>0.22275813626785287</v>
      </c>
    </row>
    <row r="30" spans="1:16" s="17" customFormat="1" ht="15" customHeight="1" x14ac:dyDescent="0.15">
      <c r="A30" s="399" t="s">
        <v>58</v>
      </c>
      <c r="B30" s="431" t="s">
        <v>183</v>
      </c>
      <c r="C30" s="432"/>
      <c r="D30" s="163">
        <v>133</v>
      </c>
      <c r="E30" s="163">
        <v>137</v>
      </c>
      <c r="F30" s="163">
        <v>136</v>
      </c>
      <c r="G30" s="163">
        <v>137</v>
      </c>
      <c r="H30" s="163">
        <v>142</v>
      </c>
      <c r="I30" s="163">
        <v>149</v>
      </c>
      <c r="J30" s="163">
        <v>168</v>
      </c>
      <c r="K30" s="163">
        <v>178</v>
      </c>
      <c r="L30" s="163">
        <v>185</v>
      </c>
      <c r="M30" s="163">
        <v>179</v>
      </c>
      <c r="N30" s="163">
        <v>180</v>
      </c>
      <c r="O30" s="163">
        <v>172</v>
      </c>
      <c r="P30" s="197">
        <f>AVERAGE(D30:O30)</f>
        <v>158</v>
      </c>
    </row>
    <row r="31" spans="1:16" s="17" customFormat="1" ht="15" customHeight="1" x14ac:dyDescent="0.15">
      <c r="A31" s="400"/>
      <c r="B31" s="427" t="s">
        <v>184</v>
      </c>
      <c r="C31" s="86" t="s">
        <v>164</v>
      </c>
      <c r="D31" s="1">
        <v>84.372165265238095</v>
      </c>
      <c r="E31" s="1">
        <v>42.6874537923077</v>
      </c>
      <c r="F31" s="1">
        <v>48.7624751166667</v>
      </c>
      <c r="G31" s="1">
        <v>53.7</v>
      </c>
      <c r="H31" s="49">
        <v>38.714503678095198</v>
      </c>
      <c r="I31" s="33"/>
      <c r="J31" s="33"/>
      <c r="K31" s="33"/>
      <c r="L31" s="33"/>
      <c r="M31" s="33"/>
      <c r="N31" s="33"/>
      <c r="O31" s="33"/>
      <c r="P31" s="198">
        <f t="shared" ref="P31:P36" si="10">AVERAGE(D31:O31)</f>
        <v>53.647319570461534</v>
      </c>
    </row>
    <row r="32" spans="1:16" s="17" customFormat="1" ht="15" customHeight="1" x14ac:dyDescent="0.15">
      <c r="A32" s="400"/>
      <c r="B32" s="427"/>
      <c r="C32" s="86" t="s">
        <v>166</v>
      </c>
      <c r="D32" s="6">
        <v>124</v>
      </c>
      <c r="E32" s="6">
        <v>124</v>
      </c>
      <c r="F32" s="6">
        <v>123</v>
      </c>
      <c r="G32" s="6">
        <v>119</v>
      </c>
      <c r="H32" s="121">
        <v>108</v>
      </c>
      <c r="I32" s="122"/>
      <c r="J32" s="122"/>
      <c r="K32" s="122"/>
      <c r="L32" s="122"/>
      <c r="M32" s="122"/>
      <c r="N32" s="122"/>
      <c r="O32" s="122"/>
      <c r="P32" s="198">
        <f t="shared" si="10"/>
        <v>119.6</v>
      </c>
    </row>
    <row r="33" spans="1:16" s="17" customFormat="1" ht="15" customHeight="1" x14ac:dyDescent="0.15">
      <c r="A33" s="400"/>
      <c r="B33" s="427" t="s">
        <v>185</v>
      </c>
      <c r="C33" s="86" t="s">
        <v>163</v>
      </c>
      <c r="D33" s="1">
        <v>30.622460214761901</v>
      </c>
      <c r="E33" s="1">
        <v>25.602048807692299</v>
      </c>
      <c r="F33" s="1">
        <v>29.563701683333299</v>
      </c>
      <c r="G33" s="1">
        <v>27.8</v>
      </c>
      <c r="H33" s="49">
        <v>27.8983813219048</v>
      </c>
      <c r="I33" s="33"/>
      <c r="J33" s="33"/>
      <c r="K33" s="33"/>
      <c r="L33" s="33"/>
      <c r="M33" s="33"/>
      <c r="N33" s="33"/>
      <c r="O33" s="33"/>
      <c r="P33" s="198">
        <f t="shared" si="10"/>
        <v>28.297318405538459</v>
      </c>
    </row>
    <row r="34" spans="1:16" s="17" customFormat="1" ht="15" customHeight="1" x14ac:dyDescent="0.15">
      <c r="A34" s="400"/>
      <c r="B34" s="314"/>
      <c r="C34" s="86" t="s">
        <v>165</v>
      </c>
      <c r="D34" s="6">
        <v>41</v>
      </c>
      <c r="E34" s="6">
        <v>41</v>
      </c>
      <c r="F34" s="6">
        <v>41</v>
      </c>
      <c r="G34" s="6">
        <v>35</v>
      </c>
      <c r="H34" s="121">
        <v>34</v>
      </c>
      <c r="I34" s="122"/>
      <c r="J34" s="122"/>
      <c r="K34" s="122"/>
      <c r="L34" s="122"/>
      <c r="M34" s="122"/>
      <c r="N34" s="122"/>
      <c r="O34" s="122"/>
      <c r="P34" s="198">
        <f t="shared" si="10"/>
        <v>38.4</v>
      </c>
    </row>
    <row r="35" spans="1:16" s="17" customFormat="1" ht="15" customHeight="1" x14ac:dyDescent="0.15">
      <c r="A35" s="400"/>
      <c r="B35" s="427" t="s">
        <v>186</v>
      </c>
      <c r="C35" s="86" t="s">
        <v>163</v>
      </c>
      <c r="D35" s="67">
        <f>D31+D33</f>
        <v>114.99462548</v>
      </c>
      <c r="E35" s="67">
        <f t="shared" ref="E35:H35" si="11">E31+E33</f>
        <v>68.289502599999992</v>
      </c>
      <c r="F35" s="67">
        <f t="shared" si="11"/>
        <v>78.326176799999999</v>
      </c>
      <c r="G35" s="67">
        <f t="shared" si="11"/>
        <v>81.5</v>
      </c>
      <c r="H35" s="67">
        <f t="shared" si="11"/>
        <v>66.612885000000006</v>
      </c>
      <c r="I35" s="67"/>
      <c r="J35" s="67"/>
      <c r="K35" s="67"/>
      <c r="L35" s="67"/>
      <c r="M35" s="67"/>
      <c r="N35" s="67"/>
      <c r="O35" s="67"/>
      <c r="P35" s="198">
        <f t="shared" si="10"/>
        <v>81.944637975999996</v>
      </c>
    </row>
    <row r="36" spans="1:16" s="17" customFormat="1" ht="15" customHeight="1" x14ac:dyDescent="0.15">
      <c r="A36" s="400"/>
      <c r="B36" s="427"/>
      <c r="C36" s="86" t="s">
        <v>165</v>
      </c>
      <c r="D36" s="120">
        <f>D32+D34</f>
        <v>165</v>
      </c>
      <c r="E36" s="120">
        <f t="shared" ref="E36:H36" si="12">E32+E34</f>
        <v>165</v>
      </c>
      <c r="F36" s="120">
        <f t="shared" si="12"/>
        <v>164</v>
      </c>
      <c r="G36" s="120">
        <f t="shared" si="12"/>
        <v>154</v>
      </c>
      <c r="H36" s="120">
        <f t="shared" si="12"/>
        <v>142</v>
      </c>
      <c r="I36" s="120"/>
      <c r="J36" s="120"/>
      <c r="K36" s="120"/>
      <c r="L36" s="120"/>
      <c r="M36" s="120"/>
      <c r="N36" s="120"/>
      <c r="O36" s="120"/>
      <c r="P36" s="199">
        <f t="shared" si="10"/>
        <v>158</v>
      </c>
    </row>
    <row r="37" spans="1:16" s="17" customFormat="1" ht="15" customHeight="1" x14ac:dyDescent="0.15">
      <c r="A37" s="436"/>
      <c r="B37" s="433" t="s">
        <v>24</v>
      </c>
      <c r="C37" s="434"/>
      <c r="D37" s="162">
        <f>(D36-D30)/D30</f>
        <v>0.24060150375939848</v>
      </c>
      <c r="E37" s="162">
        <f t="shared" ref="E37:H37" si="13">(E36-E30)/E30</f>
        <v>0.20437956204379562</v>
      </c>
      <c r="F37" s="162">
        <f t="shared" si="13"/>
        <v>0.20588235294117646</v>
      </c>
      <c r="G37" s="162">
        <f t="shared" si="13"/>
        <v>0.12408759124087591</v>
      </c>
      <c r="H37" s="162">
        <f t="shared" si="13"/>
        <v>0</v>
      </c>
      <c r="I37" s="162"/>
      <c r="J37" s="162"/>
      <c r="K37" s="162"/>
      <c r="L37" s="162"/>
      <c r="M37" s="162"/>
      <c r="N37" s="162"/>
      <c r="O37" s="162"/>
      <c r="P37" s="147">
        <f>(P36-P30)/P30</f>
        <v>0</v>
      </c>
    </row>
    <row r="38" spans="1:16" s="17" customFormat="1" ht="15" customHeight="1" x14ac:dyDescent="0.15">
      <c r="A38" s="399" t="s">
        <v>59</v>
      </c>
      <c r="B38" s="431" t="s">
        <v>183</v>
      </c>
      <c r="C38" s="432"/>
      <c r="D38" s="163">
        <v>51</v>
      </c>
      <c r="E38" s="163">
        <v>51</v>
      </c>
      <c r="F38" s="163">
        <v>55</v>
      </c>
      <c r="G38" s="163">
        <v>59</v>
      </c>
      <c r="H38" s="163">
        <v>58</v>
      </c>
      <c r="I38" s="163">
        <v>56</v>
      </c>
      <c r="J38" s="163">
        <v>59</v>
      </c>
      <c r="K38" s="163">
        <v>59</v>
      </c>
      <c r="L38" s="163">
        <v>58</v>
      </c>
      <c r="M38" s="163">
        <v>60</v>
      </c>
      <c r="N38" s="163">
        <v>62</v>
      </c>
      <c r="O38" s="163">
        <v>60</v>
      </c>
      <c r="P38" s="197">
        <f>AVERAGE(D38:O38)</f>
        <v>57.333333333333336</v>
      </c>
    </row>
    <row r="39" spans="1:16" s="17" customFormat="1" ht="15" customHeight="1" x14ac:dyDescent="0.15">
      <c r="A39" s="400"/>
      <c r="B39" s="427" t="s">
        <v>184</v>
      </c>
      <c r="C39" s="132" t="s">
        <v>164</v>
      </c>
      <c r="D39" s="1">
        <v>22.73</v>
      </c>
      <c r="E39" s="1">
        <v>10.08</v>
      </c>
      <c r="F39" s="1">
        <v>19.25</v>
      </c>
      <c r="G39" s="1">
        <v>29.93</v>
      </c>
      <c r="H39" s="49">
        <v>27.99</v>
      </c>
      <c r="I39" s="33"/>
      <c r="J39" s="33"/>
      <c r="K39" s="33"/>
      <c r="L39" s="33"/>
      <c r="M39" s="33"/>
      <c r="N39" s="33"/>
      <c r="O39" s="33"/>
      <c r="P39" s="198">
        <f t="shared" ref="P39:P44" si="14">AVERAGE(D39:O39)</f>
        <v>21.996000000000002</v>
      </c>
    </row>
    <row r="40" spans="1:16" s="17" customFormat="1" ht="15" customHeight="1" x14ac:dyDescent="0.15">
      <c r="A40" s="400"/>
      <c r="B40" s="427"/>
      <c r="C40" s="132" t="s">
        <v>166</v>
      </c>
      <c r="D40" s="6">
        <v>34</v>
      </c>
      <c r="E40" s="6">
        <v>33</v>
      </c>
      <c r="F40" s="6">
        <v>48</v>
      </c>
      <c r="G40" s="6">
        <v>50</v>
      </c>
      <c r="H40" s="121">
        <v>44</v>
      </c>
      <c r="I40" s="122"/>
      <c r="J40" s="122"/>
      <c r="K40" s="122"/>
      <c r="L40" s="122"/>
      <c r="M40" s="122"/>
      <c r="N40" s="122"/>
      <c r="O40" s="122"/>
      <c r="P40" s="198">
        <f t="shared" si="14"/>
        <v>41.8</v>
      </c>
    </row>
    <row r="41" spans="1:16" s="17" customFormat="1" ht="15" customHeight="1" x14ac:dyDescent="0.15">
      <c r="A41" s="400"/>
      <c r="B41" s="427" t="s">
        <v>185</v>
      </c>
      <c r="C41" s="132" t="s">
        <v>163</v>
      </c>
      <c r="D41" s="1">
        <v>13.25</v>
      </c>
      <c r="E41" s="1">
        <v>9.5</v>
      </c>
      <c r="F41" s="1">
        <v>13.8</v>
      </c>
      <c r="G41" s="1">
        <v>12.85</v>
      </c>
      <c r="H41" s="49">
        <v>13.05</v>
      </c>
      <c r="I41" s="33"/>
      <c r="J41" s="33"/>
      <c r="K41" s="33"/>
      <c r="L41" s="33"/>
      <c r="M41" s="33"/>
      <c r="N41" s="33"/>
      <c r="O41" s="33"/>
      <c r="P41" s="198">
        <f t="shared" si="14"/>
        <v>12.49</v>
      </c>
    </row>
    <row r="42" spans="1:16" s="17" customFormat="1" ht="15" customHeight="1" x14ac:dyDescent="0.15">
      <c r="A42" s="400"/>
      <c r="B42" s="314"/>
      <c r="C42" s="132" t="s">
        <v>165</v>
      </c>
      <c r="D42" s="6">
        <v>24</v>
      </c>
      <c r="E42" s="6">
        <v>24</v>
      </c>
      <c r="F42" s="6">
        <v>24</v>
      </c>
      <c r="G42" s="6">
        <v>25</v>
      </c>
      <c r="H42" s="121">
        <v>26</v>
      </c>
      <c r="I42" s="122"/>
      <c r="J42" s="122"/>
      <c r="K42" s="122"/>
      <c r="L42" s="122"/>
      <c r="M42" s="122"/>
      <c r="N42" s="122"/>
      <c r="O42" s="122"/>
      <c r="P42" s="198">
        <f t="shared" si="14"/>
        <v>24.6</v>
      </c>
    </row>
    <row r="43" spans="1:16" s="17" customFormat="1" ht="15" customHeight="1" x14ac:dyDescent="0.15">
      <c r="A43" s="400"/>
      <c r="B43" s="427" t="s">
        <v>186</v>
      </c>
      <c r="C43" s="132" t="s">
        <v>163</v>
      </c>
      <c r="D43" s="67">
        <f>D39+D41</f>
        <v>35.980000000000004</v>
      </c>
      <c r="E43" s="67">
        <f t="shared" ref="E43:H43" si="15">E39+E41</f>
        <v>19.579999999999998</v>
      </c>
      <c r="F43" s="67">
        <f t="shared" si="15"/>
        <v>33.049999999999997</v>
      </c>
      <c r="G43" s="67">
        <f t="shared" si="15"/>
        <v>42.78</v>
      </c>
      <c r="H43" s="67">
        <f t="shared" si="15"/>
        <v>41.04</v>
      </c>
      <c r="I43" s="67"/>
      <c r="J43" s="67"/>
      <c r="K43" s="67"/>
      <c r="L43" s="67"/>
      <c r="M43" s="67"/>
      <c r="N43" s="67"/>
      <c r="O43" s="67"/>
      <c r="P43" s="198">
        <f t="shared" si="14"/>
        <v>34.485999999999997</v>
      </c>
    </row>
    <row r="44" spans="1:16" s="17" customFormat="1" ht="15" customHeight="1" x14ac:dyDescent="0.15">
      <c r="A44" s="400"/>
      <c r="B44" s="427"/>
      <c r="C44" s="132" t="s">
        <v>165</v>
      </c>
      <c r="D44" s="120">
        <f>D40+D42</f>
        <v>58</v>
      </c>
      <c r="E44" s="120">
        <f t="shared" ref="E44:H44" si="16">E40+E42</f>
        <v>57</v>
      </c>
      <c r="F44" s="120">
        <f t="shared" si="16"/>
        <v>72</v>
      </c>
      <c r="G44" s="120">
        <f t="shared" si="16"/>
        <v>75</v>
      </c>
      <c r="H44" s="120">
        <f t="shared" si="16"/>
        <v>70</v>
      </c>
      <c r="I44" s="120"/>
      <c r="J44" s="120"/>
      <c r="K44" s="120"/>
      <c r="L44" s="120"/>
      <c r="M44" s="120"/>
      <c r="N44" s="120"/>
      <c r="O44" s="120"/>
      <c r="P44" s="199">
        <f t="shared" si="14"/>
        <v>66.400000000000006</v>
      </c>
    </row>
    <row r="45" spans="1:16" s="17" customFormat="1" ht="15" customHeight="1" x14ac:dyDescent="0.15">
      <c r="A45" s="436"/>
      <c r="B45" s="433" t="s">
        <v>24</v>
      </c>
      <c r="C45" s="434"/>
      <c r="D45" s="162">
        <f>(D44-D38)/D38</f>
        <v>0.13725490196078433</v>
      </c>
      <c r="E45" s="162">
        <f t="shared" ref="E45:H45" si="17">(E44-E38)/E38</f>
        <v>0.11764705882352941</v>
      </c>
      <c r="F45" s="162">
        <f t="shared" si="17"/>
        <v>0.30909090909090908</v>
      </c>
      <c r="G45" s="162">
        <f t="shared" si="17"/>
        <v>0.2711864406779661</v>
      </c>
      <c r="H45" s="162">
        <f t="shared" si="17"/>
        <v>0.20689655172413793</v>
      </c>
      <c r="I45" s="162"/>
      <c r="J45" s="162"/>
      <c r="K45" s="162"/>
      <c r="L45" s="162"/>
      <c r="M45" s="162"/>
      <c r="N45" s="162"/>
      <c r="O45" s="162"/>
      <c r="P45" s="147">
        <f>(P44-P38)/P38</f>
        <v>0.15813953488372098</v>
      </c>
    </row>
    <row r="46" spans="1:16" s="17" customFormat="1" ht="15" customHeight="1" x14ac:dyDescent="0.15">
      <c r="A46" s="399" t="s">
        <v>60</v>
      </c>
      <c r="B46" s="431" t="s">
        <v>183</v>
      </c>
      <c r="C46" s="432"/>
      <c r="D46" s="163">
        <v>75</v>
      </c>
      <c r="E46" s="163">
        <v>67</v>
      </c>
      <c r="F46" s="163">
        <v>71</v>
      </c>
      <c r="G46" s="163">
        <v>70</v>
      </c>
      <c r="H46" s="163">
        <v>64</v>
      </c>
      <c r="I46" s="163">
        <v>64</v>
      </c>
      <c r="J46" s="163">
        <v>60</v>
      </c>
      <c r="K46" s="163">
        <v>58</v>
      </c>
      <c r="L46" s="163">
        <v>60</v>
      </c>
      <c r="M46" s="163">
        <v>65</v>
      </c>
      <c r="N46" s="163">
        <v>63</v>
      </c>
      <c r="O46" s="163">
        <v>64</v>
      </c>
      <c r="P46" s="197">
        <f>AVERAGE(D46:O46)</f>
        <v>65.083333333333329</v>
      </c>
    </row>
    <row r="47" spans="1:16" s="17" customFormat="1" ht="15" customHeight="1" x14ac:dyDescent="0.15">
      <c r="A47" s="400"/>
      <c r="B47" s="427" t="s">
        <v>184</v>
      </c>
      <c r="C47" s="132" t="s">
        <v>164</v>
      </c>
      <c r="D47" s="1">
        <v>22.4</v>
      </c>
      <c r="E47" s="1">
        <v>13.38</v>
      </c>
      <c r="F47" s="1">
        <v>35.299999999999997</v>
      </c>
      <c r="G47" s="1">
        <v>37.978608000000001</v>
      </c>
      <c r="H47" s="49">
        <v>32.71</v>
      </c>
      <c r="I47" s="33"/>
      <c r="J47" s="33"/>
      <c r="K47" s="33"/>
      <c r="L47" s="33"/>
      <c r="M47" s="33"/>
      <c r="N47" s="33"/>
      <c r="O47" s="33"/>
      <c r="P47" s="198">
        <f t="shared" ref="P47:P52" si="18">AVERAGE(D47:O47)</f>
        <v>28.3537216</v>
      </c>
    </row>
    <row r="48" spans="1:16" s="17" customFormat="1" ht="15" customHeight="1" x14ac:dyDescent="0.15">
      <c r="A48" s="400"/>
      <c r="B48" s="427"/>
      <c r="C48" s="132" t="s">
        <v>166</v>
      </c>
      <c r="D48" s="6">
        <v>30</v>
      </c>
      <c r="E48" s="6">
        <v>26</v>
      </c>
      <c r="F48" s="6">
        <v>52</v>
      </c>
      <c r="G48" s="6">
        <v>53</v>
      </c>
      <c r="H48" s="121">
        <v>45</v>
      </c>
      <c r="I48" s="122"/>
      <c r="J48" s="122"/>
      <c r="K48" s="122"/>
      <c r="L48" s="122"/>
      <c r="M48" s="122"/>
      <c r="N48" s="122"/>
      <c r="O48" s="122"/>
      <c r="P48" s="198">
        <f t="shared" si="18"/>
        <v>41.2</v>
      </c>
    </row>
    <row r="49" spans="1:16" s="17" customFormat="1" ht="15" customHeight="1" x14ac:dyDescent="0.15">
      <c r="A49" s="400"/>
      <c r="B49" s="427" t="s">
        <v>185</v>
      </c>
      <c r="C49" s="132" t="s">
        <v>163</v>
      </c>
      <c r="D49" s="1">
        <v>24.2</v>
      </c>
      <c r="E49" s="1">
        <v>18.3</v>
      </c>
      <c r="F49" s="1">
        <v>22.3</v>
      </c>
      <c r="G49" s="1">
        <v>15.461918000000001</v>
      </c>
      <c r="H49" s="49">
        <v>15.9</v>
      </c>
      <c r="I49" s="33"/>
      <c r="J49" s="33"/>
      <c r="K49" s="33"/>
      <c r="L49" s="33"/>
      <c r="M49" s="33"/>
      <c r="N49" s="33"/>
      <c r="O49" s="33"/>
      <c r="P49" s="198">
        <f t="shared" si="18"/>
        <v>19.232383599999999</v>
      </c>
    </row>
    <row r="50" spans="1:16" s="17" customFormat="1" ht="15" customHeight="1" x14ac:dyDescent="0.15">
      <c r="A50" s="400"/>
      <c r="B50" s="314"/>
      <c r="C50" s="132" t="s">
        <v>165</v>
      </c>
      <c r="D50" s="6">
        <v>34</v>
      </c>
      <c r="E50" s="6">
        <v>34</v>
      </c>
      <c r="F50" s="6">
        <v>33</v>
      </c>
      <c r="G50" s="6">
        <v>34</v>
      </c>
      <c r="H50" s="121">
        <v>35</v>
      </c>
      <c r="I50" s="122"/>
      <c r="J50" s="122"/>
      <c r="K50" s="122"/>
      <c r="L50" s="122"/>
      <c r="M50" s="122"/>
      <c r="N50" s="122"/>
      <c r="O50" s="122"/>
      <c r="P50" s="198">
        <f t="shared" si="18"/>
        <v>34</v>
      </c>
    </row>
    <row r="51" spans="1:16" s="17" customFormat="1" ht="15" customHeight="1" x14ac:dyDescent="0.15">
      <c r="A51" s="400"/>
      <c r="B51" s="427" t="s">
        <v>186</v>
      </c>
      <c r="C51" s="132" t="s">
        <v>163</v>
      </c>
      <c r="D51" s="67">
        <f>D47+D49</f>
        <v>46.599999999999994</v>
      </c>
      <c r="E51" s="67">
        <f t="shared" ref="E51:H51" si="19">E47+E49</f>
        <v>31.68</v>
      </c>
      <c r="F51" s="67">
        <f t="shared" si="19"/>
        <v>57.599999999999994</v>
      </c>
      <c r="G51" s="67">
        <f t="shared" si="19"/>
        <v>53.440526000000006</v>
      </c>
      <c r="H51" s="67">
        <f t="shared" si="19"/>
        <v>48.61</v>
      </c>
      <c r="I51" s="67"/>
      <c r="J51" s="67"/>
      <c r="K51" s="67"/>
      <c r="L51" s="67"/>
      <c r="M51" s="67"/>
      <c r="N51" s="67"/>
      <c r="O51" s="67"/>
      <c r="P51" s="198">
        <f t="shared" si="18"/>
        <v>47.586105199999999</v>
      </c>
    </row>
    <row r="52" spans="1:16" s="17" customFormat="1" ht="15" customHeight="1" x14ac:dyDescent="0.15">
      <c r="A52" s="400"/>
      <c r="B52" s="427"/>
      <c r="C52" s="132" t="s">
        <v>165</v>
      </c>
      <c r="D52" s="120">
        <f>D48+D50</f>
        <v>64</v>
      </c>
      <c r="E52" s="120">
        <f t="shared" ref="E52:H52" si="20">E48+E50</f>
        <v>60</v>
      </c>
      <c r="F52" s="120">
        <f t="shared" si="20"/>
        <v>85</v>
      </c>
      <c r="G52" s="120">
        <f t="shared" si="20"/>
        <v>87</v>
      </c>
      <c r="H52" s="120">
        <f t="shared" si="20"/>
        <v>80</v>
      </c>
      <c r="I52" s="120"/>
      <c r="J52" s="120"/>
      <c r="K52" s="120"/>
      <c r="L52" s="120"/>
      <c r="M52" s="120"/>
      <c r="N52" s="120"/>
      <c r="O52" s="120"/>
      <c r="P52" s="199">
        <f t="shared" si="18"/>
        <v>75.2</v>
      </c>
    </row>
    <row r="53" spans="1:16" s="17" customFormat="1" ht="15" customHeight="1" x14ac:dyDescent="0.15">
      <c r="A53" s="436"/>
      <c r="B53" s="433" t="s">
        <v>24</v>
      </c>
      <c r="C53" s="434"/>
      <c r="D53" s="162">
        <f>(D52-D46)/D46</f>
        <v>-0.14666666666666667</v>
      </c>
      <c r="E53" s="162">
        <f t="shared" ref="E53:H53" si="21">(E52-E46)/E46</f>
        <v>-0.1044776119402985</v>
      </c>
      <c r="F53" s="162">
        <f t="shared" si="21"/>
        <v>0.19718309859154928</v>
      </c>
      <c r="G53" s="162">
        <f t="shared" si="21"/>
        <v>0.24285714285714285</v>
      </c>
      <c r="H53" s="162">
        <f t="shared" si="21"/>
        <v>0.25</v>
      </c>
      <c r="I53" s="162"/>
      <c r="J53" s="162"/>
      <c r="K53" s="162"/>
      <c r="L53" s="162"/>
      <c r="M53" s="162"/>
      <c r="N53" s="162"/>
      <c r="O53" s="162"/>
      <c r="P53" s="147">
        <f>(P52-P46)/P46</f>
        <v>0.15544174135723443</v>
      </c>
    </row>
    <row r="54" spans="1:16" s="17" customFormat="1" ht="15" customHeight="1" x14ac:dyDescent="0.15">
      <c r="A54" s="399" t="s">
        <v>61</v>
      </c>
      <c r="B54" s="431" t="s">
        <v>183</v>
      </c>
      <c r="C54" s="432"/>
      <c r="D54" s="163">
        <v>15</v>
      </c>
      <c r="E54" s="163">
        <v>16</v>
      </c>
      <c r="F54" s="163">
        <v>15</v>
      </c>
      <c r="G54" s="163">
        <v>15</v>
      </c>
      <c r="H54" s="163">
        <v>15</v>
      </c>
      <c r="I54" s="163">
        <v>15</v>
      </c>
      <c r="J54" s="163">
        <v>14</v>
      </c>
      <c r="K54" s="163">
        <v>14</v>
      </c>
      <c r="L54" s="163">
        <v>19</v>
      </c>
      <c r="M54" s="163">
        <v>19</v>
      </c>
      <c r="N54" s="163">
        <v>18</v>
      </c>
      <c r="O54" s="163">
        <v>27</v>
      </c>
      <c r="P54" s="197">
        <f>AVERAGE(D54:O54)</f>
        <v>16.833333333333332</v>
      </c>
    </row>
    <row r="55" spans="1:16" s="17" customFormat="1" ht="15" customHeight="1" x14ac:dyDescent="0.15">
      <c r="A55" s="400"/>
      <c r="B55" s="427" t="s">
        <v>184</v>
      </c>
      <c r="C55" s="132" t="s">
        <v>164</v>
      </c>
      <c r="D55" s="1">
        <v>2.89</v>
      </c>
      <c r="E55" s="1">
        <v>3.31</v>
      </c>
      <c r="F55" s="1">
        <v>0.97</v>
      </c>
      <c r="G55" s="1">
        <v>2.35</v>
      </c>
      <c r="H55" s="49">
        <v>0.8</v>
      </c>
      <c r="I55" s="33"/>
      <c r="J55" s="33"/>
      <c r="K55" s="33"/>
      <c r="L55" s="33"/>
      <c r="M55" s="33"/>
      <c r="N55" s="33"/>
      <c r="O55" s="33"/>
      <c r="P55" s="198">
        <f t="shared" ref="P55:P60" si="22">AVERAGE(D55:O55)</f>
        <v>2.0640000000000001</v>
      </c>
    </row>
    <row r="56" spans="1:16" s="17" customFormat="1" ht="15" customHeight="1" x14ac:dyDescent="0.15">
      <c r="A56" s="400"/>
      <c r="B56" s="427"/>
      <c r="C56" s="132" t="s">
        <v>166</v>
      </c>
      <c r="D56" s="6">
        <v>8</v>
      </c>
      <c r="E56" s="6">
        <v>8</v>
      </c>
      <c r="F56" s="6">
        <v>5</v>
      </c>
      <c r="G56" s="6">
        <v>2</v>
      </c>
      <c r="H56" s="121">
        <v>2</v>
      </c>
      <c r="I56" s="122"/>
      <c r="J56" s="122"/>
      <c r="K56" s="122"/>
      <c r="L56" s="122"/>
      <c r="M56" s="122"/>
      <c r="N56" s="122"/>
      <c r="O56" s="122"/>
      <c r="P56" s="198">
        <f t="shared" si="22"/>
        <v>5</v>
      </c>
    </row>
    <row r="57" spans="1:16" s="17" customFormat="1" ht="15" customHeight="1" x14ac:dyDescent="0.15">
      <c r="A57" s="400"/>
      <c r="B57" s="427" t="s">
        <v>185</v>
      </c>
      <c r="C57" s="132" t="s">
        <v>163</v>
      </c>
      <c r="D57" s="1">
        <v>8.69</v>
      </c>
      <c r="E57" s="1">
        <v>9.27</v>
      </c>
      <c r="F57" s="1">
        <v>9.02</v>
      </c>
      <c r="G57" s="1">
        <v>6.98</v>
      </c>
      <c r="H57" s="49">
        <v>9.1199999999999992</v>
      </c>
      <c r="I57" s="33"/>
      <c r="J57" s="33"/>
      <c r="K57" s="33"/>
      <c r="L57" s="33"/>
      <c r="M57" s="33"/>
      <c r="N57" s="33"/>
      <c r="O57" s="33"/>
      <c r="P57" s="198">
        <f t="shared" si="22"/>
        <v>8.6159999999999997</v>
      </c>
    </row>
    <row r="58" spans="1:16" s="17" customFormat="1" ht="15" customHeight="1" x14ac:dyDescent="0.15">
      <c r="A58" s="400"/>
      <c r="B58" s="314"/>
      <c r="C58" s="132" t="s">
        <v>165</v>
      </c>
      <c r="D58" s="6">
        <v>14</v>
      </c>
      <c r="E58" s="6">
        <v>14</v>
      </c>
      <c r="F58" s="6">
        <v>14</v>
      </c>
      <c r="G58" s="6">
        <v>14</v>
      </c>
      <c r="H58" s="121">
        <v>14</v>
      </c>
      <c r="I58" s="122"/>
      <c r="J58" s="122"/>
      <c r="K58" s="122"/>
      <c r="L58" s="122"/>
      <c r="M58" s="122"/>
      <c r="N58" s="122"/>
      <c r="O58" s="122"/>
      <c r="P58" s="198">
        <f t="shared" si="22"/>
        <v>14</v>
      </c>
    </row>
    <row r="59" spans="1:16" s="17" customFormat="1" ht="15" customHeight="1" x14ac:dyDescent="0.15">
      <c r="A59" s="400"/>
      <c r="B59" s="427" t="s">
        <v>186</v>
      </c>
      <c r="C59" s="132" t="s">
        <v>163</v>
      </c>
      <c r="D59" s="67">
        <f>D55+D57</f>
        <v>11.58</v>
      </c>
      <c r="E59" s="67">
        <f t="shared" ref="E59:H59" si="23">E55+E57</f>
        <v>12.58</v>
      </c>
      <c r="F59" s="67">
        <f t="shared" si="23"/>
        <v>9.99</v>
      </c>
      <c r="G59" s="67">
        <f t="shared" si="23"/>
        <v>9.33</v>
      </c>
      <c r="H59" s="67">
        <f t="shared" si="23"/>
        <v>9.92</v>
      </c>
      <c r="I59" s="67"/>
      <c r="J59" s="67"/>
      <c r="K59" s="67"/>
      <c r="L59" s="67"/>
      <c r="M59" s="67"/>
      <c r="N59" s="67"/>
      <c r="O59" s="67"/>
      <c r="P59" s="198">
        <f t="shared" si="22"/>
        <v>10.68</v>
      </c>
    </row>
    <row r="60" spans="1:16" s="17" customFormat="1" ht="15" customHeight="1" x14ac:dyDescent="0.15">
      <c r="A60" s="400"/>
      <c r="B60" s="427"/>
      <c r="C60" s="132" t="s">
        <v>165</v>
      </c>
      <c r="D60" s="120">
        <f>D56+D58</f>
        <v>22</v>
      </c>
      <c r="E60" s="120">
        <f t="shared" ref="E60:H60" si="24">E56+E58</f>
        <v>22</v>
      </c>
      <c r="F60" s="120">
        <f t="shared" si="24"/>
        <v>19</v>
      </c>
      <c r="G60" s="120">
        <f t="shared" si="24"/>
        <v>16</v>
      </c>
      <c r="H60" s="120">
        <f t="shared" si="24"/>
        <v>16</v>
      </c>
      <c r="I60" s="120"/>
      <c r="J60" s="120"/>
      <c r="K60" s="120"/>
      <c r="L60" s="120"/>
      <c r="M60" s="120"/>
      <c r="N60" s="120"/>
      <c r="O60" s="120"/>
      <c r="P60" s="199">
        <f t="shared" si="22"/>
        <v>19</v>
      </c>
    </row>
    <row r="61" spans="1:16" s="17" customFormat="1" ht="15" customHeight="1" x14ac:dyDescent="0.15">
      <c r="A61" s="436"/>
      <c r="B61" s="433" t="s">
        <v>24</v>
      </c>
      <c r="C61" s="434"/>
      <c r="D61" s="162">
        <f>(D60-D54)/D54</f>
        <v>0.46666666666666667</v>
      </c>
      <c r="E61" s="162">
        <f t="shared" ref="E61:H61" si="25">(E60-E54)/E54</f>
        <v>0.375</v>
      </c>
      <c r="F61" s="162">
        <f t="shared" si="25"/>
        <v>0.26666666666666666</v>
      </c>
      <c r="G61" s="162">
        <f t="shared" si="25"/>
        <v>6.6666666666666666E-2</v>
      </c>
      <c r="H61" s="162">
        <f t="shared" si="25"/>
        <v>6.6666666666666666E-2</v>
      </c>
      <c r="I61" s="162"/>
      <c r="J61" s="162"/>
      <c r="K61" s="162"/>
      <c r="L61" s="162"/>
      <c r="M61" s="162"/>
      <c r="N61" s="162"/>
      <c r="O61" s="162"/>
      <c r="P61" s="147">
        <f>(P60-P54)/P54</f>
        <v>0.1287128712871288</v>
      </c>
    </row>
    <row r="62" spans="1:16" s="17" customFormat="1" ht="15" customHeight="1" x14ac:dyDescent="0.15">
      <c r="A62" s="399" t="s">
        <v>62</v>
      </c>
      <c r="B62" s="431" t="s">
        <v>183</v>
      </c>
      <c r="C62" s="432"/>
      <c r="D62" s="163">
        <v>13</v>
      </c>
      <c r="E62" s="163">
        <v>14</v>
      </c>
      <c r="F62" s="163">
        <v>20</v>
      </c>
      <c r="G62" s="163">
        <v>27</v>
      </c>
      <c r="H62" s="163">
        <v>30</v>
      </c>
      <c r="I62" s="163">
        <v>35</v>
      </c>
      <c r="J62" s="163">
        <v>44</v>
      </c>
      <c r="K62" s="163">
        <v>63</v>
      </c>
      <c r="L62" s="163">
        <v>68</v>
      </c>
      <c r="M62" s="163">
        <v>72</v>
      </c>
      <c r="N62" s="163">
        <v>66</v>
      </c>
      <c r="O62" s="163">
        <v>67</v>
      </c>
      <c r="P62" s="197">
        <f>AVERAGE(D62:O62)</f>
        <v>43.25</v>
      </c>
    </row>
    <row r="63" spans="1:16" s="17" customFormat="1" ht="15" customHeight="1" x14ac:dyDescent="0.15">
      <c r="A63" s="400"/>
      <c r="B63" s="427" t="s">
        <v>184</v>
      </c>
      <c r="C63" s="132" t="s">
        <v>164</v>
      </c>
      <c r="D63" s="1">
        <v>15.3</v>
      </c>
      <c r="E63" s="1">
        <v>11.6</v>
      </c>
      <c r="F63" s="1">
        <v>15.719999999999999</v>
      </c>
      <c r="G63" s="1">
        <v>15.76</v>
      </c>
      <c r="H63" s="49">
        <v>13.48</v>
      </c>
      <c r="I63" s="33"/>
      <c r="J63" s="33"/>
      <c r="K63" s="33"/>
      <c r="L63" s="33"/>
      <c r="M63" s="33"/>
      <c r="N63" s="33"/>
      <c r="O63" s="33"/>
      <c r="P63" s="198">
        <f t="shared" ref="P63:P68" si="26">AVERAGE(D63:O63)</f>
        <v>14.372</v>
      </c>
    </row>
    <row r="64" spans="1:16" s="17" customFormat="1" ht="15" customHeight="1" x14ac:dyDescent="0.15">
      <c r="A64" s="400"/>
      <c r="B64" s="427"/>
      <c r="C64" s="132" t="s">
        <v>166</v>
      </c>
      <c r="D64" s="6">
        <v>34</v>
      </c>
      <c r="E64" s="6">
        <v>34</v>
      </c>
      <c r="F64" s="6">
        <v>34</v>
      </c>
      <c r="G64" s="6">
        <v>31</v>
      </c>
      <c r="H64" s="121">
        <v>30</v>
      </c>
      <c r="I64" s="122"/>
      <c r="J64" s="122"/>
      <c r="K64" s="122"/>
      <c r="L64" s="122"/>
      <c r="M64" s="122"/>
      <c r="N64" s="122"/>
      <c r="O64" s="122"/>
      <c r="P64" s="198">
        <f t="shared" si="26"/>
        <v>32.6</v>
      </c>
    </row>
    <row r="65" spans="1:16" s="17" customFormat="1" ht="15" customHeight="1" x14ac:dyDescent="0.15">
      <c r="A65" s="400"/>
      <c r="B65" s="427" t="s">
        <v>185</v>
      </c>
      <c r="C65" s="132" t="s">
        <v>163</v>
      </c>
      <c r="D65" s="1">
        <v>18.68</v>
      </c>
      <c r="E65" s="1">
        <v>15.33</v>
      </c>
      <c r="F65" s="1">
        <v>17.080000000000002</v>
      </c>
      <c r="G65" s="1">
        <v>17.66</v>
      </c>
      <c r="H65" s="49">
        <v>17.12</v>
      </c>
      <c r="I65" s="33"/>
      <c r="J65" s="33"/>
      <c r="K65" s="33"/>
      <c r="L65" s="33"/>
      <c r="M65" s="33"/>
      <c r="N65" s="33"/>
      <c r="O65" s="33"/>
      <c r="P65" s="198">
        <f t="shared" si="26"/>
        <v>17.173999999999999</v>
      </c>
    </row>
    <row r="66" spans="1:16" s="17" customFormat="1" ht="15" customHeight="1" x14ac:dyDescent="0.15">
      <c r="A66" s="400"/>
      <c r="B66" s="314"/>
      <c r="C66" s="132" t="s">
        <v>165</v>
      </c>
      <c r="D66" s="6">
        <v>33</v>
      </c>
      <c r="E66" s="6">
        <v>32</v>
      </c>
      <c r="F66" s="6">
        <v>31</v>
      </c>
      <c r="G66" s="6">
        <v>30</v>
      </c>
      <c r="H66" s="121">
        <v>28</v>
      </c>
      <c r="I66" s="122"/>
      <c r="J66" s="122"/>
      <c r="K66" s="122"/>
      <c r="L66" s="122"/>
      <c r="M66" s="122"/>
      <c r="N66" s="122"/>
      <c r="O66" s="122"/>
      <c r="P66" s="198">
        <f t="shared" si="26"/>
        <v>30.8</v>
      </c>
    </row>
    <row r="67" spans="1:16" s="17" customFormat="1" ht="15" customHeight="1" x14ac:dyDescent="0.15">
      <c r="A67" s="400"/>
      <c r="B67" s="427" t="s">
        <v>186</v>
      </c>
      <c r="C67" s="132" t="s">
        <v>163</v>
      </c>
      <c r="D67" s="67">
        <v>33.980000000000004</v>
      </c>
      <c r="E67" s="67">
        <v>26.93</v>
      </c>
      <c r="F67" s="67">
        <v>32.799999999999997</v>
      </c>
      <c r="G67" s="67">
        <v>33.42</v>
      </c>
      <c r="H67" s="67">
        <v>30.6</v>
      </c>
      <c r="I67" s="67"/>
      <c r="J67" s="67"/>
      <c r="K67" s="67"/>
      <c r="L67" s="67"/>
      <c r="M67" s="67"/>
      <c r="N67" s="67"/>
      <c r="O67" s="67"/>
      <c r="P67" s="198">
        <f t="shared" si="26"/>
        <v>31.546000000000003</v>
      </c>
    </row>
    <row r="68" spans="1:16" s="17" customFormat="1" ht="15" customHeight="1" x14ac:dyDescent="0.15">
      <c r="A68" s="400"/>
      <c r="B68" s="427"/>
      <c r="C68" s="132" t="s">
        <v>165</v>
      </c>
      <c r="D68" s="120">
        <f>D64+D66</f>
        <v>67</v>
      </c>
      <c r="E68" s="120">
        <f t="shared" ref="E68:H68" si="27">E64+E66</f>
        <v>66</v>
      </c>
      <c r="F68" s="120">
        <f t="shared" si="27"/>
        <v>65</v>
      </c>
      <c r="G68" s="120">
        <f t="shared" si="27"/>
        <v>61</v>
      </c>
      <c r="H68" s="120">
        <f t="shared" si="27"/>
        <v>58</v>
      </c>
      <c r="I68" s="120"/>
      <c r="J68" s="120"/>
      <c r="K68" s="120"/>
      <c r="L68" s="120"/>
      <c r="M68" s="120"/>
      <c r="N68" s="120"/>
      <c r="O68" s="120"/>
      <c r="P68" s="199">
        <f t="shared" si="26"/>
        <v>63.4</v>
      </c>
    </row>
    <row r="69" spans="1:16" s="17" customFormat="1" ht="15" customHeight="1" x14ac:dyDescent="0.15">
      <c r="A69" s="436"/>
      <c r="B69" s="433" t="s">
        <v>24</v>
      </c>
      <c r="C69" s="434"/>
      <c r="D69" s="162">
        <f>(D68-D62)/D62</f>
        <v>4.1538461538461542</v>
      </c>
      <c r="E69" s="162">
        <f t="shared" ref="E69:H69" si="28">(E68-E62)/E62</f>
        <v>3.7142857142857144</v>
      </c>
      <c r="F69" s="162">
        <f t="shared" si="28"/>
        <v>2.25</v>
      </c>
      <c r="G69" s="162">
        <f t="shared" si="28"/>
        <v>1.2592592592592593</v>
      </c>
      <c r="H69" s="162">
        <f t="shared" si="28"/>
        <v>0.93333333333333335</v>
      </c>
      <c r="I69" s="162"/>
      <c r="J69" s="162"/>
      <c r="K69" s="162"/>
      <c r="L69" s="162"/>
      <c r="M69" s="162"/>
      <c r="N69" s="162"/>
      <c r="O69" s="162"/>
      <c r="P69" s="147">
        <f>(P68-P62)/P62</f>
        <v>0.46589595375722542</v>
      </c>
    </row>
    <row r="70" spans="1:16" s="17" customFormat="1" ht="15" customHeight="1" x14ac:dyDescent="0.15">
      <c r="A70" s="399" t="s">
        <v>11</v>
      </c>
      <c r="B70" s="431" t="s">
        <v>183</v>
      </c>
      <c r="C70" s="432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97" t="e">
        <f>AVERAGE(D70:O70)</f>
        <v>#DIV/0!</v>
      </c>
    </row>
    <row r="71" spans="1:16" s="17" customFormat="1" ht="15" customHeight="1" x14ac:dyDescent="0.15">
      <c r="A71" s="400"/>
      <c r="B71" s="427" t="s">
        <v>184</v>
      </c>
      <c r="C71" s="132" t="s">
        <v>164</v>
      </c>
      <c r="D71" s="1"/>
      <c r="E71" s="1"/>
      <c r="F71" s="1"/>
      <c r="G71" s="1"/>
      <c r="H71" s="49"/>
      <c r="I71" s="33"/>
      <c r="J71" s="33"/>
      <c r="K71" s="33"/>
      <c r="L71" s="33"/>
      <c r="M71" s="33"/>
      <c r="N71" s="33"/>
      <c r="O71" s="33"/>
      <c r="P71" s="198" t="e">
        <f t="shared" ref="P71:P76" si="29">AVERAGE(D71:O71)</f>
        <v>#DIV/0!</v>
      </c>
    </row>
    <row r="72" spans="1:16" s="17" customFormat="1" ht="15" customHeight="1" x14ac:dyDescent="0.15">
      <c r="A72" s="400"/>
      <c r="B72" s="427"/>
      <c r="C72" s="132" t="s">
        <v>166</v>
      </c>
      <c r="D72" s="6">
        <v>10</v>
      </c>
      <c r="E72" s="6">
        <v>9</v>
      </c>
      <c r="F72" s="6">
        <v>16</v>
      </c>
      <c r="G72" s="6">
        <v>18</v>
      </c>
      <c r="H72" s="121">
        <v>16</v>
      </c>
      <c r="I72" s="122"/>
      <c r="J72" s="122"/>
      <c r="K72" s="122"/>
      <c r="L72" s="122"/>
      <c r="M72" s="122"/>
      <c r="N72" s="122"/>
      <c r="O72" s="122"/>
      <c r="P72" s="198">
        <f t="shared" si="29"/>
        <v>13.8</v>
      </c>
    </row>
    <row r="73" spans="1:16" s="17" customFormat="1" ht="15" customHeight="1" x14ac:dyDescent="0.15">
      <c r="A73" s="400"/>
      <c r="B73" s="427" t="s">
        <v>185</v>
      </c>
      <c r="C73" s="132" t="s">
        <v>163</v>
      </c>
      <c r="D73" s="1"/>
      <c r="E73" s="1"/>
      <c r="F73" s="1"/>
      <c r="G73" s="1"/>
      <c r="H73" s="49"/>
      <c r="I73" s="33"/>
      <c r="J73" s="33"/>
      <c r="K73" s="33"/>
      <c r="L73" s="33"/>
      <c r="M73" s="33"/>
      <c r="N73" s="33"/>
      <c r="O73" s="33"/>
      <c r="P73" s="198" t="e">
        <f t="shared" si="29"/>
        <v>#DIV/0!</v>
      </c>
    </row>
    <row r="74" spans="1:16" s="17" customFormat="1" ht="15" customHeight="1" x14ac:dyDescent="0.15">
      <c r="A74" s="400"/>
      <c r="B74" s="314"/>
      <c r="C74" s="132" t="s">
        <v>165</v>
      </c>
      <c r="D74" s="195">
        <v>3</v>
      </c>
      <c r="E74" s="195">
        <v>4</v>
      </c>
      <c r="F74" s="195">
        <v>5</v>
      </c>
      <c r="G74" s="195">
        <v>5</v>
      </c>
      <c r="H74" s="196">
        <v>6</v>
      </c>
      <c r="I74" s="122"/>
      <c r="J74" s="122"/>
      <c r="K74" s="122"/>
      <c r="L74" s="122"/>
      <c r="M74" s="122"/>
      <c r="N74" s="122"/>
      <c r="O74" s="122"/>
      <c r="P74" s="198">
        <f t="shared" si="29"/>
        <v>4.5999999999999996</v>
      </c>
    </row>
    <row r="75" spans="1:16" s="17" customFormat="1" ht="15" customHeight="1" x14ac:dyDescent="0.15">
      <c r="A75" s="400"/>
      <c r="B75" s="427" t="s">
        <v>186</v>
      </c>
      <c r="C75" s="132" t="s">
        <v>163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198" t="e">
        <f t="shared" si="29"/>
        <v>#DIV/0!</v>
      </c>
    </row>
    <row r="76" spans="1:16" s="17" customFormat="1" ht="15" customHeight="1" x14ac:dyDescent="0.15">
      <c r="A76" s="400"/>
      <c r="B76" s="427"/>
      <c r="C76" s="132" t="s">
        <v>165</v>
      </c>
      <c r="D76" s="120">
        <f>D72+D74</f>
        <v>13</v>
      </c>
      <c r="E76" s="120">
        <f t="shared" ref="E76:H76" si="30">E72+E74</f>
        <v>13</v>
      </c>
      <c r="F76" s="120">
        <f t="shared" si="30"/>
        <v>21</v>
      </c>
      <c r="G76" s="120">
        <f t="shared" si="30"/>
        <v>23</v>
      </c>
      <c r="H76" s="120">
        <f t="shared" si="30"/>
        <v>22</v>
      </c>
      <c r="I76" s="120"/>
      <c r="J76" s="120"/>
      <c r="K76" s="120"/>
      <c r="L76" s="120"/>
      <c r="M76" s="120"/>
      <c r="N76" s="120"/>
      <c r="O76" s="120"/>
      <c r="P76" s="199">
        <f t="shared" si="29"/>
        <v>18.399999999999999</v>
      </c>
    </row>
    <row r="77" spans="1:16" s="17" customFormat="1" ht="15" customHeight="1" x14ac:dyDescent="0.15">
      <c r="A77" s="436"/>
      <c r="B77" s="433" t="s">
        <v>24</v>
      </c>
      <c r="C77" s="434"/>
      <c r="D77" s="162" t="e">
        <f>(D76-D70)/D70</f>
        <v>#DIV/0!</v>
      </c>
      <c r="E77" s="162" t="e">
        <f t="shared" ref="E77:H77" si="31">(E76-E70)/E70</f>
        <v>#DIV/0!</v>
      </c>
      <c r="F77" s="162" t="e">
        <f t="shared" si="31"/>
        <v>#DIV/0!</v>
      </c>
      <c r="G77" s="162" t="e">
        <f t="shared" si="31"/>
        <v>#DIV/0!</v>
      </c>
      <c r="H77" s="162" t="e">
        <f t="shared" si="31"/>
        <v>#DIV/0!</v>
      </c>
      <c r="I77" s="162"/>
      <c r="J77" s="162"/>
      <c r="K77" s="162"/>
      <c r="L77" s="162"/>
      <c r="M77" s="162"/>
      <c r="N77" s="162"/>
      <c r="O77" s="162"/>
      <c r="P77" s="147" t="e">
        <f>(P76-P70)/P70</f>
        <v>#DIV/0!</v>
      </c>
    </row>
    <row r="78" spans="1:16" s="17" customFormat="1" ht="15" customHeight="1" x14ac:dyDescent="0.15">
      <c r="A78" s="441" t="s">
        <v>19</v>
      </c>
      <c r="B78" s="437" t="s">
        <v>183</v>
      </c>
      <c r="C78" s="438"/>
      <c r="D78" s="29">
        <f>D14+D22+D30+D38+D46+D54+D62+D70</f>
        <v>816</v>
      </c>
      <c r="E78" s="29">
        <f t="shared" ref="E78:O79" si="32">E14+E22+E30+E38+E46+E54+E62+E70</f>
        <v>787</v>
      </c>
      <c r="F78" s="29">
        <f t="shared" si="32"/>
        <v>793</v>
      </c>
      <c r="G78" s="29">
        <f t="shared" si="32"/>
        <v>790</v>
      </c>
      <c r="H78" s="50">
        <f>H14+H22+H30+H38+H46+H54+H62+H70</f>
        <v>788</v>
      </c>
      <c r="I78" s="29">
        <f t="shared" ref="I78" si="33">I14+I22+I30+I38+I46+I54+I62+I70</f>
        <v>780</v>
      </c>
      <c r="J78" s="29">
        <f t="shared" si="32"/>
        <v>789</v>
      </c>
      <c r="K78" s="29">
        <f t="shared" si="32"/>
        <v>805</v>
      </c>
      <c r="L78" s="29">
        <f t="shared" si="32"/>
        <v>811</v>
      </c>
      <c r="M78" s="50">
        <f t="shared" si="32"/>
        <v>812</v>
      </c>
      <c r="N78" s="29">
        <f t="shared" si="32"/>
        <v>814</v>
      </c>
      <c r="O78" s="29">
        <f t="shared" si="32"/>
        <v>811</v>
      </c>
      <c r="P78" s="200">
        <f>AVERAGE(D78:O78)</f>
        <v>799.66666666666663</v>
      </c>
    </row>
    <row r="79" spans="1:16" ht="15" customHeight="1" x14ac:dyDescent="0.15">
      <c r="A79" s="442"/>
      <c r="B79" s="412" t="s">
        <v>184</v>
      </c>
      <c r="C79" s="91" t="s">
        <v>164</v>
      </c>
      <c r="D79" s="83">
        <f>D15+D23+D31+D39+D47+D55+D63+D71</f>
        <v>360.60359826523808</v>
      </c>
      <c r="E79" s="83">
        <f t="shared" si="32"/>
        <v>202.57573479230771</v>
      </c>
      <c r="F79" s="83">
        <f t="shared" si="32"/>
        <v>313.69480411666677</v>
      </c>
      <c r="G79" s="83">
        <f t="shared" si="32"/>
        <v>347.191079</v>
      </c>
      <c r="H79" s="84">
        <f t="shared" si="32"/>
        <v>325.80703867809524</v>
      </c>
      <c r="I79" s="85"/>
      <c r="J79" s="85"/>
      <c r="K79" s="85"/>
      <c r="L79" s="85"/>
      <c r="M79" s="85"/>
      <c r="N79" s="85"/>
      <c r="O79" s="85"/>
      <c r="P79" s="201">
        <f t="shared" ref="P79:P84" si="34">AVERAGE(D79:O79)</f>
        <v>309.97445097046159</v>
      </c>
    </row>
    <row r="80" spans="1:16" ht="15" customHeight="1" x14ac:dyDescent="0.15">
      <c r="A80" s="442"/>
      <c r="B80" s="412"/>
      <c r="C80" s="91" t="s">
        <v>166</v>
      </c>
      <c r="D80" s="125">
        <f>D16+D24+D32+D40+D48+D56+D64+D72</f>
        <v>646</v>
      </c>
      <c r="E80" s="125">
        <f t="shared" ref="E80:H80" si="35">E16+E24+E32+E40+E48+E56+E64+E72</f>
        <v>593</v>
      </c>
      <c r="F80" s="125">
        <f t="shared" si="35"/>
        <v>662</v>
      </c>
      <c r="G80" s="125">
        <f t="shared" si="35"/>
        <v>654</v>
      </c>
      <c r="H80" s="126">
        <f t="shared" si="35"/>
        <v>627</v>
      </c>
      <c r="I80" s="127"/>
      <c r="J80" s="127"/>
      <c r="K80" s="127"/>
      <c r="L80" s="127"/>
      <c r="M80" s="127"/>
      <c r="N80" s="127"/>
      <c r="O80" s="127"/>
      <c r="P80" s="201">
        <f t="shared" si="34"/>
        <v>636.4</v>
      </c>
    </row>
    <row r="81" spans="1:16" ht="15" customHeight="1" x14ac:dyDescent="0.15">
      <c r="A81" s="442"/>
      <c r="B81" s="412" t="s">
        <v>185</v>
      </c>
      <c r="C81" s="91" t="s">
        <v>163</v>
      </c>
      <c r="D81" s="26">
        <f>D17+D25+D33+D41+D49+D57+D65+D73</f>
        <v>200.5938452147619</v>
      </c>
      <c r="E81" s="26">
        <f t="shared" ref="E81:H81" si="36">E17+E25+E33+E41+E49+E57+E65+E73</f>
        <v>166.61481480769231</v>
      </c>
      <c r="F81" s="26">
        <f t="shared" si="36"/>
        <v>186.43119368333336</v>
      </c>
      <c r="G81" s="26">
        <f t="shared" si="36"/>
        <v>179.93249799999998</v>
      </c>
      <c r="H81" s="51">
        <f t="shared" si="36"/>
        <v>183.54637332190484</v>
      </c>
      <c r="I81" s="34"/>
      <c r="J81" s="34"/>
      <c r="K81" s="34"/>
      <c r="L81" s="34"/>
      <c r="M81" s="34"/>
      <c r="N81" s="34"/>
      <c r="O81" s="34"/>
      <c r="P81" s="201">
        <f t="shared" si="34"/>
        <v>183.42374500553848</v>
      </c>
    </row>
    <row r="82" spans="1:16" ht="15" customHeight="1" x14ac:dyDescent="0.15">
      <c r="A82" s="442"/>
      <c r="B82" s="415"/>
      <c r="C82" s="91" t="s">
        <v>165</v>
      </c>
      <c r="D82" s="125">
        <f>D18+D26+D34+D42+D50+D58+D66+D74</f>
        <v>279</v>
      </c>
      <c r="E82" s="125">
        <f t="shared" ref="E82:H82" si="37">E18+E26+E34+E42+E50+E58+E66+E74</f>
        <v>282</v>
      </c>
      <c r="F82" s="125">
        <f t="shared" si="37"/>
        <v>285</v>
      </c>
      <c r="G82" s="125">
        <f t="shared" si="37"/>
        <v>285</v>
      </c>
      <c r="H82" s="126">
        <f t="shared" si="37"/>
        <v>281</v>
      </c>
      <c r="I82" s="127"/>
      <c r="J82" s="127"/>
      <c r="K82" s="127"/>
      <c r="L82" s="127"/>
      <c r="M82" s="127"/>
      <c r="N82" s="127"/>
      <c r="O82" s="127"/>
      <c r="P82" s="201">
        <f t="shared" si="34"/>
        <v>282.39999999999998</v>
      </c>
    </row>
    <row r="83" spans="1:16" ht="15" customHeight="1" x14ac:dyDescent="0.15">
      <c r="A83" s="442"/>
      <c r="B83" s="412" t="s">
        <v>186</v>
      </c>
      <c r="C83" s="91" t="s">
        <v>163</v>
      </c>
      <c r="D83" s="26">
        <f>D79+D81</f>
        <v>561.19744347999995</v>
      </c>
      <c r="E83" s="26">
        <f t="shared" ref="E83:H83" si="38">E79+E81</f>
        <v>369.19054960000005</v>
      </c>
      <c r="F83" s="26">
        <f t="shared" si="38"/>
        <v>500.12599780000016</v>
      </c>
      <c r="G83" s="26">
        <f t="shared" si="38"/>
        <v>527.12357699999995</v>
      </c>
      <c r="H83" s="26">
        <f t="shared" si="38"/>
        <v>509.35341200000005</v>
      </c>
      <c r="I83" s="26"/>
      <c r="J83" s="26"/>
      <c r="K83" s="26"/>
      <c r="L83" s="26"/>
      <c r="M83" s="26"/>
      <c r="N83" s="26"/>
      <c r="O83" s="26"/>
      <c r="P83" s="201">
        <f t="shared" si="34"/>
        <v>493.39819597600001</v>
      </c>
    </row>
    <row r="84" spans="1:16" ht="15" customHeight="1" x14ac:dyDescent="0.15">
      <c r="A84" s="442"/>
      <c r="B84" s="412"/>
      <c r="C84" s="91" t="s">
        <v>165</v>
      </c>
      <c r="D84" s="125">
        <f>D80+D82</f>
        <v>925</v>
      </c>
      <c r="E84" s="125">
        <f t="shared" ref="E84:H84" si="39">E80+E82</f>
        <v>875</v>
      </c>
      <c r="F84" s="125">
        <f t="shared" si="39"/>
        <v>947</v>
      </c>
      <c r="G84" s="125">
        <f t="shared" si="39"/>
        <v>939</v>
      </c>
      <c r="H84" s="125">
        <f t="shared" si="39"/>
        <v>908</v>
      </c>
      <c r="I84" s="125"/>
      <c r="J84" s="125"/>
      <c r="K84" s="125"/>
      <c r="L84" s="125"/>
      <c r="M84" s="125"/>
      <c r="N84" s="125"/>
      <c r="O84" s="125"/>
      <c r="P84" s="202">
        <f t="shared" si="34"/>
        <v>918.8</v>
      </c>
    </row>
    <row r="85" spans="1:16" ht="15" customHeight="1" x14ac:dyDescent="0.15">
      <c r="A85" s="443"/>
      <c r="B85" s="439" t="s">
        <v>24</v>
      </c>
      <c r="C85" s="440"/>
      <c r="D85" s="164">
        <f>(D84-D78)/D78</f>
        <v>0.13357843137254902</v>
      </c>
      <c r="E85" s="164">
        <f t="shared" ref="E85:H85" si="40">(E84-E78)/E78</f>
        <v>0.11181702668360864</v>
      </c>
      <c r="F85" s="164">
        <f t="shared" si="40"/>
        <v>0.19419924337957126</v>
      </c>
      <c r="G85" s="164">
        <f t="shared" si="40"/>
        <v>0.18860759493670887</v>
      </c>
      <c r="H85" s="164">
        <f t="shared" si="40"/>
        <v>0.15228426395939088</v>
      </c>
      <c r="I85" s="164"/>
      <c r="J85" s="164"/>
      <c r="K85" s="164"/>
      <c r="L85" s="164"/>
      <c r="M85" s="164"/>
      <c r="N85" s="164"/>
      <c r="O85" s="164"/>
      <c r="P85" s="203">
        <f>(P84-P78)/P78</f>
        <v>0.14897874114214255</v>
      </c>
    </row>
  </sheetData>
  <mergeCells count="57">
    <mergeCell ref="B85:C85"/>
    <mergeCell ref="B69:C69"/>
    <mergeCell ref="A62:A69"/>
    <mergeCell ref="A78:A85"/>
    <mergeCell ref="B83:B84"/>
    <mergeCell ref="B55:B56"/>
    <mergeCell ref="B57:B58"/>
    <mergeCell ref="A70:A77"/>
    <mergeCell ref="B59:B60"/>
    <mergeCell ref="B47:B48"/>
    <mergeCell ref="B49:B50"/>
    <mergeCell ref="B51:B52"/>
    <mergeCell ref="B54:C54"/>
    <mergeCell ref="B77:C77"/>
    <mergeCell ref="B63:B64"/>
    <mergeCell ref="B65:B66"/>
    <mergeCell ref="B67:B68"/>
    <mergeCell ref="B61:C61"/>
    <mergeCell ref="B62:C62"/>
    <mergeCell ref="B70:C70"/>
    <mergeCell ref="B79:B80"/>
    <mergeCell ref="B81:B82"/>
    <mergeCell ref="B71:B72"/>
    <mergeCell ref="B73:B74"/>
    <mergeCell ref="B75:B76"/>
    <mergeCell ref="B78:C78"/>
    <mergeCell ref="A46:A53"/>
    <mergeCell ref="A54:A61"/>
    <mergeCell ref="B30:C30"/>
    <mergeCell ref="B37:C37"/>
    <mergeCell ref="A30:A37"/>
    <mergeCell ref="B38:C38"/>
    <mergeCell ref="B45:C45"/>
    <mergeCell ref="A38:A45"/>
    <mergeCell ref="B39:B40"/>
    <mergeCell ref="B41:B42"/>
    <mergeCell ref="B43:B44"/>
    <mergeCell ref="B31:B32"/>
    <mergeCell ref="B33:B34"/>
    <mergeCell ref="B35:B36"/>
    <mergeCell ref="B46:C46"/>
    <mergeCell ref="B53:C53"/>
    <mergeCell ref="A22:A29"/>
    <mergeCell ref="B22:C22"/>
    <mergeCell ref="B29:C29"/>
    <mergeCell ref="B27:B28"/>
    <mergeCell ref="B23:B24"/>
    <mergeCell ref="B25:B26"/>
    <mergeCell ref="A1:P11"/>
    <mergeCell ref="A12:P12"/>
    <mergeCell ref="A13:C13"/>
    <mergeCell ref="B15:B16"/>
    <mergeCell ref="B17:B18"/>
    <mergeCell ref="A14:A21"/>
    <mergeCell ref="B14:C14"/>
    <mergeCell ref="B19:B20"/>
    <mergeCell ref="B21:C21"/>
  </mergeCells>
  <phoneticPr fontId="3" type="noConversion"/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0435-804E-42E2-AF57-CBF2DDAAC32B}">
  <dimension ref="A1:R40"/>
  <sheetViews>
    <sheetView zoomScale="85" zoomScaleNormal="85" workbookViewId="0">
      <selection activeCell="G39" sqref="G39"/>
    </sheetView>
  </sheetViews>
  <sheetFormatPr defaultRowHeight="15" customHeight="1" x14ac:dyDescent="0.15"/>
  <cols>
    <col min="18" max="18" width="9" customWidth="1"/>
  </cols>
  <sheetData>
    <row r="1" spans="1:18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18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18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18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18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18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18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18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18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18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18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18" s="17" customFormat="1" ht="15" customHeight="1" x14ac:dyDescent="0.15">
      <c r="A12" s="337" t="s">
        <v>168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</row>
    <row r="13" spans="1:18" s="17" customFormat="1" ht="15" customHeight="1" x14ac:dyDescent="0.15">
      <c r="A13" s="337" t="s">
        <v>0</v>
      </c>
      <c r="B13" s="296"/>
      <c r="C13" s="74" t="s">
        <v>63</v>
      </c>
      <c r="D13" s="74" t="s">
        <v>17</v>
      </c>
      <c r="E13" s="74" t="s">
        <v>27</v>
      </c>
      <c r="F13" s="74" t="s">
        <v>28</v>
      </c>
      <c r="G13" s="74" t="s">
        <v>29</v>
      </c>
      <c r="H13" s="74" t="s">
        <v>30</v>
      </c>
      <c r="I13" s="74" t="s">
        <v>31</v>
      </c>
      <c r="J13" s="74" t="s">
        <v>32</v>
      </c>
      <c r="K13" s="74" t="s">
        <v>33</v>
      </c>
      <c r="L13" s="74" t="s">
        <v>34</v>
      </c>
      <c r="M13" s="74" t="s">
        <v>35</v>
      </c>
      <c r="N13" s="74" t="s">
        <v>36</v>
      </c>
      <c r="O13" s="74" t="s">
        <v>10</v>
      </c>
      <c r="P13" s="74" t="s">
        <v>106</v>
      </c>
    </row>
    <row r="14" spans="1:18" s="17" customFormat="1" ht="15" customHeight="1" x14ac:dyDescent="0.15">
      <c r="A14" s="399" t="s">
        <v>4</v>
      </c>
      <c r="B14" s="79" t="s">
        <v>100</v>
      </c>
      <c r="C14" s="25">
        <v>15.115845931747083</v>
      </c>
      <c r="D14" s="25">
        <v>11.989561246460333</v>
      </c>
      <c r="E14" s="25">
        <v>22.246711231147</v>
      </c>
      <c r="F14" s="25">
        <v>18.540879811539167</v>
      </c>
      <c r="G14" s="47">
        <v>11.941903904720917</v>
      </c>
      <c r="H14" s="47">
        <v>12.333333333333334</v>
      </c>
      <c r="I14" s="47">
        <v>10.545833333333333</v>
      </c>
      <c r="J14" s="47">
        <v>15.129211630434781</v>
      </c>
      <c r="K14" s="47">
        <v>15.28</v>
      </c>
      <c r="L14" s="47">
        <v>20.313032975609755</v>
      </c>
      <c r="M14" s="47">
        <v>21.395348837209301</v>
      </c>
      <c r="N14" s="47">
        <v>21.988372093023255</v>
      </c>
      <c r="O14" s="25">
        <f>AVERAGE(C14:N14)</f>
        <v>16.401669527379855</v>
      </c>
      <c r="P14" s="380">
        <f>RANK(R14,R14:R21,0)</f>
        <v>1</v>
      </c>
      <c r="R14" s="100">
        <f>G16</f>
        <v>1.9301779836704087</v>
      </c>
    </row>
    <row r="15" spans="1:18" s="17" customFormat="1" ht="15" customHeight="1" x14ac:dyDescent="0.15">
      <c r="A15" s="400"/>
      <c r="B15" s="79" t="s">
        <v>102</v>
      </c>
      <c r="C15" s="25">
        <v>18.850000000000001</v>
      </c>
      <c r="D15" s="25">
        <v>13.61</v>
      </c>
      <c r="E15" s="25">
        <v>22.72</v>
      </c>
      <c r="F15" s="25">
        <v>24.13</v>
      </c>
      <c r="G15" s="47">
        <v>23.05</v>
      </c>
      <c r="H15" s="47"/>
      <c r="I15" s="47"/>
      <c r="J15" s="47"/>
      <c r="K15" s="47"/>
      <c r="L15" s="47"/>
      <c r="M15" s="47"/>
      <c r="N15" s="47"/>
      <c r="O15" s="25">
        <f>AVERAGE(C15:N15)</f>
        <v>20.472000000000001</v>
      </c>
      <c r="P15" s="381"/>
      <c r="R15" s="100">
        <f>G19</f>
        <v>0.94216867469879517</v>
      </c>
    </row>
    <row r="16" spans="1:18" s="17" customFormat="1" ht="15" customHeight="1" x14ac:dyDescent="0.15">
      <c r="A16" s="400"/>
      <c r="B16" s="27" t="s">
        <v>109</v>
      </c>
      <c r="C16" s="42">
        <f>C15/C14</f>
        <v>1.2470357322450776</v>
      </c>
      <c r="D16" s="42">
        <f t="shared" ref="D16:O16" si="0">D15/D14</f>
        <v>1.1351541328518646</v>
      </c>
      <c r="E16" s="42">
        <f t="shared" si="0"/>
        <v>1.0212745499294458</v>
      </c>
      <c r="F16" s="42">
        <f t="shared" si="0"/>
        <v>1.3014484881662609</v>
      </c>
      <c r="G16" s="48">
        <f t="shared" si="0"/>
        <v>1.9301779836704087</v>
      </c>
      <c r="H16" s="48">
        <f t="shared" si="0"/>
        <v>0</v>
      </c>
      <c r="I16" s="48">
        <f t="shared" si="0"/>
        <v>0</v>
      </c>
      <c r="J16" s="48">
        <f t="shared" si="0"/>
        <v>0</v>
      </c>
      <c r="K16" s="48">
        <f t="shared" si="0"/>
        <v>0</v>
      </c>
      <c r="L16" s="48">
        <f t="shared" si="0"/>
        <v>0</v>
      </c>
      <c r="M16" s="48">
        <f t="shared" si="0"/>
        <v>0</v>
      </c>
      <c r="N16" s="48">
        <f t="shared" si="0"/>
        <v>0</v>
      </c>
      <c r="O16" s="42">
        <f t="shared" si="0"/>
        <v>1.2481656191051409</v>
      </c>
      <c r="P16" s="382"/>
      <c r="R16" s="100">
        <f>G22</f>
        <v>0.30950305143853529</v>
      </c>
    </row>
    <row r="17" spans="1:18" s="17" customFormat="1" ht="15" customHeight="1" x14ac:dyDescent="0.15">
      <c r="A17" s="383" t="s">
        <v>64</v>
      </c>
      <c r="B17" s="78" t="s">
        <v>100</v>
      </c>
      <c r="C17" s="28">
        <v>8.3000000000000007</v>
      </c>
      <c r="D17" s="28">
        <v>8.3000000000000007</v>
      </c>
      <c r="E17" s="28">
        <v>8.3000000000000007</v>
      </c>
      <c r="F17" s="28">
        <v>8.3000000000000007</v>
      </c>
      <c r="G17" s="41">
        <v>8.3000000000000007</v>
      </c>
      <c r="H17" s="41">
        <v>8.3000000000000007</v>
      </c>
      <c r="I17" s="41">
        <v>8.3000000000000007</v>
      </c>
      <c r="J17" s="41">
        <v>8.3000000000000007</v>
      </c>
      <c r="K17" s="41">
        <v>8.3000000000000007</v>
      </c>
      <c r="L17" s="41">
        <v>8.3000000000000007</v>
      </c>
      <c r="M17" s="41">
        <v>8.3000000000000007</v>
      </c>
      <c r="N17" s="41">
        <v>8.3000000000000007</v>
      </c>
      <c r="O17" s="25">
        <f>AVERAGE(C17:N17)</f>
        <v>8.2999999999999989</v>
      </c>
      <c r="P17" s="380">
        <f>RANK(R15,R14:R21,0)</f>
        <v>6</v>
      </c>
      <c r="R17" s="100">
        <f>G25</f>
        <v>1.1564548169851427</v>
      </c>
    </row>
    <row r="18" spans="1:18" s="17" customFormat="1" ht="15" customHeight="1" x14ac:dyDescent="0.15">
      <c r="A18" s="384"/>
      <c r="B18" s="79" t="s">
        <v>102</v>
      </c>
      <c r="C18" s="1">
        <v>5.49</v>
      </c>
      <c r="D18" s="1">
        <v>2.85</v>
      </c>
      <c r="E18" s="1">
        <v>5.64</v>
      </c>
      <c r="F18" s="1">
        <v>7.65</v>
      </c>
      <c r="G18" s="49">
        <v>7.82</v>
      </c>
      <c r="H18" s="49"/>
      <c r="I18" s="49"/>
      <c r="J18" s="49"/>
      <c r="K18" s="49"/>
      <c r="L18" s="49"/>
      <c r="M18" s="49"/>
      <c r="N18" s="49"/>
      <c r="O18" s="25">
        <f>AVERAGE(C18:N18)</f>
        <v>5.8900000000000006</v>
      </c>
      <c r="P18" s="381"/>
      <c r="R18" s="100">
        <f>G28</f>
        <v>1.8838573689126836</v>
      </c>
    </row>
    <row r="19" spans="1:18" s="17" customFormat="1" ht="15" customHeight="1" x14ac:dyDescent="0.15">
      <c r="A19" s="385"/>
      <c r="B19" s="37" t="s">
        <v>109</v>
      </c>
      <c r="C19" s="42">
        <f>C18/C17</f>
        <v>0.66144578313253011</v>
      </c>
      <c r="D19" s="42">
        <f t="shared" ref="D19:O19" si="1">D18/D17</f>
        <v>0.34337349397590361</v>
      </c>
      <c r="E19" s="42">
        <f t="shared" si="1"/>
        <v>0.67951807228915651</v>
      </c>
      <c r="F19" s="42">
        <f t="shared" si="1"/>
        <v>0.92168674698795172</v>
      </c>
      <c r="G19" s="48">
        <f t="shared" si="1"/>
        <v>0.94216867469879517</v>
      </c>
      <c r="H19" s="48">
        <f t="shared" si="1"/>
        <v>0</v>
      </c>
      <c r="I19" s="48">
        <f t="shared" si="1"/>
        <v>0</v>
      </c>
      <c r="J19" s="48">
        <f t="shared" si="1"/>
        <v>0</v>
      </c>
      <c r="K19" s="48">
        <f t="shared" si="1"/>
        <v>0</v>
      </c>
      <c r="L19" s="48">
        <f t="shared" si="1"/>
        <v>0</v>
      </c>
      <c r="M19" s="48">
        <f t="shared" si="1"/>
        <v>0</v>
      </c>
      <c r="N19" s="48">
        <f t="shared" si="1"/>
        <v>0</v>
      </c>
      <c r="O19" s="42">
        <f t="shared" si="1"/>
        <v>0.70963855421686761</v>
      </c>
      <c r="P19" s="382"/>
      <c r="R19" s="100">
        <f>G31</f>
        <v>5.1000000000000004E-3</v>
      </c>
    </row>
    <row r="20" spans="1:18" s="17" customFormat="1" ht="15" customHeight="1" x14ac:dyDescent="0.15">
      <c r="A20" s="384" t="s">
        <v>5</v>
      </c>
      <c r="B20" s="79" t="s">
        <v>100</v>
      </c>
      <c r="C20" s="3">
        <v>6.1871547550575796</v>
      </c>
      <c r="D20" s="3">
        <v>5.0637140356148196</v>
      </c>
      <c r="E20" s="3">
        <v>8.66</v>
      </c>
      <c r="F20" s="3">
        <v>10.41</v>
      </c>
      <c r="G20" s="47">
        <v>11.47</v>
      </c>
      <c r="H20" s="47">
        <v>8.5</v>
      </c>
      <c r="I20" s="47">
        <v>6.44</v>
      </c>
      <c r="J20" s="47">
        <v>6.04</v>
      </c>
      <c r="K20" s="47">
        <v>7.02</v>
      </c>
      <c r="L20" s="47">
        <v>8.81</v>
      </c>
      <c r="M20" s="47">
        <v>10</v>
      </c>
      <c r="N20" s="47">
        <v>12.17</v>
      </c>
      <c r="O20" s="25">
        <f>AVERAGE(C20:N20)</f>
        <v>8.3975723992226996</v>
      </c>
      <c r="P20" s="380">
        <f>RANK(R16,R14:R21,0)</f>
        <v>7</v>
      </c>
      <c r="R20" s="100">
        <f>G34</f>
        <v>1.404542285734367</v>
      </c>
    </row>
    <row r="21" spans="1:18" s="17" customFormat="1" ht="15" customHeight="1" x14ac:dyDescent="0.15">
      <c r="A21" s="384"/>
      <c r="B21" s="79" t="s">
        <v>102</v>
      </c>
      <c r="C21" s="1">
        <v>4.5347272727272703</v>
      </c>
      <c r="D21" s="1">
        <v>1.09981818181818</v>
      </c>
      <c r="E21" s="1">
        <v>3.9</v>
      </c>
      <c r="F21" s="1">
        <v>5.18</v>
      </c>
      <c r="G21" s="49">
        <v>3.55</v>
      </c>
      <c r="H21" s="49"/>
      <c r="I21" s="49"/>
      <c r="J21" s="49"/>
      <c r="K21" s="49"/>
      <c r="L21" s="49"/>
      <c r="M21" s="49"/>
      <c r="N21" s="49"/>
      <c r="O21" s="25">
        <f>AVERAGE(C21:N21)</f>
        <v>3.6529090909090898</v>
      </c>
      <c r="P21" s="381"/>
      <c r="R21" s="100">
        <f>G37</f>
        <v>1.8524338257162682</v>
      </c>
    </row>
    <row r="22" spans="1:18" s="17" customFormat="1" ht="15" customHeight="1" x14ac:dyDescent="0.15">
      <c r="A22" s="384"/>
      <c r="B22" s="27" t="s">
        <v>109</v>
      </c>
      <c r="C22" s="42">
        <f>C21/C20</f>
        <v>0.7329261109915568</v>
      </c>
      <c r="D22" s="42">
        <f t="shared" ref="D22:O22" si="2">D21/D20</f>
        <v>0.21719595026156402</v>
      </c>
      <c r="E22" s="42">
        <f t="shared" si="2"/>
        <v>0.45034642032332561</v>
      </c>
      <c r="F22" s="42">
        <f t="shared" si="2"/>
        <v>0.49759846301633043</v>
      </c>
      <c r="G22" s="48">
        <f t="shared" si="2"/>
        <v>0.30950305143853529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 t="shared" si="2"/>
        <v>0</v>
      </c>
      <c r="L22" s="48">
        <f t="shared" si="2"/>
        <v>0</v>
      </c>
      <c r="M22" s="48">
        <f t="shared" si="2"/>
        <v>0</v>
      </c>
      <c r="N22" s="48">
        <f t="shared" si="2"/>
        <v>0</v>
      </c>
      <c r="O22" s="42">
        <f t="shared" si="2"/>
        <v>0.43499584370921435</v>
      </c>
      <c r="P22" s="382"/>
    </row>
    <row r="23" spans="1:18" s="17" customFormat="1" ht="15" customHeight="1" x14ac:dyDescent="0.15">
      <c r="A23" s="383" t="s">
        <v>6</v>
      </c>
      <c r="B23" s="78" t="s">
        <v>100</v>
      </c>
      <c r="C23" s="28">
        <v>18.585975552203401</v>
      </c>
      <c r="D23" s="28">
        <v>22.011390070877201</v>
      </c>
      <c r="E23" s="28">
        <v>21.0510837322973</v>
      </c>
      <c r="F23" s="28">
        <v>21.574210797999999</v>
      </c>
      <c r="G23" s="41">
        <v>20.744433459615401</v>
      </c>
      <c r="H23" s="41">
        <v>20.740668716025599</v>
      </c>
      <c r="I23" s="41">
        <v>16.081832396842099</v>
      </c>
      <c r="J23" s="41">
        <v>19.634463981842099</v>
      </c>
      <c r="K23" s="41">
        <v>17.226869156904801</v>
      </c>
      <c r="L23" s="41">
        <v>18.963390702142899</v>
      </c>
      <c r="M23" s="41">
        <v>26.058154699512201</v>
      </c>
      <c r="N23" s="41">
        <v>24.983618969383699</v>
      </c>
      <c r="O23" s="25">
        <f>AVERAGE(C23:N23)</f>
        <v>20.63800768630389</v>
      </c>
      <c r="P23" s="380">
        <f>RANK(R17,R14:R21,0)</f>
        <v>5</v>
      </c>
    </row>
    <row r="24" spans="1:18" s="17" customFormat="1" ht="15" customHeight="1" x14ac:dyDescent="0.15">
      <c r="A24" s="384"/>
      <c r="B24" s="79" t="s">
        <v>102</v>
      </c>
      <c r="C24" s="1">
        <v>25.89</v>
      </c>
      <c r="D24" s="1">
        <v>0.95</v>
      </c>
      <c r="E24" s="1">
        <v>12.86</v>
      </c>
      <c r="F24" s="1">
        <v>27.78</v>
      </c>
      <c r="G24" s="49">
        <v>23.99</v>
      </c>
      <c r="H24" s="49"/>
      <c r="I24" s="49"/>
      <c r="J24" s="49"/>
      <c r="K24" s="49"/>
      <c r="L24" s="49"/>
      <c r="M24" s="49"/>
      <c r="N24" s="49"/>
      <c r="O24" s="25">
        <f>AVERAGE(C24:N24)</f>
        <v>18.294</v>
      </c>
      <c r="P24" s="381"/>
    </row>
    <row r="25" spans="1:18" s="17" customFormat="1" ht="15" customHeight="1" x14ac:dyDescent="0.15">
      <c r="A25" s="385"/>
      <c r="B25" s="37" t="s">
        <v>109</v>
      </c>
      <c r="C25" s="42">
        <f>C24/C23</f>
        <v>1.3929857987427889</v>
      </c>
      <c r="D25" s="42">
        <f t="shared" ref="D25:O25" si="3">D24/D23</f>
        <v>4.3159473206416193E-2</v>
      </c>
      <c r="E25" s="42">
        <f t="shared" si="3"/>
        <v>0.61089491465324153</v>
      </c>
      <c r="F25" s="42">
        <f t="shared" si="3"/>
        <v>1.2876484919937512</v>
      </c>
      <c r="G25" s="48">
        <f t="shared" si="3"/>
        <v>1.1564548169851427</v>
      </c>
      <c r="H25" s="48">
        <f t="shared" si="3"/>
        <v>0</v>
      </c>
      <c r="I25" s="48">
        <f t="shared" si="3"/>
        <v>0</v>
      </c>
      <c r="J25" s="48">
        <f t="shared" si="3"/>
        <v>0</v>
      </c>
      <c r="K25" s="48">
        <f t="shared" si="3"/>
        <v>0</v>
      </c>
      <c r="L25" s="48">
        <f t="shared" si="3"/>
        <v>0</v>
      </c>
      <c r="M25" s="48">
        <f t="shared" si="3"/>
        <v>0</v>
      </c>
      <c r="N25" s="48">
        <f t="shared" si="3"/>
        <v>0</v>
      </c>
      <c r="O25" s="42">
        <f t="shared" si="3"/>
        <v>0.88642277287940663</v>
      </c>
      <c r="P25" s="382"/>
    </row>
    <row r="26" spans="1:18" s="17" customFormat="1" ht="15" customHeight="1" x14ac:dyDescent="0.15">
      <c r="A26" s="384" t="s">
        <v>7</v>
      </c>
      <c r="B26" s="79" t="s">
        <v>100</v>
      </c>
      <c r="C26" s="3">
        <v>9.9546376811594204</v>
      </c>
      <c r="D26" s="3">
        <v>9.0377631578947408</v>
      </c>
      <c r="E26" s="3">
        <v>9.4377631578947394</v>
      </c>
      <c r="F26" s="3">
        <v>9.4377631578947394</v>
      </c>
      <c r="G26" s="47">
        <v>8.4384705882352904</v>
      </c>
      <c r="H26" s="47">
        <v>8.4384705882352904</v>
      </c>
      <c r="I26" s="47">
        <v>16.856588235294101</v>
      </c>
      <c r="J26" s="47">
        <v>16.856588235294101</v>
      </c>
      <c r="K26" s="47">
        <v>16.884352941176498</v>
      </c>
      <c r="L26" s="47">
        <v>16.884352941176498</v>
      </c>
      <c r="M26" s="47">
        <v>16.884352941176498</v>
      </c>
      <c r="N26" s="47">
        <v>18.1518823529412</v>
      </c>
      <c r="O26" s="25">
        <f>AVERAGE(C26:N26)</f>
        <v>13.105248831531094</v>
      </c>
      <c r="P26" s="380">
        <f>RANK(R18,R14:R21,0)</f>
        <v>2</v>
      </c>
    </row>
    <row r="27" spans="1:18" s="17" customFormat="1" ht="15" customHeight="1" x14ac:dyDescent="0.15">
      <c r="A27" s="384"/>
      <c r="B27" s="79" t="s">
        <v>102</v>
      </c>
      <c r="C27" s="1">
        <v>13.2484375</v>
      </c>
      <c r="D27" s="1">
        <v>6.45116666666667</v>
      </c>
      <c r="E27" s="1">
        <v>14.392588235294101</v>
      </c>
      <c r="F27" s="1">
        <v>16.905057471264399</v>
      </c>
      <c r="G27" s="49">
        <v>15.896875</v>
      </c>
      <c r="H27" s="49"/>
      <c r="I27" s="49"/>
      <c r="J27" s="49"/>
      <c r="K27" s="49"/>
      <c r="L27" s="49"/>
      <c r="M27" s="49"/>
      <c r="N27" s="49"/>
      <c r="O27" s="25">
        <f>AVERAGE(C27:N27)</f>
        <v>13.378824974645033</v>
      </c>
      <c r="P27" s="381"/>
    </row>
    <row r="28" spans="1:18" s="17" customFormat="1" ht="15" customHeight="1" x14ac:dyDescent="0.15">
      <c r="A28" s="384"/>
      <c r="B28" s="27" t="s">
        <v>109</v>
      </c>
      <c r="C28" s="42">
        <f>C27/C26</f>
        <v>1.3308809345290957</v>
      </c>
      <c r="D28" s="42">
        <f t="shared" ref="D28:O28" si="4">D27/D26</f>
        <v>0.71380125302701636</v>
      </c>
      <c r="E28" s="42">
        <f t="shared" si="4"/>
        <v>1.5249999384922712</v>
      </c>
      <c r="F28" s="42">
        <f t="shared" si="4"/>
        <v>1.7912144210912124</v>
      </c>
      <c r="G28" s="48">
        <f t="shared" si="4"/>
        <v>1.8838573689126836</v>
      </c>
      <c r="H28" s="48">
        <f t="shared" si="4"/>
        <v>0</v>
      </c>
      <c r="I28" s="48">
        <f t="shared" si="4"/>
        <v>0</v>
      </c>
      <c r="J28" s="48">
        <f t="shared" si="4"/>
        <v>0</v>
      </c>
      <c r="K28" s="48">
        <f t="shared" si="4"/>
        <v>0</v>
      </c>
      <c r="L28" s="48">
        <f t="shared" si="4"/>
        <v>0</v>
      </c>
      <c r="M28" s="48">
        <f t="shared" si="4"/>
        <v>0</v>
      </c>
      <c r="N28" s="48">
        <f t="shared" si="4"/>
        <v>0</v>
      </c>
      <c r="O28" s="42">
        <f t="shared" si="4"/>
        <v>1.0208753108491704</v>
      </c>
      <c r="P28" s="382"/>
    </row>
    <row r="29" spans="1:18" s="17" customFormat="1" ht="15" customHeight="1" x14ac:dyDescent="0.15">
      <c r="A29" s="383" t="s">
        <v>8</v>
      </c>
      <c r="B29" s="78" t="s">
        <v>100</v>
      </c>
      <c r="C29" s="28">
        <v>100</v>
      </c>
      <c r="D29" s="28">
        <v>100</v>
      </c>
      <c r="E29" s="28">
        <v>100</v>
      </c>
      <c r="F29" s="28">
        <v>100</v>
      </c>
      <c r="G29" s="41">
        <v>100</v>
      </c>
      <c r="H29" s="41">
        <v>100</v>
      </c>
      <c r="I29" s="41">
        <v>100</v>
      </c>
      <c r="J29" s="41">
        <v>100</v>
      </c>
      <c r="K29" s="41">
        <v>100</v>
      </c>
      <c r="L29" s="41">
        <v>100</v>
      </c>
      <c r="M29" s="41">
        <v>100</v>
      </c>
      <c r="N29" s="41">
        <v>100</v>
      </c>
      <c r="O29" s="25">
        <f>AVERAGE(C29:N29)</f>
        <v>100</v>
      </c>
      <c r="P29" s="380">
        <f>RANK(R19,R14:R21,0)</f>
        <v>8</v>
      </c>
    </row>
    <row r="30" spans="1:18" s="17" customFormat="1" ht="15" customHeight="1" x14ac:dyDescent="0.15">
      <c r="A30" s="384"/>
      <c r="B30" s="79" t="s">
        <v>102</v>
      </c>
      <c r="C30" s="1">
        <v>0.5331818181818182</v>
      </c>
      <c r="D30" s="1">
        <v>0.32590909090909093</v>
      </c>
      <c r="E30" s="1">
        <v>2.013157894736842</v>
      </c>
      <c r="F30" s="1">
        <v>0.26374999999999998</v>
      </c>
      <c r="G30" s="49">
        <v>0.51</v>
      </c>
      <c r="H30" s="49"/>
      <c r="I30" s="49"/>
      <c r="J30" s="49"/>
      <c r="K30" s="49"/>
      <c r="L30" s="49"/>
      <c r="M30" s="49"/>
      <c r="N30" s="49"/>
      <c r="O30" s="25">
        <f>AVERAGE(C30:N30)</f>
        <v>0.72919976076555015</v>
      </c>
      <c r="P30" s="381"/>
    </row>
    <row r="31" spans="1:18" s="17" customFormat="1" ht="15" customHeight="1" x14ac:dyDescent="0.15">
      <c r="A31" s="384"/>
      <c r="B31" s="37" t="s">
        <v>109</v>
      </c>
      <c r="C31" s="42">
        <f>C30/C29</f>
        <v>5.3318181818181824E-3</v>
      </c>
      <c r="D31" s="42">
        <f t="shared" ref="D31:O31" si="5">D30/D29</f>
        <v>3.2590909090909094E-3</v>
      </c>
      <c r="E31" s="42">
        <f t="shared" si="5"/>
        <v>2.013157894736842E-2</v>
      </c>
      <c r="F31" s="42">
        <f t="shared" si="5"/>
        <v>2.6374999999999997E-3</v>
      </c>
      <c r="G31" s="48">
        <f t="shared" si="5"/>
        <v>5.1000000000000004E-3</v>
      </c>
      <c r="H31" s="48">
        <f t="shared" si="5"/>
        <v>0</v>
      </c>
      <c r="I31" s="48">
        <f t="shared" si="5"/>
        <v>0</v>
      </c>
      <c r="J31" s="48">
        <f t="shared" si="5"/>
        <v>0</v>
      </c>
      <c r="K31" s="48">
        <f t="shared" si="5"/>
        <v>0</v>
      </c>
      <c r="L31" s="48">
        <f t="shared" si="5"/>
        <v>0</v>
      </c>
      <c r="M31" s="48">
        <f t="shared" si="5"/>
        <v>0</v>
      </c>
      <c r="N31" s="48">
        <f t="shared" si="5"/>
        <v>0</v>
      </c>
      <c r="O31" s="42">
        <f t="shared" si="5"/>
        <v>7.2919976076555012E-3</v>
      </c>
      <c r="P31" s="382"/>
    </row>
    <row r="32" spans="1:18" s="17" customFormat="1" ht="15" customHeight="1" x14ac:dyDescent="0.15">
      <c r="A32" s="383" t="s">
        <v>9</v>
      </c>
      <c r="B32" s="79" t="s">
        <v>100</v>
      </c>
      <c r="C32" s="28">
        <v>2.59149230769231</v>
      </c>
      <c r="D32" s="28">
        <v>3.1415199999999999</v>
      </c>
      <c r="E32" s="28">
        <v>2.8222123076923098</v>
      </c>
      <c r="F32" s="28">
        <v>4.0336600000000002</v>
      </c>
      <c r="G32" s="41">
        <v>4.1054153846153802</v>
      </c>
      <c r="H32" s="41">
        <v>4.2132692307692299</v>
      </c>
      <c r="I32" s="41">
        <v>4.8527553846153797</v>
      </c>
      <c r="J32" s="41">
        <v>4.0992815384615398</v>
      </c>
      <c r="K32" s="41">
        <v>4.8580938461538503</v>
      </c>
      <c r="L32" s="41">
        <v>4.2791261538461498</v>
      </c>
      <c r="M32" s="41">
        <v>4.8771923076923098</v>
      </c>
      <c r="N32" s="41">
        <v>4.51106769230769</v>
      </c>
      <c r="O32" s="25">
        <f>AVERAGE(C32:N32)</f>
        <v>4.0320905128205125</v>
      </c>
      <c r="P32" s="380">
        <f>RANK(R20,R14:R21,0)</f>
        <v>4</v>
      </c>
    </row>
    <row r="33" spans="1:16" s="17" customFormat="1" ht="15" customHeight="1" x14ac:dyDescent="0.15">
      <c r="A33" s="384"/>
      <c r="B33" s="79" t="s">
        <v>102</v>
      </c>
      <c r="C33" s="1">
        <v>2.8864615384615386</v>
      </c>
      <c r="D33" s="1">
        <v>1.3879411764705882</v>
      </c>
      <c r="E33" s="1">
        <v>4.7921538461538464</v>
      </c>
      <c r="F33" s="1">
        <v>6.3778688524590166</v>
      </c>
      <c r="G33" s="49">
        <v>5.7662295081967212</v>
      </c>
      <c r="H33" s="49"/>
      <c r="I33" s="49"/>
      <c r="J33" s="49"/>
      <c r="K33" s="49"/>
      <c r="L33" s="49"/>
      <c r="M33" s="49"/>
      <c r="N33" s="49"/>
      <c r="O33" s="25">
        <f>AVERAGE(C33:N33)</f>
        <v>4.2421309843483428</v>
      </c>
      <c r="P33" s="381"/>
    </row>
    <row r="34" spans="1:16" s="17" customFormat="1" ht="15" customHeight="1" x14ac:dyDescent="0.15">
      <c r="A34" s="385"/>
      <c r="B34" s="27" t="s">
        <v>109</v>
      </c>
      <c r="C34" s="42">
        <f>C33/C32</f>
        <v>1.1138221517747413</v>
      </c>
      <c r="D34" s="42">
        <f t="shared" ref="D34:O34" si="6">D33/D32</f>
        <v>0.44180561526604584</v>
      </c>
      <c r="E34" s="42">
        <f t="shared" si="6"/>
        <v>1.6980132334807705</v>
      </c>
      <c r="F34" s="42">
        <f t="shared" si="6"/>
        <v>1.5811617370970821</v>
      </c>
      <c r="G34" s="48">
        <f t="shared" si="6"/>
        <v>1.404542285734367</v>
      </c>
      <c r="H34" s="48">
        <f t="shared" si="6"/>
        <v>0</v>
      </c>
      <c r="I34" s="48">
        <f t="shared" si="6"/>
        <v>0</v>
      </c>
      <c r="J34" s="48">
        <f t="shared" si="6"/>
        <v>0</v>
      </c>
      <c r="K34" s="48">
        <f t="shared" si="6"/>
        <v>0</v>
      </c>
      <c r="L34" s="48">
        <f t="shared" si="6"/>
        <v>0</v>
      </c>
      <c r="M34" s="48">
        <f t="shared" si="6"/>
        <v>0</v>
      </c>
      <c r="N34" s="48">
        <f t="shared" si="6"/>
        <v>0</v>
      </c>
      <c r="O34" s="42">
        <f t="shared" si="6"/>
        <v>1.0520922015168017</v>
      </c>
      <c r="P34" s="382"/>
    </row>
    <row r="35" spans="1:16" s="17" customFormat="1" ht="15" customHeight="1" x14ac:dyDescent="0.15">
      <c r="A35" s="384" t="s">
        <v>65</v>
      </c>
      <c r="B35" s="78" t="s">
        <v>100</v>
      </c>
      <c r="C35" s="3">
        <v>9.17</v>
      </c>
      <c r="D35" s="3">
        <v>9.17</v>
      </c>
      <c r="E35" s="3">
        <v>9.17</v>
      </c>
      <c r="F35" s="3">
        <v>9.17</v>
      </c>
      <c r="G35" s="47">
        <v>9.17</v>
      </c>
      <c r="H35" s="47">
        <v>9.17</v>
      </c>
      <c r="I35" s="47">
        <v>9.17</v>
      </c>
      <c r="J35" s="47">
        <v>9.17</v>
      </c>
      <c r="K35" s="47">
        <v>9.17</v>
      </c>
      <c r="L35" s="47">
        <v>9.17</v>
      </c>
      <c r="M35" s="47">
        <v>9.17</v>
      </c>
      <c r="N35" s="47">
        <v>9.17</v>
      </c>
      <c r="O35" s="25">
        <f>AVERAGE(C35:N35)</f>
        <v>9.17</v>
      </c>
      <c r="P35" s="380">
        <f>RANK(R21,R14:R21,0)</f>
        <v>3</v>
      </c>
    </row>
    <row r="36" spans="1:16" s="17" customFormat="1" ht="15" customHeight="1" x14ac:dyDescent="0.15">
      <c r="A36" s="384"/>
      <c r="B36" s="79" t="s">
        <v>102</v>
      </c>
      <c r="C36" s="1">
        <v>15.76</v>
      </c>
      <c r="D36" s="1">
        <v>10.1</v>
      </c>
      <c r="E36" s="1">
        <v>11.52</v>
      </c>
      <c r="F36" s="1">
        <v>14.87</v>
      </c>
      <c r="G36" s="49">
        <v>16.98681818181818</v>
      </c>
      <c r="H36" s="49"/>
      <c r="I36" s="49"/>
      <c r="J36" s="49"/>
      <c r="K36" s="49"/>
      <c r="L36" s="49"/>
      <c r="M36" s="49"/>
      <c r="N36" s="49"/>
      <c r="O36" s="25">
        <f>AVERAGE(C36:N36)</f>
        <v>13.847363636363633</v>
      </c>
      <c r="P36" s="381"/>
    </row>
    <row r="37" spans="1:16" s="17" customFormat="1" ht="15" customHeight="1" x14ac:dyDescent="0.15">
      <c r="A37" s="384"/>
      <c r="B37" s="27" t="s">
        <v>109</v>
      </c>
      <c r="C37" s="42">
        <f>C36/C35</f>
        <v>1.7186477644492912</v>
      </c>
      <c r="D37" s="42">
        <f t="shared" ref="D37:O37" si="7">D36/D35</f>
        <v>1.1014176663031625</v>
      </c>
      <c r="E37" s="42">
        <f t="shared" si="7"/>
        <v>1.2562704471101418</v>
      </c>
      <c r="F37" s="42">
        <f t="shared" si="7"/>
        <v>1.6215921483097055</v>
      </c>
      <c r="G37" s="48">
        <f t="shared" si="7"/>
        <v>1.8524338257162682</v>
      </c>
      <c r="H37" s="48">
        <f t="shared" si="7"/>
        <v>0</v>
      </c>
      <c r="I37" s="48">
        <f t="shared" si="7"/>
        <v>0</v>
      </c>
      <c r="J37" s="48">
        <f t="shared" si="7"/>
        <v>0</v>
      </c>
      <c r="K37" s="48">
        <f t="shared" si="7"/>
        <v>0</v>
      </c>
      <c r="L37" s="48">
        <f t="shared" si="7"/>
        <v>0</v>
      </c>
      <c r="M37" s="48">
        <f t="shared" si="7"/>
        <v>0</v>
      </c>
      <c r="N37" s="48">
        <f t="shared" si="7"/>
        <v>0</v>
      </c>
      <c r="O37" s="42">
        <f t="shared" si="7"/>
        <v>1.5100723703777137</v>
      </c>
      <c r="P37" s="382"/>
    </row>
    <row r="38" spans="1:16" s="17" customFormat="1" ht="15" customHeight="1" x14ac:dyDescent="0.15">
      <c r="A38" s="386" t="s">
        <v>10</v>
      </c>
      <c r="B38" s="75" t="s">
        <v>100</v>
      </c>
      <c r="C38" s="29">
        <f>(C14+C17+C20+C23+C26+C29+C32+C35)/8</f>
        <v>21.238138278482474</v>
      </c>
      <c r="D38" s="29">
        <f t="shared" ref="D38:N38" si="8">(D14+D17+D20+D23+D26+D29+D32+D35)/8</f>
        <v>21.089243563855884</v>
      </c>
      <c r="E38" s="29">
        <f t="shared" si="8"/>
        <v>22.710971303628916</v>
      </c>
      <c r="F38" s="29">
        <f t="shared" si="8"/>
        <v>22.683314220929237</v>
      </c>
      <c r="G38" s="29">
        <f t="shared" si="8"/>
        <v>21.771277917148375</v>
      </c>
      <c r="H38" s="29">
        <f t="shared" si="8"/>
        <v>21.461967733545432</v>
      </c>
      <c r="I38" s="29">
        <f t="shared" si="8"/>
        <v>21.530876168760614</v>
      </c>
      <c r="J38" s="29">
        <f t="shared" si="8"/>
        <v>22.403693173254066</v>
      </c>
      <c r="K38" s="29">
        <f t="shared" si="8"/>
        <v>22.342414493029391</v>
      </c>
      <c r="L38" s="29">
        <f t="shared" si="8"/>
        <v>23.339987846596916</v>
      </c>
      <c r="M38" s="29">
        <f t="shared" si="8"/>
        <v>24.585631098198785</v>
      </c>
      <c r="N38" s="29">
        <f t="shared" si="8"/>
        <v>24.909367638456978</v>
      </c>
      <c r="O38" s="83">
        <f>AVERAGE(C38:N38)</f>
        <v>22.505573619657255</v>
      </c>
      <c r="P38" s="380"/>
    </row>
    <row r="39" spans="1:16" ht="15" customHeight="1" x14ac:dyDescent="0.15">
      <c r="A39" s="387"/>
      <c r="B39" s="76" t="s">
        <v>102</v>
      </c>
      <c r="C39" s="26">
        <f>(C15+C18+C21+C24+C27+C30+C33+C36)/8</f>
        <v>10.899101016171327</v>
      </c>
      <c r="D39" s="26">
        <f t="shared" ref="D39:G39" si="9">(D15+D18+D21+D24+D27+D30+D33+D36)/8</f>
        <v>4.5968543894830658</v>
      </c>
      <c r="E39" s="26">
        <f t="shared" si="9"/>
        <v>9.7297374970230983</v>
      </c>
      <c r="F39" s="26">
        <f t="shared" si="9"/>
        <v>12.894584540465429</v>
      </c>
      <c r="G39" s="26">
        <f t="shared" si="9"/>
        <v>12.196240336251861</v>
      </c>
      <c r="H39" s="51"/>
      <c r="I39" s="51"/>
      <c r="J39" s="51"/>
      <c r="K39" s="51"/>
      <c r="L39" s="51"/>
      <c r="M39" s="51"/>
      <c r="N39" s="51"/>
      <c r="O39" s="83">
        <f>AVERAGE(C39:N39)</f>
        <v>10.063303555878957</v>
      </c>
      <c r="P39" s="381"/>
    </row>
    <row r="40" spans="1:16" ht="15" customHeight="1" x14ac:dyDescent="0.15">
      <c r="A40" s="388"/>
      <c r="B40" s="77" t="s">
        <v>109</v>
      </c>
      <c r="C40" s="44">
        <f>C39/C38</f>
        <v>0.5131853307129941</v>
      </c>
      <c r="D40" s="44">
        <f t="shared" ref="D40:N40" si="10">D39/D38</f>
        <v>0.21797151593248482</v>
      </c>
      <c r="E40" s="44">
        <f t="shared" si="10"/>
        <v>0.42841573647131564</v>
      </c>
      <c r="F40" s="44">
        <f t="shared" si="10"/>
        <v>0.56846122285640122</v>
      </c>
      <c r="G40" s="52">
        <f t="shared" si="10"/>
        <v>0.5601986425723483</v>
      </c>
      <c r="H40" s="52">
        <f t="shared" si="10"/>
        <v>0</v>
      </c>
      <c r="I40" s="52">
        <f t="shared" si="10"/>
        <v>0</v>
      </c>
      <c r="J40" s="52">
        <f t="shared" si="10"/>
        <v>0</v>
      </c>
      <c r="K40" s="52">
        <f t="shared" si="10"/>
        <v>0</v>
      </c>
      <c r="L40" s="52">
        <f t="shared" si="10"/>
        <v>0</v>
      </c>
      <c r="M40" s="52">
        <f t="shared" si="10"/>
        <v>0</v>
      </c>
      <c r="N40" s="52">
        <f t="shared" si="10"/>
        <v>0</v>
      </c>
      <c r="O40" s="44">
        <f>O39/O38</f>
        <v>0.44714717011652927</v>
      </c>
      <c r="P40" s="382"/>
    </row>
  </sheetData>
  <mergeCells count="21">
    <mergeCell ref="A38:A40"/>
    <mergeCell ref="P38:P40"/>
    <mergeCell ref="A29:A31"/>
    <mergeCell ref="P29:P31"/>
    <mergeCell ref="A32:A34"/>
    <mergeCell ref="P32:P34"/>
    <mergeCell ref="A35:A37"/>
    <mergeCell ref="P35:P37"/>
    <mergeCell ref="A20:A22"/>
    <mergeCell ref="P20:P22"/>
    <mergeCell ref="A23:A25"/>
    <mergeCell ref="P23:P25"/>
    <mergeCell ref="A26:A28"/>
    <mergeCell ref="P26:P28"/>
    <mergeCell ref="A17:A19"/>
    <mergeCell ref="P17:P19"/>
    <mergeCell ref="A1:P11"/>
    <mergeCell ref="A12:P12"/>
    <mergeCell ref="A13:B13"/>
    <mergeCell ref="A14:A16"/>
    <mergeCell ref="P14:P16"/>
  </mergeCells>
  <phoneticPr fontId="3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8317-810E-48B4-985D-1E4BCE3052BC}">
  <dimension ref="A1:R40"/>
  <sheetViews>
    <sheetView zoomScale="85" zoomScaleNormal="85" workbookViewId="0">
      <selection sqref="A1:P11"/>
    </sheetView>
  </sheetViews>
  <sheetFormatPr defaultRowHeight="15" customHeight="1" x14ac:dyDescent="0.15"/>
  <cols>
    <col min="3" max="3" width="10" bestFit="1" customWidth="1"/>
    <col min="18" max="18" width="9" style="175"/>
  </cols>
  <sheetData>
    <row r="1" spans="1:18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18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18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18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18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18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18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18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18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18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18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18" s="17" customFormat="1" ht="15" customHeight="1" x14ac:dyDescent="0.15">
      <c r="A12" s="337" t="s">
        <v>169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  <c r="R12" s="176"/>
    </row>
    <row r="13" spans="1:18" s="17" customFormat="1" ht="15" customHeight="1" x14ac:dyDescent="0.15">
      <c r="A13" s="337" t="s">
        <v>0</v>
      </c>
      <c r="B13" s="296"/>
      <c r="C13" s="74" t="s">
        <v>63</v>
      </c>
      <c r="D13" s="74" t="s">
        <v>17</v>
      </c>
      <c r="E13" s="74" t="s">
        <v>27</v>
      </c>
      <c r="F13" s="74" t="s">
        <v>28</v>
      </c>
      <c r="G13" s="74" t="s">
        <v>29</v>
      </c>
      <c r="H13" s="74" t="s">
        <v>30</v>
      </c>
      <c r="I13" s="74" t="s">
        <v>31</v>
      </c>
      <c r="J13" s="74" t="s">
        <v>32</v>
      </c>
      <c r="K13" s="74" t="s">
        <v>33</v>
      </c>
      <c r="L13" s="74" t="s">
        <v>34</v>
      </c>
      <c r="M13" s="74" t="s">
        <v>35</v>
      </c>
      <c r="N13" s="74" t="s">
        <v>36</v>
      </c>
      <c r="O13" s="74" t="s">
        <v>10</v>
      </c>
      <c r="P13" s="74" t="s">
        <v>106</v>
      </c>
      <c r="R13" s="176"/>
    </row>
    <row r="14" spans="1:18" s="17" customFormat="1" ht="15" customHeight="1" x14ac:dyDescent="0.15">
      <c r="A14" s="399" t="s">
        <v>4</v>
      </c>
      <c r="B14" s="78" t="s">
        <v>67</v>
      </c>
      <c r="C14" s="25">
        <v>5635.62</v>
      </c>
      <c r="D14" s="25">
        <v>1805.26</v>
      </c>
      <c r="E14" s="25">
        <v>3515.71</v>
      </c>
      <c r="F14" s="25">
        <v>4967.63</v>
      </c>
      <c r="G14" s="47">
        <v>8581.14</v>
      </c>
      <c r="H14" s="31"/>
      <c r="I14" s="31"/>
      <c r="J14" s="31"/>
      <c r="K14" s="31"/>
      <c r="L14" s="31"/>
      <c r="M14" s="31"/>
      <c r="N14" s="31"/>
      <c r="O14" s="25">
        <f>SUM(C14:N14)</f>
        <v>24505.360000000001</v>
      </c>
      <c r="P14" s="380">
        <f>RANK(R14,R14:R21,0)</f>
        <v>7</v>
      </c>
      <c r="R14" s="176">
        <f>G16</f>
        <v>0.81040772826048968</v>
      </c>
    </row>
    <row r="15" spans="1:18" s="17" customFormat="1" ht="15" customHeight="1" x14ac:dyDescent="0.15">
      <c r="A15" s="400"/>
      <c r="B15" s="79" t="s">
        <v>68</v>
      </c>
      <c r="C15" s="25">
        <v>8153.81</v>
      </c>
      <c r="D15" s="25">
        <v>3260.62</v>
      </c>
      <c r="E15" s="25">
        <v>6851.26</v>
      </c>
      <c r="F15" s="25">
        <v>6527.47</v>
      </c>
      <c r="G15" s="47">
        <v>10588.67</v>
      </c>
      <c r="H15" s="31"/>
      <c r="I15" s="31"/>
      <c r="J15" s="31"/>
      <c r="K15" s="31"/>
      <c r="L15" s="31"/>
      <c r="M15" s="31"/>
      <c r="N15" s="31"/>
      <c r="O15" s="25">
        <f>SUM(C15:N15)</f>
        <v>35381.83</v>
      </c>
      <c r="P15" s="381"/>
      <c r="R15" s="176">
        <f>G19</f>
        <v>0.88893647236143647</v>
      </c>
    </row>
    <row r="16" spans="1:18" s="17" customFormat="1" ht="15" customHeight="1" x14ac:dyDescent="0.15">
      <c r="A16" s="400"/>
      <c r="B16" s="37" t="s">
        <v>66</v>
      </c>
      <c r="C16" s="42">
        <f>C14/C15</f>
        <v>0.69116400799135613</v>
      </c>
      <c r="D16" s="42">
        <f t="shared" ref="D16:N16" si="0">D14/D15</f>
        <v>0.55365543976298992</v>
      </c>
      <c r="E16" s="42">
        <f t="shared" si="0"/>
        <v>0.51314794650910922</v>
      </c>
      <c r="F16" s="42">
        <f t="shared" si="0"/>
        <v>0.76103452026589169</v>
      </c>
      <c r="G16" s="42">
        <f t="shared" si="0"/>
        <v>0.81040772826048968</v>
      </c>
      <c r="H16" s="101" t="e">
        <f t="shared" si="0"/>
        <v>#DIV/0!</v>
      </c>
      <c r="I16" s="101" t="e">
        <f t="shared" si="0"/>
        <v>#DIV/0!</v>
      </c>
      <c r="J16" s="101" t="e">
        <f t="shared" si="0"/>
        <v>#DIV/0!</v>
      </c>
      <c r="K16" s="101" t="e">
        <f t="shared" si="0"/>
        <v>#DIV/0!</v>
      </c>
      <c r="L16" s="101" t="e">
        <f t="shared" si="0"/>
        <v>#DIV/0!</v>
      </c>
      <c r="M16" s="101" t="e">
        <f t="shared" si="0"/>
        <v>#DIV/0!</v>
      </c>
      <c r="N16" s="101" t="e">
        <f t="shared" si="0"/>
        <v>#DIV/0!</v>
      </c>
      <c r="O16" s="42">
        <f>O14/O15</f>
        <v>0.69259730206153836</v>
      </c>
      <c r="P16" s="382"/>
      <c r="R16" s="176">
        <f>G22</f>
        <v>0.82953181272509002</v>
      </c>
    </row>
    <row r="17" spans="1:18" s="17" customFormat="1" ht="15" customHeight="1" x14ac:dyDescent="0.15">
      <c r="A17" s="383" t="s">
        <v>64</v>
      </c>
      <c r="B17" s="78" t="s">
        <v>67</v>
      </c>
      <c r="C17" s="28">
        <v>48495.68</v>
      </c>
      <c r="D17" s="28">
        <v>23831.74</v>
      </c>
      <c r="E17" s="28">
        <v>63746.709000000003</v>
      </c>
      <c r="F17" s="28">
        <v>67651.600000000006</v>
      </c>
      <c r="G17" s="41">
        <v>68021.863333333298</v>
      </c>
      <c r="H17" s="32"/>
      <c r="I17" s="32"/>
      <c r="J17" s="32"/>
      <c r="K17" s="32"/>
      <c r="L17" s="32"/>
      <c r="M17" s="32"/>
      <c r="N17" s="32"/>
      <c r="O17" s="35">
        <f>SUM(C17:N17)</f>
        <v>271747.59233333333</v>
      </c>
      <c r="P17" s="380">
        <f>RANK(R15,R14:R21,0)</f>
        <v>3</v>
      </c>
      <c r="R17" s="176">
        <f>G25</f>
        <v>0.82410313750319941</v>
      </c>
    </row>
    <row r="18" spans="1:18" s="17" customFormat="1" ht="15" customHeight="1" x14ac:dyDescent="0.15">
      <c r="A18" s="384"/>
      <c r="B18" s="79" t="s">
        <v>68</v>
      </c>
      <c r="C18" s="1">
        <v>55708.01</v>
      </c>
      <c r="D18" s="1">
        <v>28409.75</v>
      </c>
      <c r="E18" s="1">
        <v>73566.039999999994</v>
      </c>
      <c r="F18" s="1">
        <v>76935.350000000006</v>
      </c>
      <c r="G18" s="49">
        <v>76520.5</v>
      </c>
      <c r="H18" s="33"/>
      <c r="I18" s="33"/>
      <c r="J18" s="33"/>
      <c r="K18" s="33"/>
      <c r="L18" s="33"/>
      <c r="M18" s="33"/>
      <c r="N18" s="33"/>
      <c r="O18" s="25">
        <f>SUM(C18:N18)</f>
        <v>311139.65000000002</v>
      </c>
      <c r="P18" s="381"/>
      <c r="R18" s="176">
        <f>G28</f>
        <v>0.84744371482176362</v>
      </c>
    </row>
    <row r="19" spans="1:18" s="17" customFormat="1" ht="15" customHeight="1" x14ac:dyDescent="0.15">
      <c r="A19" s="385"/>
      <c r="B19" s="37" t="s">
        <v>66</v>
      </c>
      <c r="C19" s="42">
        <f>C17/C18</f>
        <v>0.87053333981953396</v>
      </c>
      <c r="D19" s="42">
        <f t="shared" ref="D19" si="1">D17/D18</f>
        <v>0.83885778649935328</v>
      </c>
      <c r="E19" s="42">
        <f t="shared" ref="E19" si="2">E17/E18</f>
        <v>0.86652358887334435</v>
      </c>
      <c r="F19" s="42">
        <f t="shared" ref="F19" si="3">F17/F18</f>
        <v>0.87933050281827541</v>
      </c>
      <c r="G19" s="42">
        <f t="shared" ref="G19" si="4">G17/G18</f>
        <v>0.88893647236143647</v>
      </c>
      <c r="H19" s="101" t="e">
        <f t="shared" ref="H19" si="5">H17/H18</f>
        <v>#DIV/0!</v>
      </c>
      <c r="I19" s="101" t="e">
        <f t="shared" ref="I19" si="6">I17/I18</f>
        <v>#DIV/0!</v>
      </c>
      <c r="J19" s="101" t="e">
        <f t="shared" ref="J19" si="7">J17/J18</f>
        <v>#DIV/0!</v>
      </c>
      <c r="K19" s="101" t="e">
        <f t="shared" ref="K19" si="8">K17/K18</f>
        <v>#DIV/0!</v>
      </c>
      <c r="L19" s="101" t="e">
        <f t="shared" ref="L19" si="9">L17/L18</f>
        <v>#DIV/0!</v>
      </c>
      <c r="M19" s="101" t="e">
        <f t="shared" ref="M19" si="10">M17/M18</f>
        <v>#DIV/0!</v>
      </c>
      <c r="N19" s="101" t="e">
        <f t="shared" ref="N19" si="11">N17/N18</f>
        <v>#DIV/0!</v>
      </c>
      <c r="O19" s="42">
        <f>O17/O18</f>
        <v>0.87339428559919419</v>
      </c>
      <c r="P19" s="382"/>
      <c r="R19" s="176">
        <f>G31</f>
        <v>0.73636363636363633</v>
      </c>
    </row>
    <row r="20" spans="1:18" s="17" customFormat="1" ht="15" customHeight="1" x14ac:dyDescent="0.15">
      <c r="A20" s="384" t="s">
        <v>5</v>
      </c>
      <c r="B20" s="78" t="s">
        <v>67</v>
      </c>
      <c r="C20" s="3">
        <v>14686</v>
      </c>
      <c r="D20" s="3">
        <v>2516</v>
      </c>
      <c r="E20" s="3">
        <v>9806</v>
      </c>
      <c r="F20" s="3">
        <v>7730</v>
      </c>
      <c r="G20" s="47">
        <v>8292</v>
      </c>
      <c r="H20" s="31"/>
      <c r="I20" s="31"/>
      <c r="J20" s="31"/>
      <c r="K20" s="31"/>
      <c r="L20" s="31"/>
      <c r="M20" s="31"/>
      <c r="N20" s="31"/>
      <c r="O20" s="25">
        <f>SUM(C20:N20)</f>
        <v>43030</v>
      </c>
      <c r="P20" s="380">
        <f>RANK(R16,R14:R21,0)</f>
        <v>5</v>
      </c>
      <c r="R20" s="176">
        <f>G34</f>
        <v>0.91276769245704303</v>
      </c>
    </row>
    <row r="21" spans="1:18" s="17" customFormat="1" ht="15" customHeight="1" x14ac:dyDescent="0.15">
      <c r="A21" s="384"/>
      <c r="B21" s="79" t="s">
        <v>68</v>
      </c>
      <c r="C21" s="1">
        <v>18124</v>
      </c>
      <c r="D21" s="1">
        <v>3058</v>
      </c>
      <c r="E21" s="1">
        <v>11630</v>
      </c>
      <c r="F21" s="1">
        <v>9110</v>
      </c>
      <c r="G21" s="49">
        <v>9996</v>
      </c>
      <c r="H21" s="33"/>
      <c r="I21" s="33"/>
      <c r="J21" s="33"/>
      <c r="K21" s="33"/>
      <c r="L21" s="33"/>
      <c r="M21" s="33"/>
      <c r="N21" s="33"/>
      <c r="O21" s="25">
        <f>SUM(C21:N21)</f>
        <v>51918</v>
      </c>
      <c r="P21" s="381"/>
      <c r="R21" s="176">
        <f>G37</f>
        <v>0.92933703850734417</v>
      </c>
    </row>
    <row r="22" spans="1:18" s="17" customFormat="1" ht="15" customHeight="1" x14ac:dyDescent="0.15">
      <c r="A22" s="384"/>
      <c r="B22" s="37" t="s">
        <v>66</v>
      </c>
      <c r="C22" s="42">
        <f>C20/C21</f>
        <v>0.81030677554623698</v>
      </c>
      <c r="D22" s="42">
        <f t="shared" ref="D22" si="12">D20/D21</f>
        <v>0.82275997383911048</v>
      </c>
      <c r="E22" s="42">
        <f t="shared" ref="E22" si="13">E20/E21</f>
        <v>0.84316423043852107</v>
      </c>
      <c r="F22" s="42">
        <f t="shared" ref="F22" si="14">F20/F21</f>
        <v>0.84851811196487381</v>
      </c>
      <c r="G22" s="42">
        <f t="shared" ref="G22" si="15">G20/G21</f>
        <v>0.82953181272509002</v>
      </c>
      <c r="H22" s="101" t="e">
        <f t="shared" ref="H22" si="16">H20/H21</f>
        <v>#DIV/0!</v>
      </c>
      <c r="I22" s="101" t="e">
        <f t="shared" ref="I22" si="17">I20/I21</f>
        <v>#DIV/0!</v>
      </c>
      <c r="J22" s="101" t="e">
        <f t="shared" ref="J22" si="18">J20/J21</f>
        <v>#DIV/0!</v>
      </c>
      <c r="K22" s="101" t="e">
        <f t="shared" ref="K22" si="19">K20/K21</f>
        <v>#DIV/0!</v>
      </c>
      <c r="L22" s="101" t="e">
        <f t="shared" ref="L22" si="20">L20/L21</f>
        <v>#DIV/0!</v>
      </c>
      <c r="M22" s="101" t="e">
        <f t="shared" ref="M22" si="21">M20/M21</f>
        <v>#DIV/0!</v>
      </c>
      <c r="N22" s="101" t="e">
        <f t="shared" ref="N22" si="22">N20/N21</f>
        <v>#DIV/0!</v>
      </c>
      <c r="O22" s="42">
        <f>O20/O21</f>
        <v>0.82880696482915361</v>
      </c>
      <c r="P22" s="382"/>
      <c r="R22" s="176"/>
    </row>
    <row r="23" spans="1:18" s="17" customFormat="1" ht="15" customHeight="1" x14ac:dyDescent="0.15">
      <c r="A23" s="383" t="s">
        <v>6</v>
      </c>
      <c r="B23" s="78" t="s">
        <v>67</v>
      </c>
      <c r="C23" s="28">
        <v>5742.9</v>
      </c>
      <c r="D23" s="28">
        <v>305.39999999999998</v>
      </c>
      <c r="E23" s="28">
        <v>3878.7</v>
      </c>
      <c r="F23" s="28">
        <v>7643.4</v>
      </c>
      <c r="G23" s="41">
        <v>6117.4</v>
      </c>
      <c r="H23" s="32"/>
      <c r="I23" s="32"/>
      <c r="J23" s="32"/>
      <c r="K23" s="32"/>
      <c r="L23" s="32"/>
      <c r="M23" s="32"/>
      <c r="N23" s="32"/>
      <c r="O23" s="35">
        <f>SUM(C23:N23)</f>
        <v>23687.800000000003</v>
      </c>
      <c r="P23" s="380">
        <f>RANK(R17,R14:R21,0)</f>
        <v>6</v>
      </c>
      <c r="R23" s="176"/>
    </row>
    <row r="24" spans="1:18" s="17" customFormat="1" ht="15" customHeight="1" x14ac:dyDescent="0.15">
      <c r="A24" s="384"/>
      <c r="B24" s="79" t="s">
        <v>68</v>
      </c>
      <c r="C24" s="1">
        <v>6233.2</v>
      </c>
      <c r="D24" s="1">
        <v>365.3</v>
      </c>
      <c r="E24" s="1">
        <v>4336.8999999999996</v>
      </c>
      <c r="F24" s="1">
        <v>9429.7999999999993</v>
      </c>
      <c r="G24" s="49">
        <v>7423.1</v>
      </c>
      <c r="H24" s="33"/>
      <c r="I24" s="33"/>
      <c r="J24" s="33"/>
      <c r="K24" s="33"/>
      <c r="L24" s="33"/>
      <c r="M24" s="33"/>
      <c r="N24" s="33"/>
      <c r="O24" s="25">
        <f>SUM(C24:N24)</f>
        <v>27788.299999999996</v>
      </c>
      <c r="P24" s="381"/>
      <c r="R24" s="176"/>
    </row>
    <row r="25" spans="1:18" s="17" customFormat="1" ht="15" customHeight="1" x14ac:dyDescent="0.15">
      <c r="A25" s="385"/>
      <c r="B25" s="37" t="s">
        <v>66</v>
      </c>
      <c r="C25" s="42">
        <f>C23/C24</f>
        <v>0.92134056343451198</v>
      </c>
      <c r="D25" s="42">
        <f t="shared" ref="D25" si="23">D23/D24</f>
        <v>0.83602518477963306</v>
      </c>
      <c r="E25" s="42">
        <f t="shared" ref="E25" si="24">E23/E24</f>
        <v>0.89434849777490832</v>
      </c>
      <c r="F25" s="42">
        <f t="shared" ref="F25" si="25">F23/F24</f>
        <v>0.81055801819762885</v>
      </c>
      <c r="G25" s="42">
        <f t="shared" ref="G25" si="26">G23/G24</f>
        <v>0.82410313750319941</v>
      </c>
      <c r="H25" s="101" t="e">
        <f t="shared" ref="H25" si="27">H23/H24</f>
        <v>#DIV/0!</v>
      </c>
      <c r="I25" s="101" t="e">
        <f t="shared" ref="I25" si="28">I23/I24</f>
        <v>#DIV/0!</v>
      </c>
      <c r="J25" s="101" t="e">
        <f t="shared" ref="J25" si="29">J23/J24</f>
        <v>#DIV/0!</v>
      </c>
      <c r="K25" s="101" t="e">
        <f t="shared" ref="K25" si="30">K23/K24</f>
        <v>#DIV/0!</v>
      </c>
      <c r="L25" s="101" t="e">
        <f t="shared" ref="L25" si="31">L23/L24</f>
        <v>#DIV/0!</v>
      </c>
      <c r="M25" s="101" t="e">
        <f t="shared" ref="M25" si="32">M23/M24</f>
        <v>#DIV/0!</v>
      </c>
      <c r="N25" s="101" t="e">
        <f t="shared" ref="N25" si="33">N23/N24</f>
        <v>#DIV/0!</v>
      </c>
      <c r="O25" s="42">
        <f>O23/O24</f>
        <v>0.85243789652479662</v>
      </c>
      <c r="P25" s="382"/>
      <c r="R25" s="176"/>
    </row>
    <row r="26" spans="1:18" s="17" customFormat="1" ht="15" customHeight="1" x14ac:dyDescent="0.15">
      <c r="A26" s="384" t="s">
        <v>7</v>
      </c>
      <c r="B26" s="78" t="s">
        <v>67</v>
      </c>
      <c r="C26" s="3">
        <v>4509.8999999999996</v>
      </c>
      <c r="D26" s="3">
        <v>2764.7</v>
      </c>
      <c r="E26" s="3">
        <v>6785.8</v>
      </c>
      <c r="F26" s="3">
        <v>11281.2</v>
      </c>
      <c r="G26" s="47">
        <v>7227</v>
      </c>
      <c r="H26" s="31"/>
      <c r="I26" s="31"/>
      <c r="J26" s="31"/>
      <c r="K26" s="31"/>
      <c r="L26" s="31"/>
      <c r="M26" s="31"/>
      <c r="N26" s="31"/>
      <c r="O26" s="25">
        <f>SUM(C26:N26)</f>
        <v>32568.6</v>
      </c>
      <c r="P26" s="380">
        <f>RANK(R18,R14:R21,0)</f>
        <v>4</v>
      </c>
      <c r="R26" s="176"/>
    </row>
    <row r="27" spans="1:18" s="17" customFormat="1" ht="15" customHeight="1" x14ac:dyDescent="0.15">
      <c r="A27" s="384"/>
      <c r="B27" s="79" t="s">
        <v>68</v>
      </c>
      <c r="C27" s="1">
        <v>6167.5</v>
      </c>
      <c r="D27" s="1">
        <v>3651</v>
      </c>
      <c r="E27" s="1">
        <v>9907.5</v>
      </c>
      <c r="F27" s="1">
        <v>14854</v>
      </c>
      <c r="G27" s="49">
        <v>8528</v>
      </c>
      <c r="H27" s="33"/>
      <c r="I27" s="33"/>
      <c r="J27" s="33"/>
      <c r="K27" s="33"/>
      <c r="L27" s="33"/>
      <c r="M27" s="33"/>
      <c r="N27" s="33"/>
      <c r="O27" s="25">
        <f>SUM(C27:N27)</f>
        <v>43108</v>
      </c>
      <c r="P27" s="381"/>
      <c r="R27" s="176"/>
    </row>
    <row r="28" spans="1:18" s="17" customFormat="1" ht="15" customHeight="1" x14ac:dyDescent="0.15">
      <c r="A28" s="384"/>
      <c r="B28" s="37" t="s">
        <v>66</v>
      </c>
      <c r="C28" s="42">
        <f>C26/C27</f>
        <v>0.73123631941629508</v>
      </c>
      <c r="D28" s="42">
        <f t="shared" ref="D28" si="34">D26/D27</f>
        <v>0.7572445905231443</v>
      </c>
      <c r="E28" s="42">
        <f t="shared" ref="E28" si="35">E26/E27</f>
        <v>0.68491546807973758</v>
      </c>
      <c r="F28" s="42">
        <f t="shared" ref="F28" si="36">F26/F27</f>
        <v>0.75947219604147032</v>
      </c>
      <c r="G28" s="42">
        <f t="shared" ref="G28" si="37">G26/G27</f>
        <v>0.84744371482176362</v>
      </c>
      <c r="H28" s="101" t="e">
        <f t="shared" ref="H28" si="38">H26/H27</f>
        <v>#DIV/0!</v>
      </c>
      <c r="I28" s="101" t="e">
        <f t="shared" ref="I28" si="39">I26/I27</f>
        <v>#DIV/0!</v>
      </c>
      <c r="J28" s="101" t="e">
        <f t="shared" ref="J28" si="40">J26/J27</f>
        <v>#DIV/0!</v>
      </c>
      <c r="K28" s="101" t="e">
        <f t="shared" ref="K28" si="41">K26/K27</f>
        <v>#DIV/0!</v>
      </c>
      <c r="L28" s="101" t="e">
        <f t="shared" ref="L28" si="42">L26/L27</f>
        <v>#DIV/0!</v>
      </c>
      <c r="M28" s="101" t="e">
        <f t="shared" ref="M28" si="43">M26/M27</f>
        <v>#DIV/0!</v>
      </c>
      <c r="N28" s="101" t="e">
        <f t="shared" ref="N28" si="44">N26/N27</f>
        <v>#DIV/0!</v>
      </c>
      <c r="O28" s="42">
        <f>O26/O27</f>
        <v>0.75551173796047133</v>
      </c>
      <c r="P28" s="382"/>
      <c r="R28" s="176"/>
    </row>
    <row r="29" spans="1:18" s="17" customFormat="1" ht="15" customHeight="1" x14ac:dyDescent="0.15">
      <c r="A29" s="383" t="s">
        <v>8</v>
      </c>
      <c r="B29" s="78" t="s">
        <v>67</v>
      </c>
      <c r="C29" s="28">
        <v>47.2</v>
      </c>
      <c r="D29" s="28">
        <v>26.1</v>
      </c>
      <c r="E29" s="28">
        <v>117.8</v>
      </c>
      <c r="F29" s="28">
        <v>12.4</v>
      </c>
      <c r="G29" s="41">
        <v>32.4</v>
      </c>
      <c r="H29" s="32"/>
      <c r="I29" s="32"/>
      <c r="J29" s="32"/>
      <c r="K29" s="32"/>
      <c r="L29" s="32"/>
      <c r="M29" s="32"/>
      <c r="N29" s="32"/>
      <c r="O29" s="35">
        <f>SUM(C29:N29)</f>
        <v>235.90000000000003</v>
      </c>
      <c r="P29" s="380">
        <f>RANK(R19,R14:R21,0)</f>
        <v>8</v>
      </c>
      <c r="R29" s="176"/>
    </row>
    <row r="30" spans="1:18" s="17" customFormat="1" ht="15" customHeight="1" x14ac:dyDescent="0.15">
      <c r="A30" s="384"/>
      <c r="B30" s="79" t="s">
        <v>68</v>
      </c>
      <c r="C30" s="1">
        <v>69</v>
      </c>
      <c r="D30" s="1">
        <v>36.4</v>
      </c>
      <c r="E30" s="1">
        <v>205.4</v>
      </c>
      <c r="F30" s="1">
        <v>24</v>
      </c>
      <c r="G30" s="49">
        <v>44</v>
      </c>
      <c r="H30" s="33"/>
      <c r="I30" s="33"/>
      <c r="J30" s="33"/>
      <c r="K30" s="33"/>
      <c r="L30" s="33"/>
      <c r="M30" s="33"/>
      <c r="N30" s="33"/>
      <c r="O30" s="25">
        <f>SUM(C30:N30)</f>
        <v>378.8</v>
      </c>
      <c r="P30" s="381"/>
      <c r="R30" s="176"/>
    </row>
    <row r="31" spans="1:18" s="17" customFormat="1" ht="15" customHeight="1" x14ac:dyDescent="0.15">
      <c r="A31" s="384"/>
      <c r="B31" s="37" t="s">
        <v>66</v>
      </c>
      <c r="C31" s="42">
        <f>C29/C30</f>
        <v>0.68405797101449284</v>
      </c>
      <c r="D31" s="42">
        <f t="shared" ref="D31" si="45">D29/D30</f>
        <v>0.71703296703296715</v>
      </c>
      <c r="E31" s="42">
        <f t="shared" ref="E31" si="46">E29/E30</f>
        <v>0.57351509250243426</v>
      </c>
      <c r="F31" s="42">
        <f t="shared" ref="F31" si="47">F29/F30</f>
        <v>0.51666666666666672</v>
      </c>
      <c r="G31" s="42">
        <f t="shared" ref="G31" si="48">G29/G30</f>
        <v>0.73636363636363633</v>
      </c>
      <c r="H31" s="101" t="e">
        <f t="shared" ref="H31" si="49">H29/H30</f>
        <v>#DIV/0!</v>
      </c>
      <c r="I31" s="101" t="e">
        <f t="shared" ref="I31" si="50">I29/I30</f>
        <v>#DIV/0!</v>
      </c>
      <c r="J31" s="101" t="e">
        <f t="shared" ref="J31" si="51">J29/J30</f>
        <v>#DIV/0!</v>
      </c>
      <c r="K31" s="101" t="e">
        <f t="shared" ref="K31" si="52">K29/K30</f>
        <v>#DIV/0!</v>
      </c>
      <c r="L31" s="101" t="e">
        <f t="shared" ref="L31" si="53">L29/L30</f>
        <v>#DIV/0!</v>
      </c>
      <c r="M31" s="101" t="e">
        <f t="shared" ref="M31" si="54">M29/M30</f>
        <v>#DIV/0!</v>
      </c>
      <c r="N31" s="101" t="e">
        <f t="shared" ref="N31" si="55">N29/N30</f>
        <v>#DIV/0!</v>
      </c>
      <c r="O31" s="42">
        <f>O29/O30</f>
        <v>0.62275607180570225</v>
      </c>
      <c r="P31" s="382"/>
      <c r="R31" s="176"/>
    </row>
    <row r="32" spans="1:18" s="17" customFormat="1" ht="15" customHeight="1" x14ac:dyDescent="0.15">
      <c r="A32" s="383" t="s">
        <v>9</v>
      </c>
      <c r="B32" s="78" t="s">
        <v>67</v>
      </c>
      <c r="C32" s="28">
        <v>5654.78</v>
      </c>
      <c r="D32" s="28">
        <v>2064.4499999999998</v>
      </c>
      <c r="E32" s="28">
        <v>7297.52</v>
      </c>
      <c r="F32" s="28">
        <v>5759.83</v>
      </c>
      <c r="G32" s="28">
        <v>4701.21</v>
      </c>
      <c r="H32" s="32"/>
      <c r="I32" s="32"/>
      <c r="J32" s="32"/>
      <c r="K32" s="32"/>
      <c r="L32" s="32"/>
      <c r="M32" s="32"/>
      <c r="N32" s="32"/>
      <c r="O32" s="35">
        <f>SUM(C32:N32)</f>
        <v>25477.79</v>
      </c>
      <c r="P32" s="380">
        <f>RANK(R20,R14:R21,0)</f>
        <v>2</v>
      </c>
      <c r="R32" s="176"/>
    </row>
    <row r="33" spans="1:18" s="17" customFormat="1" ht="15" customHeight="1" x14ac:dyDescent="0.15">
      <c r="A33" s="384"/>
      <c r="B33" s="79" t="s">
        <v>68</v>
      </c>
      <c r="C33" s="1">
        <v>6081.97</v>
      </c>
      <c r="D33" s="1">
        <v>2410.9299999999998</v>
      </c>
      <c r="E33" s="1">
        <v>8867.2199999999993</v>
      </c>
      <c r="F33" s="1">
        <v>6282.36</v>
      </c>
      <c r="G33" s="1">
        <v>5150.5</v>
      </c>
      <c r="H33" s="33"/>
      <c r="I33" s="33"/>
      <c r="J33" s="33"/>
      <c r="K33" s="33"/>
      <c r="L33" s="33"/>
      <c r="M33" s="33"/>
      <c r="N33" s="33"/>
      <c r="O33" s="25">
        <f>SUM(C33:N33)</f>
        <v>28792.98</v>
      </c>
      <c r="P33" s="381"/>
      <c r="R33" s="176"/>
    </row>
    <row r="34" spans="1:18" s="17" customFormat="1" ht="15" customHeight="1" x14ac:dyDescent="0.15">
      <c r="A34" s="385"/>
      <c r="B34" s="37" t="s">
        <v>66</v>
      </c>
      <c r="C34" s="42">
        <f>C32/C33</f>
        <v>0.9297612451228795</v>
      </c>
      <c r="D34" s="42">
        <f t="shared" ref="D34" si="56">D32/D33</f>
        <v>0.85628782254150881</v>
      </c>
      <c r="E34" s="42">
        <f t="shared" ref="E34" si="57">E32/E33</f>
        <v>0.82297721270026014</v>
      </c>
      <c r="F34" s="42">
        <f t="shared" ref="F34" si="58">F32/F33</f>
        <v>0.91682584251777999</v>
      </c>
      <c r="G34" s="42">
        <f t="shared" ref="G34" si="59">G32/G33</f>
        <v>0.91276769245704303</v>
      </c>
      <c r="H34" s="101" t="e">
        <f t="shared" ref="H34" si="60">H32/H33</f>
        <v>#DIV/0!</v>
      </c>
      <c r="I34" s="101" t="e">
        <f t="shared" ref="I34" si="61">I32/I33</f>
        <v>#DIV/0!</v>
      </c>
      <c r="J34" s="101" t="e">
        <f t="shared" ref="J34" si="62">J32/J33</f>
        <v>#DIV/0!</v>
      </c>
      <c r="K34" s="101" t="e">
        <f t="shared" ref="K34" si="63">K32/K33</f>
        <v>#DIV/0!</v>
      </c>
      <c r="L34" s="101" t="e">
        <f t="shared" ref="L34" si="64">L32/L33</f>
        <v>#DIV/0!</v>
      </c>
      <c r="M34" s="101" t="e">
        <f t="shared" ref="M34" si="65">M32/M33</f>
        <v>#DIV/0!</v>
      </c>
      <c r="N34" s="101" t="e">
        <f t="shared" ref="N34" si="66">N32/N33</f>
        <v>#DIV/0!</v>
      </c>
      <c r="O34" s="42">
        <f>O32/O33</f>
        <v>0.88486117102154771</v>
      </c>
      <c r="P34" s="382"/>
      <c r="R34" s="176"/>
    </row>
    <row r="35" spans="1:18" s="17" customFormat="1" ht="15" customHeight="1" x14ac:dyDescent="0.15">
      <c r="A35" s="384" t="s">
        <v>65</v>
      </c>
      <c r="B35" s="78" t="s">
        <v>67</v>
      </c>
      <c r="C35" s="3">
        <v>2381.85</v>
      </c>
      <c r="D35" s="3">
        <v>1309.32</v>
      </c>
      <c r="E35" s="3">
        <v>4389.75</v>
      </c>
      <c r="F35" s="3">
        <v>4610</v>
      </c>
      <c r="G35" s="47">
        <v>4682</v>
      </c>
      <c r="H35" s="31"/>
      <c r="I35" s="31"/>
      <c r="J35" s="31"/>
      <c r="K35" s="31"/>
      <c r="L35" s="31"/>
      <c r="M35" s="31"/>
      <c r="N35" s="31"/>
      <c r="O35" s="25">
        <f>SUM(C35:N35)</f>
        <v>17372.919999999998</v>
      </c>
      <c r="P35" s="380">
        <f>RANK(R21,R14:R21,0)</f>
        <v>1</v>
      </c>
      <c r="R35" s="176"/>
    </row>
    <row r="36" spans="1:18" s="17" customFormat="1" ht="15" customHeight="1" x14ac:dyDescent="0.15">
      <c r="A36" s="384"/>
      <c r="B36" s="79" t="s">
        <v>68</v>
      </c>
      <c r="C36" s="1">
        <v>2480</v>
      </c>
      <c r="D36" s="1">
        <v>1664</v>
      </c>
      <c r="E36" s="1">
        <v>4538</v>
      </c>
      <c r="F36" s="1">
        <v>4928</v>
      </c>
      <c r="G36" s="49">
        <v>5038</v>
      </c>
      <c r="H36" s="33"/>
      <c r="I36" s="33"/>
      <c r="J36" s="33"/>
      <c r="K36" s="33"/>
      <c r="L36" s="33"/>
      <c r="M36" s="33"/>
      <c r="N36" s="33"/>
      <c r="O36" s="25">
        <f>SUM(C36:N36)</f>
        <v>18648</v>
      </c>
      <c r="P36" s="381"/>
      <c r="R36" s="176"/>
    </row>
    <row r="37" spans="1:18" s="17" customFormat="1" ht="15" customHeight="1" x14ac:dyDescent="0.15">
      <c r="A37" s="384"/>
      <c r="B37" s="37" t="s">
        <v>66</v>
      </c>
      <c r="C37" s="42">
        <f>C35/C36</f>
        <v>0.96042338709677411</v>
      </c>
      <c r="D37" s="42">
        <f t="shared" ref="D37" si="67">D35/D36</f>
        <v>0.78685096153846146</v>
      </c>
      <c r="E37" s="42">
        <f t="shared" ref="E37" si="68">E35/E36</f>
        <v>0.96733142353459678</v>
      </c>
      <c r="F37" s="42">
        <f t="shared" ref="F37" si="69">F35/F36</f>
        <v>0.93547077922077926</v>
      </c>
      <c r="G37" s="42">
        <f t="shared" ref="G37" si="70">G35/G36</f>
        <v>0.92933703850734417</v>
      </c>
      <c r="H37" s="101" t="e">
        <f t="shared" ref="H37" si="71">H35/H36</f>
        <v>#DIV/0!</v>
      </c>
      <c r="I37" s="101" t="e">
        <f t="shared" ref="I37" si="72">I35/I36</f>
        <v>#DIV/0!</v>
      </c>
      <c r="J37" s="101" t="e">
        <f t="shared" ref="J37" si="73">J35/J36</f>
        <v>#DIV/0!</v>
      </c>
      <c r="K37" s="101" t="e">
        <f t="shared" ref="K37" si="74">K35/K36</f>
        <v>#DIV/0!</v>
      </c>
      <c r="L37" s="101" t="e">
        <f t="shared" ref="L37" si="75">L35/L36</f>
        <v>#DIV/0!</v>
      </c>
      <c r="M37" s="101" t="e">
        <f t="shared" ref="M37" si="76">M35/M36</f>
        <v>#DIV/0!</v>
      </c>
      <c r="N37" s="101" t="e">
        <f t="shared" ref="N37" si="77">N35/N36</f>
        <v>#DIV/0!</v>
      </c>
      <c r="O37" s="42">
        <f>O35/O36</f>
        <v>0.93162376662376656</v>
      </c>
      <c r="P37" s="382"/>
      <c r="R37" s="176"/>
    </row>
    <row r="38" spans="1:18" s="17" customFormat="1" ht="15" customHeight="1" x14ac:dyDescent="0.15">
      <c r="A38" s="386" t="s">
        <v>10</v>
      </c>
      <c r="B38" s="75" t="s">
        <v>67</v>
      </c>
      <c r="C38" s="29">
        <f>C14+C17+C20+C23+C26+C29+C32+C35</f>
        <v>87153.93</v>
      </c>
      <c r="D38" s="29">
        <f t="shared" ref="D38:G38" si="78">D14+D17+D20+D23+D26+D29+D32+D35</f>
        <v>34622.97</v>
      </c>
      <c r="E38" s="29">
        <f t="shared" si="78"/>
        <v>99537.989000000016</v>
      </c>
      <c r="F38" s="29">
        <f t="shared" si="78"/>
        <v>109656.06</v>
      </c>
      <c r="G38" s="29">
        <f t="shared" si="78"/>
        <v>107655.01333333329</v>
      </c>
      <c r="H38" s="29"/>
      <c r="I38" s="29"/>
      <c r="J38" s="29"/>
      <c r="K38" s="29"/>
      <c r="L38" s="29"/>
      <c r="M38" s="29"/>
      <c r="N38" s="29"/>
      <c r="O38" s="29">
        <f>SUM(C38:N38)</f>
        <v>438625.96233333333</v>
      </c>
      <c r="P38" s="380"/>
      <c r="R38" s="176"/>
    </row>
    <row r="39" spans="1:18" ht="15" customHeight="1" x14ac:dyDescent="0.15">
      <c r="A39" s="387"/>
      <c r="B39" s="76" t="s">
        <v>68</v>
      </c>
      <c r="C39" s="26">
        <f>C15+C18+C21+C24+C27+C30+C33+C36</f>
        <v>103017.49</v>
      </c>
      <c r="D39" s="26">
        <f t="shared" ref="D39:F39" si="79">D15+D18+D21+D24+D27+D30+D33+D36</f>
        <v>42856</v>
      </c>
      <c r="E39" s="26">
        <f t="shared" si="79"/>
        <v>119902.31999999998</v>
      </c>
      <c r="F39" s="26">
        <f t="shared" si="79"/>
        <v>128090.98000000001</v>
      </c>
      <c r="G39" s="26">
        <f>G15+G18+G21+G24+G27+G30+G33+G36</f>
        <v>123288.77</v>
      </c>
      <c r="H39" s="26"/>
      <c r="I39" s="26"/>
      <c r="J39" s="26"/>
      <c r="K39" s="26"/>
      <c r="L39" s="26"/>
      <c r="M39" s="26"/>
      <c r="N39" s="26"/>
      <c r="O39" s="26">
        <f>SUM(C39:N39)</f>
        <v>517155.55999999994</v>
      </c>
      <c r="P39" s="381"/>
    </row>
    <row r="40" spans="1:18" ht="15" customHeight="1" x14ac:dyDescent="0.15">
      <c r="A40" s="388"/>
      <c r="B40" s="77" t="s">
        <v>66</v>
      </c>
      <c r="C40" s="44">
        <f>C38/C39</f>
        <v>0.84601100259771411</v>
      </c>
      <c r="D40" s="44">
        <f t="shared" ref="D40" si="80">D38/D39</f>
        <v>0.80789084375583353</v>
      </c>
      <c r="E40" s="44">
        <f t="shared" ref="E40" si="81">E38/E39</f>
        <v>0.83015899108541047</v>
      </c>
      <c r="F40" s="44">
        <f t="shared" ref="F40" si="82">F38/F39</f>
        <v>0.85607948350461516</v>
      </c>
      <c r="G40" s="44">
        <f>G38/G39</f>
        <v>0.87319399271590825</v>
      </c>
      <c r="H40" s="102"/>
      <c r="I40" s="102"/>
      <c r="J40" s="102"/>
      <c r="K40" s="102"/>
      <c r="L40" s="102"/>
      <c r="M40" s="102"/>
      <c r="N40" s="102"/>
      <c r="O40" s="44">
        <f>O38/O39</f>
        <v>0.8481509167828214</v>
      </c>
      <c r="P40" s="382"/>
    </row>
  </sheetData>
  <mergeCells count="21">
    <mergeCell ref="A38:A40"/>
    <mergeCell ref="P38:P40"/>
    <mergeCell ref="A29:A31"/>
    <mergeCell ref="P29:P31"/>
    <mergeCell ref="A32:A34"/>
    <mergeCell ref="P32:P34"/>
    <mergeCell ref="A35:A37"/>
    <mergeCell ref="P35:P37"/>
    <mergeCell ref="A20:A22"/>
    <mergeCell ref="P20:P22"/>
    <mergeCell ref="A23:A25"/>
    <mergeCell ref="P23:P25"/>
    <mergeCell ref="A26:A28"/>
    <mergeCell ref="P26:P28"/>
    <mergeCell ref="A17:A19"/>
    <mergeCell ref="P17:P19"/>
    <mergeCell ref="A1:P11"/>
    <mergeCell ref="A12:P12"/>
    <mergeCell ref="A13:B13"/>
    <mergeCell ref="A14:A16"/>
    <mergeCell ref="P14:P16"/>
  </mergeCells>
  <phoneticPr fontId="3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823B-AAC2-4EF5-BD59-1A063BF9E9D8}">
  <dimension ref="A1:R40"/>
  <sheetViews>
    <sheetView zoomScale="85" zoomScaleNormal="85" workbookViewId="0">
      <selection activeCell="J48" sqref="J48"/>
    </sheetView>
  </sheetViews>
  <sheetFormatPr defaultRowHeight="15" customHeight="1" x14ac:dyDescent="0.15"/>
  <sheetData>
    <row r="1" spans="1:18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18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18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18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18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18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18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18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18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18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18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18" s="17" customFormat="1" ht="15" customHeight="1" x14ac:dyDescent="0.15">
      <c r="A12" s="337" t="s">
        <v>174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</row>
    <row r="13" spans="1:18" s="17" customFormat="1" ht="15" customHeight="1" x14ac:dyDescent="0.15">
      <c r="A13" s="337" t="s">
        <v>0</v>
      </c>
      <c r="B13" s="296"/>
      <c r="C13" s="74" t="s">
        <v>63</v>
      </c>
      <c r="D13" s="74" t="s">
        <v>17</v>
      </c>
      <c r="E13" s="74" t="s">
        <v>27</v>
      </c>
      <c r="F13" s="74" t="s">
        <v>28</v>
      </c>
      <c r="G13" s="74" t="s">
        <v>29</v>
      </c>
      <c r="H13" s="74" t="s">
        <v>30</v>
      </c>
      <c r="I13" s="74" t="s">
        <v>31</v>
      </c>
      <c r="J13" s="74" t="s">
        <v>32</v>
      </c>
      <c r="K13" s="74" t="s">
        <v>33</v>
      </c>
      <c r="L13" s="74" t="s">
        <v>34</v>
      </c>
      <c r="M13" s="74" t="s">
        <v>35</v>
      </c>
      <c r="N13" s="74" t="s">
        <v>36</v>
      </c>
      <c r="O13" s="74" t="s">
        <v>10</v>
      </c>
      <c r="P13" s="74" t="s">
        <v>106</v>
      </c>
    </row>
    <row r="14" spans="1:18" s="17" customFormat="1" ht="15" customHeight="1" x14ac:dyDescent="0.15">
      <c r="A14" s="399" t="s">
        <v>4</v>
      </c>
      <c r="B14" s="79" t="s">
        <v>22</v>
      </c>
      <c r="C14" s="25">
        <v>43</v>
      </c>
      <c r="D14" s="25">
        <v>37.799999999999997</v>
      </c>
      <c r="E14" s="25">
        <v>51.8</v>
      </c>
      <c r="F14" s="25">
        <v>60.2</v>
      </c>
      <c r="G14" s="47">
        <v>37.9</v>
      </c>
      <c r="H14" s="47">
        <v>43</v>
      </c>
      <c r="I14" s="47">
        <v>31.2</v>
      </c>
      <c r="J14" s="47">
        <v>36.189074220000002</v>
      </c>
      <c r="K14" s="47">
        <v>37</v>
      </c>
      <c r="L14" s="47">
        <v>25.15</v>
      </c>
      <c r="M14" s="47">
        <v>45.8</v>
      </c>
      <c r="N14" s="47">
        <v>39.130000000000003</v>
      </c>
      <c r="O14" s="25">
        <f>SUM(C14:N14)</f>
        <v>488.16907422000003</v>
      </c>
      <c r="P14" s="380">
        <f>RANK(R14,R14:R21,0)</f>
        <v>4</v>
      </c>
      <c r="R14" s="100">
        <f>G16</f>
        <v>3.1799999999999997</v>
      </c>
    </row>
    <row r="15" spans="1:18" s="17" customFormat="1" ht="15" customHeight="1" x14ac:dyDescent="0.15">
      <c r="A15" s="400"/>
      <c r="B15" s="79" t="s">
        <v>23</v>
      </c>
      <c r="C15" s="25">
        <v>40.35</v>
      </c>
      <c r="D15" s="25">
        <v>7.4</v>
      </c>
      <c r="E15" s="25">
        <v>21.67</v>
      </c>
      <c r="F15" s="25">
        <v>34.799999999999997</v>
      </c>
      <c r="G15" s="47">
        <v>41.08</v>
      </c>
      <c r="H15" s="47"/>
      <c r="I15" s="47"/>
      <c r="J15" s="47"/>
      <c r="K15" s="47"/>
      <c r="L15" s="47"/>
      <c r="M15" s="47"/>
      <c r="N15" s="47"/>
      <c r="O15" s="25">
        <f>SUM(C15:N15)</f>
        <v>145.30000000000001</v>
      </c>
      <c r="P15" s="381"/>
      <c r="R15" s="100">
        <f>G19</f>
        <v>28.985242999999997</v>
      </c>
    </row>
    <row r="16" spans="1:18" s="17" customFormat="1" ht="15" customHeight="1" x14ac:dyDescent="0.15">
      <c r="A16" s="400"/>
      <c r="B16" s="27" t="s">
        <v>173</v>
      </c>
      <c r="C16" s="109">
        <f>C15-C14</f>
        <v>-2.6499999999999986</v>
      </c>
      <c r="D16" s="109">
        <f t="shared" ref="D16" si="0">D15-D14</f>
        <v>-30.4</v>
      </c>
      <c r="E16" s="109">
        <f t="shared" ref="E16" si="1">E15-E14</f>
        <v>-30.129999999999995</v>
      </c>
      <c r="F16" s="109">
        <f t="shared" ref="F16" si="2">F15-F14</f>
        <v>-25.400000000000006</v>
      </c>
      <c r="G16" s="109">
        <f t="shared" ref="G16" si="3">G15-G14</f>
        <v>3.1799999999999997</v>
      </c>
      <c r="H16" s="193">
        <f t="shared" ref="H16:O16" si="4">H15/H14</f>
        <v>0</v>
      </c>
      <c r="I16" s="193">
        <f t="shared" si="4"/>
        <v>0</v>
      </c>
      <c r="J16" s="193">
        <f t="shared" si="4"/>
        <v>0</v>
      </c>
      <c r="K16" s="193">
        <f t="shared" si="4"/>
        <v>0</v>
      </c>
      <c r="L16" s="193">
        <f t="shared" si="4"/>
        <v>0</v>
      </c>
      <c r="M16" s="193">
        <f t="shared" si="4"/>
        <v>0</v>
      </c>
      <c r="N16" s="193">
        <f t="shared" si="4"/>
        <v>0</v>
      </c>
      <c r="O16" s="109">
        <f t="shared" si="4"/>
        <v>0.29764277926077432</v>
      </c>
      <c r="P16" s="382"/>
      <c r="R16" s="100">
        <f>G22</f>
        <v>17.759049999999998</v>
      </c>
    </row>
    <row r="17" spans="1:18" s="17" customFormat="1" ht="15" customHeight="1" x14ac:dyDescent="0.15">
      <c r="A17" s="383" t="s">
        <v>64</v>
      </c>
      <c r="B17" s="78" t="s">
        <v>22</v>
      </c>
      <c r="C17" s="28">
        <v>79.078000000000003</v>
      </c>
      <c r="D17" s="28">
        <v>52.38</v>
      </c>
      <c r="E17" s="28">
        <v>93.735938000000004</v>
      </c>
      <c r="F17" s="28">
        <v>97.811599999999999</v>
      </c>
      <c r="G17" s="28">
        <v>91.81</v>
      </c>
      <c r="H17" s="41">
        <v>57.3</v>
      </c>
      <c r="I17" s="41">
        <v>51.21</v>
      </c>
      <c r="J17" s="41">
        <v>85.28</v>
      </c>
      <c r="K17" s="41">
        <v>99.73</v>
      </c>
      <c r="L17" s="41">
        <v>102.80459999999999</v>
      </c>
      <c r="M17" s="41">
        <v>125.03</v>
      </c>
      <c r="N17" s="41">
        <v>121.61799999999999</v>
      </c>
      <c r="O17" s="35">
        <f>SUM(C17:N17)</f>
        <v>1057.7881379999999</v>
      </c>
      <c r="P17" s="380">
        <f>RANK(R15,R14:R21,0)</f>
        <v>1</v>
      </c>
      <c r="R17" s="100">
        <f>G25</f>
        <v>-1.7199999999999998</v>
      </c>
    </row>
    <row r="18" spans="1:18" s="17" customFormat="1" ht="15" customHeight="1" x14ac:dyDescent="0.15">
      <c r="A18" s="384"/>
      <c r="B18" s="79" t="s">
        <v>23</v>
      </c>
      <c r="C18" s="1">
        <v>69.73</v>
      </c>
      <c r="D18" s="1">
        <v>19.725000000000001</v>
      </c>
      <c r="E18" s="1">
        <v>62.21</v>
      </c>
      <c r="F18" s="1">
        <v>86.915000000000006</v>
      </c>
      <c r="G18" s="49">
        <v>120.795243</v>
      </c>
      <c r="H18" s="49"/>
      <c r="I18" s="49"/>
      <c r="J18" s="49"/>
      <c r="K18" s="49"/>
      <c r="L18" s="49"/>
      <c r="M18" s="49"/>
      <c r="N18" s="49"/>
      <c r="O18" s="25">
        <f>SUM(C18:N18)</f>
        <v>359.37524300000007</v>
      </c>
      <c r="P18" s="381"/>
      <c r="R18" s="100">
        <f>G28</f>
        <v>5.2828699999999991</v>
      </c>
    </row>
    <row r="19" spans="1:18" s="17" customFormat="1" ht="15" customHeight="1" x14ac:dyDescent="0.15">
      <c r="A19" s="385"/>
      <c r="B19" s="37" t="s">
        <v>173</v>
      </c>
      <c r="C19" s="109">
        <f>C18-C17</f>
        <v>-9.347999999999999</v>
      </c>
      <c r="D19" s="109">
        <f t="shared" ref="D19:G19" si="5">D18-D17</f>
        <v>-32.655000000000001</v>
      </c>
      <c r="E19" s="109">
        <f t="shared" si="5"/>
        <v>-31.525938000000004</v>
      </c>
      <c r="F19" s="109">
        <f t="shared" si="5"/>
        <v>-10.896599999999992</v>
      </c>
      <c r="G19" s="109">
        <f t="shared" si="5"/>
        <v>28.985242999999997</v>
      </c>
      <c r="H19" s="194"/>
      <c r="I19" s="194"/>
      <c r="J19" s="194"/>
      <c r="K19" s="194"/>
      <c r="L19" s="194"/>
      <c r="M19" s="194"/>
      <c r="N19" s="194"/>
      <c r="O19" s="109">
        <f t="shared" ref="O19" si="6">O18/O17</f>
        <v>0.33974217528992567</v>
      </c>
      <c r="P19" s="382"/>
      <c r="R19" s="100">
        <f>G31</f>
        <v>0.28999999999999998</v>
      </c>
    </row>
    <row r="20" spans="1:18" s="17" customFormat="1" ht="15" customHeight="1" x14ac:dyDescent="0.15">
      <c r="A20" s="384" t="s">
        <v>5</v>
      </c>
      <c r="B20" s="78" t="s">
        <v>22</v>
      </c>
      <c r="C20" s="3">
        <v>17.430119999999999</v>
      </c>
      <c r="D20" s="3">
        <v>3.0055999999999998</v>
      </c>
      <c r="E20" s="3">
        <v>12.5487</v>
      </c>
      <c r="F20" s="3">
        <v>18.729022000000001</v>
      </c>
      <c r="G20" s="47">
        <v>6.0023299999999997</v>
      </c>
      <c r="H20" s="47">
        <v>10.891094000000001</v>
      </c>
      <c r="I20" s="47">
        <v>11.168699999999999</v>
      </c>
      <c r="J20" s="47">
        <v>11.45</v>
      </c>
      <c r="K20" s="47">
        <v>16.010000000000002</v>
      </c>
      <c r="L20" s="47">
        <v>18.809999999999999</v>
      </c>
      <c r="M20" s="47">
        <v>16.690000000000001</v>
      </c>
      <c r="N20" s="47">
        <v>23.96</v>
      </c>
      <c r="O20" s="25">
        <f>SUM(C20:N20)</f>
        <v>166.69556600000001</v>
      </c>
      <c r="P20" s="380">
        <f>RANK(R16,R14:R21,0)</f>
        <v>2</v>
      </c>
      <c r="R20" s="100">
        <f>G34</f>
        <v>1.01</v>
      </c>
    </row>
    <row r="21" spans="1:18" s="17" customFormat="1" ht="15" customHeight="1" x14ac:dyDescent="0.15">
      <c r="A21" s="384"/>
      <c r="B21" s="79" t="s">
        <v>23</v>
      </c>
      <c r="C21" s="1">
        <v>12.54</v>
      </c>
      <c r="D21" s="1">
        <v>6.2612500000000004</v>
      </c>
      <c r="E21" s="1">
        <v>15.41</v>
      </c>
      <c r="F21" s="1">
        <v>26.81</v>
      </c>
      <c r="G21" s="49">
        <v>23.761379999999999</v>
      </c>
      <c r="H21" s="49"/>
      <c r="I21" s="49"/>
      <c r="J21" s="49"/>
      <c r="K21" s="49"/>
      <c r="L21" s="49"/>
      <c r="M21" s="49"/>
      <c r="N21" s="49"/>
      <c r="O21" s="25">
        <f>SUM(C21:N21)</f>
        <v>84.782629999999997</v>
      </c>
      <c r="P21" s="381"/>
      <c r="R21" s="100">
        <f>G37</f>
        <v>0.3</v>
      </c>
    </row>
    <row r="22" spans="1:18" s="17" customFormat="1" ht="15" customHeight="1" x14ac:dyDescent="0.15">
      <c r="A22" s="384"/>
      <c r="B22" s="37" t="s">
        <v>173</v>
      </c>
      <c r="C22" s="109">
        <f>C21-C20</f>
        <v>-4.8901199999999996</v>
      </c>
      <c r="D22" s="109">
        <f t="shared" ref="D22" si="7">D21-D20</f>
        <v>3.2556500000000006</v>
      </c>
      <c r="E22" s="109">
        <f t="shared" ref="E22" si="8">E21-E20</f>
        <v>2.8613</v>
      </c>
      <c r="F22" s="109">
        <f t="shared" ref="F22" si="9">F21-F20</f>
        <v>8.0809779999999982</v>
      </c>
      <c r="G22" s="109">
        <f t="shared" ref="G22" si="10">G21-G20</f>
        <v>17.759049999999998</v>
      </c>
      <c r="H22" s="48">
        <f t="shared" ref="H22:O22" si="11">H21/H20</f>
        <v>0</v>
      </c>
      <c r="I22" s="48">
        <f t="shared" si="11"/>
        <v>0</v>
      </c>
      <c r="J22" s="48">
        <f t="shared" si="11"/>
        <v>0</v>
      </c>
      <c r="K22" s="48">
        <f t="shared" si="11"/>
        <v>0</v>
      </c>
      <c r="L22" s="48">
        <f t="shared" si="11"/>
        <v>0</v>
      </c>
      <c r="M22" s="48">
        <f t="shared" si="11"/>
        <v>0</v>
      </c>
      <c r="N22" s="48">
        <f t="shared" si="11"/>
        <v>0</v>
      </c>
      <c r="O22" s="42">
        <f t="shared" si="11"/>
        <v>0.50860758947841478</v>
      </c>
      <c r="P22" s="382"/>
    </row>
    <row r="23" spans="1:18" s="17" customFormat="1" ht="15" customHeight="1" x14ac:dyDescent="0.15">
      <c r="A23" s="383" t="s">
        <v>6</v>
      </c>
      <c r="B23" s="78" t="s">
        <v>22</v>
      </c>
      <c r="C23" s="28">
        <v>7.5</v>
      </c>
      <c r="D23" s="28">
        <v>7.5</v>
      </c>
      <c r="E23" s="28">
        <v>7.5</v>
      </c>
      <c r="F23" s="28">
        <v>7.5</v>
      </c>
      <c r="G23" s="41">
        <v>7</v>
      </c>
      <c r="H23" s="41">
        <v>6</v>
      </c>
      <c r="I23" s="41">
        <v>6</v>
      </c>
      <c r="J23" s="41">
        <v>5</v>
      </c>
      <c r="K23" s="41">
        <v>5</v>
      </c>
      <c r="L23" s="41">
        <v>7.5</v>
      </c>
      <c r="M23" s="41">
        <v>9</v>
      </c>
      <c r="N23" s="41">
        <v>9</v>
      </c>
      <c r="O23" s="35">
        <f>SUM(C23:N23)</f>
        <v>84.5</v>
      </c>
      <c r="P23" s="380">
        <f>RANK(R17,R14:R21,0)</f>
        <v>8</v>
      </c>
    </row>
    <row r="24" spans="1:18" s="17" customFormat="1" ht="15" customHeight="1" x14ac:dyDescent="0.15">
      <c r="A24" s="384"/>
      <c r="B24" s="79" t="s">
        <v>23</v>
      </c>
      <c r="C24" s="1">
        <v>7.38</v>
      </c>
      <c r="D24" s="1">
        <v>0</v>
      </c>
      <c r="E24" s="1">
        <v>3.99</v>
      </c>
      <c r="F24" s="1">
        <v>5.49</v>
      </c>
      <c r="G24" s="49">
        <v>5.28</v>
      </c>
      <c r="H24" s="49"/>
      <c r="I24" s="49"/>
      <c r="J24" s="49"/>
      <c r="K24" s="49"/>
      <c r="L24" s="49"/>
      <c r="M24" s="49"/>
      <c r="N24" s="49"/>
      <c r="O24" s="25">
        <f>SUM(C24:N24)</f>
        <v>22.14</v>
      </c>
      <c r="P24" s="381"/>
    </row>
    <row r="25" spans="1:18" s="17" customFormat="1" ht="15" customHeight="1" x14ac:dyDescent="0.15">
      <c r="A25" s="385"/>
      <c r="B25" s="37" t="s">
        <v>173</v>
      </c>
      <c r="C25" s="109">
        <f>C24-C23</f>
        <v>-0.12000000000000011</v>
      </c>
      <c r="D25" s="109">
        <f t="shared" ref="D25" si="12">D24-D23</f>
        <v>-7.5</v>
      </c>
      <c r="E25" s="109">
        <f t="shared" ref="E25" si="13">E24-E23</f>
        <v>-3.51</v>
      </c>
      <c r="F25" s="109">
        <f t="shared" ref="F25" si="14">F24-F23</f>
        <v>-2.0099999999999998</v>
      </c>
      <c r="G25" s="109">
        <f t="shared" ref="G25" si="15">G24-G23</f>
        <v>-1.7199999999999998</v>
      </c>
      <c r="H25" s="48">
        <f t="shared" ref="H25:O25" si="16">H24/H23</f>
        <v>0</v>
      </c>
      <c r="I25" s="48">
        <f t="shared" si="16"/>
        <v>0</v>
      </c>
      <c r="J25" s="48">
        <f t="shared" si="16"/>
        <v>0</v>
      </c>
      <c r="K25" s="48">
        <f t="shared" si="16"/>
        <v>0</v>
      </c>
      <c r="L25" s="48">
        <f t="shared" si="16"/>
        <v>0</v>
      </c>
      <c r="M25" s="48">
        <f t="shared" si="16"/>
        <v>0</v>
      </c>
      <c r="N25" s="48">
        <f t="shared" si="16"/>
        <v>0</v>
      </c>
      <c r="O25" s="42">
        <f t="shared" si="16"/>
        <v>0.26201183431952663</v>
      </c>
      <c r="P25" s="382"/>
    </row>
    <row r="26" spans="1:18" s="17" customFormat="1" ht="15" customHeight="1" x14ac:dyDescent="0.15">
      <c r="A26" s="384" t="s">
        <v>7</v>
      </c>
      <c r="B26" s="78" t="s">
        <v>22</v>
      </c>
      <c r="C26" s="3">
        <v>7.540692</v>
      </c>
      <c r="D26" s="3">
        <v>4.6730710000000002</v>
      </c>
      <c r="E26" s="3">
        <v>7.9926000000000004</v>
      </c>
      <c r="F26" s="3">
        <v>7.8014999999999999</v>
      </c>
      <c r="G26" s="47">
        <v>6.1671300000000002</v>
      </c>
      <c r="H26" s="47">
        <v>5.66</v>
      </c>
      <c r="I26" s="47">
        <v>6.57</v>
      </c>
      <c r="J26" s="47">
        <v>7.08</v>
      </c>
      <c r="K26" s="47">
        <v>8.27</v>
      </c>
      <c r="L26" s="47">
        <v>7.18</v>
      </c>
      <c r="M26" s="47">
        <v>8.9600000000000009</v>
      </c>
      <c r="N26" s="47">
        <v>8.9</v>
      </c>
      <c r="O26" s="25">
        <f>SUM(C26:N26)</f>
        <v>86.794993000000005</v>
      </c>
      <c r="P26" s="380">
        <f>RANK(R18,R14:R21,0)</f>
        <v>3</v>
      </c>
    </row>
    <row r="27" spans="1:18" s="17" customFormat="1" ht="15" customHeight="1" x14ac:dyDescent="0.15">
      <c r="A27" s="384"/>
      <c r="B27" s="79" t="s">
        <v>23</v>
      </c>
      <c r="C27" s="1">
        <v>9.3000000000000007</v>
      </c>
      <c r="D27" s="1">
        <v>6.01</v>
      </c>
      <c r="E27" s="1">
        <v>10.39</v>
      </c>
      <c r="F27" s="1">
        <v>12.97</v>
      </c>
      <c r="G27" s="49">
        <v>11.45</v>
      </c>
      <c r="H27" s="49"/>
      <c r="I27" s="49"/>
      <c r="J27" s="49"/>
      <c r="K27" s="49"/>
      <c r="L27" s="49"/>
      <c r="M27" s="49"/>
      <c r="N27" s="49"/>
      <c r="O27" s="25">
        <f>SUM(C27:N27)</f>
        <v>50.120000000000005</v>
      </c>
      <c r="P27" s="381"/>
    </row>
    <row r="28" spans="1:18" s="17" customFormat="1" ht="15" customHeight="1" x14ac:dyDescent="0.15">
      <c r="A28" s="384"/>
      <c r="B28" s="37" t="s">
        <v>173</v>
      </c>
      <c r="C28" s="109">
        <f>C27-C26</f>
        <v>1.7593080000000008</v>
      </c>
      <c r="D28" s="109">
        <f t="shared" ref="D28" si="17">D27-D26</f>
        <v>1.3369289999999996</v>
      </c>
      <c r="E28" s="109">
        <f t="shared" ref="E28" si="18">E27-E26</f>
        <v>2.3974000000000002</v>
      </c>
      <c r="F28" s="109">
        <f t="shared" ref="F28" si="19">F27-F26</f>
        <v>5.1685000000000008</v>
      </c>
      <c r="G28" s="109">
        <f t="shared" ref="G28" si="20">G27-G26</f>
        <v>5.2828699999999991</v>
      </c>
      <c r="H28" s="48">
        <f t="shared" ref="H28:O28" si="21">H27/H26</f>
        <v>0</v>
      </c>
      <c r="I28" s="48">
        <f t="shared" si="21"/>
        <v>0</v>
      </c>
      <c r="J28" s="48">
        <f t="shared" si="21"/>
        <v>0</v>
      </c>
      <c r="K28" s="48">
        <f t="shared" si="21"/>
        <v>0</v>
      </c>
      <c r="L28" s="48">
        <f t="shared" si="21"/>
        <v>0</v>
      </c>
      <c r="M28" s="48">
        <f t="shared" si="21"/>
        <v>0</v>
      </c>
      <c r="N28" s="48">
        <f t="shared" si="21"/>
        <v>0</v>
      </c>
      <c r="O28" s="42">
        <f t="shared" si="21"/>
        <v>0.57745266480982382</v>
      </c>
      <c r="P28" s="382"/>
    </row>
    <row r="29" spans="1:18" s="17" customFormat="1" ht="15" customHeight="1" x14ac:dyDescent="0.15">
      <c r="A29" s="383" t="s">
        <v>8</v>
      </c>
      <c r="B29" s="78" t="s">
        <v>22</v>
      </c>
      <c r="C29" s="28">
        <v>0.42</v>
      </c>
      <c r="D29" s="28">
        <v>0.28000000000000003</v>
      </c>
      <c r="E29" s="28">
        <v>0.42</v>
      </c>
      <c r="F29" s="28">
        <v>0.39</v>
      </c>
      <c r="G29" s="41">
        <v>0.34</v>
      </c>
      <c r="H29" s="41">
        <v>0.17</v>
      </c>
      <c r="I29" s="41">
        <v>0</v>
      </c>
      <c r="J29" s="41">
        <v>0.47</v>
      </c>
      <c r="K29" s="41">
        <v>0.36</v>
      </c>
      <c r="L29" s="41">
        <v>0.53</v>
      </c>
      <c r="M29" s="41">
        <v>0.51</v>
      </c>
      <c r="N29" s="41">
        <v>0.76</v>
      </c>
      <c r="O29" s="35">
        <f>SUM(C29:N29)</f>
        <v>4.6499999999999995</v>
      </c>
      <c r="P29" s="380">
        <f>RANK(R19,R14:R21,0)</f>
        <v>7</v>
      </c>
    </row>
    <row r="30" spans="1:18" s="17" customFormat="1" ht="15" customHeight="1" x14ac:dyDescent="0.15">
      <c r="A30" s="384"/>
      <c r="B30" s="79" t="s">
        <v>23</v>
      </c>
      <c r="C30" s="1">
        <v>0.22</v>
      </c>
      <c r="D30" s="1">
        <v>0.53</v>
      </c>
      <c r="E30" s="1">
        <v>0.43</v>
      </c>
      <c r="F30" s="1">
        <v>0.46</v>
      </c>
      <c r="G30" s="49">
        <v>0.63</v>
      </c>
      <c r="H30" s="49"/>
      <c r="I30" s="49"/>
      <c r="J30" s="49"/>
      <c r="K30" s="49"/>
      <c r="L30" s="49"/>
      <c r="M30" s="49"/>
      <c r="N30" s="49"/>
      <c r="O30" s="25">
        <f>SUM(C30:N30)</f>
        <v>2.27</v>
      </c>
      <c r="P30" s="381"/>
    </row>
    <row r="31" spans="1:18" s="17" customFormat="1" ht="15" customHeight="1" x14ac:dyDescent="0.15">
      <c r="A31" s="384"/>
      <c r="B31" s="37" t="s">
        <v>173</v>
      </c>
      <c r="C31" s="109">
        <f>C30-C29</f>
        <v>-0.19999999999999998</v>
      </c>
      <c r="D31" s="109">
        <f t="shared" ref="D31" si="22">D30-D29</f>
        <v>0.25</v>
      </c>
      <c r="E31" s="109">
        <f t="shared" ref="E31" si="23">E30-E29</f>
        <v>1.0000000000000009E-2</v>
      </c>
      <c r="F31" s="109">
        <f t="shared" ref="F31" si="24">F30-F29</f>
        <v>7.0000000000000007E-2</v>
      </c>
      <c r="G31" s="109">
        <f t="shared" ref="G31" si="25">G30-G29</f>
        <v>0.28999999999999998</v>
      </c>
      <c r="H31" s="48">
        <f t="shared" ref="H31:O31" si="26">H30/H29</f>
        <v>0</v>
      </c>
      <c r="I31" s="48" t="e">
        <f t="shared" si="26"/>
        <v>#DIV/0!</v>
      </c>
      <c r="J31" s="48">
        <f t="shared" si="26"/>
        <v>0</v>
      </c>
      <c r="K31" s="48">
        <f t="shared" si="26"/>
        <v>0</v>
      </c>
      <c r="L31" s="48">
        <f t="shared" si="26"/>
        <v>0</v>
      </c>
      <c r="M31" s="48">
        <f t="shared" si="26"/>
        <v>0</v>
      </c>
      <c r="N31" s="48">
        <f t="shared" si="26"/>
        <v>0</v>
      </c>
      <c r="O31" s="42">
        <f t="shared" si="26"/>
        <v>0.48817204301075273</v>
      </c>
      <c r="P31" s="382"/>
    </row>
    <row r="32" spans="1:18" s="17" customFormat="1" ht="15" customHeight="1" x14ac:dyDescent="0.15">
      <c r="A32" s="383" t="s">
        <v>9</v>
      </c>
      <c r="B32" s="78" t="s">
        <v>22</v>
      </c>
      <c r="C32" s="28">
        <v>0.02</v>
      </c>
      <c r="D32" s="28">
        <v>0.03</v>
      </c>
      <c r="E32" s="28">
        <v>2.18E-2</v>
      </c>
      <c r="F32" s="28">
        <v>5.8999999999999997E-2</v>
      </c>
      <c r="G32" s="41">
        <v>0.32</v>
      </c>
      <c r="H32" s="41">
        <v>0.15</v>
      </c>
      <c r="I32" s="41">
        <v>0.35699999999999998</v>
      </c>
      <c r="J32" s="41">
        <v>0.89</v>
      </c>
      <c r="K32" s="41">
        <v>1.02</v>
      </c>
      <c r="L32" s="41">
        <v>0</v>
      </c>
      <c r="M32" s="41">
        <v>1.1100000000000001</v>
      </c>
      <c r="N32" s="41">
        <v>1.0686</v>
      </c>
      <c r="O32" s="35">
        <f>SUM(C32:N32)</f>
        <v>5.0464000000000002</v>
      </c>
      <c r="P32" s="380">
        <f>RANK(R20,R14:R21,0)</f>
        <v>5</v>
      </c>
    </row>
    <row r="33" spans="1:16" s="17" customFormat="1" ht="15" customHeight="1" x14ac:dyDescent="0.15">
      <c r="A33" s="384"/>
      <c r="B33" s="79" t="s">
        <v>23</v>
      </c>
      <c r="C33" s="1">
        <v>1.1339999999999999</v>
      </c>
      <c r="D33" s="1">
        <v>0.39200000000000002</v>
      </c>
      <c r="E33" s="1">
        <v>1.48</v>
      </c>
      <c r="F33" s="1">
        <v>1.19</v>
      </c>
      <c r="G33" s="49">
        <v>1.33</v>
      </c>
      <c r="H33" s="49"/>
      <c r="I33" s="49"/>
      <c r="J33" s="49"/>
      <c r="K33" s="49"/>
      <c r="L33" s="49"/>
      <c r="M33" s="49"/>
      <c r="N33" s="49"/>
      <c r="O33" s="25">
        <f>SUM(C33:N33)</f>
        <v>5.5259999999999998</v>
      </c>
      <c r="P33" s="381"/>
    </row>
    <row r="34" spans="1:16" s="17" customFormat="1" ht="15" customHeight="1" x14ac:dyDescent="0.15">
      <c r="A34" s="385"/>
      <c r="B34" s="37" t="s">
        <v>173</v>
      </c>
      <c r="C34" s="109">
        <f>C33-C32</f>
        <v>1.1139999999999999</v>
      </c>
      <c r="D34" s="109">
        <f t="shared" ref="D34" si="27">D33-D32</f>
        <v>0.36199999999999999</v>
      </c>
      <c r="E34" s="109">
        <f t="shared" ref="E34" si="28">E33-E32</f>
        <v>1.4581999999999999</v>
      </c>
      <c r="F34" s="109">
        <f t="shared" ref="F34" si="29">F33-F32</f>
        <v>1.131</v>
      </c>
      <c r="G34" s="109">
        <f t="shared" ref="G34" si="30">G33-G32</f>
        <v>1.01</v>
      </c>
      <c r="H34" s="48">
        <f t="shared" ref="H34:O34" si="31">H33/H32</f>
        <v>0</v>
      </c>
      <c r="I34" s="48">
        <f t="shared" si="31"/>
        <v>0</v>
      </c>
      <c r="J34" s="48">
        <f t="shared" si="31"/>
        <v>0</v>
      </c>
      <c r="K34" s="48">
        <f t="shared" si="31"/>
        <v>0</v>
      </c>
      <c r="L34" s="48" t="e">
        <f t="shared" si="31"/>
        <v>#DIV/0!</v>
      </c>
      <c r="M34" s="48">
        <f t="shared" si="31"/>
        <v>0</v>
      </c>
      <c r="N34" s="48">
        <f t="shared" si="31"/>
        <v>0</v>
      </c>
      <c r="O34" s="42">
        <f t="shared" si="31"/>
        <v>1.0950380469245402</v>
      </c>
      <c r="P34" s="382"/>
    </row>
    <row r="35" spans="1:16" s="17" customFormat="1" ht="15" customHeight="1" x14ac:dyDescent="0.15">
      <c r="A35" s="384" t="s">
        <v>65</v>
      </c>
      <c r="B35" s="78" t="s">
        <v>22</v>
      </c>
      <c r="C35" s="3"/>
      <c r="D35" s="3"/>
      <c r="E35" s="3"/>
      <c r="F35" s="3"/>
      <c r="G35" s="47"/>
      <c r="H35" s="47"/>
      <c r="I35" s="47"/>
      <c r="J35" s="47"/>
      <c r="K35" s="47"/>
      <c r="L35" s="47"/>
      <c r="M35" s="47"/>
      <c r="N35" s="47"/>
      <c r="O35" s="25">
        <f>SUM(C35:N35)</f>
        <v>0</v>
      </c>
      <c r="P35" s="380">
        <f>RANK(R21,R14:R21,0)</f>
        <v>6</v>
      </c>
    </row>
    <row r="36" spans="1:16" s="17" customFormat="1" ht="15" customHeight="1" x14ac:dyDescent="0.15">
      <c r="A36" s="384"/>
      <c r="B36" s="79" t="s">
        <v>23</v>
      </c>
      <c r="C36" s="1">
        <v>2.78</v>
      </c>
      <c r="D36" s="1">
        <v>0.43</v>
      </c>
      <c r="E36" s="1">
        <v>0</v>
      </c>
      <c r="F36" s="1">
        <v>0.6</v>
      </c>
      <c r="G36" s="49">
        <v>0.3</v>
      </c>
      <c r="H36" s="49"/>
      <c r="I36" s="49"/>
      <c r="J36" s="49"/>
      <c r="K36" s="49"/>
      <c r="L36" s="49"/>
      <c r="M36" s="49"/>
      <c r="N36" s="49"/>
      <c r="O36" s="25">
        <f>SUM(C36:N36)</f>
        <v>4.1100000000000003</v>
      </c>
      <c r="P36" s="381"/>
    </row>
    <row r="37" spans="1:16" s="17" customFormat="1" ht="15" customHeight="1" x14ac:dyDescent="0.15">
      <c r="A37" s="384"/>
      <c r="B37" s="37" t="s">
        <v>173</v>
      </c>
      <c r="C37" s="109">
        <f>C36-C35</f>
        <v>2.78</v>
      </c>
      <c r="D37" s="109">
        <f t="shared" ref="D37" si="32">D36-D35</f>
        <v>0.43</v>
      </c>
      <c r="E37" s="109">
        <f t="shared" ref="E37" si="33">E36-E35</f>
        <v>0</v>
      </c>
      <c r="F37" s="109">
        <f t="shared" ref="F37" si="34">F36-F35</f>
        <v>0.6</v>
      </c>
      <c r="G37" s="109">
        <f t="shared" ref="G37" si="35">G36-G35</f>
        <v>0.3</v>
      </c>
      <c r="H37" s="48" t="e">
        <f t="shared" ref="H37:O37" si="36">H36/H35</f>
        <v>#DIV/0!</v>
      </c>
      <c r="I37" s="48" t="e">
        <f t="shared" si="36"/>
        <v>#DIV/0!</v>
      </c>
      <c r="J37" s="48" t="e">
        <f t="shared" si="36"/>
        <v>#DIV/0!</v>
      </c>
      <c r="K37" s="48" t="e">
        <f t="shared" si="36"/>
        <v>#DIV/0!</v>
      </c>
      <c r="L37" s="48" t="e">
        <f t="shared" si="36"/>
        <v>#DIV/0!</v>
      </c>
      <c r="M37" s="48" t="e">
        <f t="shared" si="36"/>
        <v>#DIV/0!</v>
      </c>
      <c r="N37" s="48" t="e">
        <f t="shared" si="36"/>
        <v>#DIV/0!</v>
      </c>
      <c r="O37" s="42" t="e">
        <f t="shared" si="36"/>
        <v>#DIV/0!</v>
      </c>
      <c r="P37" s="382"/>
    </row>
    <row r="38" spans="1:16" s="17" customFormat="1" ht="15" customHeight="1" x14ac:dyDescent="0.15">
      <c r="A38" s="386" t="s">
        <v>10</v>
      </c>
      <c r="B38" s="75" t="s">
        <v>170</v>
      </c>
      <c r="C38" s="29">
        <f>C14+C17+C20+C23+C26+C29+C32+C35</f>
        <v>154.988812</v>
      </c>
      <c r="D38" s="29">
        <f t="shared" ref="D38:N39" si="37">D14+D17+D20+D23+D26+D29+D32+D35</f>
        <v>105.66867100000002</v>
      </c>
      <c r="E38" s="29">
        <f t="shared" si="37"/>
        <v>174.01903799999999</v>
      </c>
      <c r="F38" s="29">
        <f t="shared" si="37"/>
        <v>192.49112199999996</v>
      </c>
      <c r="G38" s="29">
        <f t="shared" si="37"/>
        <v>149.53945999999999</v>
      </c>
      <c r="H38" s="192">
        <f t="shared" si="37"/>
        <v>123.171094</v>
      </c>
      <c r="I38" s="192">
        <f t="shared" si="37"/>
        <v>106.50569999999999</v>
      </c>
      <c r="J38" s="192">
        <f t="shared" si="37"/>
        <v>146.35907422</v>
      </c>
      <c r="K38" s="192">
        <f t="shared" si="37"/>
        <v>167.39000000000004</v>
      </c>
      <c r="L38" s="192">
        <f t="shared" si="37"/>
        <v>161.97460000000001</v>
      </c>
      <c r="M38" s="192">
        <f t="shared" si="37"/>
        <v>207.1</v>
      </c>
      <c r="N38" s="192">
        <f t="shared" si="37"/>
        <v>204.4366</v>
      </c>
      <c r="O38" s="29">
        <f>SUM(C38:N38)</f>
        <v>1893.6441712199999</v>
      </c>
      <c r="P38" s="401"/>
    </row>
    <row r="39" spans="1:16" ht="15" customHeight="1" x14ac:dyDescent="0.15">
      <c r="A39" s="387"/>
      <c r="B39" s="76" t="s">
        <v>171</v>
      </c>
      <c r="C39" s="26">
        <f>C15+C18+C21+C24+C27+C30+C33+C36</f>
        <v>143.434</v>
      </c>
      <c r="D39" s="26">
        <f t="shared" si="37"/>
        <v>40.748250000000006</v>
      </c>
      <c r="E39" s="26">
        <f t="shared" si="37"/>
        <v>115.58</v>
      </c>
      <c r="F39" s="26">
        <f t="shared" si="37"/>
        <v>169.23500000000001</v>
      </c>
      <c r="G39" s="51">
        <f t="shared" si="37"/>
        <v>204.62662300000002</v>
      </c>
      <c r="H39" s="51"/>
      <c r="I39" s="51"/>
      <c r="J39" s="51"/>
      <c r="K39" s="51"/>
      <c r="L39" s="51"/>
      <c r="M39" s="51"/>
      <c r="N39" s="51"/>
      <c r="O39" s="26">
        <f>SUM(C39:N39)</f>
        <v>673.623873</v>
      </c>
      <c r="P39" s="402"/>
    </row>
    <row r="40" spans="1:16" ht="15" customHeight="1" x14ac:dyDescent="0.15">
      <c r="A40" s="388"/>
      <c r="B40" s="77" t="s">
        <v>172</v>
      </c>
      <c r="C40" s="110">
        <f>C39-C38</f>
        <v>-11.554811999999998</v>
      </c>
      <c r="D40" s="110">
        <f t="shared" ref="D40" si="38">D39-D38</f>
        <v>-64.920421000000005</v>
      </c>
      <c r="E40" s="110">
        <f t="shared" ref="E40" si="39">E39-E38</f>
        <v>-58.439037999999996</v>
      </c>
      <c r="F40" s="110">
        <f t="shared" ref="F40" si="40">F39-F38</f>
        <v>-23.256121999999948</v>
      </c>
      <c r="G40" s="110">
        <f t="shared" ref="G40" si="41">G39-G38</f>
        <v>55.087163000000032</v>
      </c>
      <c r="H40" s="52">
        <f t="shared" ref="H40:N40" si="42">H39/H38</f>
        <v>0</v>
      </c>
      <c r="I40" s="52">
        <f t="shared" si="42"/>
        <v>0</v>
      </c>
      <c r="J40" s="52">
        <f t="shared" si="42"/>
        <v>0</v>
      </c>
      <c r="K40" s="52">
        <f t="shared" si="42"/>
        <v>0</v>
      </c>
      <c r="L40" s="52">
        <f t="shared" si="42"/>
        <v>0</v>
      </c>
      <c r="M40" s="52">
        <f t="shared" si="42"/>
        <v>0</v>
      </c>
      <c r="N40" s="52">
        <f t="shared" si="42"/>
        <v>0</v>
      </c>
      <c r="O40" s="44">
        <f>O39/O38</f>
        <v>0.35572885510270436</v>
      </c>
      <c r="P40" s="403"/>
    </row>
  </sheetData>
  <mergeCells count="21">
    <mergeCell ref="A38:A40"/>
    <mergeCell ref="P38:P40"/>
    <mergeCell ref="A29:A31"/>
    <mergeCell ref="P29:P31"/>
    <mergeCell ref="A32:A34"/>
    <mergeCell ref="P32:P34"/>
    <mergeCell ref="A35:A37"/>
    <mergeCell ref="P35:P37"/>
    <mergeCell ref="A20:A22"/>
    <mergeCell ref="P20:P22"/>
    <mergeCell ref="A23:A25"/>
    <mergeCell ref="P23:P25"/>
    <mergeCell ref="A26:A28"/>
    <mergeCell ref="P26:P28"/>
    <mergeCell ref="A17:A19"/>
    <mergeCell ref="P17:P19"/>
    <mergeCell ref="A1:P11"/>
    <mergeCell ref="A12:P12"/>
    <mergeCell ref="A13:B13"/>
    <mergeCell ref="A14:A16"/>
    <mergeCell ref="P14:P16"/>
  </mergeCells>
  <phoneticPr fontId="3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6DB4-4DCF-4EB8-AB93-8A599B3523E7}">
  <dimension ref="A1:R49"/>
  <sheetViews>
    <sheetView zoomScale="85" zoomScaleNormal="85" workbookViewId="0">
      <selection activeCell="O56" sqref="O56"/>
    </sheetView>
  </sheetViews>
  <sheetFormatPr defaultRowHeight="15" customHeight="1" x14ac:dyDescent="0.15"/>
  <cols>
    <col min="2" max="2" width="17.25" customWidth="1"/>
    <col min="3" max="15" width="8.75" customWidth="1"/>
    <col min="18" max="18" width="9" style="175"/>
  </cols>
  <sheetData>
    <row r="1" spans="1:18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18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18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18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18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18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18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18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18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18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18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18" s="17" customFormat="1" ht="15" customHeight="1" x14ac:dyDescent="0.15">
      <c r="A12" s="337" t="s">
        <v>235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  <c r="R12" s="176"/>
    </row>
    <row r="13" spans="1:18" s="17" customFormat="1" ht="15" customHeight="1" x14ac:dyDescent="0.15">
      <c r="A13" s="337" t="s">
        <v>0</v>
      </c>
      <c r="B13" s="296"/>
      <c r="C13" s="131" t="s">
        <v>63</v>
      </c>
      <c r="D13" s="131" t="s">
        <v>17</v>
      </c>
      <c r="E13" s="131" t="s">
        <v>27</v>
      </c>
      <c r="F13" s="131" t="s">
        <v>28</v>
      </c>
      <c r="G13" s="131" t="s">
        <v>29</v>
      </c>
      <c r="H13" s="131" t="s">
        <v>30</v>
      </c>
      <c r="I13" s="131" t="s">
        <v>31</v>
      </c>
      <c r="J13" s="131" t="s">
        <v>32</v>
      </c>
      <c r="K13" s="131" t="s">
        <v>33</v>
      </c>
      <c r="L13" s="131" t="s">
        <v>34</v>
      </c>
      <c r="M13" s="131" t="s">
        <v>35</v>
      </c>
      <c r="N13" s="131" t="s">
        <v>36</v>
      </c>
      <c r="O13" s="131" t="s">
        <v>10</v>
      </c>
      <c r="P13" s="131" t="s">
        <v>106</v>
      </c>
      <c r="R13" s="176"/>
    </row>
    <row r="14" spans="1:18" s="17" customFormat="1" ht="15" customHeight="1" x14ac:dyDescent="0.15">
      <c r="A14" s="399" t="s">
        <v>4</v>
      </c>
      <c r="B14" s="130" t="s">
        <v>236</v>
      </c>
      <c r="C14" s="167">
        <v>0.99724871606749821</v>
      </c>
      <c r="D14" s="167">
        <v>0.9989660074964456</v>
      </c>
      <c r="E14" s="167">
        <v>0.98915772045078243</v>
      </c>
      <c r="F14" s="167">
        <v>0.99509445013911257</v>
      </c>
      <c r="G14" s="168">
        <v>0.99650587648046463</v>
      </c>
      <c r="H14" s="168">
        <v>0.99872798434442267</v>
      </c>
      <c r="I14" s="168">
        <v>0.99624123422159883</v>
      </c>
      <c r="J14" s="168">
        <v>0.99478623566214808</v>
      </c>
      <c r="K14" s="168">
        <v>0.99173047473200615</v>
      </c>
      <c r="L14" s="168">
        <v>0.99552572706935127</v>
      </c>
      <c r="M14" s="168">
        <v>0.99791246760725594</v>
      </c>
      <c r="N14" s="168">
        <v>0.99618072795325208</v>
      </c>
      <c r="O14" s="167">
        <f>AVERAGE(C14:N14)</f>
        <v>0.99567313518536149</v>
      </c>
      <c r="P14" s="380">
        <f>RANK(R14,R14:R21,0)</f>
        <v>7</v>
      </c>
      <c r="R14" s="176">
        <f>G17</f>
        <v>0.99699563000728331</v>
      </c>
    </row>
    <row r="15" spans="1:18" s="17" customFormat="1" ht="15" customHeight="1" x14ac:dyDescent="0.15">
      <c r="A15" s="400"/>
      <c r="B15" s="130" t="s">
        <v>234</v>
      </c>
      <c r="C15" s="165">
        <v>20412</v>
      </c>
      <c r="D15" s="165">
        <v>10048</v>
      </c>
      <c r="E15" s="165">
        <v>17939</v>
      </c>
      <c r="F15" s="165">
        <v>20247</v>
      </c>
      <c r="G15" s="166">
        <v>21968</v>
      </c>
      <c r="H15" s="166"/>
      <c r="I15" s="166"/>
      <c r="J15" s="166"/>
      <c r="K15" s="166"/>
      <c r="L15" s="166"/>
      <c r="M15" s="166"/>
      <c r="N15" s="166"/>
      <c r="O15" s="165">
        <f>SUM(C15:N15)</f>
        <v>90614</v>
      </c>
      <c r="P15" s="381"/>
      <c r="R15" s="176">
        <f>G21</f>
        <v>0.99201728055329752</v>
      </c>
    </row>
    <row r="16" spans="1:18" s="17" customFormat="1" ht="15" customHeight="1" x14ac:dyDescent="0.15">
      <c r="A16" s="400"/>
      <c r="B16" s="130" t="s">
        <v>237</v>
      </c>
      <c r="C16" s="165">
        <v>20381</v>
      </c>
      <c r="D16" s="165">
        <v>10006</v>
      </c>
      <c r="E16" s="165">
        <v>17917</v>
      </c>
      <c r="F16" s="165">
        <v>20218</v>
      </c>
      <c r="G16" s="165">
        <v>21902</v>
      </c>
      <c r="H16" s="31"/>
      <c r="I16" s="31"/>
      <c r="J16" s="31"/>
      <c r="K16" s="31"/>
      <c r="L16" s="31"/>
      <c r="M16" s="31"/>
      <c r="N16" s="31"/>
      <c r="O16" s="165">
        <f>SUM(C16:N16)</f>
        <v>90424</v>
      </c>
      <c r="P16" s="381"/>
      <c r="R16" s="176">
        <f>G25</f>
        <v>0.99973459478869064</v>
      </c>
    </row>
    <row r="17" spans="1:18" s="17" customFormat="1" ht="15" customHeight="1" x14ac:dyDescent="0.15">
      <c r="A17" s="400"/>
      <c r="B17" s="27" t="s">
        <v>238</v>
      </c>
      <c r="C17" s="42">
        <f t="shared" ref="C17:O17" si="0">C16/C15</f>
        <v>0.9984812855183226</v>
      </c>
      <c r="D17" s="42">
        <f t="shared" si="0"/>
        <v>0.99582006369426757</v>
      </c>
      <c r="E17" s="42">
        <f t="shared" si="0"/>
        <v>0.99877362171804451</v>
      </c>
      <c r="F17" s="42">
        <f t="shared" si="0"/>
        <v>0.99856768904035165</v>
      </c>
      <c r="G17" s="42">
        <f t="shared" si="0"/>
        <v>0.99699563000728331</v>
      </c>
      <c r="H17" s="42" t="e">
        <f t="shared" si="0"/>
        <v>#DIV/0!</v>
      </c>
      <c r="I17" s="42" t="e">
        <f t="shared" si="0"/>
        <v>#DIV/0!</v>
      </c>
      <c r="J17" s="42" t="e">
        <f t="shared" si="0"/>
        <v>#DIV/0!</v>
      </c>
      <c r="K17" s="42" t="e">
        <f t="shared" si="0"/>
        <v>#DIV/0!</v>
      </c>
      <c r="L17" s="42" t="e">
        <f t="shared" si="0"/>
        <v>#DIV/0!</v>
      </c>
      <c r="M17" s="42" t="e">
        <f t="shared" si="0"/>
        <v>#DIV/0!</v>
      </c>
      <c r="N17" s="42" t="e">
        <f t="shared" si="0"/>
        <v>#DIV/0!</v>
      </c>
      <c r="O17" s="42">
        <f t="shared" si="0"/>
        <v>0.99790319376696757</v>
      </c>
      <c r="P17" s="382"/>
      <c r="R17" s="176">
        <f>G29</f>
        <v>0.9999346309097743</v>
      </c>
    </row>
    <row r="18" spans="1:18" s="17" customFormat="1" ht="15" customHeight="1" x14ac:dyDescent="0.15">
      <c r="A18" s="383" t="s">
        <v>64</v>
      </c>
      <c r="B18" s="129" t="s">
        <v>236</v>
      </c>
      <c r="C18" s="167">
        <v>0.99379063618667596</v>
      </c>
      <c r="D18" s="167">
        <v>0.99639470283501297</v>
      </c>
      <c r="E18" s="167">
        <v>0.99750123614513997</v>
      </c>
      <c r="F18" s="167">
        <v>0.99750845738826699</v>
      </c>
      <c r="G18" s="168">
        <v>0.99237452463987297</v>
      </c>
      <c r="H18" s="168">
        <v>0.99801244592238603</v>
      </c>
      <c r="I18" s="168">
        <v>0.98537949100965605</v>
      </c>
      <c r="J18" s="168">
        <v>0.98478996240999395</v>
      </c>
      <c r="K18" s="168">
        <v>0.97931499901612196</v>
      </c>
      <c r="L18" s="168">
        <v>0.98528754489826098</v>
      </c>
      <c r="M18" s="168">
        <v>0.98975847218143898</v>
      </c>
      <c r="N18" s="168">
        <v>0.99496917189883105</v>
      </c>
      <c r="O18" s="167">
        <f>AVERAGE(C18:N18)</f>
        <v>0.99125680371097147</v>
      </c>
      <c r="P18" s="380">
        <f>RANK(R15,R14:R21,0)</f>
        <v>8</v>
      </c>
      <c r="R18" s="176">
        <f>G33</f>
        <v>0.99925699984357896</v>
      </c>
    </row>
    <row r="19" spans="1:18" s="17" customFormat="1" ht="15" customHeight="1" x14ac:dyDescent="0.15">
      <c r="A19" s="384"/>
      <c r="B19" s="130" t="s">
        <v>234</v>
      </c>
      <c r="C19" s="165">
        <v>1700439</v>
      </c>
      <c r="D19" s="165">
        <v>733985</v>
      </c>
      <c r="E19" s="165">
        <v>1426839</v>
      </c>
      <c r="F19" s="165">
        <v>2158711</v>
      </c>
      <c r="G19" s="166">
        <v>2401312</v>
      </c>
      <c r="H19" s="166"/>
      <c r="I19" s="166"/>
      <c r="J19" s="166"/>
      <c r="K19" s="166"/>
      <c r="L19" s="166"/>
      <c r="M19" s="166"/>
      <c r="N19" s="166"/>
      <c r="O19" s="165">
        <f>SUM(C19:N19)</f>
        <v>8421286</v>
      </c>
      <c r="P19" s="381"/>
      <c r="R19" s="176">
        <f>G37</f>
        <v>0.99925699984357896</v>
      </c>
    </row>
    <row r="20" spans="1:18" s="17" customFormat="1" ht="15" customHeight="1" x14ac:dyDescent="0.15">
      <c r="A20" s="384"/>
      <c r="B20" s="130" t="s">
        <v>237</v>
      </c>
      <c r="C20" s="165">
        <v>1697029</v>
      </c>
      <c r="D20" s="165">
        <v>726676</v>
      </c>
      <c r="E20" s="165">
        <v>1416661</v>
      </c>
      <c r="F20" s="165">
        <v>2154257</v>
      </c>
      <c r="G20" s="166">
        <v>2382143</v>
      </c>
      <c r="H20" s="31"/>
      <c r="I20" s="31"/>
      <c r="J20" s="31"/>
      <c r="K20" s="31"/>
      <c r="L20" s="31"/>
      <c r="M20" s="31"/>
      <c r="N20" s="31"/>
      <c r="O20" s="165">
        <f>SUM(C20:N20)</f>
        <v>8376766</v>
      </c>
      <c r="P20" s="381"/>
      <c r="R20" s="176">
        <f>G41</f>
        <v>1</v>
      </c>
    </row>
    <row r="21" spans="1:18" s="17" customFormat="1" ht="15" customHeight="1" x14ac:dyDescent="0.15">
      <c r="A21" s="385"/>
      <c r="B21" s="37" t="s">
        <v>238</v>
      </c>
      <c r="C21" s="42">
        <f>C20/C19</f>
        <v>0.99799463550294953</v>
      </c>
      <c r="D21" s="42">
        <f t="shared" ref="D21" si="1">D20/D19</f>
        <v>0.99004203083169273</v>
      </c>
      <c r="E21" s="42">
        <f t="shared" ref="E21" si="2">E20/E19</f>
        <v>0.99286674950712728</v>
      </c>
      <c r="F21" s="42">
        <f t="shared" ref="F21" si="3">F20/F19</f>
        <v>0.99793673168849373</v>
      </c>
      <c r="G21" s="42">
        <f t="shared" ref="G21" si="4">G20/G19</f>
        <v>0.99201728055329752</v>
      </c>
      <c r="H21" s="42" t="e">
        <f t="shared" ref="H21" si="5">H20/H19</f>
        <v>#DIV/0!</v>
      </c>
      <c r="I21" s="42" t="e">
        <f t="shared" ref="I21" si="6">I20/I19</f>
        <v>#DIV/0!</v>
      </c>
      <c r="J21" s="42" t="e">
        <f t="shared" ref="J21" si="7">J20/J19</f>
        <v>#DIV/0!</v>
      </c>
      <c r="K21" s="42" t="e">
        <f t="shared" ref="K21" si="8">K20/K19</f>
        <v>#DIV/0!</v>
      </c>
      <c r="L21" s="42" t="e">
        <f t="shared" ref="L21" si="9">L20/L19</f>
        <v>#DIV/0!</v>
      </c>
      <c r="M21" s="42" t="e">
        <f t="shared" ref="M21" si="10">M20/M19</f>
        <v>#DIV/0!</v>
      </c>
      <c r="N21" s="42" t="e">
        <f t="shared" ref="N21" si="11">N20/N19</f>
        <v>#DIV/0!</v>
      </c>
      <c r="O21" s="42">
        <f>O20/O19</f>
        <v>0.99471339650499935</v>
      </c>
      <c r="P21" s="382"/>
      <c r="R21" s="176">
        <f>G45</f>
        <v>0.99995084304183257</v>
      </c>
    </row>
    <row r="22" spans="1:18" s="17" customFormat="1" ht="15" customHeight="1" x14ac:dyDescent="0.15">
      <c r="A22" s="384" t="s">
        <v>5</v>
      </c>
      <c r="B22" s="129" t="s">
        <v>236</v>
      </c>
      <c r="C22" s="167"/>
      <c r="D22" s="167"/>
      <c r="E22" s="167"/>
      <c r="F22" s="167"/>
      <c r="G22" s="168"/>
      <c r="H22" s="168"/>
      <c r="I22" s="168"/>
      <c r="J22" s="168"/>
      <c r="K22" s="168"/>
      <c r="L22" s="168"/>
      <c r="M22" s="168"/>
      <c r="N22" s="168"/>
      <c r="O22" s="167" t="e">
        <f>AVERAGE(C22:N22)</f>
        <v>#DIV/0!</v>
      </c>
      <c r="P22" s="380">
        <f>RANK(R16,R14:R21,0)</f>
        <v>4</v>
      </c>
      <c r="R22" s="176"/>
    </row>
    <row r="23" spans="1:18" s="17" customFormat="1" ht="15" customHeight="1" x14ac:dyDescent="0.15">
      <c r="A23" s="384"/>
      <c r="B23" s="130" t="s">
        <v>234</v>
      </c>
      <c r="C23" s="165">
        <v>116980</v>
      </c>
      <c r="D23" s="165">
        <v>17279</v>
      </c>
      <c r="E23" s="165">
        <v>109324</v>
      </c>
      <c r="F23" s="165">
        <v>79895</v>
      </c>
      <c r="G23" s="166">
        <v>64053</v>
      </c>
      <c r="H23" s="166"/>
      <c r="I23" s="166"/>
      <c r="J23" s="166"/>
      <c r="K23" s="166"/>
      <c r="L23" s="166"/>
      <c r="M23" s="166"/>
      <c r="N23" s="166"/>
      <c r="O23" s="165">
        <f>SUM(C23:N23)</f>
        <v>387531</v>
      </c>
      <c r="P23" s="381"/>
      <c r="R23" s="176"/>
    </row>
    <row r="24" spans="1:18" s="17" customFormat="1" ht="15" customHeight="1" x14ac:dyDescent="0.15">
      <c r="A24" s="384"/>
      <c r="B24" s="130" t="s">
        <v>237</v>
      </c>
      <c r="C24" s="165">
        <v>116925</v>
      </c>
      <c r="D24" s="165">
        <v>17274</v>
      </c>
      <c r="E24" s="165">
        <v>109142</v>
      </c>
      <c r="F24" s="165">
        <v>79862</v>
      </c>
      <c r="G24" s="165">
        <v>64036</v>
      </c>
      <c r="H24" s="31"/>
      <c r="I24" s="31"/>
      <c r="J24" s="31"/>
      <c r="K24" s="31"/>
      <c r="L24" s="31"/>
      <c r="M24" s="31"/>
      <c r="N24" s="31"/>
      <c r="O24" s="165">
        <f>SUM(C24:N24)</f>
        <v>387239</v>
      </c>
      <c r="P24" s="381"/>
      <c r="R24" s="176"/>
    </row>
    <row r="25" spans="1:18" s="17" customFormat="1" ht="15" customHeight="1" x14ac:dyDescent="0.15">
      <c r="A25" s="384"/>
      <c r="B25" s="37" t="s">
        <v>238</v>
      </c>
      <c r="C25" s="42">
        <f>C24/C23</f>
        <v>0.99952983415968544</v>
      </c>
      <c r="D25" s="42">
        <f t="shared" ref="D25" si="12">D24/D23</f>
        <v>0.99971063140228023</v>
      </c>
      <c r="E25" s="42">
        <f t="shared" ref="E25" si="13">E24/E23</f>
        <v>0.99833522373861183</v>
      </c>
      <c r="F25" s="42">
        <f t="shared" ref="F25" si="14">F24/F23</f>
        <v>0.99958695788222041</v>
      </c>
      <c r="G25" s="42">
        <f t="shared" ref="G25" si="15">G24/G23</f>
        <v>0.99973459478869064</v>
      </c>
      <c r="H25" s="42" t="e">
        <f t="shared" ref="H25" si="16">H24/H23</f>
        <v>#DIV/0!</v>
      </c>
      <c r="I25" s="42" t="e">
        <f t="shared" ref="I25" si="17">I24/I23</f>
        <v>#DIV/0!</v>
      </c>
      <c r="J25" s="42" t="e">
        <f t="shared" ref="J25" si="18">J24/J23</f>
        <v>#DIV/0!</v>
      </c>
      <c r="K25" s="42" t="e">
        <f t="shared" ref="K25" si="19">K24/K23</f>
        <v>#DIV/0!</v>
      </c>
      <c r="L25" s="42" t="e">
        <f t="shared" ref="L25" si="20">L24/L23</f>
        <v>#DIV/0!</v>
      </c>
      <c r="M25" s="42" t="e">
        <f t="shared" ref="M25" si="21">M24/M23</f>
        <v>#DIV/0!</v>
      </c>
      <c r="N25" s="42" t="e">
        <f t="shared" ref="N25" si="22">N24/N23</f>
        <v>#DIV/0!</v>
      </c>
      <c r="O25" s="42">
        <f>O24/O23</f>
        <v>0.99924651189195191</v>
      </c>
      <c r="P25" s="382"/>
      <c r="R25" s="176"/>
    </row>
    <row r="26" spans="1:18" s="17" customFormat="1" ht="15" customHeight="1" x14ac:dyDescent="0.15">
      <c r="A26" s="383" t="s">
        <v>6</v>
      </c>
      <c r="B26" s="129" t="s">
        <v>236</v>
      </c>
      <c r="C26" s="167">
        <v>0.99978552738815296</v>
      </c>
      <c r="D26" s="167">
        <v>0.99976795451908596</v>
      </c>
      <c r="E26" s="167">
        <v>0.99947608711922797</v>
      </c>
      <c r="F26" s="167">
        <v>0.99977346864806105</v>
      </c>
      <c r="G26" s="168">
        <v>0.99942381226756105</v>
      </c>
      <c r="H26" s="168">
        <v>0.99892425488831205</v>
      </c>
      <c r="I26" s="168">
        <v>0.99938664779429098</v>
      </c>
      <c r="J26" s="168">
        <v>0.99944958719039301</v>
      </c>
      <c r="K26" s="168">
        <v>0.99936260357691897</v>
      </c>
      <c r="L26" s="168">
        <v>0.99894351889475796</v>
      </c>
      <c r="M26" s="168">
        <v>0.99934251378894701</v>
      </c>
      <c r="N26" s="168">
        <v>0.99946994593448502</v>
      </c>
      <c r="O26" s="167">
        <f>AVERAGE(C26:N26)</f>
        <v>0.99942549350084964</v>
      </c>
      <c r="P26" s="380">
        <f>RANK(R17,R14:R21,0)</f>
        <v>3</v>
      </c>
      <c r="R26" s="176"/>
    </row>
    <row r="27" spans="1:18" s="17" customFormat="1" ht="15" customHeight="1" x14ac:dyDescent="0.15">
      <c r="A27" s="384"/>
      <c r="B27" s="130" t="s">
        <v>234</v>
      </c>
      <c r="C27" s="165">
        <v>58079</v>
      </c>
      <c r="D27" s="165">
        <v>3232</v>
      </c>
      <c r="E27" s="165">
        <v>44490</v>
      </c>
      <c r="F27" s="165">
        <v>72734</v>
      </c>
      <c r="G27" s="166">
        <v>61191</v>
      </c>
      <c r="H27" s="166"/>
      <c r="I27" s="166"/>
      <c r="J27" s="166"/>
      <c r="K27" s="166"/>
      <c r="L27" s="166"/>
      <c r="M27" s="166"/>
      <c r="N27" s="166"/>
      <c r="O27" s="165">
        <f>SUM(C27:N27)</f>
        <v>239726</v>
      </c>
      <c r="P27" s="381"/>
      <c r="R27" s="176"/>
    </row>
    <row r="28" spans="1:18" s="17" customFormat="1" ht="15" customHeight="1" x14ac:dyDescent="0.15">
      <c r="A28" s="384"/>
      <c r="B28" s="130" t="s">
        <v>237</v>
      </c>
      <c r="C28" s="165">
        <v>58037</v>
      </c>
      <c r="D28" s="165">
        <v>3231</v>
      </c>
      <c r="E28" s="165">
        <v>44480</v>
      </c>
      <c r="F28" s="165">
        <v>72726</v>
      </c>
      <c r="G28" s="165">
        <v>61187</v>
      </c>
      <c r="H28" s="31"/>
      <c r="I28" s="31"/>
      <c r="J28" s="31"/>
      <c r="K28" s="31"/>
      <c r="L28" s="31"/>
      <c r="M28" s="31"/>
      <c r="N28" s="31"/>
      <c r="O28" s="165">
        <f>SUM(C28:N28)</f>
        <v>239661</v>
      </c>
      <c r="P28" s="381"/>
      <c r="R28" s="176"/>
    </row>
    <row r="29" spans="1:18" s="17" customFormat="1" ht="15" customHeight="1" x14ac:dyDescent="0.15">
      <c r="A29" s="385"/>
      <c r="B29" s="37" t="s">
        <v>238</v>
      </c>
      <c r="C29" s="42">
        <f>C28/C27</f>
        <v>0.99927684705315178</v>
      </c>
      <c r="D29" s="42">
        <f t="shared" ref="D29" si="23">D28/D27</f>
        <v>0.99969059405940597</v>
      </c>
      <c r="E29" s="42">
        <f t="shared" ref="E29" si="24">E28/E27</f>
        <v>0.99977523038885141</v>
      </c>
      <c r="F29" s="42">
        <f t="shared" ref="F29" si="25">F28/F27</f>
        <v>0.99989001017405887</v>
      </c>
      <c r="G29" s="42">
        <f t="shared" ref="G29" si="26">G28/G27</f>
        <v>0.9999346309097743</v>
      </c>
      <c r="H29" s="42" t="e">
        <f t="shared" ref="H29" si="27">H28/H27</f>
        <v>#DIV/0!</v>
      </c>
      <c r="I29" s="42" t="e">
        <f t="shared" ref="I29" si="28">I28/I27</f>
        <v>#DIV/0!</v>
      </c>
      <c r="J29" s="42" t="e">
        <f t="shared" ref="J29" si="29">J28/J27</f>
        <v>#DIV/0!</v>
      </c>
      <c r="K29" s="42" t="e">
        <f t="shared" ref="K29" si="30">K28/K27</f>
        <v>#DIV/0!</v>
      </c>
      <c r="L29" s="42" t="e">
        <f t="shared" ref="L29" si="31">L28/L27</f>
        <v>#DIV/0!</v>
      </c>
      <c r="M29" s="42" t="e">
        <f t="shared" ref="M29" si="32">M28/M27</f>
        <v>#DIV/0!</v>
      </c>
      <c r="N29" s="42" t="e">
        <f t="shared" ref="N29" si="33">N28/N27</f>
        <v>#DIV/0!</v>
      </c>
      <c r="O29" s="42">
        <f>O28/O27</f>
        <v>0.99972885711186943</v>
      </c>
      <c r="P29" s="382"/>
      <c r="R29" s="176"/>
    </row>
    <row r="30" spans="1:18" s="17" customFormat="1" ht="15" customHeight="1" x14ac:dyDescent="0.15">
      <c r="A30" s="384" t="s">
        <v>7</v>
      </c>
      <c r="B30" s="129" t="s">
        <v>236</v>
      </c>
      <c r="C30" s="167"/>
      <c r="D30" s="167"/>
      <c r="E30" s="167"/>
      <c r="F30" s="167"/>
      <c r="G30" s="168"/>
      <c r="H30" s="168"/>
      <c r="I30" s="168"/>
      <c r="J30" s="168"/>
      <c r="K30" s="168"/>
      <c r="L30" s="168"/>
      <c r="M30" s="168"/>
      <c r="N30" s="168"/>
      <c r="O30" s="167" t="e">
        <f>AVERAGE(C30:N30)</f>
        <v>#DIV/0!</v>
      </c>
      <c r="P30" s="380">
        <f>RANK(R18,R14:R21,0)</f>
        <v>5</v>
      </c>
      <c r="R30" s="176"/>
    </row>
    <row r="31" spans="1:18" s="17" customFormat="1" ht="15" customHeight="1" x14ac:dyDescent="0.15">
      <c r="A31" s="384"/>
      <c r="B31" s="130" t="s">
        <v>234</v>
      </c>
      <c r="C31" s="165">
        <v>25440</v>
      </c>
      <c r="D31" s="165">
        <v>13361</v>
      </c>
      <c r="E31" s="165">
        <v>40725</v>
      </c>
      <c r="F31" s="165">
        <v>51804</v>
      </c>
      <c r="G31" s="166">
        <v>51144</v>
      </c>
      <c r="H31" s="166"/>
      <c r="I31" s="166"/>
      <c r="J31" s="166"/>
      <c r="K31" s="166"/>
      <c r="L31" s="166"/>
      <c r="M31" s="166"/>
      <c r="N31" s="166"/>
      <c r="O31" s="165">
        <f>SUM(C31:N31)</f>
        <v>182474</v>
      </c>
      <c r="P31" s="381"/>
      <c r="R31" s="176"/>
    </row>
    <row r="32" spans="1:18" s="17" customFormat="1" ht="15" customHeight="1" x14ac:dyDescent="0.15">
      <c r="A32" s="384"/>
      <c r="B32" s="130" t="s">
        <v>237</v>
      </c>
      <c r="C32" s="165">
        <v>25422</v>
      </c>
      <c r="D32" s="165">
        <v>13347</v>
      </c>
      <c r="E32" s="165">
        <v>40704</v>
      </c>
      <c r="F32" s="165">
        <v>51756</v>
      </c>
      <c r="G32" s="166">
        <v>51106</v>
      </c>
      <c r="H32" s="31"/>
      <c r="I32" s="31"/>
      <c r="J32" s="31"/>
      <c r="K32" s="31"/>
      <c r="L32" s="31"/>
      <c r="M32" s="31"/>
      <c r="N32" s="31"/>
      <c r="O32" s="165">
        <f>SUM(C32:N32)</f>
        <v>182335</v>
      </c>
      <c r="P32" s="381"/>
      <c r="R32" s="176"/>
    </row>
    <row r="33" spans="1:18" s="17" customFormat="1" ht="15" customHeight="1" x14ac:dyDescent="0.15">
      <c r="A33" s="384"/>
      <c r="B33" s="37" t="s">
        <v>238</v>
      </c>
      <c r="C33" s="42">
        <f>C32/C31</f>
        <v>0.99929245283018864</v>
      </c>
      <c r="D33" s="42">
        <f t="shared" ref="D33" si="34">D32/D31</f>
        <v>0.99895217423845517</v>
      </c>
      <c r="E33" s="42">
        <f t="shared" ref="E33" si="35">E32/E31</f>
        <v>0.99948434622467774</v>
      </c>
      <c r="F33" s="42">
        <f t="shared" ref="F33" si="36">F32/F31</f>
        <v>0.99907343062311793</v>
      </c>
      <c r="G33" s="42">
        <f t="shared" ref="G33" si="37">G32/G31</f>
        <v>0.99925699984357896</v>
      </c>
      <c r="H33" s="42" t="e">
        <f t="shared" ref="H33" si="38">H32/H31</f>
        <v>#DIV/0!</v>
      </c>
      <c r="I33" s="42" t="e">
        <f t="shared" ref="I33" si="39">I32/I31</f>
        <v>#DIV/0!</v>
      </c>
      <c r="J33" s="42" t="e">
        <f t="shared" ref="J33" si="40">J32/J31</f>
        <v>#DIV/0!</v>
      </c>
      <c r="K33" s="42" t="e">
        <f t="shared" ref="K33" si="41">K32/K31</f>
        <v>#DIV/0!</v>
      </c>
      <c r="L33" s="42" t="e">
        <f t="shared" ref="L33" si="42">L32/L31</f>
        <v>#DIV/0!</v>
      </c>
      <c r="M33" s="42" t="e">
        <f t="shared" ref="M33" si="43">M32/M31</f>
        <v>#DIV/0!</v>
      </c>
      <c r="N33" s="42" t="e">
        <f t="shared" ref="N33" si="44">N32/N31</f>
        <v>#DIV/0!</v>
      </c>
      <c r="O33" s="42">
        <f>O32/O31</f>
        <v>0.99923824764075975</v>
      </c>
      <c r="P33" s="382"/>
      <c r="R33" s="176"/>
    </row>
    <row r="34" spans="1:18" s="17" customFormat="1" ht="15" customHeight="1" x14ac:dyDescent="0.15">
      <c r="A34" s="383" t="s">
        <v>8</v>
      </c>
      <c r="B34" s="129" t="s">
        <v>236</v>
      </c>
      <c r="C34" s="167">
        <v>0.99978552738815296</v>
      </c>
      <c r="D34" s="167">
        <v>0.99976795451908596</v>
      </c>
      <c r="E34" s="167">
        <v>0.99947608711922797</v>
      </c>
      <c r="F34" s="167">
        <v>0.99977346864806105</v>
      </c>
      <c r="G34" s="168">
        <v>0.99942381226756105</v>
      </c>
      <c r="H34" s="168">
        <v>0.99892425488831205</v>
      </c>
      <c r="I34" s="168">
        <v>0.99938664779429098</v>
      </c>
      <c r="J34" s="168">
        <v>0.99944958719039301</v>
      </c>
      <c r="K34" s="168">
        <v>0.99936260357691897</v>
      </c>
      <c r="L34" s="168">
        <v>0.99894351889475796</v>
      </c>
      <c r="M34" s="168">
        <v>0.99934251378894701</v>
      </c>
      <c r="N34" s="168">
        <v>0.99946994593448502</v>
      </c>
      <c r="O34" s="167">
        <f>AVERAGE(C34:N34)</f>
        <v>0.99942549350084964</v>
      </c>
      <c r="P34" s="380">
        <f>RANK(R19,R14:R21,0)</f>
        <v>5</v>
      </c>
      <c r="R34" s="176"/>
    </row>
    <row r="35" spans="1:18" s="17" customFormat="1" ht="15" customHeight="1" x14ac:dyDescent="0.15">
      <c r="A35" s="384"/>
      <c r="B35" s="130" t="s">
        <v>234</v>
      </c>
      <c r="C35" s="165">
        <v>25440</v>
      </c>
      <c r="D35" s="165">
        <v>13361</v>
      </c>
      <c r="E35" s="165">
        <v>40725</v>
      </c>
      <c r="F35" s="165">
        <v>51804</v>
      </c>
      <c r="G35" s="166">
        <v>51144</v>
      </c>
      <c r="H35" s="166"/>
      <c r="I35" s="166"/>
      <c r="J35" s="166"/>
      <c r="K35" s="166"/>
      <c r="L35" s="166"/>
      <c r="M35" s="166"/>
      <c r="N35" s="166"/>
      <c r="O35" s="165">
        <f>SUM(C35:N35)</f>
        <v>182474</v>
      </c>
      <c r="P35" s="381"/>
      <c r="R35" s="176"/>
    </row>
    <row r="36" spans="1:18" s="17" customFormat="1" ht="15" customHeight="1" x14ac:dyDescent="0.15">
      <c r="A36" s="384"/>
      <c r="B36" s="130" t="s">
        <v>237</v>
      </c>
      <c r="C36" s="165">
        <v>25422</v>
      </c>
      <c r="D36" s="165">
        <v>13347</v>
      </c>
      <c r="E36" s="165">
        <v>40704</v>
      </c>
      <c r="F36" s="165">
        <v>51756</v>
      </c>
      <c r="G36" s="166">
        <v>51106</v>
      </c>
      <c r="H36" s="31"/>
      <c r="I36" s="31"/>
      <c r="J36" s="31"/>
      <c r="K36" s="31"/>
      <c r="L36" s="31"/>
      <c r="M36" s="31"/>
      <c r="N36" s="31"/>
      <c r="O36" s="165">
        <f>SUM(C36:N36)</f>
        <v>182335</v>
      </c>
      <c r="P36" s="381"/>
      <c r="R36" s="176"/>
    </row>
    <row r="37" spans="1:18" s="17" customFormat="1" ht="15" customHeight="1" x14ac:dyDescent="0.15">
      <c r="A37" s="384"/>
      <c r="B37" s="37" t="s">
        <v>238</v>
      </c>
      <c r="C37" s="42">
        <f>C36/C35</f>
        <v>0.99929245283018864</v>
      </c>
      <c r="D37" s="42">
        <f t="shared" ref="D37" si="45">D36/D35</f>
        <v>0.99895217423845517</v>
      </c>
      <c r="E37" s="42">
        <f t="shared" ref="E37" si="46">E36/E35</f>
        <v>0.99948434622467774</v>
      </c>
      <c r="F37" s="42">
        <f t="shared" ref="F37" si="47">F36/F35</f>
        <v>0.99907343062311793</v>
      </c>
      <c r="G37" s="42">
        <f t="shared" ref="G37" si="48">G36/G35</f>
        <v>0.99925699984357896</v>
      </c>
      <c r="H37" s="42" t="e">
        <f t="shared" ref="H37" si="49">H36/H35</f>
        <v>#DIV/0!</v>
      </c>
      <c r="I37" s="42" t="e">
        <f t="shared" ref="I37" si="50">I36/I35</f>
        <v>#DIV/0!</v>
      </c>
      <c r="J37" s="42" t="e">
        <f t="shared" ref="J37" si="51">J36/J35</f>
        <v>#DIV/0!</v>
      </c>
      <c r="K37" s="42" t="e">
        <f t="shared" ref="K37" si="52">K36/K35</f>
        <v>#DIV/0!</v>
      </c>
      <c r="L37" s="42" t="e">
        <f t="shared" ref="L37" si="53">L36/L35</f>
        <v>#DIV/0!</v>
      </c>
      <c r="M37" s="42" t="e">
        <f t="shared" ref="M37" si="54">M36/M35</f>
        <v>#DIV/0!</v>
      </c>
      <c r="N37" s="42" t="e">
        <f t="shared" ref="N37" si="55">N36/N35</f>
        <v>#DIV/0!</v>
      </c>
      <c r="O37" s="42">
        <f>O36/O35</f>
        <v>0.99923824764075975</v>
      </c>
      <c r="P37" s="382"/>
      <c r="R37" s="176"/>
    </row>
    <row r="38" spans="1:18" s="17" customFormat="1" ht="15" customHeight="1" x14ac:dyDescent="0.15">
      <c r="A38" s="383" t="s">
        <v>9</v>
      </c>
      <c r="B38" s="129" t="s">
        <v>236</v>
      </c>
      <c r="C38" s="167"/>
      <c r="D38" s="167"/>
      <c r="E38" s="167"/>
      <c r="F38" s="167"/>
      <c r="G38" s="168"/>
      <c r="H38" s="168"/>
      <c r="I38" s="168"/>
      <c r="J38" s="168"/>
      <c r="K38" s="168"/>
      <c r="L38" s="168"/>
      <c r="M38" s="168"/>
      <c r="N38" s="168"/>
      <c r="O38" s="167" t="e">
        <f>AVERAGE(C38:N38)</f>
        <v>#DIV/0!</v>
      </c>
      <c r="P38" s="380">
        <f>RANK(R20,R14:R21,0)</f>
        <v>1</v>
      </c>
      <c r="R38" s="176"/>
    </row>
    <row r="39" spans="1:18" s="17" customFormat="1" ht="15" customHeight="1" x14ac:dyDescent="0.15">
      <c r="A39" s="384"/>
      <c r="B39" s="130" t="s">
        <v>234</v>
      </c>
      <c r="C39" s="165">
        <v>118</v>
      </c>
      <c r="D39" s="165">
        <v>59</v>
      </c>
      <c r="E39" s="165">
        <v>267</v>
      </c>
      <c r="F39" s="165">
        <v>29</v>
      </c>
      <c r="G39" s="166">
        <v>81</v>
      </c>
      <c r="H39" s="166"/>
      <c r="I39" s="166"/>
      <c r="J39" s="166"/>
      <c r="K39" s="166"/>
      <c r="L39" s="166"/>
      <c r="M39" s="166"/>
      <c r="N39" s="166"/>
      <c r="O39" s="165">
        <f>SUM(C39:N39)</f>
        <v>554</v>
      </c>
      <c r="P39" s="381"/>
      <c r="R39" s="176"/>
    </row>
    <row r="40" spans="1:18" s="17" customFormat="1" ht="15" customHeight="1" x14ac:dyDescent="0.15">
      <c r="A40" s="384"/>
      <c r="B40" s="130" t="s">
        <v>237</v>
      </c>
      <c r="C40" s="165">
        <v>118</v>
      </c>
      <c r="D40" s="165">
        <v>59</v>
      </c>
      <c r="E40" s="165">
        <v>261</v>
      </c>
      <c r="F40" s="165">
        <v>29</v>
      </c>
      <c r="G40" s="166">
        <v>81</v>
      </c>
      <c r="H40" s="31"/>
      <c r="I40" s="31"/>
      <c r="J40" s="31"/>
      <c r="K40" s="31"/>
      <c r="L40" s="31"/>
      <c r="M40" s="31"/>
      <c r="N40" s="31"/>
      <c r="O40" s="165">
        <f>SUM(C40:N40)</f>
        <v>548</v>
      </c>
      <c r="P40" s="381"/>
      <c r="R40" s="176"/>
    </row>
    <row r="41" spans="1:18" s="17" customFormat="1" ht="15" customHeight="1" x14ac:dyDescent="0.15">
      <c r="A41" s="385"/>
      <c r="B41" s="37" t="s">
        <v>238</v>
      </c>
      <c r="C41" s="42">
        <f>C40/C39</f>
        <v>1</v>
      </c>
      <c r="D41" s="42">
        <f t="shared" ref="D41" si="56">D40/D39</f>
        <v>1</v>
      </c>
      <c r="E41" s="42">
        <f t="shared" ref="E41" si="57">E40/E39</f>
        <v>0.97752808988764039</v>
      </c>
      <c r="F41" s="42">
        <f t="shared" ref="F41" si="58">F40/F39</f>
        <v>1</v>
      </c>
      <c r="G41" s="42">
        <f t="shared" ref="G41" si="59">G40/G39</f>
        <v>1</v>
      </c>
      <c r="H41" s="42" t="e">
        <f t="shared" ref="H41" si="60">H40/H39</f>
        <v>#DIV/0!</v>
      </c>
      <c r="I41" s="42" t="e">
        <f t="shared" ref="I41" si="61">I40/I39</f>
        <v>#DIV/0!</v>
      </c>
      <c r="J41" s="42" t="e">
        <f t="shared" ref="J41" si="62">J40/J39</f>
        <v>#DIV/0!</v>
      </c>
      <c r="K41" s="42" t="e">
        <f t="shared" ref="K41" si="63">K40/K39</f>
        <v>#DIV/0!</v>
      </c>
      <c r="L41" s="42" t="e">
        <f t="shared" ref="L41" si="64">L40/L39</f>
        <v>#DIV/0!</v>
      </c>
      <c r="M41" s="42" t="e">
        <f t="shared" ref="M41" si="65">M40/M39</f>
        <v>#DIV/0!</v>
      </c>
      <c r="N41" s="42" t="e">
        <f t="shared" ref="N41" si="66">N40/N39</f>
        <v>#DIV/0!</v>
      </c>
      <c r="O41" s="42">
        <f>O40/O39</f>
        <v>0.98916967509025266</v>
      </c>
      <c r="P41" s="382"/>
      <c r="R41" s="176"/>
    </row>
    <row r="42" spans="1:18" s="17" customFormat="1" ht="15" customHeight="1" x14ac:dyDescent="0.15">
      <c r="A42" s="383" t="s">
        <v>65</v>
      </c>
      <c r="B42" s="129" t="s">
        <v>236</v>
      </c>
      <c r="C42" s="167"/>
      <c r="D42" s="167"/>
      <c r="E42" s="167"/>
      <c r="F42" s="167"/>
      <c r="G42" s="168"/>
      <c r="H42" s="168"/>
      <c r="I42" s="168"/>
      <c r="J42" s="168"/>
      <c r="K42" s="168"/>
      <c r="L42" s="168"/>
      <c r="M42" s="168"/>
      <c r="N42" s="168"/>
      <c r="O42" s="167" t="e">
        <f>AVERAGE(C42:N42)</f>
        <v>#DIV/0!</v>
      </c>
      <c r="P42" s="380">
        <f>RANK(R21,R14:R21,0)</f>
        <v>2</v>
      </c>
      <c r="R42" s="176"/>
    </row>
    <row r="43" spans="1:18" s="17" customFormat="1" ht="15" customHeight="1" x14ac:dyDescent="0.15">
      <c r="A43" s="384"/>
      <c r="B43" s="130" t="s">
        <v>234</v>
      </c>
      <c r="C43" s="165">
        <v>44053</v>
      </c>
      <c r="D43" s="165">
        <v>15839</v>
      </c>
      <c r="E43" s="165">
        <v>51959</v>
      </c>
      <c r="F43" s="165">
        <v>80098</v>
      </c>
      <c r="G43" s="166">
        <v>81372</v>
      </c>
      <c r="H43" s="166"/>
      <c r="I43" s="166"/>
      <c r="J43" s="166"/>
      <c r="K43" s="166"/>
      <c r="L43" s="166"/>
      <c r="M43" s="166"/>
      <c r="N43" s="166"/>
      <c r="O43" s="165">
        <f>SUM(C43:N43)</f>
        <v>273321</v>
      </c>
      <c r="P43" s="381"/>
      <c r="R43" s="176"/>
    </row>
    <row r="44" spans="1:18" s="17" customFormat="1" ht="15" customHeight="1" x14ac:dyDescent="0.15">
      <c r="A44" s="384"/>
      <c r="B44" s="130" t="s">
        <v>237</v>
      </c>
      <c r="C44" s="165">
        <v>44053</v>
      </c>
      <c r="D44" s="165">
        <v>15839</v>
      </c>
      <c r="E44" s="165">
        <v>51959</v>
      </c>
      <c r="F44" s="165">
        <v>80083</v>
      </c>
      <c r="G44" s="166">
        <v>81368</v>
      </c>
      <c r="H44" s="31"/>
      <c r="I44" s="31"/>
      <c r="J44" s="31"/>
      <c r="K44" s="31"/>
      <c r="L44" s="31"/>
      <c r="M44" s="31"/>
      <c r="N44" s="31"/>
      <c r="O44" s="165">
        <f>SUM(C44:N44)</f>
        <v>273302</v>
      </c>
      <c r="P44" s="381"/>
      <c r="R44" s="176"/>
    </row>
    <row r="45" spans="1:18" s="17" customFormat="1" ht="15" customHeight="1" x14ac:dyDescent="0.15">
      <c r="A45" s="385"/>
      <c r="B45" s="37" t="s">
        <v>238</v>
      </c>
      <c r="C45" s="42">
        <f>C44/C43</f>
        <v>1</v>
      </c>
      <c r="D45" s="42">
        <f t="shared" ref="D45" si="67">D44/D43</f>
        <v>1</v>
      </c>
      <c r="E45" s="42">
        <f t="shared" ref="E45" si="68">E44/E43</f>
        <v>1</v>
      </c>
      <c r="F45" s="42">
        <f t="shared" ref="F45" si="69">F44/F43</f>
        <v>0.99981272940647703</v>
      </c>
      <c r="G45" s="42">
        <f t="shared" ref="G45" si="70">G44/G43</f>
        <v>0.99995084304183257</v>
      </c>
      <c r="H45" s="42" t="e">
        <f t="shared" ref="H45" si="71">H44/H43</f>
        <v>#DIV/0!</v>
      </c>
      <c r="I45" s="42" t="e">
        <f t="shared" ref="I45" si="72">I44/I43</f>
        <v>#DIV/0!</v>
      </c>
      <c r="J45" s="42" t="e">
        <f t="shared" ref="J45" si="73">J44/J43</f>
        <v>#DIV/0!</v>
      </c>
      <c r="K45" s="42" t="e">
        <f t="shared" ref="K45" si="74">K44/K43</f>
        <v>#DIV/0!</v>
      </c>
      <c r="L45" s="42" t="e">
        <f t="shared" ref="L45" si="75">L44/L43</f>
        <v>#DIV/0!</v>
      </c>
      <c r="M45" s="42" t="e">
        <f t="shared" ref="M45" si="76">M44/M43</f>
        <v>#DIV/0!</v>
      </c>
      <c r="N45" s="42" t="e">
        <f t="shared" ref="N45" si="77">N44/N43</f>
        <v>#DIV/0!</v>
      </c>
      <c r="O45" s="42">
        <f>O44/O43</f>
        <v>0.99993048466821066</v>
      </c>
      <c r="P45" s="382"/>
      <c r="R45" s="176"/>
    </row>
    <row r="46" spans="1:18" s="17" customFormat="1" ht="15" customHeight="1" x14ac:dyDescent="0.15">
      <c r="A46" s="444" t="s">
        <v>10</v>
      </c>
      <c r="B46" s="128" t="s">
        <v>236</v>
      </c>
      <c r="C46" s="169">
        <f>SUM(C14+C18+C22+C26+C30+C34+C38+C42)/4</f>
        <v>0.99765260175761994</v>
      </c>
      <c r="D46" s="169">
        <f t="shared" ref="D46:N46" si="78">SUM(D14+D18+D22+D26+D30+D34+D38+D42)/4</f>
        <v>0.99872415484240762</v>
      </c>
      <c r="E46" s="169">
        <f t="shared" si="78"/>
        <v>0.9964027827085945</v>
      </c>
      <c r="F46" s="169">
        <f t="shared" si="78"/>
        <v>0.99803746120587544</v>
      </c>
      <c r="G46" s="169">
        <f t="shared" si="78"/>
        <v>0.99693200641386492</v>
      </c>
      <c r="H46" s="169">
        <f t="shared" si="78"/>
        <v>0.99864723501085817</v>
      </c>
      <c r="I46" s="169">
        <f t="shared" si="78"/>
        <v>0.99509850520495924</v>
      </c>
      <c r="J46" s="169">
        <f t="shared" si="78"/>
        <v>0.99461884311323201</v>
      </c>
      <c r="K46" s="169">
        <f t="shared" si="78"/>
        <v>0.99244267022549137</v>
      </c>
      <c r="L46" s="169">
        <f t="shared" si="78"/>
        <v>0.99467507743928207</v>
      </c>
      <c r="M46" s="169">
        <f t="shared" si="78"/>
        <v>0.99658899184164718</v>
      </c>
      <c r="N46" s="169">
        <f t="shared" si="78"/>
        <v>0.99752244793026323</v>
      </c>
      <c r="O46" s="169">
        <f>AVERAGE(C46:N46)</f>
        <v>0.99644523147450803</v>
      </c>
      <c r="P46" s="401"/>
      <c r="R46" s="176"/>
    </row>
    <row r="47" spans="1:18" s="17" customFormat="1" ht="15" customHeight="1" x14ac:dyDescent="0.15">
      <c r="A47" s="445"/>
      <c r="B47" s="159" t="s">
        <v>234</v>
      </c>
      <c r="C47" s="170">
        <f t="shared" ref="C47:N47" si="79">SUM(C15+C19+C23+C27+C31+C35+C39+C43)</f>
        <v>1990961</v>
      </c>
      <c r="D47" s="170">
        <f t="shared" si="79"/>
        <v>807164</v>
      </c>
      <c r="E47" s="170">
        <f t="shared" si="79"/>
        <v>1732268</v>
      </c>
      <c r="F47" s="170">
        <f t="shared" si="79"/>
        <v>2515322</v>
      </c>
      <c r="G47" s="171">
        <f t="shared" si="79"/>
        <v>2732265</v>
      </c>
      <c r="H47" s="172">
        <f t="shared" si="79"/>
        <v>0</v>
      </c>
      <c r="I47" s="172">
        <f t="shared" si="79"/>
        <v>0</v>
      </c>
      <c r="J47" s="172">
        <f t="shared" si="79"/>
        <v>0</v>
      </c>
      <c r="K47" s="172">
        <f t="shared" si="79"/>
        <v>0</v>
      </c>
      <c r="L47" s="172">
        <f t="shared" si="79"/>
        <v>0</v>
      </c>
      <c r="M47" s="172">
        <f t="shared" si="79"/>
        <v>0</v>
      </c>
      <c r="N47" s="172">
        <f t="shared" si="79"/>
        <v>0</v>
      </c>
      <c r="O47" s="170">
        <f>SUM(C47:N47)</f>
        <v>9777980</v>
      </c>
      <c r="P47" s="402"/>
      <c r="R47" s="176"/>
    </row>
    <row r="48" spans="1:18" ht="15" customHeight="1" x14ac:dyDescent="0.15">
      <c r="A48" s="445"/>
      <c r="B48" s="159" t="s">
        <v>237</v>
      </c>
      <c r="C48" s="170">
        <f t="shared" ref="C48:N48" si="80">SUM(C16+C20+C24+C28+C32+C36+C40+C44)</f>
        <v>1987387</v>
      </c>
      <c r="D48" s="170">
        <f t="shared" si="80"/>
        <v>799779</v>
      </c>
      <c r="E48" s="170">
        <f t="shared" si="80"/>
        <v>1721828</v>
      </c>
      <c r="F48" s="170">
        <f t="shared" si="80"/>
        <v>2510687</v>
      </c>
      <c r="G48" s="171">
        <f t="shared" si="80"/>
        <v>2712929</v>
      </c>
      <c r="H48" s="85">
        <f t="shared" si="80"/>
        <v>0</v>
      </c>
      <c r="I48" s="85">
        <f t="shared" si="80"/>
        <v>0</v>
      </c>
      <c r="J48" s="85">
        <f t="shared" si="80"/>
        <v>0</v>
      </c>
      <c r="K48" s="85">
        <f t="shared" si="80"/>
        <v>0</v>
      </c>
      <c r="L48" s="85">
        <f t="shared" si="80"/>
        <v>0</v>
      </c>
      <c r="M48" s="85">
        <f t="shared" si="80"/>
        <v>0</v>
      </c>
      <c r="N48" s="85">
        <f t="shared" si="80"/>
        <v>0</v>
      </c>
      <c r="O48" s="170">
        <f>SUM(C48:N48)</f>
        <v>9732610</v>
      </c>
      <c r="P48" s="402"/>
    </row>
    <row r="49" spans="1:16" ht="15" customHeight="1" x14ac:dyDescent="0.15">
      <c r="A49" s="446"/>
      <c r="B49" s="160" t="s">
        <v>238</v>
      </c>
      <c r="C49" s="44">
        <f>C48/C47</f>
        <v>0.99820488698673659</v>
      </c>
      <c r="D49" s="44">
        <f t="shared" ref="D49" si="81">D48/D47</f>
        <v>0.99085068214142358</v>
      </c>
      <c r="E49" s="44">
        <f t="shared" ref="E49" si="82">E48/E47</f>
        <v>0.99397321892455437</v>
      </c>
      <c r="F49" s="44">
        <f t="shared" ref="F49" si="83">F48/F47</f>
        <v>0.99815729357911231</v>
      </c>
      <c r="G49" s="44">
        <f t="shared" ref="G49" si="84">G48/G47</f>
        <v>0.99292308762144232</v>
      </c>
      <c r="H49" s="45" t="e">
        <f t="shared" ref="H49" si="85">H48/H47</f>
        <v>#DIV/0!</v>
      </c>
      <c r="I49" s="45" t="e">
        <f t="shared" ref="I49" si="86">I48/I47</f>
        <v>#DIV/0!</v>
      </c>
      <c r="J49" s="45" t="e">
        <f t="shared" ref="J49" si="87">J48/J47</f>
        <v>#DIV/0!</v>
      </c>
      <c r="K49" s="45" t="e">
        <f t="shared" ref="K49" si="88">K48/K47</f>
        <v>#DIV/0!</v>
      </c>
      <c r="L49" s="45" t="e">
        <f t="shared" ref="L49" si="89">L48/L47</f>
        <v>#DIV/0!</v>
      </c>
      <c r="M49" s="45" t="e">
        <f t="shared" ref="M49" si="90">M48/M47</f>
        <v>#DIV/0!</v>
      </c>
      <c r="N49" s="45" t="e">
        <f t="shared" ref="N49" si="91">N48/N47</f>
        <v>#DIV/0!</v>
      </c>
      <c r="O49" s="44">
        <f>O48/O47</f>
        <v>0.99535998232763823</v>
      </c>
      <c r="P49" s="403"/>
    </row>
  </sheetData>
  <mergeCells count="21">
    <mergeCell ref="P42:P45"/>
    <mergeCell ref="P46:P49"/>
    <mergeCell ref="A42:A45"/>
    <mergeCell ref="A46:A49"/>
    <mergeCell ref="A34:A37"/>
    <mergeCell ref="P34:P37"/>
    <mergeCell ref="A38:A41"/>
    <mergeCell ref="P38:P41"/>
    <mergeCell ref="A22:A25"/>
    <mergeCell ref="P22:P25"/>
    <mergeCell ref="A26:A29"/>
    <mergeCell ref="P26:P29"/>
    <mergeCell ref="A30:A33"/>
    <mergeCell ref="P30:P33"/>
    <mergeCell ref="A18:A21"/>
    <mergeCell ref="P18:P21"/>
    <mergeCell ref="A1:P11"/>
    <mergeCell ref="A12:P12"/>
    <mergeCell ref="A13:B13"/>
    <mergeCell ref="A14:A17"/>
    <mergeCell ref="P14:P17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09D6-76E4-4504-A34A-52B7534FAB93}">
  <dimension ref="A1:AD40"/>
  <sheetViews>
    <sheetView zoomScale="85" zoomScaleNormal="85" workbookViewId="0">
      <selection activeCell="F40" sqref="F40"/>
    </sheetView>
  </sheetViews>
  <sheetFormatPr defaultRowHeight="15" customHeight="1" x14ac:dyDescent="0.15"/>
  <cols>
    <col min="18" max="18" width="9" style="175"/>
  </cols>
  <sheetData>
    <row r="1" spans="1:30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30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30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30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30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30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30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30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30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30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30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30" s="17" customFormat="1" ht="15" customHeight="1" x14ac:dyDescent="0.15">
      <c r="A12" s="337" t="s">
        <v>107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  <c r="R12" s="176"/>
    </row>
    <row r="13" spans="1:30" s="17" customFormat="1" ht="15" customHeight="1" x14ac:dyDescent="0.15">
      <c r="A13" s="337" t="s">
        <v>0</v>
      </c>
      <c r="B13" s="296"/>
      <c r="C13" s="23" t="s">
        <v>63</v>
      </c>
      <c r="D13" s="23" t="s">
        <v>17</v>
      </c>
      <c r="E13" s="23" t="s">
        <v>27</v>
      </c>
      <c r="F13" s="23" t="s">
        <v>28</v>
      </c>
      <c r="G13" s="23" t="s">
        <v>29</v>
      </c>
      <c r="H13" s="23" t="s">
        <v>30</v>
      </c>
      <c r="I13" s="23" t="s">
        <v>31</v>
      </c>
      <c r="J13" s="23" t="s">
        <v>32</v>
      </c>
      <c r="K13" s="23" t="s">
        <v>33</v>
      </c>
      <c r="L13" s="23" t="s">
        <v>34</v>
      </c>
      <c r="M13" s="23" t="s">
        <v>35</v>
      </c>
      <c r="N13" s="23" t="s">
        <v>36</v>
      </c>
      <c r="O13" s="23" t="s">
        <v>10</v>
      </c>
      <c r="P13" s="23" t="s">
        <v>106</v>
      </c>
      <c r="R13" s="176"/>
    </row>
    <row r="14" spans="1:30" s="17" customFormat="1" ht="15" customHeight="1" x14ac:dyDescent="0.15">
      <c r="A14" s="399" t="s">
        <v>4</v>
      </c>
      <c r="B14" s="18" t="s">
        <v>104</v>
      </c>
      <c r="C14" s="25">
        <f>S14/10000</f>
        <v>1435.2920279999998</v>
      </c>
      <c r="D14" s="25">
        <f t="shared" ref="D14:N14" si="0">T14/10000</f>
        <v>1540.031234</v>
      </c>
      <c r="E14" s="25">
        <f t="shared" si="0"/>
        <v>1901.3392079999999</v>
      </c>
      <c r="F14" s="25">
        <f t="shared" si="0"/>
        <v>1784.7450210000002</v>
      </c>
      <c r="G14" s="25">
        <f t="shared" si="0"/>
        <v>1679.8542699999998</v>
      </c>
      <c r="H14" s="25">
        <f t="shared" si="0"/>
        <v>1698.992943</v>
      </c>
      <c r="I14" s="25">
        <f t="shared" si="0"/>
        <v>1589.921644</v>
      </c>
      <c r="J14" s="25">
        <f t="shared" si="0"/>
        <v>1666.5302800000002</v>
      </c>
      <c r="K14" s="25">
        <f t="shared" si="0"/>
        <v>1708.269902</v>
      </c>
      <c r="L14" s="25">
        <f t="shared" si="0"/>
        <v>1610.7981140000002</v>
      </c>
      <c r="M14" s="25">
        <f t="shared" si="0"/>
        <v>2048.614137</v>
      </c>
      <c r="N14" s="25">
        <f t="shared" si="0"/>
        <v>1950.501814</v>
      </c>
      <c r="O14" s="25">
        <f>SUM(C14:N14)</f>
        <v>20614.890595000001</v>
      </c>
      <c r="P14" s="380">
        <f>RANK(R14,R14:R21,0)</f>
        <v>4</v>
      </c>
      <c r="R14" s="176">
        <f>G16</f>
        <v>1.2631191212015114</v>
      </c>
      <c r="S14" s="17">
        <v>14352920.279999999</v>
      </c>
      <c r="T14" s="17">
        <v>15400312.34</v>
      </c>
      <c r="U14" s="17">
        <v>19013392.079999998</v>
      </c>
      <c r="V14" s="17">
        <v>17847450.210000001</v>
      </c>
      <c r="W14" s="17">
        <v>16798542.699999999</v>
      </c>
      <c r="X14" s="17">
        <v>16989929.43</v>
      </c>
      <c r="Y14" s="17">
        <v>15899216.439999999</v>
      </c>
      <c r="Z14" s="17">
        <v>16665302.800000001</v>
      </c>
      <c r="AA14" s="17">
        <v>17082699.02</v>
      </c>
      <c r="AB14" s="17">
        <v>16107981.140000001</v>
      </c>
      <c r="AC14" s="17">
        <v>20486141.370000001</v>
      </c>
      <c r="AD14" s="17">
        <v>19505018.140000001</v>
      </c>
    </row>
    <row r="15" spans="1:30" s="17" customFormat="1" ht="15" customHeight="1" x14ac:dyDescent="0.15">
      <c r="A15" s="400"/>
      <c r="B15" s="18" t="s">
        <v>103</v>
      </c>
      <c r="C15" s="25">
        <v>1296.8621270659273</v>
      </c>
      <c r="D15" s="25">
        <v>689.51481973451348</v>
      </c>
      <c r="E15" s="25">
        <v>1542.7067732039845</v>
      </c>
      <c r="F15" s="25">
        <v>2096.6567927650403</v>
      </c>
      <c r="G15" s="47">
        <v>2121.8560492690062</v>
      </c>
      <c r="H15" s="31"/>
      <c r="I15" s="31"/>
      <c r="J15" s="31"/>
      <c r="K15" s="31"/>
      <c r="L15" s="31"/>
      <c r="M15" s="31"/>
      <c r="N15" s="31"/>
      <c r="O15" s="25">
        <f>SUM(C15:N15)</f>
        <v>7747.5965620384723</v>
      </c>
      <c r="P15" s="381"/>
      <c r="R15" s="176">
        <f>G19</f>
        <v>1.3814837677157039</v>
      </c>
    </row>
    <row r="16" spans="1:30" s="17" customFormat="1" ht="15" customHeight="1" x14ac:dyDescent="0.15">
      <c r="A16" s="400"/>
      <c r="B16" s="27" t="s">
        <v>109</v>
      </c>
      <c r="C16" s="42">
        <f t="shared" ref="C16:N16" si="1">C15/C14</f>
        <v>0.90355279745616168</v>
      </c>
      <c r="D16" s="42">
        <f t="shared" si="1"/>
        <v>0.44772781519735949</v>
      </c>
      <c r="E16" s="42">
        <f t="shared" si="1"/>
        <v>0.81137903574120407</v>
      </c>
      <c r="F16" s="42">
        <f t="shared" si="1"/>
        <v>1.1747654528209719</v>
      </c>
      <c r="G16" s="48">
        <f t="shared" si="1"/>
        <v>1.2631191212015114</v>
      </c>
      <c r="H16" s="43">
        <f t="shared" si="1"/>
        <v>0</v>
      </c>
      <c r="I16" s="43">
        <f t="shared" si="1"/>
        <v>0</v>
      </c>
      <c r="J16" s="43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2">
        <f t="shared" ref="O16" si="2">O15/O14</f>
        <v>0.37582525729812016</v>
      </c>
      <c r="P16" s="382"/>
      <c r="R16" s="176">
        <f>G22</f>
        <v>0.27158617481303116</v>
      </c>
    </row>
    <row r="17" spans="1:30" s="17" customFormat="1" ht="15" customHeight="1" x14ac:dyDescent="0.15">
      <c r="A17" s="383" t="s">
        <v>64</v>
      </c>
      <c r="B17" s="36" t="s">
        <v>104</v>
      </c>
      <c r="C17" s="41">
        <v>2529.9263128068901</v>
      </c>
      <c r="D17" s="41">
        <v>2378.213348116557</v>
      </c>
      <c r="E17" s="41">
        <v>2378.0977972640371</v>
      </c>
      <c r="F17" s="41">
        <v>2434.7123365922789</v>
      </c>
      <c r="G17" s="41">
        <v>2434.4534170045317</v>
      </c>
      <c r="H17" s="41">
        <v>3362.1182019714543</v>
      </c>
      <c r="I17" s="41">
        <v>3470.1221328284405</v>
      </c>
      <c r="J17" s="41">
        <v>3590.7876581636956</v>
      </c>
      <c r="K17" s="41">
        <v>3682.5016878354095</v>
      </c>
      <c r="L17" s="41">
        <v>3653.771270252475</v>
      </c>
      <c r="M17" s="41">
        <v>4397.8997672527212</v>
      </c>
      <c r="N17" s="41">
        <v>4258.0487366902817</v>
      </c>
      <c r="O17" s="35">
        <f>SUM(C17:N17)</f>
        <v>38570.652666778769</v>
      </c>
      <c r="P17" s="380">
        <f>RANK(R15,R14:R21,0)</f>
        <v>3</v>
      </c>
      <c r="R17" s="176">
        <f>G25</f>
        <v>1.0380829511228056</v>
      </c>
      <c r="S17" s="17">
        <v>25299263.128068905</v>
      </c>
      <c r="T17" s="17">
        <v>23782133.481165569</v>
      </c>
      <c r="U17" s="17">
        <v>23780977.972640373</v>
      </c>
      <c r="V17" s="17">
        <v>24347123.36592279</v>
      </c>
      <c r="W17" s="17">
        <v>24344534.170045316</v>
      </c>
      <c r="X17" s="17">
        <v>33621182.019714542</v>
      </c>
      <c r="Y17" s="17">
        <v>34701221.328284405</v>
      </c>
      <c r="Z17" s="17">
        <v>35907876.581636958</v>
      </c>
      <c r="AA17" s="17">
        <v>36825016.878354095</v>
      </c>
      <c r="AB17" s="17">
        <v>36537712.702524751</v>
      </c>
      <c r="AC17" s="17">
        <v>43978997.672527209</v>
      </c>
      <c r="AD17" s="17">
        <v>42580487.366902813</v>
      </c>
    </row>
    <row r="18" spans="1:30" s="17" customFormat="1" ht="15" customHeight="1" x14ac:dyDescent="0.15">
      <c r="A18" s="384"/>
      <c r="B18" s="18" t="s">
        <v>103</v>
      </c>
      <c r="C18" s="1">
        <v>2256.3297289068901</v>
      </c>
      <c r="D18" s="1">
        <v>925.79338477336296</v>
      </c>
      <c r="E18" s="1">
        <v>2443.9782458381401</v>
      </c>
      <c r="F18" s="1">
        <v>3202.29327096207</v>
      </c>
      <c r="G18" s="49">
        <v>3363.15787885179</v>
      </c>
      <c r="H18" s="33"/>
      <c r="I18" s="33"/>
      <c r="J18" s="33"/>
      <c r="K18" s="33"/>
      <c r="L18" s="33"/>
      <c r="M18" s="33"/>
      <c r="N18" s="33"/>
      <c r="O18" s="25">
        <f>SUM(C18:N18)</f>
        <v>12191.552509332254</v>
      </c>
      <c r="P18" s="381"/>
      <c r="R18" s="176">
        <f>G28</f>
        <v>1.6689190633003017</v>
      </c>
    </row>
    <row r="19" spans="1:30" s="17" customFormat="1" ht="15" customHeight="1" x14ac:dyDescent="0.15">
      <c r="A19" s="385"/>
      <c r="B19" s="37" t="s">
        <v>109</v>
      </c>
      <c r="C19" s="42">
        <f t="shared" ref="C19:N19" si="3">C18/C17</f>
        <v>0.89185590801004344</v>
      </c>
      <c r="D19" s="42">
        <f t="shared" si="3"/>
        <v>0.38928104810552494</v>
      </c>
      <c r="E19" s="42">
        <f t="shared" si="3"/>
        <v>1.0277030022271991</v>
      </c>
      <c r="F19" s="42">
        <f t="shared" si="3"/>
        <v>1.3152655543053304</v>
      </c>
      <c r="G19" s="48">
        <f t="shared" si="3"/>
        <v>1.3814837677157039</v>
      </c>
      <c r="H19" s="43">
        <f t="shared" si="3"/>
        <v>0</v>
      </c>
      <c r="I19" s="43">
        <f t="shared" si="3"/>
        <v>0</v>
      </c>
      <c r="J19" s="43">
        <f t="shared" si="3"/>
        <v>0</v>
      </c>
      <c r="K19" s="43">
        <f t="shared" si="3"/>
        <v>0</v>
      </c>
      <c r="L19" s="43">
        <f t="shared" si="3"/>
        <v>0</v>
      </c>
      <c r="M19" s="43">
        <f t="shared" si="3"/>
        <v>0</v>
      </c>
      <c r="N19" s="43">
        <f t="shared" si="3"/>
        <v>0</v>
      </c>
      <c r="O19" s="42">
        <f t="shared" ref="O19" si="4">O18/O17</f>
        <v>0.3160836456322903</v>
      </c>
      <c r="P19" s="382"/>
      <c r="R19" s="176">
        <f>G31</f>
        <v>4.8009758670556575E-2</v>
      </c>
    </row>
    <row r="20" spans="1:30" s="17" customFormat="1" ht="15" customHeight="1" x14ac:dyDescent="0.15">
      <c r="A20" s="384" t="s">
        <v>5</v>
      </c>
      <c r="B20" s="18" t="s">
        <v>104</v>
      </c>
      <c r="C20" s="3">
        <v>1020.880534584496</v>
      </c>
      <c r="D20" s="3">
        <v>835.51281587644598</v>
      </c>
      <c r="E20" s="3">
        <v>1420.0688545845001</v>
      </c>
      <c r="F20" s="3">
        <v>1686.9021119206902</v>
      </c>
      <c r="G20" s="3">
        <v>1858.7102246552899</v>
      </c>
      <c r="H20" s="3">
        <v>1470.7834489560901</v>
      </c>
      <c r="I20" s="3">
        <v>1133.77209446035</v>
      </c>
      <c r="J20" s="3">
        <v>1104.8787631772459</v>
      </c>
      <c r="K20" s="3">
        <v>1291.1015838764499</v>
      </c>
      <c r="L20" s="3">
        <v>1638.6994360357401</v>
      </c>
      <c r="M20" s="3">
        <v>1859.3513556729897</v>
      </c>
      <c r="N20" s="3">
        <v>2263.90541775264</v>
      </c>
      <c r="O20" s="25">
        <f>SUM(C20:N20)</f>
        <v>17584.56664155293</v>
      </c>
      <c r="P20" s="380">
        <f>RANK(R16,R14:R21,0)</f>
        <v>7</v>
      </c>
      <c r="R20" s="176">
        <f>G34</f>
        <v>1.4081054852226647</v>
      </c>
      <c r="S20" s="17">
        <v>10208805.34584496</v>
      </c>
      <c r="T20" s="17">
        <v>8355128.1587644601</v>
      </c>
      <c r="U20" s="17">
        <v>14200688.545845</v>
      </c>
      <c r="V20" s="17">
        <v>16869021.119206902</v>
      </c>
      <c r="W20" s="17">
        <v>18587102.246552899</v>
      </c>
      <c r="X20" s="17">
        <v>14707834.4895609</v>
      </c>
      <c r="Y20" s="17">
        <v>11337720.944603499</v>
      </c>
      <c r="Z20" s="17">
        <v>11048787.631772459</v>
      </c>
      <c r="AA20" s="17">
        <v>12911015.8387645</v>
      </c>
      <c r="AB20" s="17">
        <v>16386994.3603574</v>
      </c>
      <c r="AC20" s="17">
        <v>18593513.556729898</v>
      </c>
      <c r="AD20" s="17">
        <v>22639054.177526399</v>
      </c>
    </row>
    <row r="21" spans="1:30" s="17" customFormat="1" ht="15" customHeight="1" x14ac:dyDescent="0.15">
      <c r="A21" s="384"/>
      <c r="B21" s="18" t="s">
        <v>103</v>
      </c>
      <c r="C21" s="1">
        <v>748.23</v>
      </c>
      <c r="D21" s="1">
        <v>189.61499574336301</v>
      </c>
      <c r="E21" s="1">
        <v>637.67999999999995</v>
      </c>
      <c r="F21" s="1">
        <v>797.38</v>
      </c>
      <c r="G21" s="49">
        <v>504.8</v>
      </c>
      <c r="H21" s="33"/>
      <c r="I21" s="33"/>
      <c r="J21" s="33"/>
      <c r="K21" s="33"/>
      <c r="L21" s="33"/>
      <c r="M21" s="33"/>
      <c r="N21" s="33"/>
      <c r="O21" s="25">
        <f>SUM(C21:N21)</f>
        <v>2877.7049957433633</v>
      </c>
      <c r="P21" s="381"/>
      <c r="R21" s="176">
        <f>G37</f>
        <v>1.1605901613527581</v>
      </c>
    </row>
    <row r="22" spans="1:30" s="17" customFormat="1" ht="15" customHeight="1" x14ac:dyDescent="0.15">
      <c r="A22" s="384"/>
      <c r="B22" s="27" t="s">
        <v>109</v>
      </c>
      <c r="C22" s="42">
        <f t="shared" ref="C22:N22" si="5">C21/C20</f>
        <v>0.73292611099156058</v>
      </c>
      <c r="D22" s="42">
        <f t="shared" si="5"/>
        <v>0.22694444913386333</v>
      </c>
      <c r="E22" s="42">
        <f t="shared" si="5"/>
        <v>0.44904864855062232</v>
      </c>
      <c r="F22" s="42">
        <f t="shared" si="5"/>
        <v>0.47268895709195058</v>
      </c>
      <c r="G22" s="48">
        <f t="shared" si="5"/>
        <v>0.27158617481303116</v>
      </c>
      <c r="H22" s="43">
        <f t="shared" si="5"/>
        <v>0</v>
      </c>
      <c r="I22" s="43">
        <f t="shared" si="5"/>
        <v>0</v>
      </c>
      <c r="J22" s="43">
        <f t="shared" si="5"/>
        <v>0</v>
      </c>
      <c r="K22" s="43">
        <f t="shared" si="5"/>
        <v>0</v>
      </c>
      <c r="L22" s="43">
        <f t="shared" si="5"/>
        <v>0</v>
      </c>
      <c r="M22" s="43">
        <f t="shared" si="5"/>
        <v>0</v>
      </c>
      <c r="N22" s="43">
        <f t="shared" si="5"/>
        <v>0</v>
      </c>
      <c r="O22" s="42">
        <f t="shared" ref="O22" si="6">O21/O20</f>
        <v>0.16364946912841447</v>
      </c>
      <c r="P22" s="382"/>
      <c r="R22" s="176"/>
    </row>
    <row r="23" spans="1:30" s="17" customFormat="1" ht="15" customHeight="1" x14ac:dyDescent="0.15">
      <c r="A23" s="383" t="s">
        <v>6</v>
      </c>
      <c r="B23" s="36" t="s">
        <v>104</v>
      </c>
      <c r="C23" s="28">
        <f>S23/10000</f>
        <v>1096.5725575800002</v>
      </c>
      <c r="D23" s="28">
        <f t="shared" ref="D23:N23" si="7">T23/10000</f>
        <v>1254.64923404</v>
      </c>
      <c r="E23" s="28">
        <f t="shared" si="7"/>
        <v>1557.78019619</v>
      </c>
      <c r="F23" s="28">
        <f t="shared" si="7"/>
        <v>1618.0658098499998</v>
      </c>
      <c r="G23" s="28">
        <f t="shared" si="7"/>
        <v>1618.0658098499998</v>
      </c>
      <c r="H23" s="28">
        <f t="shared" si="7"/>
        <v>1617.7721598499998</v>
      </c>
      <c r="I23" s="28">
        <f t="shared" si="7"/>
        <v>1222.21926216</v>
      </c>
      <c r="J23" s="28">
        <f t="shared" si="7"/>
        <v>1492.2192626199999</v>
      </c>
      <c r="K23" s="28">
        <f t="shared" si="7"/>
        <v>1447.05700918</v>
      </c>
      <c r="L23" s="28">
        <f t="shared" si="7"/>
        <v>1592.9248189800001</v>
      </c>
      <c r="M23" s="28">
        <f t="shared" si="7"/>
        <v>2136.7686853599998</v>
      </c>
      <c r="N23" s="28">
        <f t="shared" si="7"/>
        <v>2148.5912313670001</v>
      </c>
      <c r="O23" s="35">
        <f>SUM(C23:N23)</f>
        <v>18802.686037027001</v>
      </c>
      <c r="P23" s="380">
        <f>RANK(R17,R14:R21,0)</f>
        <v>6</v>
      </c>
      <c r="R23" s="176"/>
      <c r="S23" s="17">
        <v>10965725.575800002</v>
      </c>
      <c r="T23" s="17">
        <v>12546492.340399999</v>
      </c>
      <c r="U23" s="17">
        <v>15577801.9619</v>
      </c>
      <c r="V23" s="17">
        <v>16180658.098499998</v>
      </c>
      <c r="W23" s="17">
        <v>16180658.098499998</v>
      </c>
      <c r="X23" s="17">
        <v>16177721.598499998</v>
      </c>
      <c r="Y23" s="17">
        <v>12222192.6216</v>
      </c>
      <c r="Z23" s="17">
        <v>14922192.6262</v>
      </c>
      <c r="AA23" s="17">
        <v>14470570.091800001</v>
      </c>
      <c r="AB23" s="17">
        <v>15929248.1898</v>
      </c>
      <c r="AC23" s="17">
        <v>21367686.853599999</v>
      </c>
      <c r="AD23" s="17">
        <v>21485912.313670002</v>
      </c>
    </row>
    <row r="24" spans="1:30" s="17" customFormat="1" ht="15" customHeight="1" x14ac:dyDescent="0.15">
      <c r="A24" s="384"/>
      <c r="B24" s="18" t="s">
        <v>103</v>
      </c>
      <c r="C24" s="1">
        <v>1501.66</v>
      </c>
      <c r="D24" s="1">
        <v>54.5</v>
      </c>
      <c r="E24" s="1">
        <v>926.33</v>
      </c>
      <c r="F24" s="1">
        <v>2000.8</v>
      </c>
      <c r="G24" s="49">
        <v>1679.6865310000001</v>
      </c>
      <c r="H24" s="33"/>
      <c r="I24" s="33"/>
      <c r="J24" s="33"/>
      <c r="K24" s="33"/>
      <c r="L24" s="33"/>
      <c r="M24" s="33"/>
      <c r="N24" s="33"/>
      <c r="O24" s="25">
        <f>SUM(C24:N24)</f>
        <v>6162.9765310000003</v>
      </c>
      <c r="P24" s="381"/>
      <c r="R24" s="176"/>
    </row>
    <row r="25" spans="1:30" s="17" customFormat="1" ht="15" customHeight="1" x14ac:dyDescent="0.15">
      <c r="A25" s="385"/>
      <c r="B25" s="37" t="s">
        <v>109</v>
      </c>
      <c r="C25" s="42">
        <f t="shared" ref="C25:N25" si="8">C24/C23</f>
        <v>1.3694123472449262</v>
      </c>
      <c r="D25" s="42">
        <f t="shared" si="8"/>
        <v>4.3438435637113269E-2</v>
      </c>
      <c r="E25" s="42">
        <f t="shared" si="8"/>
        <v>0.59464743631072392</v>
      </c>
      <c r="F25" s="42">
        <f t="shared" si="8"/>
        <v>1.2365380862880238</v>
      </c>
      <c r="G25" s="48">
        <f t="shared" si="8"/>
        <v>1.0380829511228056</v>
      </c>
      <c r="H25" s="43">
        <f t="shared" si="8"/>
        <v>0</v>
      </c>
      <c r="I25" s="43">
        <f t="shared" si="8"/>
        <v>0</v>
      </c>
      <c r="J25" s="43">
        <f t="shared" si="8"/>
        <v>0</v>
      </c>
      <c r="K25" s="43">
        <f t="shared" si="8"/>
        <v>0</v>
      </c>
      <c r="L25" s="43">
        <f t="shared" si="8"/>
        <v>0</v>
      </c>
      <c r="M25" s="43">
        <f t="shared" si="8"/>
        <v>0</v>
      </c>
      <c r="N25" s="43">
        <f t="shared" si="8"/>
        <v>0</v>
      </c>
      <c r="O25" s="42">
        <f t="shared" ref="O25" si="9">O24/O23</f>
        <v>0.32777107051958537</v>
      </c>
      <c r="P25" s="382"/>
      <c r="R25" s="176"/>
    </row>
    <row r="26" spans="1:30" s="17" customFormat="1" ht="15" customHeight="1" x14ac:dyDescent="0.15">
      <c r="A26" s="384" t="s">
        <v>7</v>
      </c>
      <c r="B26" s="18" t="s">
        <v>104</v>
      </c>
      <c r="C26" s="3">
        <f>S26/10000</f>
        <v>616.04390707964603</v>
      </c>
      <c r="D26" s="3">
        <f t="shared" ref="D26:N26" si="10">T26/10000</f>
        <v>608.12127079645995</v>
      </c>
      <c r="E26" s="3">
        <f t="shared" si="10"/>
        <v>765.22386371681398</v>
      </c>
      <c r="F26" s="3">
        <f t="shared" si="10"/>
        <v>756.70198761061999</v>
      </c>
      <c r="G26" s="3">
        <f t="shared" si="10"/>
        <v>762.02017699114992</v>
      </c>
      <c r="H26" s="3">
        <f t="shared" si="10"/>
        <v>744.92513539822994</v>
      </c>
      <c r="I26" s="3">
        <f t="shared" si="10"/>
        <v>1505.141852212389</v>
      </c>
      <c r="J26" s="3">
        <f t="shared" si="10"/>
        <v>1584.0665530973449</v>
      </c>
      <c r="K26" s="3">
        <f t="shared" si="10"/>
        <v>1648.0347778761061</v>
      </c>
      <c r="L26" s="3">
        <f t="shared" si="10"/>
        <v>1741.6156300884961</v>
      </c>
      <c r="M26" s="3">
        <f t="shared" si="10"/>
        <v>1757.738571681416</v>
      </c>
      <c r="N26" s="3">
        <f t="shared" si="10"/>
        <v>1771.5918221238942</v>
      </c>
      <c r="O26" s="25">
        <f>SUM(C26:N26)</f>
        <v>14261.225548672566</v>
      </c>
      <c r="P26" s="380">
        <f>RANK(R18,R14:R21,0)</f>
        <v>1</v>
      </c>
      <c r="R26" s="176"/>
      <c r="S26" s="17">
        <v>6160439.0707964599</v>
      </c>
      <c r="T26" s="17">
        <v>6081212.7079646001</v>
      </c>
      <c r="U26" s="17">
        <v>7652238.6371681402</v>
      </c>
      <c r="V26" s="17">
        <v>7567019.8761061998</v>
      </c>
      <c r="W26" s="17">
        <v>7620201.7699114997</v>
      </c>
      <c r="X26" s="17">
        <v>7449251.3539822996</v>
      </c>
      <c r="Y26" s="17">
        <v>15051418.52212389</v>
      </c>
      <c r="Z26" s="17">
        <v>15840665.530973449</v>
      </c>
      <c r="AA26" s="17">
        <v>16480347.778761061</v>
      </c>
      <c r="AB26" s="17">
        <v>17416156.300884962</v>
      </c>
      <c r="AC26" s="17">
        <v>17577385.71681416</v>
      </c>
      <c r="AD26" s="17">
        <v>17715918.221238941</v>
      </c>
    </row>
    <row r="27" spans="1:30" s="17" customFormat="1" ht="15" customHeight="1" x14ac:dyDescent="0.15">
      <c r="A27" s="384"/>
      <c r="B27" s="18" t="s">
        <v>103</v>
      </c>
      <c r="C27" s="1">
        <v>892.53</v>
      </c>
      <c r="D27" s="1">
        <v>407.44</v>
      </c>
      <c r="E27" s="1">
        <v>1287.76</v>
      </c>
      <c r="F27" s="1">
        <v>1548.15</v>
      </c>
      <c r="G27" s="49">
        <v>1271.75</v>
      </c>
      <c r="H27" s="33"/>
      <c r="I27" s="33"/>
      <c r="J27" s="33"/>
      <c r="K27" s="33"/>
      <c r="L27" s="33"/>
      <c r="M27" s="33"/>
      <c r="N27" s="33"/>
      <c r="O27" s="25">
        <f>SUM(C27:N27)</f>
        <v>5407.63</v>
      </c>
      <c r="P27" s="381"/>
      <c r="R27" s="176"/>
    </row>
    <row r="28" spans="1:30" s="17" customFormat="1" ht="15" customHeight="1" x14ac:dyDescent="0.15">
      <c r="A28" s="384"/>
      <c r="B28" s="27" t="s">
        <v>109</v>
      </c>
      <c r="C28" s="42">
        <f t="shared" ref="C28:N28" si="11">C27/C26</f>
        <v>1.4488090698454195</v>
      </c>
      <c r="D28" s="42">
        <f t="shared" si="11"/>
        <v>0.6699979421314658</v>
      </c>
      <c r="E28" s="42">
        <f t="shared" si="11"/>
        <v>1.6828539477913624</v>
      </c>
      <c r="F28" s="42">
        <f t="shared" si="11"/>
        <v>2.0459177131124964</v>
      </c>
      <c r="G28" s="48">
        <f t="shared" si="11"/>
        <v>1.6689190633003017</v>
      </c>
      <c r="H28" s="43">
        <f t="shared" si="11"/>
        <v>0</v>
      </c>
      <c r="I28" s="43">
        <f t="shared" si="11"/>
        <v>0</v>
      </c>
      <c r="J28" s="43">
        <f t="shared" si="11"/>
        <v>0</v>
      </c>
      <c r="K28" s="43">
        <f t="shared" si="11"/>
        <v>0</v>
      </c>
      <c r="L28" s="43">
        <f t="shared" si="11"/>
        <v>0</v>
      </c>
      <c r="M28" s="43">
        <f t="shared" si="11"/>
        <v>0</v>
      </c>
      <c r="N28" s="43">
        <f t="shared" si="11"/>
        <v>0</v>
      </c>
      <c r="O28" s="42">
        <f t="shared" ref="O28" si="12">O27/O26</f>
        <v>0.37918410178312772</v>
      </c>
      <c r="P28" s="382"/>
      <c r="R28" s="176"/>
    </row>
    <row r="29" spans="1:30" s="17" customFormat="1" ht="15" customHeight="1" x14ac:dyDescent="0.15">
      <c r="A29" s="383" t="s">
        <v>8</v>
      </c>
      <c r="B29" s="36" t="s">
        <v>104</v>
      </c>
      <c r="C29" s="28">
        <v>126.02031000000001</v>
      </c>
      <c r="D29" s="28">
        <v>182.26323500000001</v>
      </c>
      <c r="E29" s="28">
        <v>245.24163999999999</v>
      </c>
      <c r="F29" s="28">
        <v>326.6687</v>
      </c>
      <c r="G29" s="28">
        <v>342.0138</v>
      </c>
      <c r="H29" s="28">
        <v>1219.3256249999999</v>
      </c>
      <c r="I29" s="28">
        <v>1128.5662</v>
      </c>
      <c r="J29" s="28">
        <v>1278.2751249999999</v>
      </c>
      <c r="K29" s="28">
        <v>1283.9782</v>
      </c>
      <c r="L29" s="28">
        <v>1507.6891000000001</v>
      </c>
      <c r="M29" s="28">
        <v>1553.5847249999999</v>
      </c>
      <c r="N29" s="28">
        <v>1723.1349</v>
      </c>
      <c r="O29" s="35">
        <f>SUM(C29:N29)</f>
        <v>10916.761559999999</v>
      </c>
      <c r="P29" s="380">
        <f>RANK(R19,R14:R21,0)</f>
        <v>8</v>
      </c>
      <c r="R29" s="176"/>
      <c r="S29" s="17">
        <v>1260203.1000000001</v>
      </c>
      <c r="T29" s="17">
        <v>1822632.35</v>
      </c>
      <c r="U29" s="17">
        <v>2452416.4</v>
      </c>
      <c r="V29" s="17">
        <v>3266687</v>
      </c>
      <c r="W29" s="17">
        <v>3420138</v>
      </c>
      <c r="X29" s="17">
        <v>12193256.25</v>
      </c>
      <c r="Y29" s="17">
        <v>11285662</v>
      </c>
      <c r="Z29" s="17">
        <v>12782751.25</v>
      </c>
      <c r="AA29" s="17">
        <v>12839782</v>
      </c>
      <c r="AB29" s="17">
        <v>15076891</v>
      </c>
      <c r="AC29" s="17">
        <v>15535847.25</v>
      </c>
      <c r="AD29" s="17">
        <v>17231349</v>
      </c>
    </row>
    <row r="30" spans="1:30" s="17" customFormat="1" ht="15" customHeight="1" x14ac:dyDescent="0.15">
      <c r="A30" s="384"/>
      <c r="B30" s="18" t="s">
        <v>103</v>
      </c>
      <c r="C30" s="1">
        <v>2</v>
      </c>
      <c r="D30" s="1">
        <v>3.08</v>
      </c>
      <c r="E30" s="1">
        <v>24.8</v>
      </c>
      <c r="F30" s="1">
        <v>13.85</v>
      </c>
      <c r="G30" s="49">
        <v>16.420000000000002</v>
      </c>
      <c r="H30" s="33"/>
      <c r="I30" s="33"/>
      <c r="J30" s="33"/>
      <c r="K30" s="33"/>
      <c r="L30" s="33"/>
      <c r="M30" s="33"/>
      <c r="N30" s="33"/>
      <c r="O30" s="25">
        <f>SUM(C30:N30)</f>
        <v>60.150000000000006</v>
      </c>
      <c r="P30" s="381"/>
      <c r="R30" s="176"/>
    </row>
    <row r="31" spans="1:30" s="17" customFormat="1" ht="15" customHeight="1" x14ac:dyDescent="0.15">
      <c r="A31" s="384"/>
      <c r="B31" s="37" t="s">
        <v>109</v>
      </c>
      <c r="C31" s="42">
        <f t="shared" ref="C31:N31" si="13">C30/C29</f>
        <v>1.5870457706380819E-2</v>
      </c>
      <c r="D31" s="42">
        <f t="shared" si="13"/>
        <v>1.6898635646404498E-2</v>
      </c>
      <c r="E31" s="42">
        <f t="shared" si="13"/>
        <v>0.10112475189776092</v>
      </c>
      <c r="F31" s="42">
        <f t="shared" si="13"/>
        <v>4.2397695279651829E-2</v>
      </c>
      <c r="G31" s="48">
        <f t="shared" si="13"/>
        <v>4.8009758670556575E-2</v>
      </c>
      <c r="H31" s="43">
        <f t="shared" si="13"/>
        <v>0</v>
      </c>
      <c r="I31" s="43">
        <f t="shared" si="13"/>
        <v>0</v>
      </c>
      <c r="J31" s="43">
        <f t="shared" si="13"/>
        <v>0</v>
      </c>
      <c r="K31" s="43">
        <f t="shared" si="13"/>
        <v>0</v>
      </c>
      <c r="L31" s="43">
        <f t="shared" si="13"/>
        <v>0</v>
      </c>
      <c r="M31" s="43">
        <f t="shared" si="13"/>
        <v>0</v>
      </c>
      <c r="N31" s="43">
        <f t="shared" si="13"/>
        <v>0</v>
      </c>
      <c r="O31" s="42">
        <f t="shared" ref="O31" si="14">O30/O29</f>
        <v>5.5098757694218622E-3</v>
      </c>
      <c r="P31" s="382"/>
      <c r="R31" s="176"/>
    </row>
    <row r="32" spans="1:30" s="17" customFormat="1" ht="15" customHeight="1" x14ac:dyDescent="0.15">
      <c r="A32" s="383" t="s">
        <v>9</v>
      </c>
      <c r="B32" s="18" t="s">
        <v>104</v>
      </c>
      <c r="C32" s="28">
        <f>S32/10000</f>
        <v>305.56152113000002</v>
      </c>
      <c r="D32" s="28">
        <f t="shared" ref="D32" si="15">T32/10000</f>
        <v>73.681832819999997</v>
      </c>
      <c r="E32" s="28">
        <f t="shared" ref="E32" si="16">U32/10000</f>
        <v>264.01295786999998</v>
      </c>
      <c r="F32" s="28">
        <f t="shared" ref="F32" si="17">V32/10000</f>
        <v>262.17601349999995</v>
      </c>
      <c r="G32" s="28">
        <f t="shared" ref="G32" si="18">W32/10000</f>
        <v>266.83902303000002</v>
      </c>
      <c r="H32" s="28">
        <f t="shared" ref="H32" si="19">X32/10000</f>
        <v>273.88029663999998</v>
      </c>
      <c r="I32" s="28">
        <f t="shared" ref="I32" si="20">Y32/10000</f>
        <v>315.41102552000001</v>
      </c>
      <c r="J32" s="28">
        <f t="shared" ref="J32" si="21">Z32/10000</f>
        <v>266.43830353999999</v>
      </c>
      <c r="K32" s="28">
        <f t="shared" ref="K32" si="22">AA32/10000</f>
        <v>315.75857344999997</v>
      </c>
      <c r="L32" s="28">
        <f t="shared" ref="L32" si="23">AB32/10000</f>
        <v>278.12736976999997</v>
      </c>
      <c r="M32" s="28">
        <f t="shared" ref="M32" si="24">AC32/10000</f>
        <v>316.99898531000002</v>
      </c>
      <c r="N32" s="28">
        <f t="shared" ref="N32" si="25">AD32/10000</f>
        <v>293.23477445999998</v>
      </c>
      <c r="O32" s="35">
        <f>SUM(C32:N32)</f>
        <v>3232.1206770399999</v>
      </c>
      <c r="P32" s="380">
        <f>RANK(R20,R14:R21,0)</f>
        <v>2</v>
      </c>
      <c r="R32" s="176"/>
      <c r="S32" s="17">
        <v>3055615.2113000001</v>
      </c>
      <c r="T32" s="17">
        <v>736818.32819999999</v>
      </c>
      <c r="U32" s="17">
        <v>2640129.5787</v>
      </c>
      <c r="V32" s="17">
        <v>2621760.1349999998</v>
      </c>
      <c r="W32" s="17">
        <v>2668390.2302999999</v>
      </c>
      <c r="X32" s="17">
        <v>2738802.9663999998</v>
      </c>
      <c r="Y32" s="17">
        <v>3154110.2552</v>
      </c>
      <c r="Z32" s="17">
        <v>2664383.0353999999</v>
      </c>
      <c r="AA32" s="17">
        <v>3157585.7344999998</v>
      </c>
      <c r="AB32" s="17">
        <v>2781273.6976999999</v>
      </c>
      <c r="AC32" s="17">
        <v>3169989.8530999999</v>
      </c>
      <c r="AD32" s="17">
        <v>2932347.7445999999</v>
      </c>
    </row>
    <row r="33" spans="1:30" s="17" customFormat="1" ht="15" customHeight="1" x14ac:dyDescent="0.15">
      <c r="A33" s="384"/>
      <c r="B33" s="18" t="s">
        <v>103</v>
      </c>
      <c r="C33" s="1">
        <v>224.24177999999998</v>
      </c>
      <c r="D33" s="1">
        <v>95.263321000000005</v>
      </c>
      <c r="E33" s="1">
        <v>328.55753399999998</v>
      </c>
      <c r="F33" s="1">
        <v>329.575042</v>
      </c>
      <c r="G33" s="49">
        <v>375.73749199999997</v>
      </c>
      <c r="H33" s="33"/>
      <c r="I33" s="33"/>
      <c r="J33" s="33"/>
      <c r="K33" s="33"/>
      <c r="L33" s="33"/>
      <c r="M33" s="33"/>
      <c r="N33" s="33"/>
      <c r="O33" s="25">
        <f>SUM(C33:N33)</f>
        <v>1353.3751689999999</v>
      </c>
      <c r="P33" s="381"/>
      <c r="R33" s="176"/>
    </row>
    <row r="34" spans="1:30" s="17" customFormat="1" ht="15" customHeight="1" x14ac:dyDescent="0.15">
      <c r="A34" s="385"/>
      <c r="B34" s="27" t="s">
        <v>109</v>
      </c>
      <c r="C34" s="42">
        <f t="shared" ref="C34:N34" si="26">C33/C32</f>
        <v>0.73386786127628012</v>
      </c>
      <c r="D34" s="42">
        <f t="shared" si="26"/>
        <v>1.2929010768871916</v>
      </c>
      <c r="E34" s="42">
        <f t="shared" si="26"/>
        <v>1.2444750312663886</v>
      </c>
      <c r="F34" s="42">
        <f t="shared" si="26"/>
        <v>1.2570754951997165</v>
      </c>
      <c r="G34" s="48">
        <f t="shared" si="26"/>
        <v>1.4081054852226647</v>
      </c>
      <c r="H34" s="43">
        <f t="shared" si="26"/>
        <v>0</v>
      </c>
      <c r="I34" s="43">
        <f t="shared" si="26"/>
        <v>0</v>
      </c>
      <c r="J34" s="43">
        <f t="shared" si="26"/>
        <v>0</v>
      </c>
      <c r="K34" s="43">
        <f t="shared" si="26"/>
        <v>0</v>
      </c>
      <c r="L34" s="43">
        <f t="shared" si="26"/>
        <v>0</v>
      </c>
      <c r="M34" s="43">
        <f t="shared" si="26"/>
        <v>0</v>
      </c>
      <c r="N34" s="43">
        <f t="shared" si="26"/>
        <v>0</v>
      </c>
      <c r="O34" s="42">
        <f t="shared" ref="O34" si="27">O33/O32</f>
        <v>0.41872668264336926</v>
      </c>
      <c r="P34" s="382"/>
      <c r="R34" s="176"/>
    </row>
    <row r="35" spans="1:30" s="17" customFormat="1" ht="15" customHeight="1" x14ac:dyDescent="0.15">
      <c r="A35" s="384" t="s">
        <v>65</v>
      </c>
      <c r="B35" s="36" t="s">
        <v>104</v>
      </c>
      <c r="C35" s="3">
        <v>176.25356099999999</v>
      </c>
      <c r="D35" s="3">
        <v>172.05387400000004</v>
      </c>
      <c r="E35" s="3">
        <v>189.45657900000003</v>
      </c>
      <c r="F35" s="3">
        <v>182.77350300000001</v>
      </c>
      <c r="G35" s="3">
        <v>254.83586699999998</v>
      </c>
      <c r="H35" s="3">
        <v>354.77416299999999</v>
      </c>
      <c r="I35" s="3">
        <v>345.11872699999998</v>
      </c>
      <c r="J35" s="3">
        <v>405.34569700000003</v>
      </c>
      <c r="K35" s="3">
        <v>450.042462</v>
      </c>
      <c r="L35" s="3">
        <v>481.20560499999999</v>
      </c>
      <c r="M35" s="3">
        <v>497.68686099999996</v>
      </c>
      <c r="N35" s="3">
        <v>523.85485300000005</v>
      </c>
      <c r="O35" s="25">
        <f>SUM(C35:N35)</f>
        <v>4033.4017520000007</v>
      </c>
      <c r="P35" s="380">
        <f>RANK(R21,R14:R21,0)</f>
        <v>5</v>
      </c>
      <c r="R35" s="176"/>
      <c r="S35" s="17">
        <v>1762535.61</v>
      </c>
      <c r="T35" s="17">
        <v>1720538.7400000002</v>
      </c>
      <c r="U35" s="17">
        <v>1894565.7900000003</v>
      </c>
      <c r="V35" s="17">
        <v>1827735.03</v>
      </c>
      <c r="W35" s="17">
        <v>2548358.67</v>
      </c>
      <c r="X35" s="17">
        <v>3547741.63</v>
      </c>
      <c r="Y35" s="17">
        <v>3451187.27</v>
      </c>
      <c r="Z35" s="17">
        <v>4053456.97</v>
      </c>
      <c r="AA35" s="17">
        <v>4500424.62</v>
      </c>
      <c r="AB35" s="17">
        <v>4812056.05</v>
      </c>
      <c r="AC35" s="17">
        <v>4976868.6099999994</v>
      </c>
      <c r="AD35" s="17">
        <v>5238548.53</v>
      </c>
    </row>
    <row r="36" spans="1:30" s="17" customFormat="1" ht="15" customHeight="1" x14ac:dyDescent="0.15">
      <c r="A36" s="384"/>
      <c r="B36" s="18" t="s">
        <v>103</v>
      </c>
      <c r="C36" s="1">
        <v>205.501993</v>
      </c>
      <c r="D36" s="1">
        <v>101.473277</v>
      </c>
      <c r="E36" s="1">
        <v>241.955016</v>
      </c>
      <c r="F36" s="1">
        <v>372.89048542816897</v>
      </c>
      <c r="G36" s="49">
        <v>295.76</v>
      </c>
      <c r="H36" s="33"/>
      <c r="I36" s="33"/>
      <c r="J36" s="33"/>
      <c r="K36" s="33"/>
      <c r="L36" s="33"/>
      <c r="M36" s="33"/>
      <c r="N36" s="33"/>
      <c r="O36" s="25">
        <f>SUM(C36:N36)</f>
        <v>1217.5807714281691</v>
      </c>
      <c r="P36" s="381"/>
      <c r="R36" s="176"/>
    </row>
    <row r="37" spans="1:30" s="17" customFormat="1" ht="15" customHeight="1" x14ac:dyDescent="0.15">
      <c r="A37" s="384"/>
      <c r="B37" s="27" t="s">
        <v>109</v>
      </c>
      <c r="C37" s="42">
        <f t="shared" ref="C37:N37" si="28">C36/C35</f>
        <v>1.1659451975554695</v>
      </c>
      <c r="D37" s="42">
        <f t="shared" si="28"/>
        <v>0.58977618254617137</v>
      </c>
      <c r="E37" s="42">
        <f t="shared" si="28"/>
        <v>1.2771001000709505</v>
      </c>
      <c r="F37" s="42">
        <f t="shared" si="28"/>
        <v>2.0401780307737987</v>
      </c>
      <c r="G37" s="48">
        <f t="shared" si="28"/>
        <v>1.1605901613527581</v>
      </c>
      <c r="H37" s="43">
        <f t="shared" si="28"/>
        <v>0</v>
      </c>
      <c r="I37" s="43">
        <f t="shared" si="28"/>
        <v>0</v>
      </c>
      <c r="J37" s="43">
        <f t="shared" si="28"/>
        <v>0</v>
      </c>
      <c r="K37" s="43">
        <f t="shared" si="28"/>
        <v>0</v>
      </c>
      <c r="L37" s="43">
        <f t="shared" si="28"/>
        <v>0</v>
      </c>
      <c r="M37" s="43">
        <f t="shared" si="28"/>
        <v>0</v>
      </c>
      <c r="N37" s="43">
        <f t="shared" si="28"/>
        <v>0</v>
      </c>
      <c r="O37" s="42">
        <f t="shared" ref="O37" si="29">O36/O35</f>
        <v>0.30187440931824361</v>
      </c>
      <c r="P37" s="382"/>
      <c r="R37" s="176"/>
    </row>
    <row r="38" spans="1:30" s="17" customFormat="1" ht="15" customHeight="1" x14ac:dyDescent="0.15">
      <c r="A38" s="386" t="s">
        <v>10</v>
      </c>
      <c r="B38" s="30" t="s">
        <v>104</v>
      </c>
      <c r="C38" s="29">
        <f>C14+C17+C20+C23+C26+C29+C32+C35</f>
        <v>7306.5507321810328</v>
      </c>
      <c r="D38" s="29">
        <f t="shared" ref="D38:N38" si="30">D14+D17+D20+D23+D26+D29+D32+D35</f>
        <v>7044.5268446494629</v>
      </c>
      <c r="E38" s="29">
        <f t="shared" si="30"/>
        <v>8721.2210966253515</v>
      </c>
      <c r="F38" s="29">
        <f t="shared" si="30"/>
        <v>9052.745483473589</v>
      </c>
      <c r="G38" s="29">
        <f t="shared" si="30"/>
        <v>9216.7925885309705</v>
      </c>
      <c r="H38" s="29">
        <f>H14+H17+H20+H23+H26+H29+H32+H35</f>
        <v>10742.571973815775</v>
      </c>
      <c r="I38" s="29">
        <f t="shared" si="30"/>
        <v>10710.272938181177</v>
      </c>
      <c r="J38" s="29">
        <f t="shared" si="30"/>
        <v>11388.541642598288</v>
      </c>
      <c r="K38" s="29">
        <f t="shared" si="30"/>
        <v>11826.744196217964</v>
      </c>
      <c r="L38" s="29">
        <f t="shared" si="30"/>
        <v>12504.831344126709</v>
      </c>
      <c r="M38" s="29">
        <f t="shared" si="30"/>
        <v>14568.643088277127</v>
      </c>
      <c r="N38" s="29">
        <f t="shared" si="30"/>
        <v>14932.863549393815</v>
      </c>
      <c r="O38" s="29">
        <f>SUM(C38:N38)</f>
        <v>128016.30547807126</v>
      </c>
      <c r="P38" s="380"/>
      <c r="R38" s="176"/>
    </row>
    <row r="39" spans="1:30" ht="15" customHeight="1" x14ac:dyDescent="0.15">
      <c r="A39" s="387"/>
      <c r="B39" s="21" t="s">
        <v>103</v>
      </c>
      <c r="C39" s="26">
        <f>C15+C18+C21+C24+C27+C30+C33+C36</f>
        <v>7127.3556289728176</v>
      </c>
      <c r="D39" s="26">
        <f>D15+D18+D21+D24+D27+D30+D33+D36</f>
        <v>2466.6797982512394</v>
      </c>
      <c r="E39" s="26">
        <f>E15+E18+E21+E24+E27+E30+E33+E36</f>
        <v>7433.7675690421247</v>
      </c>
      <c r="F39" s="26">
        <f>F15+F18+F21+F24+F27+F30+F33+F36</f>
        <v>10361.595591155279</v>
      </c>
      <c r="G39" s="51">
        <f>G15+G18+G21+G24+G27+G30+G33+G36</f>
        <v>9629.1679511207967</v>
      </c>
      <c r="H39" s="34">
        <f>H15+H18+H21+H24+H27+H30+H33+H36</f>
        <v>0</v>
      </c>
      <c r="I39" s="34">
        <f t="shared" ref="I39:N39" si="31">I15+I18+I21+I24+I27+I30+I33+I36</f>
        <v>0</v>
      </c>
      <c r="J39" s="34">
        <f t="shared" si="31"/>
        <v>0</v>
      </c>
      <c r="K39" s="34">
        <f t="shared" si="31"/>
        <v>0</v>
      </c>
      <c r="L39" s="34">
        <f t="shared" si="31"/>
        <v>0</v>
      </c>
      <c r="M39" s="34">
        <f t="shared" si="31"/>
        <v>0</v>
      </c>
      <c r="N39" s="34">
        <f t="shared" si="31"/>
        <v>0</v>
      </c>
      <c r="O39" s="26">
        <f>SUM(C39:N39)</f>
        <v>37018.566538542262</v>
      </c>
      <c r="P39" s="381"/>
    </row>
    <row r="40" spans="1:30" ht="15" customHeight="1" x14ac:dyDescent="0.15">
      <c r="A40" s="388"/>
      <c r="B40" s="22" t="s">
        <v>109</v>
      </c>
      <c r="C40" s="44">
        <f t="shared" ref="C40:O40" si="32">C39/C38</f>
        <v>0.97547473359502357</v>
      </c>
      <c r="D40" s="44">
        <f t="shared" si="32"/>
        <v>0.35015549697631704</v>
      </c>
      <c r="E40" s="44">
        <f t="shared" si="32"/>
        <v>0.85237691908975877</v>
      </c>
      <c r="F40" s="44">
        <f t="shared" si="32"/>
        <v>1.1445804601566547</v>
      </c>
      <c r="G40" s="52">
        <f t="shared" si="32"/>
        <v>1.0447417427080838</v>
      </c>
      <c r="H40" s="45">
        <f t="shared" si="32"/>
        <v>0</v>
      </c>
      <c r="I40" s="45">
        <f t="shared" si="32"/>
        <v>0</v>
      </c>
      <c r="J40" s="45">
        <f t="shared" si="32"/>
        <v>0</v>
      </c>
      <c r="K40" s="45">
        <f t="shared" si="32"/>
        <v>0</v>
      </c>
      <c r="L40" s="45">
        <f t="shared" si="32"/>
        <v>0</v>
      </c>
      <c r="M40" s="45">
        <f t="shared" si="32"/>
        <v>0</v>
      </c>
      <c r="N40" s="45">
        <f t="shared" si="32"/>
        <v>0</v>
      </c>
      <c r="O40" s="44">
        <f t="shared" si="32"/>
        <v>0.28917071462340721</v>
      </c>
      <c r="P40" s="382"/>
    </row>
  </sheetData>
  <mergeCells count="21">
    <mergeCell ref="A12:P12"/>
    <mergeCell ref="A1:P11"/>
    <mergeCell ref="P23:P25"/>
    <mergeCell ref="P26:P28"/>
    <mergeCell ref="P29:P31"/>
    <mergeCell ref="A14:A16"/>
    <mergeCell ref="A17:A19"/>
    <mergeCell ref="A20:A22"/>
    <mergeCell ref="P14:P16"/>
    <mergeCell ref="P17:P19"/>
    <mergeCell ref="P20:P22"/>
    <mergeCell ref="A13:B13"/>
    <mergeCell ref="P32:P34"/>
    <mergeCell ref="P35:P37"/>
    <mergeCell ref="P38:P40"/>
    <mergeCell ref="A23:A25"/>
    <mergeCell ref="A26:A28"/>
    <mergeCell ref="A29:A31"/>
    <mergeCell ref="A32:A34"/>
    <mergeCell ref="A35:A37"/>
    <mergeCell ref="A38:A40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F4BB-246D-44AE-8071-EE111D45D74E}">
  <dimension ref="A1:AD40"/>
  <sheetViews>
    <sheetView zoomScale="85" zoomScaleNormal="85" workbookViewId="0">
      <selection activeCell="E41" sqref="E41"/>
    </sheetView>
  </sheetViews>
  <sheetFormatPr defaultRowHeight="15" customHeight="1" x14ac:dyDescent="0.15"/>
  <sheetData>
    <row r="1" spans="1:30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30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30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30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30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30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30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30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30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30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30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30" s="17" customFormat="1" ht="15" customHeight="1" x14ac:dyDescent="0.15">
      <c r="A12" s="337" t="s">
        <v>108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</row>
    <row r="13" spans="1:30" s="17" customFormat="1" ht="15" customHeight="1" x14ac:dyDescent="0.15">
      <c r="A13" s="337" t="s">
        <v>0</v>
      </c>
      <c r="B13" s="296"/>
      <c r="C13" s="23" t="s">
        <v>63</v>
      </c>
      <c r="D13" s="23" t="s">
        <v>17</v>
      </c>
      <c r="E13" s="23" t="s">
        <v>27</v>
      </c>
      <c r="F13" s="23" t="s">
        <v>28</v>
      </c>
      <c r="G13" s="23" t="s">
        <v>29</v>
      </c>
      <c r="H13" s="23" t="s">
        <v>30</v>
      </c>
      <c r="I13" s="23" t="s">
        <v>31</v>
      </c>
      <c r="J13" s="23" t="s">
        <v>32</v>
      </c>
      <c r="K13" s="23" t="s">
        <v>33</v>
      </c>
      <c r="L13" s="23" t="s">
        <v>34</v>
      </c>
      <c r="M13" s="23" t="s">
        <v>35</v>
      </c>
      <c r="N13" s="23" t="s">
        <v>36</v>
      </c>
      <c r="O13" s="23" t="s">
        <v>10</v>
      </c>
      <c r="P13" s="23" t="s">
        <v>106</v>
      </c>
    </row>
    <row r="14" spans="1:30" s="17" customFormat="1" ht="15" customHeight="1" x14ac:dyDescent="0.15">
      <c r="A14" s="399" t="s">
        <v>4</v>
      </c>
      <c r="B14" s="18" t="s">
        <v>104</v>
      </c>
      <c r="C14" s="25">
        <f>S14/10000</f>
        <v>1280.8234768551404</v>
      </c>
      <c r="D14" s="25">
        <f t="shared" ref="D14:N14" si="0">T14/10000</f>
        <v>1331.6720486802242</v>
      </c>
      <c r="E14" s="25">
        <f t="shared" si="0"/>
        <v>1658.9631036347218</v>
      </c>
      <c r="F14" s="25">
        <f t="shared" si="0"/>
        <v>1537.3507103496518</v>
      </c>
      <c r="G14" s="25">
        <f t="shared" si="0"/>
        <v>1464.5183520147318</v>
      </c>
      <c r="H14" s="25">
        <f t="shared" si="0"/>
        <v>1480.7968414175027</v>
      </c>
      <c r="I14" s="25">
        <f t="shared" si="0"/>
        <v>1397.998055746973</v>
      </c>
      <c r="J14" s="25">
        <f t="shared" si="0"/>
        <v>1449.9711604015763</v>
      </c>
      <c r="K14" s="25">
        <f t="shared" si="0"/>
        <v>1513.1821491682863</v>
      </c>
      <c r="L14" s="25">
        <f t="shared" si="0"/>
        <v>1403.4377021335918</v>
      </c>
      <c r="M14" s="25">
        <f t="shared" si="0"/>
        <v>1803.1436532143537</v>
      </c>
      <c r="N14" s="25">
        <f t="shared" si="0"/>
        <v>1708.1600938374747</v>
      </c>
      <c r="O14" s="25">
        <f>SUM(C14:N14)</f>
        <v>18030.017347454228</v>
      </c>
      <c r="P14" s="380">
        <f>RANK(R14,R14:R21,0)</f>
        <v>5</v>
      </c>
      <c r="R14" s="100">
        <f>G16</f>
        <v>1.3347981232652035</v>
      </c>
      <c r="S14" s="17">
        <v>12808234.768551404</v>
      </c>
      <c r="T14" s="17">
        <v>13316720.486802241</v>
      </c>
      <c r="U14" s="17">
        <v>16589631.036347218</v>
      </c>
      <c r="V14" s="17">
        <v>15373507.103496518</v>
      </c>
      <c r="W14" s="17">
        <v>14645183.520147318</v>
      </c>
      <c r="X14" s="17">
        <v>14807968.414175026</v>
      </c>
      <c r="Y14" s="17">
        <v>13979980.557469731</v>
      </c>
      <c r="Z14" s="17">
        <v>14499711.604015764</v>
      </c>
      <c r="AA14" s="17">
        <v>15131821.491682863</v>
      </c>
      <c r="AB14" s="17">
        <v>14034377.021335917</v>
      </c>
      <c r="AC14" s="17">
        <v>18031436.532143537</v>
      </c>
      <c r="AD14" s="17">
        <v>17081600.938374747</v>
      </c>
    </row>
    <row r="15" spans="1:30" s="17" customFormat="1" ht="15" customHeight="1" x14ac:dyDescent="0.15">
      <c r="A15" s="400"/>
      <c r="B15" s="18" t="s">
        <v>103</v>
      </c>
      <c r="C15" s="25">
        <v>1198.8786643999999</v>
      </c>
      <c r="D15" s="25">
        <v>626.93521859999998</v>
      </c>
      <c r="E15" s="25">
        <v>1391.72010585</v>
      </c>
      <c r="F15" s="25">
        <v>1871.5383340999999</v>
      </c>
      <c r="G15" s="47">
        <v>1954.8363477567127</v>
      </c>
      <c r="H15" s="31"/>
      <c r="I15" s="31"/>
      <c r="J15" s="31"/>
      <c r="K15" s="31"/>
      <c r="L15" s="31"/>
      <c r="M15" s="31"/>
      <c r="N15" s="31"/>
      <c r="O15" s="25">
        <f>SUM(C15:N15)</f>
        <v>7043.9086707067127</v>
      </c>
      <c r="P15" s="381"/>
      <c r="R15" s="100">
        <f>G19</f>
        <v>1.4401921094450847</v>
      </c>
    </row>
    <row r="16" spans="1:30" s="17" customFormat="1" ht="15" customHeight="1" x14ac:dyDescent="0.15">
      <c r="A16" s="400"/>
      <c r="B16" s="27" t="s">
        <v>109</v>
      </c>
      <c r="C16" s="42">
        <f>C15/C14</f>
        <v>0.93602177510335538</v>
      </c>
      <c r="D16" s="42">
        <f t="shared" ref="D16:O16" si="1">D15/D14</f>
        <v>0.4707879986077162</v>
      </c>
      <c r="E16" s="42">
        <f t="shared" si="1"/>
        <v>0.83890961938863917</v>
      </c>
      <c r="F16" s="42">
        <f t="shared" si="1"/>
        <v>1.2173789113313911</v>
      </c>
      <c r="G16" s="48">
        <f t="shared" si="1"/>
        <v>1.3347981232652035</v>
      </c>
      <c r="H16" s="43">
        <f t="shared" si="1"/>
        <v>0</v>
      </c>
      <c r="I16" s="43">
        <f t="shared" si="1"/>
        <v>0</v>
      </c>
      <c r="J16" s="43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2">
        <f t="shared" si="1"/>
        <v>0.39067675504490218</v>
      </c>
      <c r="P16" s="382"/>
      <c r="R16" s="100">
        <f>G22</f>
        <v>0.43415463514926922</v>
      </c>
    </row>
    <row r="17" spans="1:30" s="17" customFormat="1" ht="15" customHeight="1" x14ac:dyDescent="0.15">
      <c r="A17" s="383" t="s">
        <v>64</v>
      </c>
      <c r="B17" s="36" t="s">
        <v>104</v>
      </c>
      <c r="C17" s="28">
        <v>2132.8473472058899</v>
      </c>
      <c r="D17" s="28">
        <v>1953.23852036529</v>
      </c>
      <c r="E17" s="28">
        <v>2019.1046922574201</v>
      </c>
      <c r="F17" s="28">
        <v>2049.7283683813698</v>
      </c>
      <c r="G17" s="41">
        <v>2031.11163914761</v>
      </c>
      <c r="H17" s="41">
        <v>2684.6182635683599</v>
      </c>
      <c r="I17" s="41">
        <v>2758.7248886360298</v>
      </c>
      <c r="J17" s="41">
        <v>2812.11650288992</v>
      </c>
      <c r="K17" s="41">
        <v>2906.2051756269502</v>
      </c>
      <c r="L17" s="41">
        <v>2867.3831920770299</v>
      </c>
      <c r="M17" s="41">
        <v>3505.6465942023801</v>
      </c>
      <c r="N17" s="41">
        <v>3319.5608780154398</v>
      </c>
      <c r="O17" s="35">
        <f>SUM(C17:N17)</f>
        <v>31040.286062373689</v>
      </c>
      <c r="P17" s="380">
        <f>RANK(R15,R14:R21,0)</f>
        <v>3</v>
      </c>
      <c r="R17" s="100">
        <f>G25</f>
        <v>1.1625915686300365</v>
      </c>
      <c r="S17" s="17">
        <v>21328473.472058836</v>
      </c>
      <c r="T17" s="17">
        <v>19532385.203652799</v>
      </c>
      <c r="U17" s="17">
        <v>20191046.922574129</v>
      </c>
      <c r="V17" s="17">
        <v>20497283.683813665</v>
      </c>
      <c r="W17" s="17">
        <v>20311116.391476076</v>
      </c>
      <c r="X17" s="17">
        <v>26846182.635683618</v>
      </c>
      <c r="Y17" s="17">
        <v>27587248.886360284</v>
      </c>
      <c r="Z17" s="17">
        <v>28121165.028899141</v>
      </c>
      <c r="AA17" s="17">
        <v>29062051.756269541</v>
      </c>
      <c r="AB17" s="17">
        <v>28673831.920770336</v>
      </c>
      <c r="AC17" s="17">
        <v>35056465.942023814</v>
      </c>
      <c r="AD17" s="17">
        <v>33195608.780154388</v>
      </c>
    </row>
    <row r="18" spans="1:30" s="17" customFormat="1" ht="15" customHeight="1" x14ac:dyDescent="0.15">
      <c r="A18" s="384"/>
      <c r="B18" s="18" t="s">
        <v>103</v>
      </c>
      <c r="C18" s="1">
        <v>2193.2342774733902</v>
      </c>
      <c r="D18" s="1">
        <v>1121.9208968049229</v>
      </c>
      <c r="E18" s="1">
        <v>2317.44420070458</v>
      </c>
      <c r="F18" s="1">
        <v>2838.74838247865</v>
      </c>
      <c r="G18" s="49">
        <v>2925.1909561024599</v>
      </c>
      <c r="H18" s="33"/>
      <c r="I18" s="33"/>
      <c r="J18" s="33"/>
      <c r="K18" s="33"/>
      <c r="L18" s="33"/>
      <c r="M18" s="33"/>
      <c r="N18" s="33"/>
      <c r="O18" s="25">
        <f>SUM(C18:N18)</f>
        <v>11396.538713564003</v>
      </c>
      <c r="P18" s="381"/>
      <c r="R18" s="100">
        <f>G28</f>
        <v>1.8839100879141166</v>
      </c>
    </row>
    <row r="19" spans="1:30" s="17" customFormat="1" ht="15" customHeight="1" x14ac:dyDescent="0.15">
      <c r="A19" s="385"/>
      <c r="B19" s="37" t="s">
        <v>109</v>
      </c>
      <c r="C19" s="42">
        <f>C18/C17</f>
        <v>1.0283128233938585</v>
      </c>
      <c r="D19" s="42">
        <f t="shared" ref="D19:O19" si="2">D18/D17</f>
        <v>0.57439011421662112</v>
      </c>
      <c r="E19" s="42">
        <f t="shared" si="2"/>
        <v>1.1477583156491045</v>
      </c>
      <c r="F19" s="42">
        <f t="shared" si="2"/>
        <v>1.3849388173908885</v>
      </c>
      <c r="G19" s="48">
        <f t="shared" si="2"/>
        <v>1.4401921094450847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2">
        <f t="shared" si="2"/>
        <v>0.36715314706389324</v>
      </c>
      <c r="P19" s="382"/>
      <c r="R19" s="100">
        <f>G31</f>
        <v>0.10500306244297691</v>
      </c>
    </row>
    <row r="20" spans="1:30" s="17" customFormat="1" ht="15" customHeight="1" x14ac:dyDescent="0.15">
      <c r="A20" s="384" t="s">
        <v>5</v>
      </c>
      <c r="B20" s="18" t="s">
        <v>104</v>
      </c>
      <c r="C20" s="3">
        <f>S20/10000</f>
        <v>980.57921933578177</v>
      </c>
      <c r="D20" s="3">
        <f t="shared" ref="D20:N20" si="3">T20/10000</f>
        <v>785.17408641231395</v>
      </c>
      <c r="E20" s="3">
        <f t="shared" si="3"/>
        <v>1249.4745692277793</v>
      </c>
      <c r="F20" s="3">
        <f t="shared" si="3"/>
        <v>1483.0140721427592</v>
      </c>
      <c r="G20" s="3">
        <f t="shared" si="3"/>
        <v>1621.0875849753891</v>
      </c>
      <c r="H20" s="3">
        <f t="shared" si="3"/>
        <v>1319.0923706323094</v>
      </c>
      <c r="I20" s="3">
        <f t="shared" si="3"/>
        <v>1042.7973511813768</v>
      </c>
      <c r="J20" s="3">
        <f t="shared" si="3"/>
        <v>1025.725096109235</v>
      </c>
      <c r="K20" s="3">
        <f t="shared" si="3"/>
        <v>1179.466477292314</v>
      </c>
      <c r="L20" s="3">
        <f t="shared" si="3"/>
        <v>1451.8619838923098</v>
      </c>
      <c r="M20" s="3">
        <f t="shared" si="3"/>
        <v>1620.78020174017</v>
      </c>
      <c r="N20" s="3">
        <f t="shared" si="3"/>
        <v>1945.3666727401696</v>
      </c>
      <c r="O20" s="25">
        <f>SUM(C20:N20)</f>
        <v>15704.419685681907</v>
      </c>
      <c r="P20" s="380">
        <f>RANK(R16,R14:R21,0)</f>
        <v>7</v>
      </c>
      <c r="R20" s="100">
        <f>G34</f>
        <v>1.4330387520490977</v>
      </c>
      <c r="S20" s="17">
        <v>9805792.1933578178</v>
      </c>
      <c r="T20" s="17">
        <v>7851740.8641231395</v>
      </c>
      <c r="U20" s="17">
        <v>12494745.692277793</v>
      </c>
      <c r="V20" s="17">
        <v>14830140.721427593</v>
      </c>
      <c r="W20" s="17">
        <v>16210875.84975389</v>
      </c>
      <c r="X20" s="17">
        <v>13190923.706323095</v>
      </c>
      <c r="Y20" s="17">
        <v>10427973.511813767</v>
      </c>
      <c r="Z20" s="17">
        <v>10257250.961092349</v>
      </c>
      <c r="AA20" s="17">
        <v>11794664.77292314</v>
      </c>
      <c r="AB20" s="17">
        <v>14518619.838923099</v>
      </c>
      <c r="AC20" s="17">
        <v>16207802.017401701</v>
      </c>
      <c r="AD20" s="17">
        <v>19453666.727401696</v>
      </c>
    </row>
    <row r="21" spans="1:30" s="17" customFormat="1" ht="15" customHeight="1" x14ac:dyDescent="0.15">
      <c r="A21" s="384"/>
      <c r="B21" s="18" t="s">
        <v>103</v>
      </c>
      <c r="C21" s="1">
        <v>1000.29775187516</v>
      </c>
      <c r="D21" s="1">
        <v>484.039769020047</v>
      </c>
      <c r="E21" s="1">
        <v>837.52</v>
      </c>
      <c r="F21" s="1">
        <v>939.58</v>
      </c>
      <c r="G21" s="49">
        <v>703.80268899999999</v>
      </c>
      <c r="H21" s="33"/>
      <c r="I21" s="33"/>
      <c r="J21" s="33"/>
      <c r="K21" s="33"/>
      <c r="L21" s="33"/>
      <c r="M21" s="33"/>
      <c r="N21" s="33"/>
      <c r="O21" s="25">
        <f>SUM(C21:N21)</f>
        <v>3965.240209895207</v>
      </c>
      <c r="P21" s="381"/>
      <c r="R21" s="100">
        <f>G37</f>
        <v>1.8508915188553905</v>
      </c>
    </row>
    <row r="22" spans="1:30" s="17" customFormat="1" ht="15" customHeight="1" x14ac:dyDescent="0.15">
      <c r="A22" s="384"/>
      <c r="B22" s="27" t="s">
        <v>109</v>
      </c>
      <c r="C22" s="42">
        <f>C21/C20</f>
        <v>1.0201090663054588</v>
      </c>
      <c r="D22" s="42">
        <f t="shared" ref="D22:O22" si="4">D21/D20</f>
        <v>0.61647445757126784</v>
      </c>
      <c r="E22" s="42">
        <f t="shared" si="4"/>
        <v>0.67029775605406505</v>
      </c>
      <c r="F22" s="42">
        <f t="shared" si="4"/>
        <v>0.63356108188672222</v>
      </c>
      <c r="G22" s="48">
        <f t="shared" si="4"/>
        <v>0.43415463514926922</v>
      </c>
      <c r="H22" s="43">
        <f t="shared" si="4"/>
        <v>0</v>
      </c>
      <c r="I22" s="43">
        <f t="shared" si="4"/>
        <v>0</v>
      </c>
      <c r="J22" s="43">
        <f t="shared" si="4"/>
        <v>0</v>
      </c>
      <c r="K22" s="43">
        <f t="shared" si="4"/>
        <v>0</v>
      </c>
      <c r="L22" s="43">
        <f t="shared" si="4"/>
        <v>0</v>
      </c>
      <c r="M22" s="43">
        <f t="shared" si="4"/>
        <v>0</v>
      </c>
      <c r="N22" s="43">
        <f t="shared" si="4"/>
        <v>0</v>
      </c>
      <c r="O22" s="42">
        <f t="shared" si="4"/>
        <v>0.25249199201613359</v>
      </c>
      <c r="P22" s="382"/>
    </row>
    <row r="23" spans="1:30" s="17" customFormat="1" ht="15" customHeight="1" x14ac:dyDescent="0.15">
      <c r="A23" s="383" t="s">
        <v>6</v>
      </c>
      <c r="B23" s="36" t="s">
        <v>104</v>
      </c>
      <c r="C23" s="28">
        <f>S23/10000</f>
        <v>954.97791607340503</v>
      </c>
      <c r="D23" s="28">
        <f t="shared" ref="D23:N23" si="5">T23/10000</f>
        <v>956.69486587340464</v>
      </c>
      <c r="E23" s="28">
        <f t="shared" si="5"/>
        <v>1147.7024215484046</v>
      </c>
      <c r="F23" s="28">
        <f t="shared" si="5"/>
        <v>1150.6223428928488</v>
      </c>
      <c r="G23" s="28">
        <f t="shared" si="5"/>
        <v>1159.1949136428493</v>
      </c>
      <c r="H23" s="28">
        <f t="shared" si="5"/>
        <v>987.01231273118253</v>
      </c>
      <c r="I23" s="28">
        <f t="shared" si="5"/>
        <v>851.63217963118279</v>
      </c>
      <c r="J23" s="28">
        <f t="shared" si="5"/>
        <v>1098.077416214516</v>
      </c>
      <c r="K23" s="28">
        <f t="shared" si="5"/>
        <v>1069.1372328022683</v>
      </c>
      <c r="L23" s="28">
        <f t="shared" si="5"/>
        <v>1482.0201205722683</v>
      </c>
      <c r="M23" s="28">
        <f t="shared" si="5"/>
        <v>1956.3010385922685</v>
      </c>
      <c r="N23" s="28">
        <f t="shared" si="5"/>
        <v>2007.8806393562681</v>
      </c>
      <c r="O23" s="35">
        <f>SUM(C23:N23)</f>
        <v>14821.253399930865</v>
      </c>
      <c r="P23" s="380">
        <f>RANK(R17,R14:R21,0)</f>
        <v>6</v>
      </c>
      <c r="S23" s="17">
        <v>9549779.16073405</v>
      </c>
      <c r="T23" s="17">
        <v>9566948.6587340459</v>
      </c>
      <c r="U23" s="17">
        <v>11477024.215484045</v>
      </c>
      <c r="V23" s="17">
        <v>11506223.428928489</v>
      </c>
      <c r="W23" s="17">
        <v>11591949.136428494</v>
      </c>
      <c r="X23" s="17">
        <v>9870123.1273118258</v>
      </c>
      <c r="Y23" s="17">
        <v>8516321.7963118274</v>
      </c>
      <c r="Z23" s="17">
        <v>10980774.16214516</v>
      </c>
      <c r="AA23" s="17">
        <v>10691372.328022683</v>
      </c>
      <c r="AB23" s="17">
        <v>14820201.205722684</v>
      </c>
      <c r="AC23" s="17">
        <v>19563010.385922685</v>
      </c>
      <c r="AD23" s="17">
        <v>20078806.393562682</v>
      </c>
    </row>
    <row r="24" spans="1:30" s="17" customFormat="1" ht="15" customHeight="1" x14ac:dyDescent="0.15">
      <c r="A24" s="384"/>
      <c r="B24" s="18" t="s">
        <v>103</v>
      </c>
      <c r="C24" s="1">
        <v>1237.3499999999997</v>
      </c>
      <c r="D24" s="1">
        <v>89.706053999999995</v>
      </c>
      <c r="E24" s="1">
        <v>855.63</v>
      </c>
      <c r="F24" s="1">
        <v>1680.5700000000002</v>
      </c>
      <c r="G24" s="49">
        <v>1347.6702330000001</v>
      </c>
      <c r="H24" s="33"/>
      <c r="I24" s="33"/>
      <c r="J24" s="33"/>
      <c r="K24" s="33"/>
      <c r="L24" s="33"/>
      <c r="M24" s="33"/>
      <c r="N24" s="33"/>
      <c r="O24" s="25">
        <f>SUM(C24:N24)</f>
        <v>5210.9262870000002</v>
      </c>
      <c r="P24" s="381"/>
    </row>
    <row r="25" spans="1:30" s="17" customFormat="1" ht="15" customHeight="1" x14ac:dyDescent="0.15">
      <c r="A25" s="385"/>
      <c r="B25" s="37" t="s">
        <v>109</v>
      </c>
      <c r="C25" s="42">
        <f>C24/C23</f>
        <v>1.2956844123554476</v>
      </c>
      <c r="D25" s="42">
        <f t="shared" ref="D25:O25" si="6">D24/D23</f>
        <v>9.3766630510872223E-2</v>
      </c>
      <c r="E25" s="42">
        <f t="shared" si="6"/>
        <v>0.74551554822515775</v>
      </c>
      <c r="F25" s="42">
        <f t="shared" si="6"/>
        <v>1.4605748014372624</v>
      </c>
      <c r="G25" s="48">
        <f t="shared" si="6"/>
        <v>1.1625915686300365</v>
      </c>
      <c r="H25" s="43">
        <f t="shared" si="6"/>
        <v>0</v>
      </c>
      <c r="I25" s="43">
        <f t="shared" si="6"/>
        <v>0</v>
      </c>
      <c r="J25" s="43">
        <f t="shared" si="6"/>
        <v>0</v>
      </c>
      <c r="K25" s="43">
        <f t="shared" si="6"/>
        <v>0</v>
      </c>
      <c r="L25" s="43">
        <f t="shared" si="6"/>
        <v>0</v>
      </c>
      <c r="M25" s="43">
        <f t="shared" si="6"/>
        <v>0</v>
      </c>
      <c r="N25" s="43">
        <f t="shared" si="6"/>
        <v>0</v>
      </c>
      <c r="O25" s="42">
        <f t="shared" si="6"/>
        <v>0.35158472407092822</v>
      </c>
      <c r="P25" s="382"/>
    </row>
    <row r="26" spans="1:30" s="17" customFormat="1" ht="15" customHeight="1" x14ac:dyDescent="0.15">
      <c r="A26" s="384" t="s">
        <v>7</v>
      </c>
      <c r="B26" s="18" t="s">
        <v>104</v>
      </c>
      <c r="C26" s="3">
        <f>S26/10000</f>
        <v>552.77707299999997</v>
      </c>
      <c r="D26" s="3">
        <f t="shared" ref="D26:N26" si="7">T26/10000</f>
        <v>548.67274900000007</v>
      </c>
      <c r="E26" s="3">
        <f t="shared" si="7"/>
        <v>670.146477</v>
      </c>
      <c r="F26" s="3">
        <f t="shared" si="7"/>
        <v>663.22339900000009</v>
      </c>
      <c r="G26" s="3">
        <f t="shared" si="7"/>
        <v>667.76010600000006</v>
      </c>
      <c r="H26" s="3">
        <f t="shared" si="7"/>
        <v>643.75654700000007</v>
      </c>
      <c r="I26" s="3">
        <f t="shared" si="7"/>
        <v>1227.4125670000001</v>
      </c>
      <c r="J26" s="3">
        <f t="shared" si="7"/>
        <v>1308.1820880000002</v>
      </c>
      <c r="K26" s="3">
        <f t="shared" si="7"/>
        <v>1354.4371950000002</v>
      </c>
      <c r="L26" s="3">
        <f t="shared" si="7"/>
        <v>1435.8717600000002</v>
      </c>
      <c r="M26" s="3">
        <f t="shared" si="7"/>
        <v>1446.1051520000003</v>
      </c>
      <c r="N26" s="3">
        <f t="shared" si="7"/>
        <v>1455.694557</v>
      </c>
      <c r="O26" s="25">
        <f>SUM(C26:N26)</f>
        <v>11974.039670000002</v>
      </c>
      <c r="P26" s="380">
        <f>RANK(R18,R14:R21,0)</f>
        <v>1</v>
      </c>
      <c r="S26" s="17">
        <v>5527770.7299999995</v>
      </c>
      <c r="T26" s="17">
        <v>5486727.4900000012</v>
      </c>
      <c r="U26" s="17">
        <v>6701464.7699999996</v>
      </c>
      <c r="V26" s="17">
        <v>6632233.9900000012</v>
      </c>
      <c r="W26" s="17">
        <v>6677601.0600000005</v>
      </c>
      <c r="X26" s="17">
        <v>6437565.4700000007</v>
      </c>
      <c r="Y26" s="17">
        <v>12274125.670000002</v>
      </c>
      <c r="Z26" s="17">
        <v>13081820.880000003</v>
      </c>
      <c r="AA26" s="17">
        <v>13544371.950000001</v>
      </c>
      <c r="AB26" s="17">
        <v>14358717.600000003</v>
      </c>
      <c r="AC26" s="17">
        <v>14461051.520000003</v>
      </c>
      <c r="AD26" s="17">
        <v>14556945.57</v>
      </c>
    </row>
    <row r="27" spans="1:30" s="17" customFormat="1" ht="15" customHeight="1" x14ac:dyDescent="0.15">
      <c r="A27" s="384"/>
      <c r="B27" s="18" t="s">
        <v>103</v>
      </c>
      <c r="C27" s="1">
        <v>842.05</v>
      </c>
      <c r="D27" s="1">
        <v>378.85</v>
      </c>
      <c r="E27" s="1">
        <v>1184.73</v>
      </c>
      <c r="F27" s="1">
        <v>1445.61</v>
      </c>
      <c r="G27" s="49">
        <v>1258</v>
      </c>
      <c r="H27" s="33"/>
      <c r="I27" s="33"/>
      <c r="J27" s="33"/>
      <c r="K27" s="33"/>
      <c r="L27" s="33"/>
      <c r="M27" s="33"/>
      <c r="N27" s="33"/>
      <c r="O27" s="25">
        <f>SUM(C27:N27)</f>
        <v>5109.24</v>
      </c>
      <c r="P27" s="381"/>
    </row>
    <row r="28" spans="1:30" s="17" customFormat="1" ht="15" customHeight="1" x14ac:dyDescent="0.15">
      <c r="A28" s="384"/>
      <c r="B28" s="27" t="s">
        <v>109</v>
      </c>
      <c r="C28" s="42">
        <f>C27/C26</f>
        <v>1.5233084748433479</v>
      </c>
      <c r="D28" s="42">
        <f t="shared" ref="D28:O28" si="8">D27/D26</f>
        <v>0.69048444758826533</v>
      </c>
      <c r="E28" s="42">
        <f t="shared" si="8"/>
        <v>1.7678672359863798</v>
      </c>
      <c r="F28" s="42">
        <f t="shared" si="8"/>
        <v>2.1796727952899015</v>
      </c>
      <c r="G28" s="48">
        <f t="shared" si="8"/>
        <v>1.8839100879141166</v>
      </c>
      <c r="H28" s="43">
        <f t="shared" si="8"/>
        <v>0</v>
      </c>
      <c r="I28" s="43">
        <f t="shared" si="8"/>
        <v>0</v>
      </c>
      <c r="J28" s="43">
        <f t="shared" si="8"/>
        <v>0</v>
      </c>
      <c r="K28" s="43">
        <f t="shared" si="8"/>
        <v>0</v>
      </c>
      <c r="L28" s="43">
        <f t="shared" si="8"/>
        <v>0</v>
      </c>
      <c r="M28" s="43">
        <f t="shared" si="8"/>
        <v>0</v>
      </c>
      <c r="N28" s="43">
        <f t="shared" si="8"/>
        <v>0</v>
      </c>
      <c r="O28" s="42">
        <f t="shared" si="8"/>
        <v>0.42669309112118542</v>
      </c>
      <c r="P28" s="382"/>
    </row>
    <row r="29" spans="1:30" s="17" customFormat="1" ht="15" customHeight="1" x14ac:dyDescent="0.15">
      <c r="A29" s="383" t="s">
        <v>8</v>
      </c>
      <c r="B29" s="36" t="s">
        <v>104</v>
      </c>
      <c r="C29" s="28">
        <v>117.29659646688923</v>
      </c>
      <c r="D29" s="28">
        <v>160.62272418755364</v>
      </c>
      <c r="E29" s="28">
        <v>219.74333754773363</v>
      </c>
      <c r="F29" s="28">
        <v>274.4424433977336</v>
      </c>
      <c r="G29" s="28">
        <v>288.21540339773361</v>
      </c>
      <c r="H29" s="28">
        <v>973.03061756715385</v>
      </c>
      <c r="I29" s="28">
        <v>901.7426578749338</v>
      </c>
      <c r="J29" s="28">
        <v>1008.9141906276873</v>
      </c>
      <c r="K29" s="28">
        <v>1018.7956404582671</v>
      </c>
      <c r="L29" s="28">
        <v>1190.6187207446671</v>
      </c>
      <c r="M29" s="28">
        <v>1228.2245670572872</v>
      </c>
      <c r="N29" s="28">
        <v>1370.5034120310672</v>
      </c>
      <c r="O29" s="35">
        <f>SUM(C29:N29)</f>
        <v>8752.1503113587078</v>
      </c>
      <c r="P29" s="380">
        <f>RANK(R19,R14:R21,0)</f>
        <v>8</v>
      </c>
      <c r="S29" s="17">
        <v>1172965.9646688923</v>
      </c>
      <c r="T29" s="17">
        <v>1606227.2418755365</v>
      </c>
      <c r="U29" s="17">
        <v>2197433.3754773363</v>
      </c>
      <c r="V29" s="17">
        <v>2744424.4339773362</v>
      </c>
      <c r="W29" s="17">
        <v>2882154.0339773363</v>
      </c>
      <c r="X29" s="17">
        <v>9730306.1756715383</v>
      </c>
      <c r="Y29" s="17">
        <v>9017426.5787493382</v>
      </c>
      <c r="Z29" s="17">
        <v>10089141.906276872</v>
      </c>
      <c r="AA29" s="17">
        <v>10187956.404582672</v>
      </c>
      <c r="AB29" s="17">
        <v>11906187.207446672</v>
      </c>
      <c r="AC29" s="17">
        <v>12282245.670572871</v>
      </c>
      <c r="AD29" s="17">
        <v>13705034.120310672</v>
      </c>
    </row>
    <row r="30" spans="1:30" s="17" customFormat="1" ht="15" customHeight="1" x14ac:dyDescent="0.15">
      <c r="A30" s="384"/>
      <c r="B30" s="18" t="s">
        <v>103</v>
      </c>
      <c r="C30" s="1">
        <v>36.498800000000003</v>
      </c>
      <c r="D30" s="1">
        <v>37.220435000000002</v>
      </c>
      <c r="E30" s="1">
        <v>46.411408000000002</v>
      </c>
      <c r="F30" s="1">
        <v>28.727399999999999</v>
      </c>
      <c r="G30" s="49">
        <v>30.263500000000004</v>
      </c>
      <c r="H30" s="33"/>
      <c r="I30" s="33"/>
      <c r="J30" s="33"/>
      <c r="K30" s="33"/>
      <c r="L30" s="33"/>
      <c r="M30" s="33"/>
      <c r="N30" s="33"/>
      <c r="O30" s="25">
        <f>SUM(C30:N30)</f>
        <v>179.12154299999997</v>
      </c>
      <c r="P30" s="381"/>
    </row>
    <row r="31" spans="1:30" s="17" customFormat="1" ht="15" customHeight="1" x14ac:dyDescent="0.15">
      <c r="A31" s="384"/>
      <c r="B31" s="37" t="s">
        <v>109</v>
      </c>
      <c r="C31" s="42">
        <f>C30/C29</f>
        <v>0.31116674395836347</v>
      </c>
      <c r="D31" s="42">
        <f t="shared" ref="D31:O31" si="9">D30/D29</f>
        <v>0.23172583573255162</v>
      </c>
      <c r="E31" s="42">
        <f t="shared" si="9"/>
        <v>0.21120734998356119</v>
      </c>
      <c r="F31" s="42">
        <f t="shared" si="9"/>
        <v>0.10467550005873923</v>
      </c>
      <c r="G31" s="48">
        <f t="shared" si="9"/>
        <v>0.10500306244297691</v>
      </c>
      <c r="H31" s="43">
        <f t="shared" si="9"/>
        <v>0</v>
      </c>
      <c r="I31" s="43">
        <f t="shared" si="9"/>
        <v>0</v>
      </c>
      <c r="J31" s="43">
        <f t="shared" si="9"/>
        <v>0</v>
      </c>
      <c r="K31" s="43">
        <f t="shared" si="9"/>
        <v>0</v>
      </c>
      <c r="L31" s="43">
        <f t="shared" si="9"/>
        <v>0</v>
      </c>
      <c r="M31" s="43">
        <f t="shared" si="9"/>
        <v>0</v>
      </c>
      <c r="N31" s="43">
        <f t="shared" si="9"/>
        <v>0</v>
      </c>
      <c r="O31" s="42">
        <f t="shared" si="9"/>
        <v>2.0466003967908621E-2</v>
      </c>
      <c r="P31" s="382"/>
    </row>
    <row r="32" spans="1:30" s="17" customFormat="1" ht="15" customHeight="1" x14ac:dyDescent="0.15">
      <c r="A32" s="383" t="s">
        <v>9</v>
      </c>
      <c r="B32" s="18" t="s">
        <v>104</v>
      </c>
      <c r="C32" s="28">
        <f>S32/10000</f>
        <v>202.35631559228659</v>
      </c>
      <c r="D32" s="28">
        <f t="shared" ref="D32" si="10">T32/10000</f>
        <v>106.9018216659537</v>
      </c>
      <c r="E32" s="28">
        <f t="shared" ref="E32" si="11">U32/10000</f>
        <v>273.99397503122174</v>
      </c>
      <c r="F32" s="28">
        <f t="shared" ref="F32" si="12">V32/10000</f>
        <v>272.73298510673777</v>
      </c>
      <c r="G32" s="28">
        <f t="shared" ref="G32" si="13">W32/10000</f>
        <v>277.27489359954967</v>
      </c>
      <c r="H32" s="28">
        <f t="shared" ref="H32" si="14">X32/10000</f>
        <v>272.59152294721514</v>
      </c>
      <c r="I32" s="28">
        <f t="shared" ref="I32" si="15">Y32/10000</f>
        <v>308.63391836932766</v>
      </c>
      <c r="J32" s="28">
        <f t="shared" ref="J32" si="16">Z32/10000</f>
        <v>267.73213545238343</v>
      </c>
      <c r="K32" s="28">
        <f t="shared" ref="K32" si="17">AA32/10000</f>
        <v>309.38504752365822</v>
      </c>
      <c r="L32" s="28">
        <f t="shared" ref="L32" si="18">AB32/10000</f>
        <v>276.50983307037006</v>
      </c>
      <c r="M32" s="28">
        <f t="shared" ref="M32" si="19">AC32/10000</f>
        <v>306.69395127919034</v>
      </c>
      <c r="N32" s="28">
        <f t="shared" ref="N32" si="20">AD32/10000</f>
        <v>292.94233641822387</v>
      </c>
      <c r="O32" s="35">
        <f>SUM(C32:N32)</f>
        <v>3167.7487360561181</v>
      </c>
      <c r="P32" s="380">
        <f>RANK(R20,R14:R21,0)</f>
        <v>4</v>
      </c>
      <c r="S32" s="17">
        <v>2023563.155922866</v>
      </c>
      <c r="T32" s="17">
        <v>1069018.2166595371</v>
      </c>
      <c r="U32" s="17">
        <v>2739939.7503122175</v>
      </c>
      <c r="V32" s="17">
        <v>2727329.8510673777</v>
      </c>
      <c r="W32" s="17">
        <v>2772748.9359954968</v>
      </c>
      <c r="X32" s="17">
        <v>2725915.2294721515</v>
      </c>
      <c r="Y32" s="17">
        <v>3086339.1836932767</v>
      </c>
      <c r="Z32" s="17">
        <v>2677321.3545238343</v>
      </c>
      <c r="AA32" s="17">
        <v>3093850.4752365821</v>
      </c>
      <c r="AB32" s="17">
        <v>2765098.3307037004</v>
      </c>
      <c r="AC32" s="17">
        <v>3066939.5127919032</v>
      </c>
      <c r="AD32" s="17">
        <v>2929423.3641822385</v>
      </c>
    </row>
    <row r="33" spans="1:30" s="17" customFormat="1" ht="15" customHeight="1" x14ac:dyDescent="0.15">
      <c r="A33" s="384"/>
      <c r="B33" s="18" t="s">
        <v>103</v>
      </c>
      <c r="C33" s="1">
        <v>301.20985000000002</v>
      </c>
      <c r="D33" s="1">
        <v>104.176219</v>
      </c>
      <c r="E33" s="1">
        <v>412.46869400000003</v>
      </c>
      <c r="F33" s="1">
        <v>392.268934</v>
      </c>
      <c r="G33" s="49">
        <v>397.34566749844498</v>
      </c>
      <c r="H33" s="33"/>
      <c r="I33" s="33"/>
      <c r="J33" s="33"/>
      <c r="K33" s="33"/>
      <c r="L33" s="33"/>
      <c r="M33" s="33"/>
      <c r="N33" s="33"/>
      <c r="O33" s="25">
        <f>SUM(C33:N33)</f>
        <v>1607.469364498445</v>
      </c>
      <c r="P33" s="381"/>
    </row>
    <row r="34" spans="1:30" s="17" customFormat="1" ht="15" customHeight="1" x14ac:dyDescent="0.15">
      <c r="A34" s="385"/>
      <c r="B34" s="27" t="s">
        <v>109</v>
      </c>
      <c r="C34" s="42">
        <f>C33/C32</f>
        <v>1.4885122271492945</v>
      </c>
      <c r="D34" s="42">
        <f t="shared" ref="D34:O34" si="21">D33/D32</f>
        <v>0.97450368362785578</v>
      </c>
      <c r="E34" s="42">
        <f t="shared" si="21"/>
        <v>1.5053932990789269</v>
      </c>
      <c r="F34" s="42">
        <f t="shared" si="21"/>
        <v>1.4382892991343903</v>
      </c>
      <c r="G34" s="48">
        <f t="shared" si="21"/>
        <v>1.4330387520490977</v>
      </c>
      <c r="H34" s="43">
        <f t="shared" si="21"/>
        <v>0</v>
      </c>
      <c r="I34" s="43">
        <f t="shared" si="21"/>
        <v>0</v>
      </c>
      <c r="J34" s="43">
        <f t="shared" si="21"/>
        <v>0</v>
      </c>
      <c r="K34" s="43">
        <f t="shared" si="21"/>
        <v>0</v>
      </c>
      <c r="L34" s="43">
        <f t="shared" si="21"/>
        <v>0</v>
      </c>
      <c r="M34" s="43">
        <f t="shared" si="21"/>
        <v>0</v>
      </c>
      <c r="N34" s="43">
        <f t="shared" si="21"/>
        <v>0</v>
      </c>
      <c r="O34" s="42">
        <f t="shared" si="21"/>
        <v>0.50744850631674843</v>
      </c>
      <c r="P34" s="382"/>
    </row>
    <row r="35" spans="1:30" s="17" customFormat="1" ht="15" customHeight="1" x14ac:dyDescent="0.15">
      <c r="A35" s="384" t="s">
        <v>65</v>
      </c>
      <c r="B35" s="36" t="s">
        <v>104</v>
      </c>
      <c r="C35" s="28">
        <f>S35/10000</f>
        <v>120.64967466666668</v>
      </c>
      <c r="D35" s="28">
        <f t="shared" ref="D35" si="22">T35/10000</f>
        <v>115.82370366666666</v>
      </c>
      <c r="E35" s="28">
        <f t="shared" ref="E35" si="23">U35/10000</f>
        <v>133.24134966666665</v>
      </c>
      <c r="F35" s="28">
        <f t="shared" ref="F35" si="24">V35/10000</f>
        <v>128.22234966666667</v>
      </c>
      <c r="G35" s="28">
        <f t="shared" ref="G35" si="25">W35/10000</f>
        <v>163.74271366666667</v>
      </c>
      <c r="H35" s="28">
        <f t="shared" ref="H35" si="26">X35/10000</f>
        <v>216.22690366666663</v>
      </c>
      <c r="I35" s="28">
        <f t="shared" ref="I35" si="27">Y35/10000</f>
        <v>211.80771686666668</v>
      </c>
      <c r="J35" s="28">
        <f t="shared" ref="J35" si="28">Z35/10000</f>
        <v>247.65394886666661</v>
      </c>
      <c r="K35" s="28">
        <f t="shared" ref="K35" si="29">AA35/10000</f>
        <v>276.81707886666663</v>
      </c>
      <c r="L35" s="28">
        <f t="shared" ref="L35" si="30">AB35/10000</f>
        <v>296.93770686666664</v>
      </c>
      <c r="M35" s="28">
        <f t="shared" ref="M35" si="31">AC35/10000</f>
        <v>306.24352686666663</v>
      </c>
      <c r="N35" s="28">
        <f t="shared" ref="N35" si="32">AD35/10000</f>
        <v>320.93076286666661</v>
      </c>
      <c r="O35" s="25">
        <f>SUM(C35:N35)</f>
        <v>2538.2974362</v>
      </c>
      <c r="P35" s="380">
        <f>RANK(R21,R14:R21,0)</f>
        <v>2</v>
      </c>
      <c r="S35" s="17">
        <v>1206496.7466666668</v>
      </c>
      <c r="T35" s="17">
        <v>1158237.0366666666</v>
      </c>
      <c r="U35" s="17">
        <v>1332413.4966666666</v>
      </c>
      <c r="V35" s="17">
        <v>1282223.4966666668</v>
      </c>
      <c r="W35" s="17">
        <v>1637427.1366666667</v>
      </c>
      <c r="X35" s="17">
        <v>2162269.0366666662</v>
      </c>
      <c r="Y35" s="17">
        <v>2118077.1686666668</v>
      </c>
      <c r="Z35" s="17">
        <v>2476539.4886666662</v>
      </c>
      <c r="AA35" s="17">
        <v>2768170.7886666665</v>
      </c>
      <c r="AB35" s="17">
        <v>2969377.0686666663</v>
      </c>
      <c r="AC35" s="17">
        <v>3062435.2686666665</v>
      </c>
      <c r="AD35" s="17">
        <v>3209307.6286666663</v>
      </c>
    </row>
    <row r="36" spans="1:30" s="17" customFormat="1" ht="15" customHeight="1" x14ac:dyDescent="0.15">
      <c r="A36" s="384"/>
      <c r="B36" s="18" t="s">
        <v>103</v>
      </c>
      <c r="C36" s="1">
        <v>166.93837500000001</v>
      </c>
      <c r="D36" s="1">
        <v>77.914455000000004</v>
      </c>
      <c r="E36" s="1">
        <v>181.874529</v>
      </c>
      <c r="F36" s="1">
        <v>258.74963830890999</v>
      </c>
      <c r="G36" s="49">
        <v>303.07</v>
      </c>
      <c r="H36" s="33"/>
      <c r="I36" s="33"/>
      <c r="J36" s="33"/>
      <c r="K36" s="33"/>
      <c r="L36" s="33"/>
      <c r="M36" s="33"/>
      <c r="N36" s="33"/>
      <c r="O36" s="25">
        <f>SUM(C36:N36)</f>
        <v>988.54699730891002</v>
      </c>
      <c r="P36" s="381"/>
    </row>
    <row r="37" spans="1:30" s="17" customFormat="1" ht="15" customHeight="1" x14ac:dyDescent="0.15">
      <c r="A37" s="384"/>
      <c r="B37" s="27" t="s">
        <v>109</v>
      </c>
      <c r="C37" s="42">
        <f>C36/C35</f>
        <v>1.3836620402103914</v>
      </c>
      <c r="D37" s="42">
        <f t="shared" ref="D37:O37" si="33">D36/D35</f>
        <v>0.67269870098639661</v>
      </c>
      <c r="E37" s="42">
        <f t="shared" si="33"/>
        <v>1.3650006507364285</v>
      </c>
      <c r="F37" s="42">
        <f t="shared" si="33"/>
        <v>2.01797610932547</v>
      </c>
      <c r="G37" s="48">
        <f t="shared" si="33"/>
        <v>1.8508915188553905</v>
      </c>
      <c r="H37" s="43">
        <f t="shared" si="33"/>
        <v>0</v>
      </c>
      <c r="I37" s="43">
        <f t="shared" si="33"/>
        <v>0</v>
      </c>
      <c r="J37" s="43">
        <f t="shared" si="33"/>
        <v>0</v>
      </c>
      <c r="K37" s="43">
        <f t="shared" si="33"/>
        <v>0</v>
      </c>
      <c r="L37" s="43">
        <f t="shared" si="33"/>
        <v>0</v>
      </c>
      <c r="M37" s="43">
        <f t="shared" si="33"/>
        <v>0</v>
      </c>
      <c r="N37" s="43">
        <f t="shared" si="33"/>
        <v>0</v>
      </c>
      <c r="O37" s="42">
        <f t="shared" si="33"/>
        <v>0.38945278169954367</v>
      </c>
      <c r="P37" s="382"/>
    </row>
    <row r="38" spans="1:30" s="17" customFormat="1" ht="15" customHeight="1" x14ac:dyDescent="0.15">
      <c r="A38" s="386" t="s">
        <v>10</v>
      </c>
      <c r="B38" s="30" t="s">
        <v>104</v>
      </c>
      <c r="C38" s="29">
        <f>C14+C17+C20+C23+C26+C29+C32+C35</f>
        <v>6342.3076191960608</v>
      </c>
      <c r="D38" s="29">
        <f t="shared" ref="D38:N38" si="34">D14+D17+D20+D23+D26+D29+D32+D35</f>
        <v>5958.8005198514074</v>
      </c>
      <c r="E38" s="29">
        <f t="shared" si="34"/>
        <v>7372.3699259139485</v>
      </c>
      <c r="F38" s="29">
        <f t="shared" si="34"/>
        <v>7559.3366709377688</v>
      </c>
      <c r="G38" s="29">
        <f t="shared" si="34"/>
        <v>7672.9056064445303</v>
      </c>
      <c r="H38" s="29">
        <f t="shared" si="34"/>
        <v>8577.1253795303892</v>
      </c>
      <c r="I38" s="29">
        <f t="shared" si="34"/>
        <v>8700.749335306491</v>
      </c>
      <c r="J38" s="29">
        <f t="shared" si="34"/>
        <v>9218.3725385619837</v>
      </c>
      <c r="K38" s="29">
        <f t="shared" si="34"/>
        <v>9627.4259967384096</v>
      </c>
      <c r="L38" s="29">
        <f t="shared" si="34"/>
        <v>10404.641019356903</v>
      </c>
      <c r="M38" s="29">
        <f t="shared" si="34"/>
        <v>12173.138684952317</v>
      </c>
      <c r="N38" s="29">
        <f t="shared" si="34"/>
        <v>12421.03935226531</v>
      </c>
      <c r="O38" s="29">
        <f>SUM(C38:N38)</f>
        <v>106028.21264905552</v>
      </c>
      <c r="P38" s="401"/>
    </row>
    <row r="39" spans="1:30" ht="15" customHeight="1" x14ac:dyDescent="0.15">
      <c r="A39" s="387"/>
      <c r="B39" s="21" t="s">
        <v>103</v>
      </c>
      <c r="C39" s="26">
        <f>C15+C18+C21+C24+C27+C30+C33+C36</f>
        <v>6976.4577187485502</v>
      </c>
      <c r="D39" s="26">
        <f t="shared" ref="D39:N39" si="35">D15+D18+D21+D24+D27+D30+D33+D36</f>
        <v>2920.7630474249704</v>
      </c>
      <c r="E39" s="26">
        <f t="shared" si="35"/>
        <v>7227.7989375545803</v>
      </c>
      <c r="F39" s="26">
        <f t="shared" si="35"/>
        <v>9455.7926888875591</v>
      </c>
      <c r="G39" s="51">
        <f t="shared" si="35"/>
        <v>8920.1793933576173</v>
      </c>
      <c r="H39" s="34">
        <f t="shared" si="35"/>
        <v>0</v>
      </c>
      <c r="I39" s="34">
        <f t="shared" si="35"/>
        <v>0</v>
      </c>
      <c r="J39" s="34">
        <f t="shared" si="35"/>
        <v>0</v>
      </c>
      <c r="K39" s="34">
        <f t="shared" si="35"/>
        <v>0</v>
      </c>
      <c r="L39" s="34">
        <f t="shared" si="35"/>
        <v>0</v>
      </c>
      <c r="M39" s="34">
        <f t="shared" si="35"/>
        <v>0</v>
      </c>
      <c r="N39" s="34">
        <f t="shared" si="35"/>
        <v>0</v>
      </c>
      <c r="O39" s="26">
        <f>SUM(C39:N39)</f>
        <v>35500.991785973281</v>
      </c>
      <c r="P39" s="402"/>
    </row>
    <row r="40" spans="1:30" ht="15" customHeight="1" x14ac:dyDescent="0.15">
      <c r="A40" s="388"/>
      <c r="B40" s="22" t="s">
        <v>109</v>
      </c>
      <c r="C40" s="44">
        <f>C39/C38</f>
        <v>1.0999872818582825</v>
      </c>
      <c r="D40" s="44">
        <f t="shared" ref="D40:N40" si="36">D39/D38</f>
        <v>0.49015956108861392</v>
      </c>
      <c r="E40" s="44">
        <f t="shared" si="36"/>
        <v>0.98039016085571073</v>
      </c>
      <c r="F40" s="44">
        <f t="shared" si="36"/>
        <v>1.2508759829735863</v>
      </c>
      <c r="G40" s="52">
        <f>G39/G38</f>
        <v>1.1625556016048852</v>
      </c>
      <c r="H40" s="45">
        <f t="shared" si="36"/>
        <v>0</v>
      </c>
      <c r="I40" s="45">
        <f t="shared" si="36"/>
        <v>0</v>
      </c>
      <c r="J40" s="45">
        <f t="shared" si="36"/>
        <v>0</v>
      </c>
      <c r="K40" s="45">
        <f t="shared" si="36"/>
        <v>0</v>
      </c>
      <c r="L40" s="45">
        <f t="shared" si="36"/>
        <v>0</v>
      </c>
      <c r="M40" s="45">
        <f t="shared" si="36"/>
        <v>0</v>
      </c>
      <c r="N40" s="45">
        <f t="shared" si="36"/>
        <v>0</v>
      </c>
      <c r="O40" s="44">
        <f>O39/O38</f>
        <v>0.33482590056930017</v>
      </c>
      <c r="P40" s="403"/>
    </row>
  </sheetData>
  <mergeCells count="21">
    <mergeCell ref="A38:A40"/>
    <mergeCell ref="P38:P40"/>
    <mergeCell ref="A29:A31"/>
    <mergeCell ref="P29:P31"/>
    <mergeCell ref="A32:A34"/>
    <mergeCell ref="P32:P34"/>
    <mergeCell ref="A35:A37"/>
    <mergeCell ref="P35:P37"/>
    <mergeCell ref="A20:A22"/>
    <mergeCell ref="P20:P22"/>
    <mergeCell ref="A23:A25"/>
    <mergeCell ref="P23:P25"/>
    <mergeCell ref="A26:A28"/>
    <mergeCell ref="P26:P28"/>
    <mergeCell ref="A17:A19"/>
    <mergeCell ref="P17:P19"/>
    <mergeCell ref="A1:P11"/>
    <mergeCell ref="A12:P12"/>
    <mergeCell ref="A13:B13"/>
    <mergeCell ref="A14:A16"/>
    <mergeCell ref="P14:P16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CC4CD-C040-4A53-961E-F84C26212ACB}">
  <dimension ref="A1:AE40"/>
  <sheetViews>
    <sheetView zoomScale="85" zoomScaleNormal="85" workbookViewId="0">
      <selection activeCell="C48" sqref="C48"/>
    </sheetView>
  </sheetViews>
  <sheetFormatPr defaultRowHeight="15" customHeight="1" x14ac:dyDescent="0.15"/>
  <cols>
    <col min="18" max="18" width="9" style="173"/>
  </cols>
  <sheetData>
    <row r="1" spans="1:30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30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30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30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30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30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30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30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30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30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30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30" s="17" customFormat="1" ht="15" customHeight="1" x14ac:dyDescent="0.15">
      <c r="A12" s="337" t="s">
        <v>111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  <c r="R12" s="174"/>
    </row>
    <row r="13" spans="1:30" s="17" customFormat="1" ht="15" customHeight="1" x14ac:dyDescent="0.15">
      <c r="A13" s="337" t="s">
        <v>0</v>
      </c>
      <c r="B13" s="296"/>
      <c r="C13" s="23" t="s">
        <v>63</v>
      </c>
      <c r="D13" s="23" t="s">
        <v>17</v>
      </c>
      <c r="E13" s="23" t="s">
        <v>27</v>
      </c>
      <c r="F13" s="23" t="s">
        <v>28</v>
      </c>
      <c r="G13" s="23" t="s">
        <v>29</v>
      </c>
      <c r="H13" s="23" t="s">
        <v>30</v>
      </c>
      <c r="I13" s="23" t="s">
        <v>31</v>
      </c>
      <c r="J13" s="23" t="s">
        <v>32</v>
      </c>
      <c r="K13" s="23" t="s">
        <v>33</v>
      </c>
      <c r="L13" s="23" t="s">
        <v>34</v>
      </c>
      <c r="M13" s="23" t="s">
        <v>35</v>
      </c>
      <c r="N13" s="23" t="s">
        <v>36</v>
      </c>
      <c r="O13" s="23" t="s">
        <v>10</v>
      </c>
      <c r="P13" s="23" t="s">
        <v>106</v>
      </c>
      <c r="R13" s="174"/>
    </row>
    <row r="14" spans="1:30" s="17" customFormat="1" ht="15" customHeight="1" x14ac:dyDescent="0.15">
      <c r="A14" s="399" t="s">
        <v>4</v>
      </c>
      <c r="B14" s="18" t="s">
        <v>100</v>
      </c>
      <c r="C14" s="25">
        <f>S14/10000</f>
        <v>66.703312164615411</v>
      </c>
      <c r="D14" s="25">
        <f>T14/10000</f>
        <v>66.039386301538514</v>
      </c>
      <c r="E14" s="25">
        <f t="shared" ref="E14:I14" si="0">U14/10000</f>
        <v>74.125512195384601</v>
      </c>
      <c r="F14" s="25">
        <f t="shared" si="0"/>
        <v>75.962604775384605</v>
      </c>
      <c r="G14" s="25">
        <f t="shared" si="0"/>
        <v>74.738267495384605</v>
      </c>
      <c r="H14" s="25">
        <f t="shared" si="0"/>
        <v>73.449081340769212</v>
      </c>
      <c r="I14" s="25">
        <f t="shared" si="0"/>
        <v>68.028944687692302</v>
      </c>
      <c r="J14" s="25">
        <f t="shared" ref="J14" si="1">Z14/10000</f>
        <v>69.109873297692303</v>
      </c>
      <c r="K14" s="25">
        <f t="shared" ref="K14" si="2">AA14/10000</f>
        <v>69.852626677692314</v>
      </c>
      <c r="L14" s="25">
        <f t="shared" ref="L14:N14" si="3">AB14/10000</f>
        <v>73.855874981538506</v>
      </c>
      <c r="M14" s="25">
        <f t="shared" si="3"/>
        <v>79.531509981538505</v>
      </c>
      <c r="N14" s="25">
        <f t="shared" si="3"/>
        <v>78.092169460000008</v>
      </c>
      <c r="O14" s="25">
        <f>SUM(C14:N14)</f>
        <v>869.48916335923093</v>
      </c>
      <c r="P14" s="380">
        <f>RANK(R14,R14:R21,0)</f>
        <v>1</v>
      </c>
      <c r="R14" s="174">
        <f>G16</f>
        <v>2.0132443799194557</v>
      </c>
      <c r="S14" s="17">
        <v>667033.12164615409</v>
      </c>
      <c r="T14" s="17">
        <v>660393.86301538511</v>
      </c>
      <c r="U14" s="17">
        <v>741255.12195384607</v>
      </c>
      <c r="V14" s="17">
        <v>759626.04775384604</v>
      </c>
      <c r="W14" s="17">
        <v>747382.67495384603</v>
      </c>
      <c r="X14" s="17">
        <v>734490.81340769213</v>
      </c>
      <c r="Y14" s="17">
        <v>680289.44687692309</v>
      </c>
      <c r="Z14" s="17">
        <v>691098.732976923</v>
      </c>
      <c r="AA14" s="17">
        <v>698526.26677692309</v>
      </c>
      <c r="AB14" s="17">
        <v>738558.74981538509</v>
      </c>
      <c r="AC14" s="17">
        <v>795315.09981538507</v>
      </c>
      <c r="AD14" s="17">
        <v>780921.69460000005</v>
      </c>
    </row>
    <row r="15" spans="1:30" s="17" customFormat="1" ht="15" customHeight="1" x14ac:dyDescent="0.15">
      <c r="A15" s="400"/>
      <c r="B15" s="18" t="s">
        <v>102</v>
      </c>
      <c r="C15" s="25">
        <v>93.576277000000005</v>
      </c>
      <c r="D15" s="25">
        <v>24.802060000000001</v>
      </c>
      <c r="E15" s="25">
        <v>103.532287</v>
      </c>
      <c r="F15" s="25">
        <v>119.99419899999999</v>
      </c>
      <c r="G15" s="47">
        <v>150.466397</v>
      </c>
      <c r="H15" s="31"/>
      <c r="I15" s="31"/>
      <c r="J15" s="31"/>
      <c r="K15" s="31"/>
      <c r="L15" s="31"/>
      <c r="M15" s="31"/>
      <c r="N15" s="31"/>
      <c r="O15" s="25">
        <f>SUM(C15:N15)</f>
        <v>492.37121999999999</v>
      </c>
      <c r="P15" s="381"/>
      <c r="R15" s="174">
        <f>G19</f>
        <v>1.3587679911326023</v>
      </c>
    </row>
    <row r="16" spans="1:30" s="17" customFormat="1" ht="15" customHeight="1" x14ac:dyDescent="0.15">
      <c r="A16" s="400"/>
      <c r="B16" s="27" t="s">
        <v>109</v>
      </c>
      <c r="C16" s="42">
        <f>C15/C14</f>
        <v>1.402873020294187</v>
      </c>
      <c r="D16" s="42">
        <f t="shared" ref="D16:O16" si="4">D15/D14</f>
        <v>0.37556466510383352</v>
      </c>
      <c r="E16" s="42">
        <f t="shared" si="4"/>
        <v>1.3967159744826207</v>
      </c>
      <c r="F16" s="42">
        <f t="shared" si="4"/>
        <v>1.5796482934571994</v>
      </c>
      <c r="G16" s="48">
        <f t="shared" si="4"/>
        <v>2.0132443799194557</v>
      </c>
      <c r="H16" s="43">
        <f t="shared" si="4"/>
        <v>0</v>
      </c>
      <c r="I16" s="43">
        <f t="shared" si="4"/>
        <v>0</v>
      </c>
      <c r="J16" s="43">
        <f t="shared" si="4"/>
        <v>0</v>
      </c>
      <c r="K16" s="43">
        <f t="shared" si="4"/>
        <v>0</v>
      </c>
      <c r="L16" s="43">
        <f t="shared" si="4"/>
        <v>0</v>
      </c>
      <c r="M16" s="43">
        <f t="shared" si="4"/>
        <v>0</v>
      </c>
      <c r="N16" s="43">
        <f t="shared" si="4"/>
        <v>0</v>
      </c>
      <c r="O16" s="42">
        <f t="shared" si="4"/>
        <v>0.56627643074670042</v>
      </c>
      <c r="P16" s="382"/>
      <c r="R16" s="174">
        <f>G22</f>
        <v>0.50522137943114154</v>
      </c>
    </row>
    <row r="17" spans="1:31" s="17" customFormat="1" ht="15" customHeight="1" x14ac:dyDescent="0.15">
      <c r="A17" s="383" t="s">
        <v>64</v>
      </c>
      <c r="B17" s="36" t="s">
        <v>100</v>
      </c>
      <c r="C17" s="41">
        <v>57.077891283775799</v>
      </c>
      <c r="D17" s="41">
        <v>80.351640923775804</v>
      </c>
      <c r="E17" s="41">
        <v>65.312771483775805</v>
      </c>
      <c r="F17" s="41">
        <v>77.917161808505398</v>
      </c>
      <c r="G17" s="41">
        <v>108.877912171514</v>
      </c>
      <c r="H17" s="41">
        <v>137.71818297228299</v>
      </c>
      <c r="I17" s="41">
        <v>141.026286319207</v>
      </c>
      <c r="J17" s="41">
        <v>164.19350217520699</v>
      </c>
      <c r="K17" s="41">
        <v>151.776758309206</v>
      </c>
      <c r="L17" s="41">
        <v>158.53483661305299</v>
      </c>
      <c r="M17" s="41">
        <v>191.65118973845301</v>
      </c>
      <c r="N17" s="41">
        <v>177.64314808266499</v>
      </c>
      <c r="O17" s="35">
        <f>SUM(C17:N17)</f>
        <v>1512.0812818814206</v>
      </c>
      <c r="P17" s="380">
        <f>RANK(R15,R14:R21,0)</f>
        <v>2</v>
      </c>
      <c r="R17" s="174">
        <f>G25</f>
        <v>0.76387947972266457</v>
      </c>
      <c r="S17" s="17">
        <v>570778.91283775808</v>
      </c>
      <c r="T17" s="17">
        <v>803516.40923775814</v>
      </c>
      <c r="U17" s="17">
        <v>653127.7148377581</v>
      </c>
      <c r="V17" s="17">
        <v>779171.6180850541</v>
      </c>
      <c r="W17" s="17">
        <v>1088779.1217151422</v>
      </c>
      <c r="X17" s="17">
        <v>1377181.8297228345</v>
      </c>
      <c r="Y17" s="17">
        <v>1410262.8631920656</v>
      </c>
      <c r="Z17" s="17">
        <v>1641935.0217520655</v>
      </c>
      <c r="AA17" s="17">
        <v>1517767.5830920655</v>
      </c>
      <c r="AB17" s="17">
        <v>1585348.3661305273</v>
      </c>
      <c r="AC17" s="17">
        <v>1916511.8973845274</v>
      </c>
      <c r="AD17" s="17">
        <v>1776431.480826647</v>
      </c>
    </row>
    <row r="18" spans="1:31" s="17" customFormat="1" ht="15" customHeight="1" x14ac:dyDescent="0.15">
      <c r="A18" s="384"/>
      <c r="B18" s="18" t="s">
        <v>102</v>
      </c>
      <c r="C18" s="1">
        <v>107.139539</v>
      </c>
      <c r="D18" s="1">
        <v>41.732002000000001</v>
      </c>
      <c r="E18" s="1">
        <v>107.022592</v>
      </c>
      <c r="F18" s="1">
        <v>168.70271299999999</v>
      </c>
      <c r="G18" s="49">
        <v>147.93982199999999</v>
      </c>
      <c r="H18" s="33"/>
      <c r="I18" s="33"/>
      <c r="J18" s="33"/>
      <c r="K18" s="33"/>
      <c r="L18" s="33"/>
      <c r="M18" s="33"/>
      <c r="N18" s="33"/>
      <c r="O18" s="25">
        <f>SUM(C18:N18)</f>
        <v>572.53666799999996</v>
      </c>
      <c r="P18" s="381"/>
      <c r="R18" s="174">
        <f>G28</f>
        <v>1.1089224179458743</v>
      </c>
    </row>
    <row r="19" spans="1:31" s="17" customFormat="1" ht="15" customHeight="1" x14ac:dyDescent="0.15">
      <c r="A19" s="385"/>
      <c r="B19" s="37" t="s">
        <v>109</v>
      </c>
      <c r="C19" s="42">
        <f>C18/C17</f>
        <v>1.8770759849436494</v>
      </c>
      <c r="D19" s="42">
        <f t="shared" ref="D19:O19" si="5">D18/D17</f>
        <v>0.51936714073566148</v>
      </c>
      <c r="E19" s="42">
        <f t="shared" si="5"/>
        <v>1.6386166069615533</v>
      </c>
      <c r="F19" s="42">
        <f t="shared" si="5"/>
        <v>2.1651547500487176</v>
      </c>
      <c r="G19" s="48">
        <f t="shared" si="5"/>
        <v>1.3587679911326023</v>
      </c>
      <c r="H19" s="43">
        <f t="shared" si="5"/>
        <v>0</v>
      </c>
      <c r="I19" s="43">
        <f t="shared" si="5"/>
        <v>0</v>
      </c>
      <c r="J19" s="43">
        <f t="shared" si="5"/>
        <v>0</v>
      </c>
      <c r="K19" s="43">
        <f t="shared" si="5"/>
        <v>0</v>
      </c>
      <c r="L19" s="43">
        <f t="shared" si="5"/>
        <v>0</v>
      </c>
      <c r="M19" s="43">
        <f t="shared" si="5"/>
        <v>0</v>
      </c>
      <c r="N19" s="43">
        <f t="shared" si="5"/>
        <v>0</v>
      </c>
      <c r="O19" s="42">
        <f t="shared" si="5"/>
        <v>0.37864146250631192</v>
      </c>
      <c r="P19" s="382"/>
      <c r="R19" s="174">
        <f>G31</f>
        <v>0.29691425598605325</v>
      </c>
    </row>
    <row r="20" spans="1:31" s="17" customFormat="1" ht="15" customHeight="1" x14ac:dyDescent="0.15">
      <c r="A20" s="384" t="s">
        <v>5</v>
      </c>
      <c r="B20" s="18" t="s">
        <v>100</v>
      </c>
      <c r="C20" s="3">
        <f>S20/10000</f>
        <v>38.192379049587274</v>
      </c>
      <c r="D20" s="3">
        <f t="shared" ref="D20:N20" si="6">T20/10000</f>
        <v>29.969554053979913</v>
      </c>
      <c r="E20" s="3">
        <f t="shared" si="6"/>
        <v>36.067519945587271</v>
      </c>
      <c r="F20" s="3">
        <f t="shared" si="6"/>
        <v>39.208256620530342</v>
      </c>
      <c r="G20" s="3">
        <f t="shared" si="6"/>
        <v>41.109637963827986</v>
      </c>
      <c r="H20" s="3">
        <f t="shared" si="6"/>
        <v>38.252789326450703</v>
      </c>
      <c r="I20" s="3">
        <f t="shared" si="6"/>
        <v>32.398744561165174</v>
      </c>
      <c r="J20" s="3">
        <f t="shared" si="6"/>
        <v>32.440936754802635</v>
      </c>
      <c r="K20" s="3">
        <f t="shared" si="6"/>
        <v>37.571264985179916</v>
      </c>
      <c r="L20" s="3">
        <f t="shared" si="6"/>
        <v>39.490960082521504</v>
      </c>
      <c r="M20" s="3">
        <f t="shared" si="6"/>
        <v>42.85206700928817</v>
      </c>
      <c r="N20" s="3">
        <f t="shared" si="6"/>
        <v>49.171048820358962</v>
      </c>
      <c r="O20" s="25">
        <f>SUM(C20:N20)</f>
        <v>456.72515917327991</v>
      </c>
      <c r="P20" s="380">
        <f>RANK(R16,R14:R21,0)</f>
        <v>6</v>
      </c>
      <c r="R20" s="174">
        <f>G34</f>
        <v>0.93767357512953364</v>
      </c>
      <c r="S20" s="17">
        <v>381923.79049587273</v>
      </c>
      <c r="T20" s="17">
        <v>299695.54053979914</v>
      </c>
      <c r="U20" s="17">
        <v>360675.1994558727</v>
      </c>
      <c r="V20" s="17">
        <v>392082.56620530342</v>
      </c>
      <c r="W20" s="17">
        <v>411096.37963827985</v>
      </c>
      <c r="X20" s="17">
        <v>382527.893264507</v>
      </c>
      <c r="Y20" s="17">
        <v>323987.44561165175</v>
      </c>
      <c r="Z20" s="17">
        <v>324409.36754802632</v>
      </c>
      <c r="AA20" s="17">
        <v>375712.64985179913</v>
      </c>
      <c r="AB20" s="17">
        <v>394909.60082521505</v>
      </c>
      <c r="AC20" s="17">
        <v>428520.67009288172</v>
      </c>
      <c r="AD20" s="17">
        <v>491710.48820358963</v>
      </c>
      <c r="AE20" s="17">
        <v>4567251.5917327991</v>
      </c>
    </row>
    <row r="21" spans="1:31" s="17" customFormat="1" ht="15" customHeight="1" x14ac:dyDescent="0.15">
      <c r="A21" s="384"/>
      <c r="B21" s="18" t="s">
        <v>102</v>
      </c>
      <c r="C21" s="1">
        <v>22.18</v>
      </c>
      <c r="D21" s="1">
        <v>51.361435999999998</v>
      </c>
      <c r="E21" s="1">
        <v>24.27</v>
      </c>
      <c r="F21" s="1">
        <v>11.85</v>
      </c>
      <c r="G21" s="49">
        <v>20.769468</v>
      </c>
      <c r="H21" s="33"/>
      <c r="I21" s="33"/>
      <c r="J21" s="33"/>
      <c r="K21" s="33"/>
      <c r="L21" s="33"/>
      <c r="M21" s="33"/>
      <c r="N21" s="33"/>
      <c r="O21" s="25">
        <f>SUM(C21:N21)</f>
        <v>130.430904</v>
      </c>
      <c r="P21" s="381"/>
      <c r="R21" s="174">
        <f>G37</f>
        <v>3.4838659789935573E-3</v>
      </c>
    </row>
    <row r="22" spans="1:31" s="17" customFormat="1" ht="15" customHeight="1" x14ac:dyDescent="0.15">
      <c r="A22" s="384"/>
      <c r="B22" s="27" t="s">
        <v>109</v>
      </c>
      <c r="C22" s="42">
        <f>C21/C20</f>
        <v>0.58074413147194837</v>
      </c>
      <c r="D22" s="42">
        <f t="shared" ref="D22:O22" si="7">D21/D20</f>
        <v>1.7137871290139959</v>
      </c>
      <c r="E22" s="42">
        <f t="shared" si="7"/>
        <v>0.6729045977271122</v>
      </c>
      <c r="F22" s="42">
        <f t="shared" si="7"/>
        <v>0.3022322597683435</v>
      </c>
      <c r="G22" s="48">
        <f t="shared" si="7"/>
        <v>0.50522137943114154</v>
      </c>
      <c r="H22" s="43">
        <f t="shared" si="7"/>
        <v>0</v>
      </c>
      <c r="I22" s="43">
        <f t="shared" si="7"/>
        <v>0</v>
      </c>
      <c r="J22" s="43">
        <f t="shared" si="7"/>
        <v>0</v>
      </c>
      <c r="K22" s="43">
        <f t="shared" si="7"/>
        <v>0</v>
      </c>
      <c r="L22" s="43">
        <f t="shared" si="7"/>
        <v>0</v>
      </c>
      <c r="M22" s="43">
        <f t="shared" si="7"/>
        <v>0</v>
      </c>
      <c r="N22" s="43">
        <f t="shared" si="7"/>
        <v>0</v>
      </c>
      <c r="O22" s="42">
        <f t="shared" si="7"/>
        <v>0.28557853969790831</v>
      </c>
      <c r="P22" s="382"/>
      <c r="R22" s="174"/>
    </row>
    <row r="23" spans="1:31" s="17" customFormat="1" ht="15" customHeight="1" x14ac:dyDescent="0.15">
      <c r="A23" s="383" t="s">
        <v>6</v>
      </c>
      <c r="B23" s="36" t="s">
        <v>100</v>
      </c>
      <c r="C23" s="28">
        <f>S23/10000</f>
        <v>40.661881500000007</v>
      </c>
      <c r="D23" s="28">
        <f t="shared" ref="D23:N23" si="8">T23/10000</f>
        <v>41.903651500000002</v>
      </c>
      <c r="E23" s="28">
        <f t="shared" si="8"/>
        <v>45.295941500000005</v>
      </c>
      <c r="F23" s="28">
        <f t="shared" si="8"/>
        <v>46.914198499999998</v>
      </c>
      <c r="G23" s="28">
        <f t="shared" si="8"/>
        <v>46.644084499999998</v>
      </c>
      <c r="H23" s="28">
        <f t="shared" si="8"/>
        <v>55.1446355</v>
      </c>
      <c r="I23" s="28">
        <f t="shared" si="8"/>
        <v>43.371531500000003</v>
      </c>
      <c r="J23" s="28">
        <f t="shared" si="8"/>
        <v>41.996010499999997</v>
      </c>
      <c r="K23" s="28">
        <f t="shared" si="8"/>
        <v>41.336888500000001</v>
      </c>
      <c r="L23" s="28">
        <f t="shared" si="8"/>
        <v>49.696264499999998</v>
      </c>
      <c r="M23" s="28">
        <f t="shared" si="8"/>
        <v>59.742197499999996</v>
      </c>
      <c r="N23" s="28">
        <f t="shared" si="8"/>
        <v>61.642664500000002</v>
      </c>
      <c r="O23" s="35">
        <f>SUM(C23:N23)</f>
        <v>574.34995000000004</v>
      </c>
      <c r="P23" s="380">
        <f>RANK(R17,R14:R21,0)</f>
        <v>5</v>
      </c>
      <c r="R23" s="174"/>
      <c r="S23" s="17">
        <v>406618.81500000006</v>
      </c>
      <c r="T23" s="17">
        <v>419036.51500000001</v>
      </c>
      <c r="U23" s="17">
        <v>452959.41500000004</v>
      </c>
      <c r="V23" s="17">
        <v>469141.98499999999</v>
      </c>
      <c r="W23" s="17">
        <v>466440.84499999997</v>
      </c>
      <c r="X23" s="17">
        <v>551446.35499999998</v>
      </c>
      <c r="Y23" s="17">
        <v>433715.315</v>
      </c>
      <c r="Z23" s="17">
        <v>419960.10499999998</v>
      </c>
      <c r="AA23" s="17">
        <v>413368.88500000001</v>
      </c>
      <c r="AB23" s="17">
        <v>496962.64499999996</v>
      </c>
      <c r="AC23" s="17">
        <v>597421.97499999998</v>
      </c>
      <c r="AD23" s="17">
        <v>616426.64500000002</v>
      </c>
    </row>
    <row r="24" spans="1:31" s="17" customFormat="1" ht="15" customHeight="1" x14ac:dyDescent="0.15">
      <c r="A24" s="384"/>
      <c r="B24" s="18" t="s">
        <v>102</v>
      </c>
      <c r="C24" s="1">
        <v>33.479999999999997</v>
      </c>
      <c r="D24" s="1">
        <v>3.531218</v>
      </c>
      <c r="E24" s="1">
        <v>23.68</v>
      </c>
      <c r="F24" s="1">
        <v>60.93</v>
      </c>
      <c r="G24" s="49">
        <v>35.630459000000002</v>
      </c>
      <c r="H24" s="33"/>
      <c r="I24" s="33"/>
      <c r="J24" s="33"/>
      <c r="K24" s="33"/>
      <c r="L24" s="33"/>
      <c r="M24" s="33"/>
      <c r="N24" s="33"/>
      <c r="O24" s="25">
        <f>SUM(C24:N24)</f>
        <v>157.251677</v>
      </c>
      <c r="P24" s="381"/>
      <c r="R24" s="174"/>
    </row>
    <row r="25" spans="1:31" s="17" customFormat="1" ht="15" customHeight="1" x14ac:dyDescent="0.15">
      <c r="A25" s="385"/>
      <c r="B25" s="37" t="s">
        <v>109</v>
      </c>
      <c r="C25" s="42">
        <f>C24/C23</f>
        <v>0.82337557350856949</v>
      </c>
      <c r="D25" s="42">
        <f t="shared" ref="D25:O25" si="9">D24/D23</f>
        <v>8.4269935282370312E-2</v>
      </c>
      <c r="E25" s="42">
        <f t="shared" si="9"/>
        <v>0.52278414391717631</v>
      </c>
      <c r="F25" s="42">
        <f t="shared" si="9"/>
        <v>1.2987539369344656</v>
      </c>
      <c r="G25" s="48">
        <f t="shared" si="9"/>
        <v>0.76387947972266457</v>
      </c>
      <c r="H25" s="43">
        <f t="shared" si="9"/>
        <v>0</v>
      </c>
      <c r="I25" s="43">
        <f t="shared" si="9"/>
        <v>0</v>
      </c>
      <c r="J25" s="43">
        <f t="shared" si="9"/>
        <v>0</v>
      </c>
      <c r="K25" s="43">
        <f t="shared" si="9"/>
        <v>0</v>
      </c>
      <c r="L25" s="43">
        <f t="shared" si="9"/>
        <v>0</v>
      </c>
      <c r="M25" s="43">
        <f t="shared" si="9"/>
        <v>0</v>
      </c>
      <c r="N25" s="43">
        <f t="shared" si="9"/>
        <v>0</v>
      </c>
      <c r="O25" s="42">
        <f t="shared" si="9"/>
        <v>0.27379070373384728</v>
      </c>
      <c r="P25" s="382"/>
      <c r="R25" s="174"/>
    </row>
    <row r="26" spans="1:31" s="17" customFormat="1" ht="15" customHeight="1" x14ac:dyDescent="0.15">
      <c r="A26" s="384" t="s">
        <v>7</v>
      </c>
      <c r="B26" s="18" t="s">
        <v>100</v>
      </c>
      <c r="C26" s="3">
        <f>S26/10000</f>
        <v>30.281774767699112</v>
      </c>
      <c r="D26" s="3">
        <f t="shared" ref="D26:N26" si="10">T26/10000</f>
        <v>22.866647176991151</v>
      </c>
      <c r="E26" s="3">
        <f t="shared" si="10"/>
        <v>33.959647659292038</v>
      </c>
      <c r="F26" s="3">
        <f t="shared" si="10"/>
        <v>32.006510097345107</v>
      </c>
      <c r="G26" s="3">
        <f t="shared" si="10"/>
        <v>32.418859442477874</v>
      </c>
      <c r="H26" s="3">
        <f t="shared" si="10"/>
        <v>33.68057783849558</v>
      </c>
      <c r="I26" s="3">
        <f t="shared" si="10"/>
        <v>62.466598630530967</v>
      </c>
      <c r="J26" s="3">
        <f t="shared" si="10"/>
        <v>70.018071382743358</v>
      </c>
      <c r="K26" s="3">
        <f t="shared" si="10"/>
        <v>73.307751944690281</v>
      </c>
      <c r="L26" s="3">
        <f t="shared" si="10"/>
        <v>74.595969075221248</v>
      </c>
      <c r="M26" s="3">
        <f t="shared" si="10"/>
        <v>74.384772429203551</v>
      </c>
      <c r="N26" s="3">
        <f t="shared" si="10"/>
        <v>76.755341555309741</v>
      </c>
      <c r="O26" s="25">
        <f>SUM(C26:N26)</f>
        <v>616.74252200000001</v>
      </c>
      <c r="P26" s="380">
        <f>RANK(R18,R14:R21,0)</f>
        <v>3</v>
      </c>
      <c r="R26" s="174"/>
      <c r="S26" s="17">
        <v>302817.7476769911</v>
      </c>
      <c r="T26" s="17">
        <v>228666.4717699115</v>
      </c>
      <c r="U26" s="17">
        <v>339596.47659292037</v>
      </c>
      <c r="V26" s="17">
        <v>320065.10097345104</v>
      </c>
      <c r="W26" s="17">
        <v>324188.59442477877</v>
      </c>
      <c r="X26" s="17">
        <v>336805.77838495577</v>
      </c>
      <c r="Y26" s="17">
        <v>624665.98630530969</v>
      </c>
      <c r="Z26" s="17">
        <v>700180.71382743365</v>
      </c>
      <c r="AA26" s="17">
        <v>733077.51944690279</v>
      </c>
      <c r="AB26" s="17">
        <v>745959.69075221242</v>
      </c>
      <c r="AC26" s="17">
        <v>743847.72429203545</v>
      </c>
      <c r="AD26" s="17">
        <v>767553.41555309738</v>
      </c>
    </row>
    <row r="27" spans="1:31" s="17" customFormat="1" ht="15" customHeight="1" x14ac:dyDescent="0.15">
      <c r="A27" s="384"/>
      <c r="B27" s="18" t="s">
        <v>102</v>
      </c>
      <c r="C27" s="1">
        <v>27.99</v>
      </c>
      <c r="D27" s="1">
        <v>23.51</v>
      </c>
      <c r="E27" s="1">
        <v>32.86</v>
      </c>
      <c r="F27" s="1">
        <v>29.16</v>
      </c>
      <c r="G27" s="49">
        <v>35.950000000000003</v>
      </c>
      <c r="H27" s="33"/>
      <c r="I27" s="33"/>
      <c r="J27" s="33"/>
      <c r="K27" s="33"/>
      <c r="L27" s="33"/>
      <c r="M27" s="33"/>
      <c r="N27" s="33"/>
      <c r="O27" s="25">
        <f>SUM(C27:N27)</f>
        <v>149.47</v>
      </c>
      <c r="P27" s="381"/>
      <c r="R27" s="174"/>
    </row>
    <row r="28" spans="1:31" s="17" customFormat="1" ht="15" customHeight="1" x14ac:dyDescent="0.15">
      <c r="A28" s="384"/>
      <c r="B28" s="27" t="s">
        <v>109</v>
      </c>
      <c r="C28" s="42">
        <f>C27/C26</f>
        <v>0.92431834708236127</v>
      </c>
      <c r="D28" s="42">
        <f t="shared" ref="D28:O28" si="11">D27/D26</f>
        <v>1.028134987085304</v>
      </c>
      <c r="E28" s="42">
        <f t="shared" si="11"/>
        <v>0.96761899091755876</v>
      </c>
      <c r="F28" s="42">
        <f t="shared" si="11"/>
        <v>0.91106465251326418</v>
      </c>
      <c r="G28" s="48">
        <f t="shared" si="11"/>
        <v>1.1089224179458743</v>
      </c>
      <c r="H28" s="43">
        <f t="shared" si="11"/>
        <v>0</v>
      </c>
      <c r="I28" s="43">
        <f t="shared" si="11"/>
        <v>0</v>
      </c>
      <c r="J28" s="43">
        <f t="shared" si="11"/>
        <v>0</v>
      </c>
      <c r="K28" s="43">
        <f t="shared" si="11"/>
        <v>0</v>
      </c>
      <c r="L28" s="43">
        <f t="shared" si="11"/>
        <v>0</v>
      </c>
      <c r="M28" s="43">
        <f t="shared" si="11"/>
        <v>0</v>
      </c>
      <c r="N28" s="43">
        <f t="shared" si="11"/>
        <v>0</v>
      </c>
      <c r="O28" s="42">
        <f t="shared" si="11"/>
        <v>0.24235397214917509</v>
      </c>
      <c r="P28" s="382"/>
      <c r="R28" s="174"/>
    </row>
    <row r="29" spans="1:31" s="17" customFormat="1" ht="15" customHeight="1" x14ac:dyDescent="0.15">
      <c r="A29" s="383" t="s">
        <v>8</v>
      </c>
      <c r="B29" s="36" t="s">
        <v>100</v>
      </c>
      <c r="C29" s="28">
        <v>9.634825639999999</v>
      </c>
      <c r="D29" s="28">
        <v>5.8101381399999994</v>
      </c>
      <c r="E29" s="28">
        <v>7.6442115600000005</v>
      </c>
      <c r="F29" s="28">
        <v>9.9694437999999987</v>
      </c>
      <c r="G29" s="28">
        <v>8.7328241999999978</v>
      </c>
      <c r="H29" s="28">
        <v>20.928081500000001</v>
      </c>
      <c r="I29" s="28">
        <v>14.4361192</v>
      </c>
      <c r="J29" s="28">
        <v>25.142604899999998</v>
      </c>
      <c r="K29" s="28">
        <v>17.579367200000004</v>
      </c>
      <c r="L29" s="28">
        <v>22.610210800000001</v>
      </c>
      <c r="M29" s="28">
        <v>22.172543300000001</v>
      </c>
      <c r="N29" s="28">
        <v>36.433473999999997</v>
      </c>
      <c r="O29" s="35">
        <f>SUM(C29:N29)</f>
        <v>201.09384423999998</v>
      </c>
      <c r="P29" s="380">
        <f>RANK(R19,R14:R21,0)</f>
        <v>7</v>
      </c>
      <c r="R29" s="174"/>
      <c r="S29" s="17">
        <v>96348.256399999984</v>
      </c>
      <c r="T29" s="17">
        <v>58101.381399999991</v>
      </c>
      <c r="U29" s="17">
        <v>76442.115600000005</v>
      </c>
      <c r="V29" s="17">
        <v>99694.43799999998</v>
      </c>
      <c r="W29" s="17">
        <v>87328.241999999984</v>
      </c>
      <c r="X29" s="17">
        <v>209280.815</v>
      </c>
      <c r="Y29" s="17">
        <v>144361.19200000001</v>
      </c>
      <c r="Z29" s="17">
        <v>251426.049</v>
      </c>
      <c r="AA29" s="17">
        <v>175793.67200000002</v>
      </c>
      <c r="AB29" s="17">
        <v>226102.10800000001</v>
      </c>
      <c r="AC29" s="17">
        <v>221725.43300000002</v>
      </c>
      <c r="AD29" s="17">
        <v>364334.74</v>
      </c>
    </row>
    <row r="30" spans="1:31" s="17" customFormat="1" ht="15" customHeight="1" x14ac:dyDescent="0.15">
      <c r="A30" s="384"/>
      <c r="B30" s="18" t="s">
        <v>102</v>
      </c>
      <c r="C30" s="1">
        <v>2.9131</v>
      </c>
      <c r="D30" s="1">
        <v>2.083386</v>
      </c>
      <c r="E30" s="1">
        <v>2.0893000000000002</v>
      </c>
      <c r="F30" s="1">
        <v>2.8681999999999999</v>
      </c>
      <c r="G30" s="49">
        <v>2.5929000000000002</v>
      </c>
      <c r="H30" s="33"/>
      <c r="I30" s="33"/>
      <c r="J30" s="33"/>
      <c r="K30" s="33"/>
      <c r="L30" s="33"/>
      <c r="M30" s="33"/>
      <c r="N30" s="33"/>
      <c r="O30" s="25">
        <f>SUM(C30:N30)</f>
        <v>12.546886000000001</v>
      </c>
      <c r="P30" s="381"/>
      <c r="R30" s="174"/>
    </row>
    <row r="31" spans="1:31" s="17" customFormat="1" ht="15" customHeight="1" x14ac:dyDescent="0.15">
      <c r="A31" s="384"/>
      <c r="B31" s="37" t="s">
        <v>109</v>
      </c>
      <c r="C31" s="42">
        <f>C30/C29</f>
        <v>0.30235108644892927</v>
      </c>
      <c r="D31" s="42">
        <f t="shared" ref="D31:O31" si="12">D30/D29</f>
        <v>0.35857770500444591</v>
      </c>
      <c r="E31" s="42">
        <f t="shared" si="12"/>
        <v>0.2733179195265496</v>
      </c>
      <c r="F31" s="42">
        <f t="shared" si="12"/>
        <v>0.28769909912125691</v>
      </c>
      <c r="G31" s="48">
        <f t="shared" si="12"/>
        <v>0.29691425598605325</v>
      </c>
      <c r="H31" s="43">
        <f t="shared" si="12"/>
        <v>0</v>
      </c>
      <c r="I31" s="43">
        <f t="shared" si="12"/>
        <v>0</v>
      </c>
      <c r="J31" s="43">
        <f t="shared" si="12"/>
        <v>0</v>
      </c>
      <c r="K31" s="43">
        <f t="shared" si="12"/>
        <v>0</v>
      </c>
      <c r="L31" s="43">
        <f t="shared" si="12"/>
        <v>0</v>
      </c>
      <c r="M31" s="43">
        <f t="shared" si="12"/>
        <v>0</v>
      </c>
      <c r="N31" s="43">
        <f t="shared" si="12"/>
        <v>0</v>
      </c>
      <c r="O31" s="42">
        <f t="shared" si="12"/>
        <v>6.239318785425195E-2</v>
      </c>
      <c r="P31" s="382"/>
      <c r="R31" s="174"/>
    </row>
    <row r="32" spans="1:31" s="17" customFormat="1" ht="15" customHeight="1" x14ac:dyDescent="0.15">
      <c r="A32" s="383" t="s">
        <v>9</v>
      </c>
      <c r="B32" s="18" t="s">
        <v>100</v>
      </c>
      <c r="C32" s="28">
        <f>S32/10000</f>
        <v>1.1399999999999999</v>
      </c>
      <c r="D32" s="28">
        <f t="shared" ref="D32" si="13">T32/10000</f>
        <v>1.44</v>
      </c>
      <c r="E32" s="28">
        <f t="shared" ref="E32" si="14">U32/10000</f>
        <v>1.1958</v>
      </c>
      <c r="F32" s="28">
        <f t="shared" ref="F32" si="15">V32/10000</f>
        <v>1.73</v>
      </c>
      <c r="G32" s="28">
        <f t="shared" ref="G32" si="16">W32/10000</f>
        <v>1.7370000000000001</v>
      </c>
      <c r="H32" s="28">
        <f t="shared" ref="H32" si="17">X32/10000</f>
        <v>1.784</v>
      </c>
      <c r="I32" s="28">
        <f t="shared" ref="I32" si="18">Y32/10000</f>
        <v>1.7889999999999999</v>
      </c>
      <c r="J32" s="28">
        <f t="shared" ref="J32" si="19">Z32/10000</f>
        <v>1.55</v>
      </c>
      <c r="K32" s="28">
        <f t="shared" ref="K32" si="20">AA32/10000</f>
        <v>1.788</v>
      </c>
      <c r="L32" s="28">
        <f t="shared" ref="L32" si="21">AB32/10000</f>
        <v>7.67</v>
      </c>
      <c r="M32" s="28">
        <f t="shared" ref="M32" si="22">AC32/10000</f>
        <v>1.8</v>
      </c>
      <c r="N32" s="28">
        <f t="shared" ref="N32" si="23">AD32/10000</f>
        <v>1.7116</v>
      </c>
      <c r="O32" s="35">
        <f>SUM(C32:N32)</f>
        <v>25.335400000000003</v>
      </c>
      <c r="P32" s="380">
        <f>RANK(R20,R14:R21,0)</f>
        <v>4</v>
      </c>
      <c r="R32" s="174"/>
      <c r="S32" s="17">
        <v>11400</v>
      </c>
      <c r="T32" s="17">
        <v>14400</v>
      </c>
      <c r="U32" s="17">
        <v>11958</v>
      </c>
      <c r="V32" s="17">
        <v>17300</v>
      </c>
      <c r="W32" s="17">
        <v>17370</v>
      </c>
      <c r="X32" s="17">
        <v>17840</v>
      </c>
      <c r="Y32" s="17">
        <v>17890</v>
      </c>
      <c r="Z32" s="17">
        <v>15500</v>
      </c>
      <c r="AA32" s="17">
        <v>17880</v>
      </c>
      <c r="AB32" s="17">
        <v>76700</v>
      </c>
      <c r="AC32" s="17">
        <v>18000</v>
      </c>
      <c r="AD32" s="17">
        <v>17116</v>
      </c>
    </row>
    <row r="33" spans="1:30" s="17" customFormat="1" ht="15" customHeight="1" x14ac:dyDescent="0.15">
      <c r="A33" s="384"/>
      <c r="B33" s="18" t="s">
        <v>102</v>
      </c>
      <c r="C33" s="1">
        <v>1.0206</v>
      </c>
      <c r="D33" s="1">
        <v>3.9854159999999998</v>
      </c>
      <c r="E33" s="1">
        <v>1.5798110000000001</v>
      </c>
      <c r="F33" s="1">
        <v>1.786508</v>
      </c>
      <c r="G33" s="49">
        <v>1.6287389999999999</v>
      </c>
      <c r="H33" s="33"/>
      <c r="I33" s="33"/>
      <c r="J33" s="33"/>
      <c r="K33" s="33"/>
      <c r="L33" s="33"/>
      <c r="M33" s="33"/>
      <c r="N33" s="33"/>
      <c r="O33" s="25">
        <f>SUM(C33:N33)</f>
        <v>10.001073999999999</v>
      </c>
      <c r="P33" s="381"/>
      <c r="R33" s="174"/>
    </row>
    <row r="34" spans="1:30" s="17" customFormat="1" ht="15" customHeight="1" x14ac:dyDescent="0.15">
      <c r="A34" s="385"/>
      <c r="B34" s="27" t="s">
        <v>109</v>
      </c>
      <c r="C34" s="42">
        <f>C33/C32</f>
        <v>0.89526315789473687</v>
      </c>
      <c r="D34" s="42">
        <f t="shared" ref="D34:O34" si="24">D33/D32</f>
        <v>2.7676500000000002</v>
      </c>
      <c r="E34" s="42">
        <f t="shared" si="24"/>
        <v>1.3211331326308748</v>
      </c>
      <c r="F34" s="42">
        <f t="shared" si="24"/>
        <v>1.0326635838150289</v>
      </c>
      <c r="G34" s="48">
        <f t="shared" si="24"/>
        <v>0.93767357512953364</v>
      </c>
      <c r="H34" s="43">
        <f t="shared" si="24"/>
        <v>0</v>
      </c>
      <c r="I34" s="43">
        <f t="shared" si="24"/>
        <v>0</v>
      </c>
      <c r="J34" s="43">
        <f t="shared" si="24"/>
        <v>0</v>
      </c>
      <c r="K34" s="43">
        <f t="shared" si="24"/>
        <v>0</v>
      </c>
      <c r="L34" s="43">
        <f t="shared" si="24"/>
        <v>0</v>
      </c>
      <c r="M34" s="43">
        <f t="shared" si="24"/>
        <v>0</v>
      </c>
      <c r="N34" s="43">
        <f t="shared" si="24"/>
        <v>0</v>
      </c>
      <c r="O34" s="42">
        <f t="shared" si="24"/>
        <v>0.3947470337946114</v>
      </c>
      <c r="P34" s="382"/>
      <c r="R34" s="174"/>
    </row>
    <row r="35" spans="1:30" s="17" customFormat="1" ht="15" customHeight="1" x14ac:dyDescent="0.15">
      <c r="A35" s="384" t="s">
        <v>65</v>
      </c>
      <c r="B35" s="36" t="s">
        <v>100</v>
      </c>
      <c r="C35" s="28">
        <f>S35/10000</f>
        <v>66.46879872866667</v>
      </c>
      <c r="D35" s="28">
        <f t="shared" ref="D35" si="25">T35/10000</f>
        <v>29.985242728666666</v>
      </c>
      <c r="E35" s="28">
        <f t="shared" ref="E35" si="26">U35/10000</f>
        <v>30.522742728666664</v>
      </c>
      <c r="F35" s="28">
        <f t="shared" ref="F35" si="27">V35/10000</f>
        <v>33.685242728666665</v>
      </c>
      <c r="G35" s="28">
        <f t="shared" ref="G35" si="28">W35/10000</f>
        <v>40.185242728666665</v>
      </c>
      <c r="H35" s="28">
        <f t="shared" ref="H35" si="29">X35/10000</f>
        <v>30.440234728666667</v>
      </c>
      <c r="I35" s="28">
        <f t="shared" ref="I35" si="30">Y35/10000</f>
        <v>27.286946328666666</v>
      </c>
      <c r="J35" s="28">
        <f t="shared" ref="J35" si="31">Z35/10000</f>
        <v>30.086946328666667</v>
      </c>
      <c r="K35" s="28">
        <f t="shared" ref="K35" si="32">AA35/10000</f>
        <v>30.286946328666666</v>
      </c>
      <c r="L35" s="28">
        <f t="shared" ref="L35" si="33">AB35/10000</f>
        <v>30.436455328666664</v>
      </c>
      <c r="M35" s="28">
        <f t="shared" ref="M35" si="34">AC35/10000</f>
        <v>31.440956328666665</v>
      </c>
      <c r="N35" s="28">
        <f t="shared" ref="N35" si="35">AD35/10000</f>
        <v>40.347972328666664</v>
      </c>
      <c r="O35" s="25">
        <f>SUM(C35:N35)</f>
        <v>421.17372734400004</v>
      </c>
      <c r="P35" s="380">
        <f>RANK(R21,R14:R21,0)</f>
        <v>8</v>
      </c>
      <c r="R35" s="174"/>
      <c r="S35" s="17">
        <v>664687.98728666664</v>
      </c>
      <c r="T35" s="17">
        <v>299852.42728666664</v>
      </c>
      <c r="U35" s="17">
        <v>305227.42728666664</v>
      </c>
      <c r="V35" s="17">
        <v>336852.42728666664</v>
      </c>
      <c r="W35" s="17">
        <v>401852.42728666664</v>
      </c>
      <c r="X35" s="17">
        <v>304402.34728666669</v>
      </c>
      <c r="Y35" s="17">
        <v>272869.46328666667</v>
      </c>
      <c r="Z35" s="17">
        <v>300869.46328666667</v>
      </c>
      <c r="AA35" s="17">
        <v>302869.46328666667</v>
      </c>
      <c r="AB35" s="17">
        <v>304364.55328666663</v>
      </c>
      <c r="AC35" s="17">
        <v>314409.56328666664</v>
      </c>
      <c r="AD35" s="17">
        <v>403479.72328666667</v>
      </c>
    </row>
    <row r="36" spans="1:30" s="17" customFormat="1" ht="15" customHeight="1" x14ac:dyDescent="0.15">
      <c r="A36" s="384"/>
      <c r="B36" s="18" t="s">
        <v>102</v>
      </c>
      <c r="C36" s="1">
        <v>0</v>
      </c>
      <c r="D36" s="1">
        <v>0</v>
      </c>
      <c r="E36" s="1">
        <v>0</v>
      </c>
      <c r="F36" s="1">
        <v>3.1908449999999999</v>
      </c>
      <c r="G36" s="49">
        <v>0.14000000000000001</v>
      </c>
      <c r="H36" s="33"/>
      <c r="I36" s="33"/>
      <c r="J36" s="33"/>
      <c r="K36" s="33"/>
      <c r="L36" s="33"/>
      <c r="M36" s="33"/>
      <c r="N36" s="33"/>
      <c r="O36" s="25">
        <f>SUM(C36:N36)</f>
        <v>3.3308450000000001</v>
      </c>
      <c r="P36" s="381"/>
      <c r="R36" s="174"/>
    </row>
    <row r="37" spans="1:30" s="17" customFormat="1" ht="15" customHeight="1" x14ac:dyDescent="0.15">
      <c r="A37" s="384"/>
      <c r="B37" s="27" t="s">
        <v>109</v>
      </c>
      <c r="C37" s="42">
        <f>C36/C35</f>
        <v>0</v>
      </c>
      <c r="D37" s="42">
        <f t="shared" ref="D37:O37" si="36">D36/D35</f>
        <v>0</v>
      </c>
      <c r="E37" s="42">
        <f t="shared" si="36"/>
        <v>0</v>
      </c>
      <c r="F37" s="42">
        <f t="shared" si="36"/>
        <v>9.4725308221826801E-2</v>
      </c>
      <c r="G37" s="48">
        <f t="shared" si="36"/>
        <v>3.4838659789935573E-3</v>
      </c>
      <c r="H37" s="43">
        <f t="shared" si="36"/>
        <v>0</v>
      </c>
      <c r="I37" s="43">
        <f t="shared" si="36"/>
        <v>0</v>
      </c>
      <c r="J37" s="43">
        <f t="shared" si="36"/>
        <v>0</v>
      </c>
      <c r="K37" s="43">
        <f t="shared" si="36"/>
        <v>0</v>
      </c>
      <c r="L37" s="43">
        <f t="shared" si="36"/>
        <v>0</v>
      </c>
      <c r="M37" s="43">
        <f t="shared" si="36"/>
        <v>0</v>
      </c>
      <c r="N37" s="43">
        <f t="shared" si="36"/>
        <v>0</v>
      </c>
      <c r="O37" s="42">
        <f t="shared" si="36"/>
        <v>7.9084823761561025E-3</v>
      </c>
      <c r="P37" s="382"/>
      <c r="R37" s="174"/>
    </row>
    <row r="38" spans="1:30" s="17" customFormat="1" ht="15" customHeight="1" x14ac:dyDescent="0.15">
      <c r="A38" s="386" t="s">
        <v>10</v>
      </c>
      <c r="B38" s="30" t="s">
        <v>100</v>
      </c>
      <c r="C38" s="29">
        <f>C14+C17+C20+C23+C26+C29+C32+C35</f>
        <v>310.16086313434425</v>
      </c>
      <c r="D38" s="29">
        <f t="shared" ref="D38:N38" si="37">D14+D17+D20+D23+D26+D29+D32+D35</f>
        <v>278.36626082495201</v>
      </c>
      <c r="E38" s="29">
        <f t="shared" si="37"/>
        <v>294.12414707270642</v>
      </c>
      <c r="F38" s="29">
        <f t="shared" si="37"/>
        <v>317.3934183304321</v>
      </c>
      <c r="G38" s="29">
        <f t="shared" si="37"/>
        <v>354.44382850187111</v>
      </c>
      <c r="H38" s="29">
        <f t="shared" si="37"/>
        <v>391.39758320666522</v>
      </c>
      <c r="I38" s="29">
        <f t="shared" si="37"/>
        <v>390.80417122726215</v>
      </c>
      <c r="J38" s="29">
        <f t="shared" si="37"/>
        <v>434.53794533911196</v>
      </c>
      <c r="K38" s="29">
        <f t="shared" si="37"/>
        <v>423.49960394543513</v>
      </c>
      <c r="L38" s="29">
        <f t="shared" si="37"/>
        <v>456.89057138100094</v>
      </c>
      <c r="M38" s="29">
        <f t="shared" si="37"/>
        <v>503.57523628715001</v>
      </c>
      <c r="N38" s="29">
        <f t="shared" si="37"/>
        <v>521.79741874700039</v>
      </c>
      <c r="O38" s="29">
        <f>SUM(C38:N38)</f>
        <v>4676.9910479979317</v>
      </c>
      <c r="P38" s="401"/>
      <c r="R38" s="174"/>
    </row>
    <row r="39" spans="1:30" ht="15" customHeight="1" x14ac:dyDescent="0.15">
      <c r="A39" s="387"/>
      <c r="B39" s="21" t="s">
        <v>102</v>
      </c>
      <c r="C39" s="26">
        <f>C15+C18+C21+C24+C27+C30+C33+C36</f>
        <v>288.29951600000004</v>
      </c>
      <c r="D39" s="26">
        <f t="shared" ref="D39:N39" si="38">D15+D18+D21+D24+D27+D30+D33+D36</f>
        <v>151.00551799999997</v>
      </c>
      <c r="E39" s="26">
        <f t="shared" si="38"/>
        <v>295.03399000000002</v>
      </c>
      <c r="F39" s="26">
        <f t="shared" si="38"/>
        <v>398.4824650000001</v>
      </c>
      <c r="G39" s="51">
        <f t="shared" si="38"/>
        <v>395.11778499999997</v>
      </c>
      <c r="H39" s="34">
        <f t="shared" si="38"/>
        <v>0</v>
      </c>
      <c r="I39" s="34">
        <f t="shared" si="38"/>
        <v>0</v>
      </c>
      <c r="J39" s="34">
        <f t="shared" si="38"/>
        <v>0</v>
      </c>
      <c r="K39" s="34">
        <f t="shared" si="38"/>
        <v>0</v>
      </c>
      <c r="L39" s="34">
        <f t="shared" si="38"/>
        <v>0</v>
      </c>
      <c r="M39" s="34">
        <f t="shared" si="38"/>
        <v>0</v>
      </c>
      <c r="N39" s="34">
        <f t="shared" si="38"/>
        <v>0</v>
      </c>
      <c r="O39" s="26">
        <f>SUM(C39:N39)</f>
        <v>1527.9392740000001</v>
      </c>
      <c r="P39" s="402"/>
    </row>
    <row r="40" spans="1:30" ht="15" customHeight="1" x14ac:dyDescent="0.15">
      <c r="A40" s="388"/>
      <c r="B40" s="22" t="s">
        <v>109</v>
      </c>
      <c r="C40" s="44">
        <f>C39/C38</f>
        <v>0.92951610040859634</v>
      </c>
      <c r="D40" s="44">
        <f t="shared" ref="D40:N40" si="39">D39/D38</f>
        <v>0.54247061965228016</v>
      </c>
      <c r="E40" s="44">
        <f t="shared" si="39"/>
        <v>1.0030933975885654</v>
      </c>
      <c r="F40" s="44">
        <f t="shared" si="39"/>
        <v>1.2554843358003971</v>
      </c>
      <c r="G40" s="52">
        <f t="shared" si="39"/>
        <v>1.1147543086588518</v>
      </c>
      <c r="H40" s="45">
        <f t="shared" si="39"/>
        <v>0</v>
      </c>
      <c r="I40" s="45">
        <f t="shared" si="39"/>
        <v>0</v>
      </c>
      <c r="J40" s="45">
        <f t="shared" si="39"/>
        <v>0</v>
      </c>
      <c r="K40" s="45">
        <f t="shared" si="39"/>
        <v>0</v>
      </c>
      <c r="L40" s="45">
        <f t="shared" si="39"/>
        <v>0</v>
      </c>
      <c r="M40" s="45">
        <f t="shared" si="39"/>
        <v>0</v>
      </c>
      <c r="N40" s="45">
        <f t="shared" si="39"/>
        <v>0</v>
      </c>
      <c r="O40" s="44">
        <f>O39/O38</f>
        <v>0.32669279421735503</v>
      </c>
      <c r="P40" s="403"/>
    </row>
  </sheetData>
  <mergeCells count="21">
    <mergeCell ref="A17:A19"/>
    <mergeCell ref="P17:P19"/>
    <mergeCell ref="A1:P11"/>
    <mergeCell ref="A12:P12"/>
    <mergeCell ref="A13:B13"/>
    <mergeCell ref="A14:A16"/>
    <mergeCell ref="P14:P16"/>
    <mergeCell ref="A20:A22"/>
    <mergeCell ref="P20:P22"/>
    <mergeCell ref="A23:A25"/>
    <mergeCell ref="P23:P25"/>
    <mergeCell ref="A26:A28"/>
    <mergeCell ref="P26:P28"/>
    <mergeCell ref="A38:A40"/>
    <mergeCell ref="P38:P40"/>
    <mergeCell ref="A29:A31"/>
    <mergeCell ref="P29:P31"/>
    <mergeCell ref="A32:A34"/>
    <mergeCell ref="P32:P34"/>
    <mergeCell ref="A35:A37"/>
    <mergeCell ref="P35:P37"/>
  </mergeCells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24BD-A487-4CB5-8098-95E2C6538810}">
  <dimension ref="A1:AD40"/>
  <sheetViews>
    <sheetView zoomScale="85" zoomScaleNormal="85" workbookViewId="0">
      <selection activeCell="F47" sqref="F47"/>
    </sheetView>
  </sheetViews>
  <sheetFormatPr defaultRowHeight="15" customHeight="1" x14ac:dyDescent="0.15"/>
  <sheetData>
    <row r="1" spans="1:30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30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30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30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30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30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30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30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30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30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30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30" s="17" customFormat="1" ht="15" customHeight="1" x14ac:dyDescent="0.15">
      <c r="A12" s="337" t="s">
        <v>112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</row>
    <row r="13" spans="1:30" s="17" customFormat="1" ht="15" customHeight="1" x14ac:dyDescent="0.15">
      <c r="A13" s="337" t="s">
        <v>0</v>
      </c>
      <c r="B13" s="296"/>
      <c r="C13" s="23" t="s">
        <v>63</v>
      </c>
      <c r="D13" s="23" t="s">
        <v>17</v>
      </c>
      <c r="E13" s="23" t="s">
        <v>27</v>
      </c>
      <c r="F13" s="23" t="s">
        <v>28</v>
      </c>
      <c r="G13" s="23" t="s">
        <v>29</v>
      </c>
      <c r="H13" s="23" t="s">
        <v>30</v>
      </c>
      <c r="I13" s="23" t="s">
        <v>31</v>
      </c>
      <c r="J13" s="23" t="s">
        <v>32</v>
      </c>
      <c r="K13" s="23" t="s">
        <v>33</v>
      </c>
      <c r="L13" s="23" t="s">
        <v>34</v>
      </c>
      <c r="M13" s="23" t="s">
        <v>35</v>
      </c>
      <c r="N13" s="23" t="s">
        <v>36</v>
      </c>
      <c r="O13" s="23" t="s">
        <v>10</v>
      </c>
      <c r="P13" s="23" t="s">
        <v>106</v>
      </c>
    </row>
    <row r="14" spans="1:30" s="17" customFormat="1" ht="15" customHeight="1" x14ac:dyDescent="0.15">
      <c r="A14" s="399" t="s">
        <v>4</v>
      </c>
      <c r="B14" s="18" t="s">
        <v>100</v>
      </c>
      <c r="C14" s="25">
        <f>S14/10000</f>
        <v>21.360703428385573</v>
      </c>
      <c r="D14" s="25">
        <f t="shared" ref="D14:N14" si="0">T14/10000</f>
        <v>16.919573428385572</v>
      </c>
      <c r="E14" s="25">
        <f t="shared" si="0"/>
        <v>20.738973428385574</v>
      </c>
      <c r="F14" s="25">
        <f t="shared" si="0"/>
        <v>18.754573428385573</v>
      </c>
      <c r="G14" s="25">
        <f t="shared" si="0"/>
        <v>28.509573428385572</v>
      </c>
      <c r="H14" s="25">
        <f t="shared" si="0"/>
        <v>15.967973428385573</v>
      </c>
      <c r="I14" s="25">
        <f t="shared" si="0"/>
        <v>20.271356761718906</v>
      </c>
      <c r="J14" s="25">
        <f t="shared" si="0"/>
        <v>20.085956761718904</v>
      </c>
      <c r="K14" s="25">
        <f t="shared" si="0"/>
        <v>23.697356761718911</v>
      </c>
      <c r="L14" s="25">
        <f t="shared" si="0"/>
        <v>18.413156761718913</v>
      </c>
      <c r="M14" s="25">
        <f t="shared" si="0"/>
        <v>16.721556761718912</v>
      </c>
      <c r="N14" s="25">
        <f t="shared" si="0"/>
        <v>18.13515676171891</v>
      </c>
      <c r="O14" s="25">
        <f>SUM(C14:N14)</f>
        <v>239.57591114062689</v>
      </c>
      <c r="P14" s="380">
        <f>RANK(R14,R14:R21,0)</f>
        <v>7</v>
      </c>
      <c r="R14" s="100">
        <f>G16</f>
        <v>0.40480188274263917</v>
      </c>
      <c r="S14" s="17">
        <v>213607.03428385573</v>
      </c>
      <c r="T14" s="17">
        <v>169195.73428385574</v>
      </c>
      <c r="U14" s="17">
        <v>207389.73428385574</v>
      </c>
      <c r="V14" s="17">
        <v>187545.73428385574</v>
      </c>
      <c r="W14" s="17">
        <v>285095.73428385571</v>
      </c>
      <c r="X14" s="17">
        <v>159679.73428385574</v>
      </c>
      <c r="Y14" s="17">
        <v>202713.56761718905</v>
      </c>
      <c r="Z14" s="17">
        <v>200859.56761718905</v>
      </c>
      <c r="AA14" s="17">
        <v>236973.56761718911</v>
      </c>
      <c r="AB14" s="17">
        <v>184131.56761718911</v>
      </c>
      <c r="AC14" s="17">
        <v>167215.56761718911</v>
      </c>
      <c r="AD14" s="17">
        <v>181351.56761718911</v>
      </c>
    </row>
    <row r="15" spans="1:30" s="17" customFormat="1" ht="15" customHeight="1" x14ac:dyDescent="0.15">
      <c r="A15" s="400"/>
      <c r="B15" s="18" t="s">
        <v>102</v>
      </c>
      <c r="C15" s="25">
        <v>14.0418083666667</v>
      </c>
      <c r="D15" s="25">
        <v>10.2781183266667</v>
      </c>
      <c r="E15" s="25">
        <v>10.661849286666699</v>
      </c>
      <c r="F15" s="25">
        <v>11.6285847466667</v>
      </c>
      <c r="G15" s="47">
        <v>11.540728999999997</v>
      </c>
      <c r="H15" s="31"/>
      <c r="I15" s="31"/>
      <c r="J15" s="31"/>
      <c r="K15" s="31"/>
      <c r="L15" s="31"/>
      <c r="M15" s="31"/>
      <c r="N15" s="31"/>
      <c r="O15" s="25">
        <f>SUM(C15:N15)</f>
        <v>58.151089726666797</v>
      </c>
      <c r="P15" s="381"/>
      <c r="R15" s="100">
        <f>G19</f>
        <v>0.96809831769500632</v>
      </c>
    </row>
    <row r="16" spans="1:30" s="17" customFormat="1" ht="15" customHeight="1" x14ac:dyDescent="0.15">
      <c r="A16" s="400"/>
      <c r="B16" s="27" t="s">
        <v>109</v>
      </c>
      <c r="C16" s="42">
        <f>C15/C14</f>
        <v>0.65736638373092993</v>
      </c>
      <c r="D16" s="42">
        <f t="shared" ref="D16:O16" si="1">D15/D14</f>
        <v>0.60746911677000925</v>
      </c>
      <c r="E16" s="42">
        <f t="shared" si="1"/>
        <v>0.51409725382422999</v>
      </c>
      <c r="F16" s="42">
        <f t="shared" si="1"/>
        <v>0.62003994871280366</v>
      </c>
      <c r="G16" s="48">
        <f t="shared" si="1"/>
        <v>0.40480188274263917</v>
      </c>
      <c r="H16" s="43">
        <f t="shared" si="1"/>
        <v>0</v>
      </c>
      <c r="I16" s="43">
        <f t="shared" si="1"/>
        <v>0</v>
      </c>
      <c r="J16" s="43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2">
        <f t="shared" si="1"/>
        <v>0.24272511142630329</v>
      </c>
      <c r="P16" s="382"/>
      <c r="R16" s="100">
        <f>G22</f>
        <v>1.5765894456781062</v>
      </c>
    </row>
    <row r="17" spans="1:30" s="17" customFormat="1" ht="15" customHeight="1" x14ac:dyDescent="0.15">
      <c r="A17" s="383" t="s">
        <v>64</v>
      </c>
      <c r="B17" s="36" t="s">
        <v>100</v>
      </c>
      <c r="C17" s="28">
        <v>83.197790637897199</v>
      </c>
      <c r="D17" s="28">
        <v>73.825870068779764</v>
      </c>
      <c r="E17" s="28">
        <v>85.088518825584714</v>
      </c>
      <c r="F17" s="28">
        <v>86.982135759159902</v>
      </c>
      <c r="G17" s="28">
        <v>84.874048945394463</v>
      </c>
      <c r="H17" s="28">
        <v>89.063291252645485</v>
      </c>
      <c r="I17" s="28">
        <v>114.29888378637952</v>
      </c>
      <c r="J17" s="28">
        <v>114.22235101899076</v>
      </c>
      <c r="K17" s="28">
        <v>95.861922246889264</v>
      </c>
      <c r="L17" s="28">
        <v>127.68127543300696</v>
      </c>
      <c r="M17" s="28">
        <v>92.942292228325314</v>
      </c>
      <c r="N17" s="28">
        <v>84.925549646946664</v>
      </c>
      <c r="O17" s="35">
        <f>SUM(C17:N17)</f>
        <v>1132.9639298499999</v>
      </c>
      <c r="P17" s="380">
        <f>RANK(R15,R14:R21,0)</f>
        <v>4</v>
      </c>
      <c r="R17" s="100">
        <f>G25</f>
        <v>1.1597459176125735</v>
      </c>
      <c r="S17" s="17">
        <v>831977.90637897176</v>
      </c>
      <c r="T17" s="17">
        <v>738258.70068779762</v>
      </c>
      <c r="U17" s="17">
        <v>850885.18825584708</v>
      </c>
      <c r="V17" s="17">
        <v>869821.35759159899</v>
      </c>
      <c r="W17" s="17">
        <v>848740.48945394461</v>
      </c>
      <c r="X17" s="17">
        <v>890632.91252645478</v>
      </c>
      <c r="Y17" s="17">
        <v>1142988.8378637952</v>
      </c>
      <c r="Z17" s="17">
        <v>1142223.5101899076</v>
      </c>
      <c r="AA17" s="17">
        <v>958619.22246889269</v>
      </c>
      <c r="AB17" s="17">
        <v>1276812.7543300695</v>
      </c>
      <c r="AC17" s="17">
        <v>929422.92228325317</v>
      </c>
      <c r="AD17" s="17">
        <v>849255.4964694666</v>
      </c>
    </row>
    <row r="18" spans="1:30" s="17" customFormat="1" ht="15" customHeight="1" x14ac:dyDescent="0.15">
      <c r="A18" s="384"/>
      <c r="B18" s="18" t="s">
        <v>102</v>
      </c>
      <c r="C18" s="1">
        <v>99.577062999999995</v>
      </c>
      <c r="D18" s="1">
        <v>66.370098999999996</v>
      </c>
      <c r="E18" s="1">
        <v>79.125163999999998</v>
      </c>
      <c r="F18" s="1">
        <v>89.248649999999998</v>
      </c>
      <c r="G18" s="49">
        <v>82.166424000000006</v>
      </c>
      <c r="H18" s="33"/>
      <c r="I18" s="33"/>
      <c r="J18" s="33"/>
      <c r="K18" s="33"/>
      <c r="L18" s="33"/>
      <c r="M18" s="33"/>
      <c r="N18" s="33"/>
      <c r="O18" s="25">
        <f>SUM(C18:N18)</f>
        <v>416.48739999999998</v>
      </c>
      <c r="P18" s="381"/>
      <c r="R18" s="100">
        <f>G28</f>
        <v>0.67928987123763573</v>
      </c>
    </row>
    <row r="19" spans="1:30" s="17" customFormat="1" ht="15" customHeight="1" x14ac:dyDescent="0.15">
      <c r="A19" s="385"/>
      <c r="B19" s="37" t="s">
        <v>109</v>
      </c>
      <c r="C19" s="42">
        <f>C18/C17</f>
        <v>1.1968714822415238</v>
      </c>
      <c r="D19" s="42">
        <f t="shared" ref="D19:O19" si="2">D18/D17</f>
        <v>0.89900869354016943</v>
      </c>
      <c r="E19" s="42">
        <f t="shared" si="2"/>
        <v>0.92991586987418995</v>
      </c>
      <c r="F19" s="42">
        <f t="shared" si="2"/>
        <v>1.0260572383174831</v>
      </c>
      <c r="G19" s="48">
        <f t="shared" si="2"/>
        <v>0.96809831769500632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2">
        <f t="shared" si="2"/>
        <v>0.36760870229570441</v>
      </c>
      <c r="P19" s="382"/>
      <c r="R19" s="100">
        <f>G31</f>
        <v>0.71290258862709199</v>
      </c>
    </row>
    <row r="20" spans="1:30" s="17" customFormat="1" ht="15" customHeight="1" x14ac:dyDescent="0.15">
      <c r="A20" s="384" t="s">
        <v>5</v>
      </c>
      <c r="B20" s="18" t="s">
        <v>100</v>
      </c>
      <c r="C20" s="3">
        <f>S20/10000</f>
        <v>135.17469278399994</v>
      </c>
      <c r="D20" s="3">
        <f t="shared" ref="D20:N20" si="3">T20/10000</f>
        <v>70.534753359999996</v>
      </c>
      <c r="E20" s="3">
        <f t="shared" si="3"/>
        <v>67.204939679999995</v>
      </c>
      <c r="F20" s="3">
        <f t="shared" si="3"/>
        <v>80.362410479999994</v>
      </c>
      <c r="G20" s="3">
        <f t="shared" si="3"/>
        <v>66.870835200000002</v>
      </c>
      <c r="H20" s="3">
        <f t="shared" si="3"/>
        <v>74.914378800000009</v>
      </c>
      <c r="I20" s="3">
        <f t="shared" si="3"/>
        <v>72.094375680000013</v>
      </c>
      <c r="J20" s="3">
        <f t="shared" si="3"/>
        <v>63.290153920000002</v>
      </c>
      <c r="K20" s="3">
        <f t="shared" si="3"/>
        <v>72.228169600000001</v>
      </c>
      <c r="L20" s="3">
        <f t="shared" si="3"/>
        <v>74.262385199999997</v>
      </c>
      <c r="M20" s="3">
        <f t="shared" si="3"/>
        <v>88.286149999999992</v>
      </c>
      <c r="N20" s="3">
        <f t="shared" si="3"/>
        <v>96.419775999999985</v>
      </c>
      <c r="O20" s="25">
        <f>SUM(C20:N20)</f>
        <v>961.64302070399992</v>
      </c>
      <c r="P20" s="380">
        <f>RANK(R16,R14:R21,0)</f>
        <v>1</v>
      </c>
      <c r="R20" s="100">
        <f>G34</f>
        <v>1.3432567613072814</v>
      </c>
      <c r="S20" s="17">
        <v>1351746.9278399996</v>
      </c>
      <c r="T20" s="17">
        <v>705347.53359999997</v>
      </c>
      <c r="U20" s="17">
        <v>672049.39679999999</v>
      </c>
      <c r="V20" s="17">
        <v>803624.10479999997</v>
      </c>
      <c r="W20" s="17">
        <v>668708.35200000007</v>
      </c>
      <c r="X20" s="17">
        <v>749143.78800000006</v>
      </c>
      <c r="Y20" s="17">
        <v>720943.75680000009</v>
      </c>
      <c r="Z20" s="17">
        <v>632901.5392</v>
      </c>
      <c r="AA20" s="17">
        <v>722281.696</v>
      </c>
      <c r="AB20" s="17">
        <v>742623.85199999996</v>
      </c>
      <c r="AC20" s="17">
        <v>882861.49999999988</v>
      </c>
      <c r="AD20" s="17">
        <v>964197.75999999978</v>
      </c>
    </row>
    <row r="21" spans="1:30" s="17" customFormat="1" ht="15" customHeight="1" x14ac:dyDescent="0.15">
      <c r="A21" s="384"/>
      <c r="B21" s="18" t="s">
        <v>102</v>
      </c>
      <c r="C21" s="1">
        <v>158.37</v>
      </c>
      <c r="D21" s="1">
        <v>80.843492999999995</v>
      </c>
      <c r="E21" s="1">
        <v>108.14</v>
      </c>
      <c r="F21" s="1">
        <v>114.27</v>
      </c>
      <c r="G21" s="49">
        <v>105.427853</v>
      </c>
      <c r="H21" s="33"/>
      <c r="I21" s="33"/>
      <c r="J21" s="33"/>
      <c r="K21" s="33"/>
      <c r="L21" s="33"/>
      <c r="M21" s="33"/>
      <c r="N21" s="33"/>
      <c r="O21" s="25">
        <f>SUM(C21:N21)</f>
        <v>567.05134599999997</v>
      </c>
      <c r="P21" s="381"/>
      <c r="R21" s="100">
        <f>G37</f>
        <v>0.24314578301489476</v>
      </c>
    </row>
    <row r="22" spans="1:30" s="17" customFormat="1" ht="15" customHeight="1" x14ac:dyDescent="0.15">
      <c r="A22" s="384"/>
      <c r="B22" s="27" t="s">
        <v>109</v>
      </c>
      <c r="C22" s="42">
        <f>C21/C20</f>
        <v>1.171595042964622</v>
      </c>
      <c r="D22" s="42">
        <f t="shared" ref="D22:O22" si="4">D21/D20</f>
        <v>1.1461512112672396</v>
      </c>
      <c r="E22" s="42">
        <f t="shared" si="4"/>
        <v>1.6091079095512106</v>
      </c>
      <c r="F22" s="42">
        <f t="shared" si="4"/>
        <v>1.4219334551747758</v>
      </c>
      <c r="G22" s="48">
        <f t="shared" si="4"/>
        <v>1.5765894456781062</v>
      </c>
      <c r="H22" s="43">
        <f t="shared" si="4"/>
        <v>0</v>
      </c>
      <c r="I22" s="43">
        <f t="shared" si="4"/>
        <v>0</v>
      </c>
      <c r="J22" s="43">
        <f t="shared" si="4"/>
        <v>0</v>
      </c>
      <c r="K22" s="43">
        <f t="shared" si="4"/>
        <v>0</v>
      </c>
      <c r="L22" s="43">
        <f t="shared" si="4"/>
        <v>0</v>
      </c>
      <c r="M22" s="43">
        <f t="shared" si="4"/>
        <v>0</v>
      </c>
      <c r="N22" s="43">
        <f t="shared" si="4"/>
        <v>0</v>
      </c>
      <c r="O22" s="42">
        <f t="shared" si="4"/>
        <v>0.58966927829921012</v>
      </c>
      <c r="P22" s="382"/>
    </row>
    <row r="23" spans="1:30" s="17" customFormat="1" ht="15" customHeight="1" x14ac:dyDescent="0.15">
      <c r="A23" s="383" t="s">
        <v>6</v>
      </c>
      <c r="B23" s="36" t="s">
        <v>100</v>
      </c>
      <c r="C23" s="28">
        <f>S23/10000</f>
        <v>19.028621188333332</v>
      </c>
      <c r="D23" s="28">
        <f t="shared" ref="D23:N23" si="5">T23/10000</f>
        <v>7.4287883466420839</v>
      </c>
      <c r="E23" s="28">
        <f t="shared" si="5"/>
        <v>15.320507731973782</v>
      </c>
      <c r="F23" s="28">
        <f t="shared" si="5"/>
        <v>12.471491151836121</v>
      </c>
      <c r="G23" s="28">
        <f t="shared" si="5"/>
        <v>14.116272151836121</v>
      </c>
      <c r="H23" s="28">
        <f t="shared" si="5"/>
        <v>12.643368151836121</v>
      </c>
      <c r="I23" s="28">
        <f t="shared" si="5"/>
        <v>14.16736815183612</v>
      </c>
      <c r="J23" s="28">
        <f t="shared" si="5"/>
        <v>9.7329831518361214</v>
      </c>
      <c r="K23" s="28">
        <f t="shared" si="5"/>
        <v>11.603983151836122</v>
      </c>
      <c r="L23" s="28">
        <f t="shared" si="5"/>
        <v>14.478882151836121</v>
      </c>
      <c r="M23" s="28">
        <f t="shared" si="5"/>
        <v>10.02358215183612</v>
      </c>
      <c r="N23" s="28">
        <f t="shared" si="5"/>
        <v>17.627882151836118</v>
      </c>
      <c r="O23" s="35">
        <f>SUM(C23:N23)</f>
        <v>158.64372963347427</v>
      </c>
      <c r="P23" s="380">
        <f>RANK(R17,R14:R21,0)</f>
        <v>3</v>
      </c>
      <c r="S23" s="17">
        <v>190286.21188333334</v>
      </c>
      <c r="T23" s="17">
        <v>74287.883466420841</v>
      </c>
      <c r="U23" s="17">
        <v>153205.07731973781</v>
      </c>
      <c r="V23" s="17">
        <v>124714.91151836122</v>
      </c>
      <c r="W23" s="17">
        <v>141162.72151836121</v>
      </c>
      <c r="X23" s="17">
        <v>126433.68151836121</v>
      </c>
      <c r="Y23" s="17">
        <v>141673.68151836121</v>
      </c>
      <c r="Z23" s="17">
        <v>97329.831518361214</v>
      </c>
      <c r="AA23" s="17">
        <v>116039.83151836121</v>
      </c>
      <c r="AB23" s="17">
        <v>144788.82151836122</v>
      </c>
      <c r="AC23" s="17">
        <v>100235.8215183612</v>
      </c>
      <c r="AD23" s="17">
        <v>176278.82151836119</v>
      </c>
    </row>
    <row r="24" spans="1:30" s="17" customFormat="1" ht="15" customHeight="1" x14ac:dyDescent="0.15">
      <c r="A24" s="384"/>
      <c r="B24" s="18" t="s">
        <v>102</v>
      </c>
      <c r="C24" s="1">
        <v>21.37</v>
      </c>
      <c r="D24" s="1">
        <v>6.2009679999999996</v>
      </c>
      <c r="E24" s="1">
        <v>15.64</v>
      </c>
      <c r="F24" s="1">
        <v>19.96</v>
      </c>
      <c r="G24" s="49">
        <v>16.371289000000001</v>
      </c>
      <c r="H24" s="33"/>
      <c r="I24" s="33"/>
      <c r="J24" s="33"/>
      <c r="K24" s="33"/>
      <c r="L24" s="33"/>
      <c r="M24" s="33"/>
      <c r="N24" s="33"/>
      <c r="O24" s="25">
        <f>SUM(C24:N24)</f>
        <v>79.542257000000006</v>
      </c>
      <c r="P24" s="381"/>
    </row>
    <row r="25" spans="1:30" s="17" customFormat="1" ht="15" customHeight="1" x14ac:dyDescent="0.15">
      <c r="A25" s="385"/>
      <c r="B25" s="37" t="s">
        <v>109</v>
      </c>
      <c r="C25" s="42">
        <f>C24/C23</f>
        <v>1.1230451112822717</v>
      </c>
      <c r="D25" s="42">
        <f t="shared" ref="D25:O25" si="6">D24/D23</f>
        <v>0.83472131801990612</v>
      </c>
      <c r="E25" s="42">
        <f t="shared" si="6"/>
        <v>1.0208538955506965</v>
      </c>
      <c r="F25" s="42">
        <f t="shared" si="6"/>
        <v>1.6004501592467058</v>
      </c>
      <c r="G25" s="48">
        <f t="shared" si="6"/>
        <v>1.1597459176125735</v>
      </c>
      <c r="H25" s="43">
        <f t="shared" si="6"/>
        <v>0</v>
      </c>
      <c r="I25" s="43">
        <f t="shared" si="6"/>
        <v>0</v>
      </c>
      <c r="J25" s="43">
        <f t="shared" si="6"/>
        <v>0</v>
      </c>
      <c r="K25" s="43">
        <f t="shared" si="6"/>
        <v>0</v>
      </c>
      <c r="L25" s="43">
        <f t="shared" si="6"/>
        <v>0</v>
      </c>
      <c r="M25" s="43">
        <f t="shared" si="6"/>
        <v>0</v>
      </c>
      <c r="N25" s="43">
        <f t="shared" si="6"/>
        <v>0</v>
      </c>
      <c r="O25" s="42">
        <f t="shared" si="6"/>
        <v>0.50138922719335999</v>
      </c>
      <c r="P25" s="382"/>
    </row>
    <row r="26" spans="1:30" s="17" customFormat="1" ht="15" customHeight="1" x14ac:dyDescent="0.15">
      <c r="A26" s="384" t="s">
        <v>7</v>
      </c>
      <c r="B26" s="18" t="s">
        <v>100</v>
      </c>
      <c r="C26" s="3">
        <f>S26/10000</f>
        <v>27.800752000000003</v>
      </c>
      <c r="D26" s="3">
        <f t="shared" ref="D26:N26" si="7">T26/10000</f>
        <v>20.904067999999999</v>
      </c>
      <c r="E26" s="3">
        <f t="shared" si="7"/>
        <v>22.152726999999999</v>
      </c>
      <c r="F26" s="3">
        <f t="shared" si="7"/>
        <v>23.879532999999999</v>
      </c>
      <c r="G26" s="3">
        <f t="shared" si="7"/>
        <v>20.712807000000002</v>
      </c>
      <c r="H26" s="3">
        <f t="shared" si="7"/>
        <v>57.358212000000002</v>
      </c>
      <c r="I26" s="3">
        <f t="shared" si="7"/>
        <v>47.346800999999999</v>
      </c>
      <c r="J26" s="3">
        <f t="shared" si="7"/>
        <v>52.265761000000005</v>
      </c>
      <c r="K26" s="3">
        <f t="shared" si="7"/>
        <v>81.613562000000016</v>
      </c>
      <c r="L26" s="3">
        <f t="shared" si="7"/>
        <v>41.389163999999987</v>
      </c>
      <c r="M26" s="3">
        <f t="shared" si="7"/>
        <v>48.506618999999993</v>
      </c>
      <c r="N26" s="3">
        <f t="shared" si="7"/>
        <v>51.353825999999991</v>
      </c>
      <c r="O26" s="25">
        <f>SUM(C26:N26)</f>
        <v>495.28383199999996</v>
      </c>
      <c r="P26" s="380">
        <f>RANK(R18,R14:R21,0)</f>
        <v>6</v>
      </c>
      <c r="S26" s="17">
        <v>278007.52</v>
      </c>
      <c r="T26" s="17">
        <v>209040.68</v>
      </c>
      <c r="U26" s="17">
        <v>221527.27</v>
      </c>
      <c r="V26" s="17">
        <v>238795.33</v>
      </c>
      <c r="W26" s="17">
        <v>207128.07</v>
      </c>
      <c r="X26" s="17">
        <v>573582.12</v>
      </c>
      <c r="Y26" s="17">
        <v>473468.01</v>
      </c>
      <c r="Z26" s="17">
        <v>522657.61000000004</v>
      </c>
      <c r="AA26" s="17">
        <v>816135.62000000011</v>
      </c>
      <c r="AB26" s="17">
        <v>413891.6399999999</v>
      </c>
      <c r="AC26" s="17">
        <v>485066.18999999994</v>
      </c>
      <c r="AD26" s="17">
        <v>513538.25999999989</v>
      </c>
    </row>
    <row r="27" spans="1:30" s="17" customFormat="1" ht="15" customHeight="1" x14ac:dyDescent="0.15">
      <c r="A27" s="384"/>
      <c r="B27" s="18" t="s">
        <v>102</v>
      </c>
      <c r="C27" s="1">
        <v>14.95</v>
      </c>
      <c r="D27" s="1">
        <v>10.42</v>
      </c>
      <c r="E27" s="1">
        <v>21.7</v>
      </c>
      <c r="F27" s="1">
        <v>12.84</v>
      </c>
      <c r="G27" s="49">
        <v>14.07</v>
      </c>
      <c r="H27" s="33"/>
      <c r="I27" s="33"/>
      <c r="J27" s="33"/>
      <c r="K27" s="33"/>
      <c r="L27" s="33"/>
      <c r="M27" s="33"/>
      <c r="N27" s="33"/>
      <c r="O27" s="25">
        <f>SUM(C27:N27)</f>
        <v>73.97999999999999</v>
      </c>
      <c r="P27" s="381"/>
    </row>
    <row r="28" spans="1:30" s="17" customFormat="1" ht="15" customHeight="1" x14ac:dyDescent="0.15">
      <c r="A28" s="384"/>
      <c r="B28" s="27" t="s">
        <v>109</v>
      </c>
      <c r="C28" s="42">
        <f>C27/C26</f>
        <v>0.53775523770004485</v>
      </c>
      <c r="D28" s="42">
        <f t="shared" ref="D28:O28" si="8">D27/D26</f>
        <v>0.49846757100101285</v>
      </c>
      <c r="E28" s="42">
        <f t="shared" si="8"/>
        <v>0.97956337384557668</v>
      </c>
      <c r="F28" s="42">
        <f t="shared" si="8"/>
        <v>0.53769895751311392</v>
      </c>
      <c r="G28" s="48">
        <f t="shared" si="8"/>
        <v>0.67928987123763573</v>
      </c>
      <c r="H28" s="43">
        <f t="shared" si="8"/>
        <v>0</v>
      </c>
      <c r="I28" s="43">
        <f t="shared" si="8"/>
        <v>0</v>
      </c>
      <c r="J28" s="43">
        <f t="shared" si="8"/>
        <v>0</v>
      </c>
      <c r="K28" s="43">
        <f t="shared" si="8"/>
        <v>0</v>
      </c>
      <c r="L28" s="43">
        <f t="shared" si="8"/>
        <v>0</v>
      </c>
      <c r="M28" s="43">
        <f t="shared" si="8"/>
        <v>0</v>
      </c>
      <c r="N28" s="43">
        <f t="shared" si="8"/>
        <v>0</v>
      </c>
      <c r="O28" s="42">
        <f t="shared" si="8"/>
        <v>0.14936889763039951</v>
      </c>
      <c r="P28" s="382"/>
    </row>
    <row r="29" spans="1:30" s="17" customFormat="1" ht="15" customHeight="1" x14ac:dyDescent="0.15">
      <c r="A29" s="383" t="s">
        <v>8</v>
      </c>
      <c r="B29" s="36" t="s">
        <v>100</v>
      </c>
      <c r="C29" s="28">
        <v>25.334600649999995</v>
      </c>
      <c r="D29" s="28">
        <v>13.85417287222222</v>
      </c>
      <c r="E29" s="28">
        <v>15.77942133888889</v>
      </c>
      <c r="F29" s="28">
        <v>12.039798388888888</v>
      </c>
      <c r="G29" s="28">
        <v>12.372798388888887</v>
      </c>
      <c r="H29" s="28">
        <v>23.933798388888889</v>
      </c>
      <c r="I29" s="28">
        <v>12.121302038888889</v>
      </c>
      <c r="J29" s="28">
        <v>11.640302038888889</v>
      </c>
      <c r="K29" s="28">
        <v>54.029302038888886</v>
      </c>
      <c r="L29" s="28">
        <v>13.83430203888889</v>
      </c>
      <c r="M29" s="28">
        <v>27.028302038888889</v>
      </c>
      <c r="N29" s="28">
        <v>19.353715038888886</v>
      </c>
      <c r="O29" s="35">
        <f>SUM(C29:N29)</f>
        <v>241.32181526111108</v>
      </c>
      <c r="P29" s="380">
        <f>RANK(R19,R14:R21,0)</f>
        <v>5</v>
      </c>
      <c r="S29" s="17">
        <v>253346.00649999996</v>
      </c>
      <c r="T29" s="17">
        <v>138541.72872222221</v>
      </c>
      <c r="U29" s="17">
        <v>157794.21338888889</v>
      </c>
      <c r="V29" s="17">
        <v>120397.98388888888</v>
      </c>
      <c r="W29" s="17">
        <v>123727.98388888888</v>
      </c>
      <c r="X29" s="17">
        <v>239337.98388888888</v>
      </c>
      <c r="Y29" s="17">
        <v>121213.02038888888</v>
      </c>
      <c r="Z29" s="17">
        <v>116403.02038888888</v>
      </c>
      <c r="AA29" s="17">
        <v>540293.02038888889</v>
      </c>
      <c r="AB29" s="17">
        <v>138343.02038888889</v>
      </c>
      <c r="AC29" s="17">
        <v>270283.02038888889</v>
      </c>
      <c r="AD29" s="17">
        <v>193537.15038888887</v>
      </c>
    </row>
    <row r="30" spans="1:30" s="17" customFormat="1" ht="15" customHeight="1" x14ac:dyDescent="0.15">
      <c r="A30" s="384"/>
      <c r="B30" s="18" t="s">
        <v>102</v>
      </c>
      <c r="C30" s="1">
        <v>9.0334000000000003</v>
      </c>
      <c r="D30" s="1">
        <v>9.3637990000000002</v>
      </c>
      <c r="E30" s="1">
        <v>14.681800000000001</v>
      </c>
      <c r="F30" s="1">
        <v>8.0188000000000006</v>
      </c>
      <c r="G30" s="49">
        <v>8.8206000000000007</v>
      </c>
      <c r="H30" s="33"/>
      <c r="I30" s="33"/>
      <c r="J30" s="33"/>
      <c r="K30" s="33"/>
      <c r="L30" s="33"/>
      <c r="M30" s="33"/>
      <c r="N30" s="33"/>
      <c r="O30" s="25">
        <f>SUM(C30:N30)</f>
        <v>49.918399000000001</v>
      </c>
      <c r="P30" s="381"/>
    </row>
    <row r="31" spans="1:30" s="17" customFormat="1" ht="15" customHeight="1" x14ac:dyDescent="0.15">
      <c r="A31" s="384"/>
      <c r="B31" s="37" t="s">
        <v>109</v>
      </c>
      <c r="C31" s="42">
        <f>C30/C29</f>
        <v>0.35656374161161297</v>
      </c>
      <c r="D31" s="42">
        <f t="shared" ref="D31:O31" si="9">D30/D29</f>
        <v>0.67588293334887772</v>
      </c>
      <c r="E31" s="42">
        <f t="shared" si="9"/>
        <v>0.93043969640485069</v>
      </c>
      <c r="F31" s="42">
        <f t="shared" si="9"/>
        <v>0.66602444168834862</v>
      </c>
      <c r="G31" s="48">
        <f t="shared" si="9"/>
        <v>0.71290258862709199</v>
      </c>
      <c r="H31" s="43">
        <f t="shared" si="9"/>
        <v>0</v>
      </c>
      <c r="I31" s="43">
        <f t="shared" si="9"/>
        <v>0</v>
      </c>
      <c r="J31" s="43">
        <f t="shared" si="9"/>
        <v>0</v>
      </c>
      <c r="K31" s="43">
        <f t="shared" si="9"/>
        <v>0</v>
      </c>
      <c r="L31" s="43">
        <f t="shared" si="9"/>
        <v>0</v>
      </c>
      <c r="M31" s="43">
        <f t="shared" si="9"/>
        <v>0</v>
      </c>
      <c r="N31" s="43">
        <f t="shared" si="9"/>
        <v>0</v>
      </c>
      <c r="O31" s="42">
        <f t="shared" si="9"/>
        <v>0.20685406723792504</v>
      </c>
      <c r="P31" s="382"/>
    </row>
    <row r="32" spans="1:30" s="17" customFormat="1" ht="15" customHeight="1" x14ac:dyDescent="0.15">
      <c r="A32" s="383" t="s">
        <v>9</v>
      </c>
      <c r="B32" s="18" t="s">
        <v>100</v>
      </c>
      <c r="C32" s="28">
        <f>S32/10000</f>
        <v>36.046713236339002</v>
      </c>
      <c r="D32" s="28">
        <f t="shared" ref="D32" si="10">T32/10000</f>
        <v>25.583592208410405</v>
      </c>
      <c r="E32" s="28">
        <f t="shared" ref="E32" si="11">U32/10000</f>
        <v>21.504756737665819</v>
      </c>
      <c r="F32" s="28">
        <f t="shared" ref="F32" si="12">V32/10000</f>
        <v>20.716655654354817</v>
      </c>
      <c r="G32" s="28">
        <f t="shared" ref="G32" si="13">W32/10000</f>
        <v>20.664054557213817</v>
      </c>
      <c r="H32" s="28">
        <f t="shared" ref="H32" si="14">X32/10000</f>
        <v>28.170166939296816</v>
      </c>
      <c r="I32" s="28">
        <f t="shared" ref="I32" si="15">Y32/10000</f>
        <v>48.626426157960822</v>
      </c>
      <c r="J32" s="28">
        <f t="shared" ref="J32" si="16">Z32/10000</f>
        <v>21.021734341366816</v>
      </c>
      <c r="K32" s="28">
        <f t="shared" ref="K32" si="17">AA32/10000</f>
        <v>21.266530422339819</v>
      </c>
      <c r="L32" s="28">
        <f t="shared" ref="L32" si="18">AB32/10000</f>
        <v>21.22524106123582</v>
      </c>
      <c r="M32" s="28">
        <f t="shared" ref="M32" si="19">AC32/10000</f>
        <v>23.236902545897816</v>
      </c>
      <c r="N32" s="28">
        <f t="shared" ref="N32" si="20">AD32/10000</f>
        <v>22.879773282642816</v>
      </c>
      <c r="O32" s="35">
        <f>SUM(C32:N32)</f>
        <v>310.94254714472459</v>
      </c>
      <c r="P32" s="380">
        <f>RANK(R20,R14:R21,0)</f>
        <v>2</v>
      </c>
      <c r="S32" s="17">
        <v>360467.13236339</v>
      </c>
      <c r="T32" s="17">
        <v>255835.92208410404</v>
      </c>
      <c r="U32" s="17">
        <v>215047.56737665817</v>
      </c>
      <c r="V32" s="17">
        <v>207166.55654354818</v>
      </c>
      <c r="W32" s="17">
        <v>206640.54557213816</v>
      </c>
      <c r="X32" s="17">
        <v>281701.66939296818</v>
      </c>
      <c r="Y32" s="17">
        <v>486264.2615796082</v>
      </c>
      <c r="Z32" s="17">
        <v>210217.34341366816</v>
      </c>
      <c r="AA32" s="17">
        <v>212665.30422339818</v>
      </c>
      <c r="AB32" s="17">
        <v>212252.41061235819</v>
      </c>
      <c r="AC32" s="17">
        <v>232369.02545897817</v>
      </c>
      <c r="AD32" s="17">
        <v>228797.73282642817</v>
      </c>
    </row>
    <row r="33" spans="1:30" s="17" customFormat="1" ht="15" customHeight="1" x14ac:dyDescent="0.15">
      <c r="A33" s="384"/>
      <c r="B33" s="18" t="s">
        <v>102</v>
      </c>
      <c r="C33" s="1">
        <v>42.296669000000001</v>
      </c>
      <c r="D33" s="1">
        <v>21.336169000000002</v>
      </c>
      <c r="E33" s="1">
        <v>23.425452</v>
      </c>
      <c r="F33" s="1">
        <v>27.802391</v>
      </c>
      <c r="G33" s="49">
        <v>27.757131000000001</v>
      </c>
      <c r="H33" s="33"/>
      <c r="I33" s="33"/>
      <c r="J33" s="33"/>
      <c r="K33" s="33"/>
      <c r="L33" s="33"/>
      <c r="M33" s="33"/>
      <c r="N33" s="33"/>
      <c r="O33" s="25">
        <f>SUM(C33:N33)</f>
        <v>142.61781200000001</v>
      </c>
      <c r="P33" s="381"/>
    </row>
    <row r="34" spans="1:30" s="17" customFormat="1" ht="15" customHeight="1" x14ac:dyDescent="0.15">
      <c r="A34" s="385"/>
      <c r="B34" s="27" t="s">
        <v>109</v>
      </c>
      <c r="C34" s="42">
        <f>C33/C32</f>
        <v>1.1733848998293792</v>
      </c>
      <c r="D34" s="42">
        <f t="shared" ref="D34:O34" si="21">D33/D32</f>
        <v>0.83397862294669878</v>
      </c>
      <c r="E34" s="42">
        <f t="shared" si="21"/>
        <v>1.0893149030126001</v>
      </c>
      <c r="F34" s="42">
        <f t="shared" si="21"/>
        <v>1.3420308501462059</v>
      </c>
      <c r="G34" s="48">
        <f t="shared" si="21"/>
        <v>1.3432567613072814</v>
      </c>
      <c r="H34" s="43">
        <f t="shared" si="21"/>
        <v>0</v>
      </c>
      <c r="I34" s="43">
        <f t="shared" si="21"/>
        <v>0</v>
      </c>
      <c r="J34" s="43">
        <f t="shared" si="21"/>
        <v>0</v>
      </c>
      <c r="K34" s="43">
        <f t="shared" si="21"/>
        <v>0</v>
      </c>
      <c r="L34" s="43">
        <f t="shared" si="21"/>
        <v>0</v>
      </c>
      <c r="M34" s="43">
        <f t="shared" si="21"/>
        <v>0</v>
      </c>
      <c r="N34" s="43">
        <f t="shared" si="21"/>
        <v>0</v>
      </c>
      <c r="O34" s="42">
        <f t="shared" si="21"/>
        <v>0.45866290512382091</v>
      </c>
      <c r="P34" s="382"/>
    </row>
    <row r="35" spans="1:30" s="17" customFormat="1" ht="15" customHeight="1" x14ac:dyDescent="0.15">
      <c r="A35" s="384" t="s">
        <v>65</v>
      </c>
      <c r="B35" s="36" t="s">
        <v>100</v>
      </c>
      <c r="C35" s="28">
        <f>S35/10000</f>
        <v>143.54007109733337</v>
      </c>
      <c r="D35" s="28">
        <f t="shared" ref="D35" si="22">T35/10000</f>
        <v>137.48092819733338</v>
      </c>
      <c r="E35" s="28">
        <f t="shared" ref="E35" si="23">U35/10000</f>
        <v>207.81656562133335</v>
      </c>
      <c r="F35" s="28">
        <f t="shared" ref="F35" si="24">V35/10000</f>
        <v>313.6458917413334</v>
      </c>
      <c r="G35" s="28">
        <f t="shared" ref="G35" si="25">W35/10000</f>
        <v>264.45040174133339</v>
      </c>
      <c r="H35" s="28">
        <f t="shared" ref="H35" si="26">X35/10000</f>
        <v>148.70282774133335</v>
      </c>
      <c r="I35" s="28">
        <f t="shared" ref="I35" si="27">Y35/10000</f>
        <v>156.45486294133335</v>
      </c>
      <c r="J35" s="28">
        <f t="shared" ref="J35" si="28">Z35/10000</f>
        <v>188.34396294133336</v>
      </c>
      <c r="K35" s="28">
        <f t="shared" ref="K35" si="29">AA35/10000</f>
        <v>175.42482294133336</v>
      </c>
      <c r="L35" s="28">
        <f t="shared" ref="L35" si="30">AB35/10000</f>
        <v>207.10096294133334</v>
      </c>
      <c r="M35" s="28">
        <f t="shared" ref="M35" si="31">AC35/10000</f>
        <v>145.04455294133334</v>
      </c>
      <c r="N35" s="28">
        <f t="shared" ref="N35" si="32">AD35/10000</f>
        <v>146.79425294133335</v>
      </c>
      <c r="O35" s="25">
        <f>SUM(C35:N35)</f>
        <v>2234.8001037880003</v>
      </c>
      <c r="P35" s="380">
        <f>RANK(R21,R14:R21,0)</f>
        <v>8</v>
      </c>
      <c r="S35" s="17">
        <v>1435400.7109733338</v>
      </c>
      <c r="T35" s="17">
        <v>1374809.2819733338</v>
      </c>
      <c r="U35" s="17">
        <v>2078165.6562133336</v>
      </c>
      <c r="V35" s="17">
        <v>3136458.9174133339</v>
      </c>
      <c r="W35" s="17">
        <v>2644504.017413334</v>
      </c>
      <c r="X35" s="17">
        <v>1487028.2774133335</v>
      </c>
      <c r="Y35" s="17">
        <v>1564548.6294133335</v>
      </c>
      <c r="Z35" s="17">
        <v>1883439.6294133335</v>
      </c>
      <c r="AA35" s="17">
        <v>1754248.2294133336</v>
      </c>
      <c r="AB35" s="17">
        <v>2071009.6294133335</v>
      </c>
      <c r="AC35" s="17">
        <v>1450445.5294133334</v>
      </c>
      <c r="AD35" s="17">
        <v>1467942.5294133336</v>
      </c>
    </row>
    <row r="36" spans="1:30" s="17" customFormat="1" ht="15" customHeight="1" x14ac:dyDescent="0.15">
      <c r="A36" s="384"/>
      <c r="B36" s="18" t="s">
        <v>102</v>
      </c>
      <c r="C36" s="1">
        <v>14.675425000000001</v>
      </c>
      <c r="D36" s="1">
        <v>15.052424999999999</v>
      </c>
      <c r="E36" s="1">
        <v>16.309999999999999</v>
      </c>
      <c r="F36" s="1">
        <v>27.311301</v>
      </c>
      <c r="G36" s="49">
        <v>64.3</v>
      </c>
      <c r="H36" s="33"/>
      <c r="I36" s="33"/>
      <c r="J36" s="33"/>
      <c r="K36" s="33"/>
      <c r="L36" s="33"/>
      <c r="M36" s="33"/>
      <c r="N36" s="33"/>
      <c r="O36" s="25">
        <f>SUM(C36:N36)</f>
        <v>137.64915100000002</v>
      </c>
      <c r="P36" s="381"/>
    </row>
    <row r="37" spans="1:30" s="17" customFormat="1" ht="15" customHeight="1" x14ac:dyDescent="0.15">
      <c r="A37" s="384"/>
      <c r="B37" s="27" t="s">
        <v>109</v>
      </c>
      <c r="C37" s="42">
        <f>C36/C35</f>
        <v>0.10223922064277587</v>
      </c>
      <c r="D37" s="42">
        <f t="shared" ref="D37:O37" si="33">D36/D35</f>
        <v>0.1094873681562179</v>
      </c>
      <c r="E37" s="42">
        <f t="shared" si="33"/>
        <v>7.8482675099726021E-2</v>
      </c>
      <c r="F37" s="42">
        <f t="shared" si="33"/>
        <v>8.7076865086196872E-2</v>
      </c>
      <c r="G37" s="48">
        <f t="shared" si="33"/>
        <v>0.24314578301489476</v>
      </c>
      <c r="H37" s="43">
        <f t="shared" si="33"/>
        <v>0</v>
      </c>
      <c r="I37" s="43">
        <f t="shared" si="33"/>
        <v>0</v>
      </c>
      <c r="J37" s="43">
        <f t="shared" si="33"/>
        <v>0</v>
      </c>
      <c r="K37" s="43">
        <f t="shared" si="33"/>
        <v>0</v>
      </c>
      <c r="L37" s="43">
        <f t="shared" si="33"/>
        <v>0</v>
      </c>
      <c r="M37" s="43">
        <f t="shared" si="33"/>
        <v>0</v>
      </c>
      <c r="N37" s="43">
        <f t="shared" si="33"/>
        <v>0</v>
      </c>
      <c r="O37" s="42">
        <f t="shared" si="33"/>
        <v>6.1593495886582354E-2</v>
      </c>
      <c r="P37" s="382"/>
    </row>
    <row r="38" spans="1:30" s="17" customFormat="1" ht="15" customHeight="1" x14ac:dyDescent="0.15">
      <c r="A38" s="386" t="s">
        <v>10</v>
      </c>
      <c r="B38" s="30" t="s">
        <v>100</v>
      </c>
      <c r="C38" s="29">
        <f>C14+C17+C20+C23+C26+C29+C32+C35</f>
        <v>491.48394502228837</v>
      </c>
      <c r="D38" s="29">
        <f t="shared" ref="D38:N38" si="34">D14+D17+D20+D23+D26+D29+D32+D35</f>
        <v>366.53174648177344</v>
      </c>
      <c r="E38" s="29">
        <f t="shared" si="34"/>
        <v>455.60641036383208</v>
      </c>
      <c r="F38" s="29">
        <f t="shared" si="34"/>
        <v>568.8524896039587</v>
      </c>
      <c r="G38" s="29">
        <f t="shared" si="34"/>
        <v>512.57079141305223</v>
      </c>
      <c r="H38" s="29">
        <f t="shared" si="34"/>
        <v>450.75401670238625</v>
      </c>
      <c r="I38" s="29">
        <f t="shared" si="34"/>
        <v>485.38137651811758</v>
      </c>
      <c r="J38" s="29">
        <f t="shared" si="34"/>
        <v>480.60320517413487</v>
      </c>
      <c r="K38" s="29">
        <f t="shared" si="34"/>
        <v>535.72564916300644</v>
      </c>
      <c r="L38" s="29">
        <f t="shared" si="34"/>
        <v>518.38536958802001</v>
      </c>
      <c r="M38" s="29">
        <f t="shared" si="34"/>
        <v>451.78995766800034</v>
      </c>
      <c r="N38" s="29">
        <f t="shared" si="34"/>
        <v>457.4899318233667</v>
      </c>
      <c r="O38" s="29">
        <f>SUM(C38:N38)</f>
        <v>5775.1748895219362</v>
      </c>
      <c r="P38" s="401"/>
    </row>
    <row r="39" spans="1:30" ht="15" customHeight="1" x14ac:dyDescent="0.15">
      <c r="A39" s="387"/>
      <c r="B39" s="21" t="s">
        <v>102</v>
      </c>
      <c r="C39" s="26">
        <f>C15+C18+C21+C24+C27+C30+C33+C36</f>
        <v>374.31436536666666</v>
      </c>
      <c r="D39" s="26">
        <f t="shared" ref="D39:N39" si="35">D15+D18+D21+D24+D27+D30+D33+D36</f>
        <v>219.86507132666668</v>
      </c>
      <c r="E39" s="26">
        <f t="shared" si="35"/>
        <v>289.68426528666669</v>
      </c>
      <c r="F39" s="26">
        <f t="shared" si="35"/>
        <v>311.07972674666672</v>
      </c>
      <c r="G39" s="51">
        <f t="shared" si="35"/>
        <v>330.454026</v>
      </c>
      <c r="H39" s="34">
        <f t="shared" si="35"/>
        <v>0</v>
      </c>
      <c r="I39" s="34">
        <f t="shared" si="35"/>
        <v>0</v>
      </c>
      <c r="J39" s="34">
        <f t="shared" si="35"/>
        <v>0</v>
      </c>
      <c r="K39" s="34">
        <f t="shared" si="35"/>
        <v>0</v>
      </c>
      <c r="L39" s="34">
        <f t="shared" si="35"/>
        <v>0</v>
      </c>
      <c r="M39" s="34">
        <f t="shared" si="35"/>
        <v>0</v>
      </c>
      <c r="N39" s="34">
        <f t="shared" si="35"/>
        <v>0</v>
      </c>
      <c r="O39" s="26">
        <f>SUM(C39:N39)</f>
        <v>1525.3974547266666</v>
      </c>
      <c r="P39" s="402"/>
    </row>
    <row r="40" spans="1:30" ht="15" customHeight="1" x14ac:dyDescent="0.15">
      <c r="A40" s="388"/>
      <c r="B40" s="22" t="s">
        <v>109</v>
      </c>
      <c r="C40" s="44">
        <f>C39/C38</f>
        <v>0.76160039235806942</v>
      </c>
      <c r="D40" s="44">
        <f t="shared" ref="D40:N40" si="36">D39/D38</f>
        <v>0.59985273700596065</v>
      </c>
      <c r="E40" s="44">
        <f t="shared" si="36"/>
        <v>0.63582131132732411</v>
      </c>
      <c r="F40" s="44">
        <f t="shared" si="36"/>
        <v>0.54685482164848009</v>
      </c>
      <c r="G40" s="52">
        <f t="shared" si="36"/>
        <v>0.64469929136813708</v>
      </c>
      <c r="H40" s="45">
        <f t="shared" si="36"/>
        <v>0</v>
      </c>
      <c r="I40" s="45">
        <f t="shared" si="36"/>
        <v>0</v>
      </c>
      <c r="J40" s="45">
        <f t="shared" si="36"/>
        <v>0</v>
      </c>
      <c r="K40" s="45">
        <f t="shared" si="36"/>
        <v>0</v>
      </c>
      <c r="L40" s="45">
        <f t="shared" si="36"/>
        <v>0</v>
      </c>
      <c r="M40" s="45">
        <f t="shared" si="36"/>
        <v>0</v>
      </c>
      <c r="N40" s="45">
        <f t="shared" si="36"/>
        <v>0</v>
      </c>
      <c r="O40" s="44">
        <f>O39/O38</f>
        <v>0.26413008850939534</v>
      </c>
      <c r="P40" s="403"/>
    </row>
  </sheetData>
  <mergeCells count="21">
    <mergeCell ref="A17:A19"/>
    <mergeCell ref="P17:P19"/>
    <mergeCell ref="A1:P11"/>
    <mergeCell ref="A12:P12"/>
    <mergeCell ref="A13:B13"/>
    <mergeCell ref="A14:A16"/>
    <mergeCell ref="P14:P16"/>
    <mergeCell ref="A20:A22"/>
    <mergeCell ref="P20:P22"/>
    <mergeCell ref="A23:A25"/>
    <mergeCell ref="P23:P25"/>
    <mergeCell ref="A26:A28"/>
    <mergeCell ref="P26:P28"/>
    <mergeCell ref="A38:A40"/>
    <mergeCell ref="P38:P40"/>
    <mergeCell ref="A29:A31"/>
    <mergeCell ref="P29:P31"/>
    <mergeCell ref="A32:A34"/>
    <mergeCell ref="P32:P34"/>
    <mergeCell ref="A35:A37"/>
    <mergeCell ref="P35:P37"/>
  </mergeCells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567A-51EB-4EA0-AD85-40B86BA7D544}">
  <dimension ref="A1:AD40"/>
  <sheetViews>
    <sheetView zoomScale="85" zoomScaleNormal="85" workbookViewId="0">
      <selection activeCell="I48" sqref="I48"/>
    </sheetView>
  </sheetViews>
  <sheetFormatPr defaultRowHeight="15" customHeight="1" x14ac:dyDescent="0.15"/>
  <cols>
    <col min="18" max="18" width="9" style="175"/>
  </cols>
  <sheetData>
    <row r="1" spans="1:30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30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30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30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30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30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30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30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30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30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30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30" s="17" customFormat="1" ht="15" customHeight="1" x14ac:dyDescent="0.15">
      <c r="A12" s="337" t="s">
        <v>113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  <c r="R12" s="176"/>
    </row>
    <row r="13" spans="1:30" s="17" customFormat="1" ht="15" customHeight="1" x14ac:dyDescent="0.15">
      <c r="A13" s="337" t="s">
        <v>0</v>
      </c>
      <c r="B13" s="296"/>
      <c r="C13" s="23" t="s">
        <v>63</v>
      </c>
      <c r="D13" s="23" t="s">
        <v>17</v>
      </c>
      <c r="E13" s="23" t="s">
        <v>27</v>
      </c>
      <c r="F13" s="23" t="s">
        <v>28</v>
      </c>
      <c r="G13" s="23" t="s">
        <v>29</v>
      </c>
      <c r="H13" s="23" t="s">
        <v>30</v>
      </c>
      <c r="I13" s="23" t="s">
        <v>31</v>
      </c>
      <c r="J13" s="23" t="s">
        <v>32</v>
      </c>
      <c r="K13" s="23" t="s">
        <v>33</v>
      </c>
      <c r="L13" s="23" t="s">
        <v>34</v>
      </c>
      <c r="M13" s="23" t="s">
        <v>35</v>
      </c>
      <c r="N13" s="23" t="s">
        <v>36</v>
      </c>
      <c r="O13" s="23" t="s">
        <v>10</v>
      </c>
      <c r="P13" s="23" t="s">
        <v>106</v>
      </c>
      <c r="R13" s="176"/>
    </row>
    <row r="14" spans="1:30" s="17" customFormat="1" ht="15" customHeight="1" x14ac:dyDescent="0.15">
      <c r="A14" s="399" t="s">
        <v>4</v>
      </c>
      <c r="B14" s="18" t="s">
        <v>100</v>
      </c>
      <c r="C14" s="25">
        <v>1.01</v>
      </c>
      <c r="D14" s="25">
        <v>1.01</v>
      </c>
      <c r="E14" s="25">
        <v>1.01</v>
      </c>
      <c r="F14" s="25">
        <v>1.01</v>
      </c>
      <c r="G14" s="47">
        <v>1.01</v>
      </c>
      <c r="H14" s="47">
        <v>1.01</v>
      </c>
      <c r="I14" s="47">
        <v>1.01</v>
      </c>
      <c r="J14" s="47">
        <v>1.01</v>
      </c>
      <c r="K14" s="47">
        <v>1.01</v>
      </c>
      <c r="L14" s="47">
        <v>1.01</v>
      </c>
      <c r="M14" s="47">
        <v>1.01</v>
      </c>
      <c r="N14" s="47">
        <v>1.01</v>
      </c>
      <c r="O14" s="25">
        <f>SUM(C14:N14)</f>
        <v>12.12</v>
      </c>
      <c r="P14" s="380">
        <f>RANK(R14,R14:R21,0)</f>
        <v>8</v>
      </c>
      <c r="R14" s="176">
        <f>G16</f>
        <v>-6.7048712871287126</v>
      </c>
      <c r="S14" s="17">
        <v>100</v>
      </c>
      <c r="T14" s="17">
        <v>100</v>
      </c>
      <c r="U14" s="17">
        <v>100</v>
      </c>
      <c r="V14" s="17">
        <v>100</v>
      </c>
      <c r="W14" s="17">
        <v>100</v>
      </c>
      <c r="X14" s="17">
        <v>100</v>
      </c>
      <c r="Y14" s="17">
        <v>100</v>
      </c>
      <c r="Z14" s="17">
        <v>100</v>
      </c>
      <c r="AA14" s="17">
        <v>100</v>
      </c>
      <c r="AB14" s="17">
        <v>100</v>
      </c>
      <c r="AC14" s="17">
        <v>100</v>
      </c>
      <c r="AD14" s="17">
        <v>100</v>
      </c>
    </row>
    <row r="15" spans="1:30" s="17" customFormat="1" ht="15" customHeight="1" x14ac:dyDescent="0.15">
      <c r="A15" s="400"/>
      <c r="B15" s="18" t="s">
        <v>102</v>
      </c>
      <c r="C15" s="25">
        <v>-5.6797170000000001</v>
      </c>
      <c r="D15" s="25">
        <v>-0.26400000000000001</v>
      </c>
      <c r="E15" s="25">
        <v>-3.56</v>
      </c>
      <c r="F15" s="25">
        <v>-4.1019500000000004</v>
      </c>
      <c r="G15" s="47">
        <v>-6.7719199999999997</v>
      </c>
      <c r="H15" s="31"/>
      <c r="I15" s="31"/>
      <c r="J15" s="31"/>
      <c r="K15" s="31"/>
      <c r="L15" s="31"/>
      <c r="M15" s="31"/>
      <c r="N15" s="31"/>
      <c r="O15" s="25">
        <f>SUM(C15:N15)</f>
        <v>-20.377586999999998</v>
      </c>
      <c r="P15" s="381"/>
      <c r="R15" s="176">
        <f>G19</f>
        <v>0.59397245438576041</v>
      </c>
    </row>
    <row r="16" spans="1:30" s="17" customFormat="1" ht="15" customHeight="1" x14ac:dyDescent="0.15">
      <c r="A16" s="400"/>
      <c r="B16" s="27" t="s">
        <v>109</v>
      </c>
      <c r="C16" s="42">
        <f>C15/C14</f>
        <v>-5.6234821782178219</v>
      </c>
      <c r="D16" s="42">
        <f t="shared" ref="D16:O16" si="0">D15/D14</f>
        <v>-0.2613861386138614</v>
      </c>
      <c r="E16" s="42">
        <f t="shared" si="0"/>
        <v>-3.5247524752475248</v>
      </c>
      <c r="F16" s="42">
        <f t="shared" si="0"/>
        <v>-4.0613366336633669</v>
      </c>
      <c r="G16" s="48">
        <f t="shared" si="0"/>
        <v>-6.7048712871287126</v>
      </c>
      <c r="H16" s="43">
        <f t="shared" si="0"/>
        <v>0</v>
      </c>
      <c r="I16" s="43">
        <f t="shared" si="0"/>
        <v>0</v>
      </c>
      <c r="J16" s="43">
        <f t="shared" si="0"/>
        <v>0</v>
      </c>
      <c r="K16" s="43">
        <f t="shared" si="0"/>
        <v>0</v>
      </c>
      <c r="L16" s="43">
        <f t="shared" si="0"/>
        <v>0</v>
      </c>
      <c r="M16" s="43">
        <f t="shared" si="0"/>
        <v>0</v>
      </c>
      <c r="N16" s="43">
        <f t="shared" si="0"/>
        <v>0</v>
      </c>
      <c r="O16" s="42">
        <f t="shared" si="0"/>
        <v>-1.6813190594059406</v>
      </c>
      <c r="P16" s="382"/>
      <c r="R16" s="176">
        <f>G22</f>
        <v>1.0937677725479791</v>
      </c>
    </row>
    <row r="17" spans="1:30" s="17" customFormat="1" ht="15" customHeight="1" x14ac:dyDescent="0.15">
      <c r="A17" s="383" t="s">
        <v>64</v>
      </c>
      <c r="B17" s="36" t="s">
        <v>100</v>
      </c>
      <c r="C17" s="28">
        <f>S17/10000</f>
        <v>54.734179533333332</v>
      </c>
      <c r="D17" s="28">
        <f t="shared" ref="D17:N17" si="1">T17/10000</f>
        <v>54.141937183333326</v>
      </c>
      <c r="E17" s="28">
        <f t="shared" si="1"/>
        <v>50.799455633333331</v>
      </c>
      <c r="F17" s="28">
        <f t="shared" si="1"/>
        <v>52.94621398333333</v>
      </c>
      <c r="G17" s="28">
        <f t="shared" si="1"/>
        <v>81.798934683333329</v>
      </c>
      <c r="H17" s="28">
        <f t="shared" si="1"/>
        <v>40.221728583333331</v>
      </c>
      <c r="I17" s="28">
        <f t="shared" si="1"/>
        <v>50.172897783333333</v>
      </c>
      <c r="J17" s="28">
        <f t="shared" si="1"/>
        <v>51.041177083333331</v>
      </c>
      <c r="K17" s="28">
        <f t="shared" si="1"/>
        <v>50.423042733333332</v>
      </c>
      <c r="L17" s="28">
        <f t="shared" si="1"/>
        <v>48.85397858333333</v>
      </c>
      <c r="M17" s="28">
        <f t="shared" si="1"/>
        <v>49.713464683333328</v>
      </c>
      <c r="N17" s="28">
        <f t="shared" si="1"/>
        <v>47.802479183333332</v>
      </c>
      <c r="O17" s="35">
        <f>SUM(C17:N17)</f>
        <v>632.64948964999985</v>
      </c>
      <c r="P17" s="380">
        <f>RANK(R15,R14:R21,0)</f>
        <v>2</v>
      </c>
      <c r="R17" s="176">
        <f>G25</f>
        <v>0.35516859504132231</v>
      </c>
      <c r="S17" s="17">
        <v>547341.79533333331</v>
      </c>
      <c r="T17" s="17">
        <v>541419.37183333328</v>
      </c>
      <c r="U17" s="17">
        <v>507994.55633333331</v>
      </c>
      <c r="V17" s="17">
        <v>529462.13983333332</v>
      </c>
      <c r="W17" s="17">
        <v>817989.34683333326</v>
      </c>
      <c r="X17" s="17">
        <v>402217.28583333333</v>
      </c>
      <c r="Y17" s="17">
        <v>501728.97783333331</v>
      </c>
      <c r="Z17" s="17">
        <v>510411.77083333331</v>
      </c>
      <c r="AA17" s="17">
        <v>504230.4273333333</v>
      </c>
      <c r="AB17" s="17">
        <v>488539.78583333333</v>
      </c>
      <c r="AC17" s="17">
        <v>497134.6468333333</v>
      </c>
      <c r="AD17" s="17">
        <v>478024.79183333332</v>
      </c>
    </row>
    <row r="18" spans="1:30" s="17" customFormat="1" ht="15" customHeight="1" x14ac:dyDescent="0.15">
      <c r="A18" s="384"/>
      <c r="B18" s="18" t="s">
        <v>102</v>
      </c>
      <c r="C18" s="1">
        <v>24.714780999999999</v>
      </c>
      <c r="D18" s="1">
        <v>50.843480999999997</v>
      </c>
      <c r="E18" s="1">
        <v>58.703522</v>
      </c>
      <c r="F18" s="1">
        <v>13.724243</v>
      </c>
      <c r="G18" s="49">
        <v>48.586314000000002</v>
      </c>
      <c r="H18" s="33"/>
      <c r="I18" s="33"/>
      <c r="J18" s="33"/>
      <c r="K18" s="33"/>
      <c r="L18" s="33"/>
      <c r="M18" s="33"/>
      <c r="N18" s="33"/>
      <c r="O18" s="25">
        <f>SUM(C18:N18)</f>
        <v>196.57234099999999</v>
      </c>
      <c r="P18" s="381"/>
      <c r="R18" s="176">
        <f>G28</f>
        <v>-1.7032491127260434</v>
      </c>
    </row>
    <row r="19" spans="1:30" s="17" customFormat="1" ht="15" customHeight="1" x14ac:dyDescent="0.15">
      <c r="A19" s="385"/>
      <c r="B19" s="37" t="s">
        <v>109</v>
      </c>
      <c r="C19" s="42">
        <f>C18/C17</f>
        <v>0.45154200192127841</v>
      </c>
      <c r="D19" s="42">
        <f t="shared" ref="D19:O19" si="2">D18/D17</f>
        <v>0.93907761053757233</v>
      </c>
      <c r="E19" s="42">
        <f t="shared" si="2"/>
        <v>1.1555935249329763</v>
      </c>
      <c r="F19" s="42">
        <f t="shared" si="2"/>
        <v>0.25921103639856446</v>
      </c>
      <c r="G19" s="48">
        <f t="shared" si="2"/>
        <v>0.59397245438576041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2">
        <f t="shared" si="2"/>
        <v>0.310712873741113</v>
      </c>
      <c r="P19" s="382"/>
      <c r="R19" s="176">
        <f>G31</f>
        <v>-0.11650485436893203</v>
      </c>
    </row>
    <row r="20" spans="1:30" s="17" customFormat="1" ht="15" customHeight="1" x14ac:dyDescent="0.15">
      <c r="A20" s="384" t="s">
        <v>5</v>
      </c>
      <c r="B20" s="18" t="s">
        <v>100</v>
      </c>
      <c r="C20" s="3">
        <v>26.739756</v>
      </c>
      <c r="D20" s="3">
        <v>25.912216000000001</v>
      </c>
      <c r="E20" s="3">
        <v>25.079767999999998</v>
      </c>
      <c r="F20" s="3">
        <v>24.242405999999999</v>
      </c>
      <c r="G20" s="3">
        <v>20.987424000000001</v>
      </c>
      <c r="H20" s="3">
        <v>20.739916000000001</v>
      </c>
      <c r="I20" s="3">
        <v>18.847377000000002</v>
      </c>
      <c r="J20" s="3">
        <v>17.189699999999998</v>
      </c>
      <c r="K20" s="3">
        <v>14.827579</v>
      </c>
      <c r="L20" s="3">
        <v>13.959009</v>
      </c>
      <c r="M20" s="3">
        <v>12.038482999999999</v>
      </c>
      <c r="N20" s="3">
        <v>13.717095</v>
      </c>
      <c r="O20" s="25">
        <f>SUM(C20:N20)</f>
        <v>234.28072900000004</v>
      </c>
      <c r="P20" s="380">
        <f>RANK(R16,R14:R21,0)</f>
        <v>1</v>
      </c>
      <c r="R20" s="176">
        <f>G34</f>
        <v>0.25994239924304119</v>
      </c>
      <c r="S20" s="17">
        <v>267397.56</v>
      </c>
      <c r="T20" s="17">
        <v>259122.16</v>
      </c>
      <c r="U20" s="17">
        <v>250797.68</v>
      </c>
      <c r="V20" s="17">
        <v>242424.06</v>
      </c>
      <c r="W20" s="17">
        <v>209874.24</v>
      </c>
      <c r="X20" s="17">
        <v>207399.16</v>
      </c>
      <c r="Y20" s="17">
        <v>188473.77000000002</v>
      </c>
      <c r="Z20" s="17">
        <v>171897</v>
      </c>
      <c r="AA20" s="17">
        <v>148275.79</v>
      </c>
      <c r="AB20" s="17">
        <v>139590.09</v>
      </c>
      <c r="AC20" s="17">
        <v>120384.83</v>
      </c>
      <c r="AD20" s="17">
        <v>137170.95000000001</v>
      </c>
    </row>
    <row r="21" spans="1:30" s="17" customFormat="1" ht="15" customHeight="1" x14ac:dyDescent="0.15">
      <c r="A21" s="384"/>
      <c r="B21" s="18" t="s">
        <v>102</v>
      </c>
      <c r="C21" s="1">
        <v>25.15</v>
      </c>
      <c r="D21" s="1">
        <v>31.046939999999999</v>
      </c>
      <c r="E21" s="1">
        <v>25.59</v>
      </c>
      <c r="F21" s="1">
        <v>28.15</v>
      </c>
      <c r="G21" s="49">
        <v>22.955368</v>
      </c>
      <c r="H21" s="33"/>
      <c r="I21" s="33"/>
      <c r="J21" s="33"/>
      <c r="K21" s="33"/>
      <c r="L21" s="33"/>
      <c r="M21" s="33"/>
      <c r="N21" s="33"/>
      <c r="O21" s="25">
        <f>SUM(C21:N21)</f>
        <v>132.89230799999999</v>
      </c>
      <c r="P21" s="381"/>
      <c r="R21" s="176">
        <v>0</v>
      </c>
    </row>
    <row r="22" spans="1:30" s="17" customFormat="1" ht="15" customHeight="1" x14ac:dyDescent="0.15">
      <c r="A22" s="384"/>
      <c r="B22" s="27" t="s">
        <v>109</v>
      </c>
      <c r="C22" s="42">
        <f>C21/C20</f>
        <v>0.94054710147691689</v>
      </c>
      <c r="D22" s="42">
        <f t="shared" ref="D22:O22" si="3">D21/D20</f>
        <v>1.1981584284416276</v>
      </c>
      <c r="E22" s="42">
        <f t="shared" si="3"/>
        <v>1.0203443668218941</v>
      </c>
      <c r="F22" s="42">
        <f t="shared" si="3"/>
        <v>1.1611883737942512</v>
      </c>
      <c r="G22" s="48">
        <f t="shared" si="3"/>
        <v>1.0937677725479791</v>
      </c>
      <c r="H22" s="43">
        <f t="shared" si="3"/>
        <v>0</v>
      </c>
      <c r="I22" s="43">
        <f t="shared" si="3"/>
        <v>0</v>
      </c>
      <c r="J22" s="43">
        <f t="shared" si="3"/>
        <v>0</v>
      </c>
      <c r="K22" s="43">
        <f t="shared" si="3"/>
        <v>0</v>
      </c>
      <c r="L22" s="43">
        <f t="shared" si="3"/>
        <v>0</v>
      </c>
      <c r="M22" s="43">
        <f t="shared" si="3"/>
        <v>0</v>
      </c>
      <c r="N22" s="43">
        <f t="shared" si="3"/>
        <v>0</v>
      </c>
      <c r="O22" s="42">
        <f t="shared" si="3"/>
        <v>0.56723533586068009</v>
      </c>
      <c r="P22" s="382"/>
      <c r="R22" s="176"/>
    </row>
    <row r="23" spans="1:30" s="17" customFormat="1" ht="15" customHeight="1" x14ac:dyDescent="0.15">
      <c r="A23" s="383" t="s">
        <v>6</v>
      </c>
      <c r="B23" s="36" t="s">
        <v>100</v>
      </c>
      <c r="C23" s="28">
        <f>S23/10000</f>
        <v>12.1</v>
      </c>
      <c r="D23" s="28">
        <f t="shared" ref="D23:N23" si="4">T23/10000</f>
        <v>12.1</v>
      </c>
      <c r="E23" s="28">
        <f t="shared" si="4"/>
        <v>12.1</v>
      </c>
      <c r="F23" s="28">
        <f t="shared" si="4"/>
        <v>12.1</v>
      </c>
      <c r="G23" s="28">
        <f t="shared" si="4"/>
        <v>12.1</v>
      </c>
      <c r="H23" s="28">
        <f t="shared" si="4"/>
        <v>12.1</v>
      </c>
      <c r="I23" s="28">
        <f t="shared" si="4"/>
        <v>12.1</v>
      </c>
      <c r="J23" s="28">
        <f t="shared" si="4"/>
        <v>12.1</v>
      </c>
      <c r="K23" s="28">
        <f t="shared" si="4"/>
        <v>12.1</v>
      </c>
      <c r="L23" s="28">
        <f t="shared" si="4"/>
        <v>12.1</v>
      </c>
      <c r="M23" s="28">
        <f t="shared" si="4"/>
        <v>12.1</v>
      </c>
      <c r="N23" s="28">
        <f t="shared" si="4"/>
        <v>12.1</v>
      </c>
      <c r="O23" s="35">
        <f>SUM(C23:N23)</f>
        <v>145.19999999999996</v>
      </c>
      <c r="P23" s="380">
        <f>RANK(R17,R14:R21,0)</f>
        <v>3</v>
      </c>
      <c r="R23" s="176"/>
      <c r="S23" s="17">
        <v>121000</v>
      </c>
      <c r="T23" s="17">
        <v>121000</v>
      </c>
      <c r="U23" s="17">
        <v>121000</v>
      </c>
      <c r="V23" s="17">
        <v>121000</v>
      </c>
      <c r="W23" s="17">
        <v>121000</v>
      </c>
      <c r="X23" s="17">
        <v>121000</v>
      </c>
      <c r="Y23" s="17">
        <v>121000</v>
      </c>
      <c r="Z23" s="17">
        <v>121000</v>
      </c>
      <c r="AA23" s="17">
        <v>121000</v>
      </c>
      <c r="AB23" s="17">
        <v>121000</v>
      </c>
      <c r="AC23" s="17">
        <v>121000</v>
      </c>
      <c r="AD23" s="17">
        <v>121000</v>
      </c>
    </row>
    <row r="24" spans="1:30" s="17" customFormat="1" ht="15" customHeight="1" x14ac:dyDescent="0.15">
      <c r="A24" s="384"/>
      <c r="B24" s="18" t="s">
        <v>102</v>
      </c>
      <c r="C24" s="1">
        <v>22.09</v>
      </c>
      <c r="D24" s="1">
        <v>29.473868</v>
      </c>
      <c r="E24" s="1">
        <v>23.46</v>
      </c>
      <c r="F24" s="1">
        <v>10.44</v>
      </c>
      <c r="G24" s="49">
        <v>4.2975399999999997</v>
      </c>
      <c r="H24" s="33"/>
      <c r="I24" s="33"/>
      <c r="J24" s="33"/>
      <c r="K24" s="33"/>
      <c r="L24" s="33"/>
      <c r="M24" s="33"/>
      <c r="N24" s="33"/>
      <c r="O24" s="25">
        <f>SUM(C24:N24)</f>
        <v>89.761407999999989</v>
      </c>
      <c r="P24" s="381"/>
      <c r="R24" s="176"/>
    </row>
    <row r="25" spans="1:30" s="17" customFormat="1" ht="15" customHeight="1" x14ac:dyDescent="0.15">
      <c r="A25" s="385"/>
      <c r="B25" s="37" t="s">
        <v>109</v>
      </c>
      <c r="C25" s="42">
        <f>C24/C23</f>
        <v>1.8256198347107437</v>
      </c>
      <c r="D25" s="42">
        <f t="shared" ref="D25:O25" si="5">D24/D23</f>
        <v>2.4358568595041321</v>
      </c>
      <c r="E25" s="42">
        <f t="shared" si="5"/>
        <v>1.9388429752066116</v>
      </c>
      <c r="F25" s="42">
        <f t="shared" si="5"/>
        <v>0.86280991735537194</v>
      </c>
      <c r="G25" s="48">
        <f t="shared" si="5"/>
        <v>0.35516859504132231</v>
      </c>
      <c r="H25" s="43">
        <f t="shared" si="5"/>
        <v>0</v>
      </c>
      <c r="I25" s="43">
        <f t="shared" si="5"/>
        <v>0</v>
      </c>
      <c r="J25" s="43">
        <f t="shared" si="5"/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2">
        <f t="shared" si="5"/>
        <v>0.61819151515151527</v>
      </c>
      <c r="P25" s="382"/>
      <c r="R25" s="176"/>
    </row>
    <row r="26" spans="1:30" s="17" customFormat="1" ht="15" customHeight="1" x14ac:dyDescent="0.15">
      <c r="A26" s="384" t="s">
        <v>7</v>
      </c>
      <c r="B26" s="18" t="s">
        <v>100</v>
      </c>
      <c r="C26" s="3">
        <f>S26/10000</f>
        <v>3.7868800000000005</v>
      </c>
      <c r="D26" s="3">
        <f t="shared" ref="D26:N26" si="6">T26/10000</f>
        <v>3.7868800000000005</v>
      </c>
      <c r="E26" s="3">
        <f t="shared" si="6"/>
        <v>3.7868800000000005</v>
      </c>
      <c r="F26" s="3">
        <f t="shared" si="6"/>
        <v>3.7868800000000005</v>
      </c>
      <c r="G26" s="3">
        <f t="shared" si="6"/>
        <v>3.7868800000000005</v>
      </c>
      <c r="H26" s="3">
        <f t="shared" si="6"/>
        <v>3.7868800000000005</v>
      </c>
      <c r="I26" s="3">
        <f t="shared" si="6"/>
        <v>7.6290880000000003</v>
      </c>
      <c r="J26" s="3">
        <f t="shared" si="6"/>
        <v>7.6290880000000003</v>
      </c>
      <c r="K26" s="3">
        <f t="shared" si="6"/>
        <v>7.6290880000000003</v>
      </c>
      <c r="L26" s="3">
        <f t="shared" si="6"/>
        <v>7.6290880000000003</v>
      </c>
      <c r="M26" s="3">
        <f t="shared" si="6"/>
        <v>7.6290880000000003</v>
      </c>
      <c r="N26" s="3">
        <f t="shared" si="6"/>
        <v>7.8708399999999994</v>
      </c>
      <c r="O26" s="25">
        <f>SUM(C26:N26)</f>
        <v>68.737560000000016</v>
      </c>
      <c r="P26" s="380">
        <f>RANK(R18,R14:R21,0)</f>
        <v>7</v>
      </c>
      <c r="R26" s="176"/>
      <c r="S26" s="17">
        <v>37868.800000000003</v>
      </c>
      <c r="T26" s="17">
        <v>37868.800000000003</v>
      </c>
      <c r="U26" s="17">
        <v>37868.800000000003</v>
      </c>
      <c r="V26" s="17">
        <v>37868.800000000003</v>
      </c>
      <c r="W26" s="17">
        <v>37868.800000000003</v>
      </c>
      <c r="X26" s="17">
        <v>37868.800000000003</v>
      </c>
      <c r="Y26" s="17">
        <v>76290.880000000005</v>
      </c>
      <c r="Z26" s="17">
        <v>76290.880000000005</v>
      </c>
      <c r="AA26" s="17">
        <v>76290.880000000005</v>
      </c>
      <c r="AB26" s="17">
        <v>76290.880000000005</v>
      </c>
      <c r="AC26" s="17">
        <v>76290.880000000005</v>
      </c>
      <c r="AD26" s="17">
        <v>78708.399999999994</v>
      </c>
    </row>
    <row r="27" spans="1:30" s="17" customFormat="1" ht="15" customHeight="1" x14ac:dyDescent="0.15">
      <c r="A27" s="384"/>
      <c r="B27" s="18" t="s">
        <v>102</v>
      </c>
      <c r="C27" s="1">
        <v>-9.48</v>
      </c>
      <c r="D27" s="1">
        <v>-1.48</v>
      </c>
      <c r="E27" s="1">
        <v>0.13</v>
      </c>
      <c r="F27" s="1">
        <v>-4.32</v>
      </c>
      <c r="G27" s="49">
        <v>-6.45</v>
      </c>
      <c r="H27" s="33"/>
      <c r="I27" s="33"/>
      <c r="J27" s="33"/>
      <c r="K27" s="33"/>
      <c r="L27" s="33"/>
      <c r="M27" s="33"/>
      <c r="N27" s="33"/>
      <c r="O27" s="25">
        <f>SUM(C27:N27)</f>
        <v>-21.6</v>
      </c>
      <c r="P27" s="381"/>
      <c r="R27" s="176"/>
    </row>
    <row r="28" spans="1:30" s="17" customFormat="1" ht="15" customHeight="1" x14ac:dyDescent="0.15">
      <c r="A28" s="384"/>
      <c r="B28" s="27" t="s">
        <v>109</v>
      </c>
      <c r="C28" s="42">
        <f>C27/C26</f>
        <v>-2.5033800912624637</v>
      </c>
      <c r="D28" s="42">
        <f t="shared" ref="D28:O28" si="7">D27/D26</f>
        <v>-0.39082305222240993</v>
      </c>
      <c r="E28" s="42">
        <f t="shared" si="7"/>
        <v>3.4329051884400878E-2</v>
      </c>
      <c r="F28" s="42">
        <f t="shared" si="7"/>
        <v>-1.1407808010816292</v>
      </c>
      <c r="G28" s="48">
        <f t="shared" si="7"/>
        <v>-1.7032491127260434</v>
      </c>
      <c r="H28" s="43">
        <f t="shared" si="7"/>
        <v>0</v>
      </c>
      <c r="I28" s="43">
        <f t="shared" si="7"/>
        <v>0</v>
      </c>
      <c r="J28" s="43">
        <f t="shared" si="7"/>
        <v>0</v>
      </c>
      <c r="K28" s="43">
        <f t="shared" si="7"/>
        <v>0</v>
      </c>
      <c r="L28" s="43">
        <f t="shared" si="7"/>
        <v>0</v>
      </c>
      <c r="M28" s="43">
        <f t="shared" si="7"/>
        <v>0</v>
      </c>
      <c r="N28" s="43">
        <f t="shared" si="7"/>
        <v>0</v>
      </c>
      <c r="O28" s="42">
        <f t="shared" si="7"/>
        <v>-0.31423867824228846</v>
      </c>
      <c r="P28" s="382"/>
      <c r="R28" s="176"/>
    </row>
    <row r="29" spans="1:30" s="17" customFormat="1" ht="15" customHeight="1" x14ac:dyDescent="0.15">
      <c r="A29" s="383" t="s">
        <v>8</v>
      </c>
      <c r="B29" s="36" t="s">
        <v>100</v>
      </c>
      <c r="C29" s="28">
        <v>0.65</v>
      </c>
      <c r="D29" s="28">
        <v>0.65</v>
      </c>
      <c r="E29" s="28">
        <v>2.06</v>
      </c>
      <c r="F29" s="28">
        <v>2.06</v>
      </c>
      <c r="G29" s="28">
        <v>2.06</v>
      </c>
      <c r="H29" s="28">
        <v>2.06</v>
      </c>
      <c r="I29" s="28">
        <v>2.06</v>
      </c>
      <c r="J29" s="28">
        <v>2.06</v>
      </c>
      <c r="K29" s="28">
        <v>2.06</v>
      </c>
      <c r="L29" s="28">
        <v>2.06</v>
      </c>
      <c r="M29" s="28">
        <v>2.06</v>
      </c>
      <c r="N29" s="28">
        <v>2.06</v>
      </c>
      <c r="O29" s="35">
        <f>SUM(C29:N29)</f>
        <v>21.9</v>
      </c>
      <c r="P29" s="380">
        <f>RANK(R19,R14:R21,0)</f>
        <v>6</v>
      </c>
      <c r="R29" s="176"/>
      <c r="S29" s="17">
        <v>6500</v>
      </c>
      <c r="T29" s="17">
        <v>6500</v>
      </c>
      <c r="U29" s="17">
        <v>20600</v>
      </c>
      <c r="V29" s="17">
        <v>20600</v>
      </c>
      <c r="W29" s="17">
        <v>20600</v>
      </c>
      <c r="X29" s="17">
        <v>20600</v>
      </c>
      <c r="Y29" s="17">
        <v>20600</v>
      </c>
      <c r="Z29" s="17">
        <v>20600</v>
      </c>
      <c r="AA29" s="17">
        <v>20600</v>
      </c>
      <c r="AB29" s="17">
        <v>20600</v>
      </c>
      <c r="AC29" s="17">
        <v>20600</v>
      </c>
      <c r="AD29" s="17">
        <v>20600</v>
      </c>
    </row>
    <row r="30" spans="1:30" s="17" customFormat="1" ht="15" customHeight="1" x14ac:dyDescent="0.15">
      <c r="A30" s="384"/>
      <c r="B30" s="18" t="s">
        <v>102</v>
      </c>
      <c r="C30" s="1">
        <v>-0.47</v>
      </c>
      <c r="D30" s="1">
        <v>7.1500000000000001E-3</v>
      </c>
      <c r="E30" s="1">
        <v>1.8579999999999998E-3</v>
      </c>
      <c r="F30" s="1">
        <v>0.01</v>
      </c>
      <c r="G30" s="49">
        <v>-0.24</v>
      </c>
      <c r="H30" s="33"/>
      <c r="I30" s="33"/>
      <c r="J30" s="33"/>
      <c r="K30" s="33"/>
      <c r="L30" s="33"/>
      <c r="M30" s="33"/>
      <c r="N30" s="33"/>
      <c r="O30" s="25">
        <f>SUM(C30:N30)</f>
        <v>-0.69099199999999994</v>
      </c>
      <c r="P30" s="381"/>
      <c r="R30" s="176"/>
    </row>
    <row r="31" spans="1:30" s="17" customFormat="1" ht="15" customHeight="1" x14ac:dyDescent="0.15">
      <c r="A31" s="384"/>
      <c r="B31" s="37" t="s">
        <v>109</v>
      </c>
      <c r="C31" s="42">
        <f>C30/C29</f>
        <v>-0.72307692307692306</v>
      </c>
      <c r="D31" s="42">
        <f t="shared" ref="D31:O31" si="8">D30/D29</f>
        <v>1.0999999999999999E-2</v>
      </c>
      <c r="E31" s="42">
        <f t="shared" si="8"/>
        <v>9.0194174757281546E-4</v>
      </c>
      <c r="F31" s="42">
        <f t="shared" si="8"/>
        <v>4.8543689320388345E-3</v>
      </c>
      <c r="G31" s="48">
        <f t="shared" si="8"/>
        <v>-0.11650485436893203</v>
      </c>
      <c r="H31" s="43">
        <f t="shared" si="8"/>
        <v>0</v>
      </c>
      <c r="I31" s="43">
        <f t="shared" si="8"/>
        <v>0</v>
      </c>
      <c r="J31" s="43">
        <f t="shared" si="8"/>
        <v>0</v>
      </c>
      <c r="K31" s="43">
        <f t="shared" si="8"/>
        <v>0</v>
      </c>
      <c r="L31" s="43">
        <f t="shared" si="8"/>
        <v>0</v>
      </c>
      <c r="M31" s="43">
        <f t="shared" si="8"/>
        <v>0</v>
      </c>
      <c r="N31" s="43">
        <f t="shared" si="8"/>
        <v>0</v>
      </c>
      <c r="O31" s="42">
        <f t="shared" si="8"/>
        <v>-3.1552146118721459E-2</v>
      </c>
      <c r="P31" s="382"/>
      <c r="R31" s="176"/>
    </row>
    <row r="32" spans="1:30" s="17" customFormat="1" ht="15" customHeight="1" x14ac:dyDescent="0.15">
      <c r="A32" s="383" t="s">
        <v>9</v>
      </c>
      <c r="B32" s="18" t="s">
        <v>100</v>
      </c>
      <c r="C32" s="28">
        <f>S32/10000</f>
        <v>7.0002751880883709</v>
      </c>
      <c r="D32" s="28">
        <f t="shared" ref="D32" si="9">T32/10000</f>
        <v>6.8615019881939689</v>
      </c>
      <c r="E32" s="28">
        <f t="shared" ref="E32" si="10">U32/10000</f>
        <v>3.9806248193434599</v>
      </c>
      <c r="F32" s="28">
        <f t="shared" ref="F32" si="11">V32/10000</f>
        <v>4.0603368787568899</v>
      </c>
      <c r="G32" s="28">
        <f t="shared" ref="G32" si="12">W32/10000</f>
        <v>4.4076187776075999</v>
      </c>
      <c r="H32" s="28">
        <f t="shared" ref="H32" si="13">X32/10000</f>
        <v>4.5995070628712096</v>
      </c>
      <c r="I32" s="28">
        <f t="shared" ref="I32" si="14">Y32/10000</f>
        <v>5.8421802500377309</v>
      </c>
      <c r="J32" s="28">
        <f t="shared" ref="J32" si="15">Z32/10000</f>
        <v>4.1840914774477209</v>
      </c>
      <c r="K32" s="28">
        <f t="shared" ref="K32" si="16">AA32/10000</f>
        <v>4.4874000855448397</v>
      </c>
      <c r="L32" s="28">
        <f t="shared" ref="L32" si="17">AB32/10000</f>
        <v>4.5657534822206198</v>
      </c>
      <c r="M32" s="28">
        <f t="shared" ref="M32" si="18">AC32/10000</f>
        <v>4.5879038156579197</v>
      </c>
      <c r="N32" s="28">
        <f t="shared" ref="N32" si="19">AD32/10000</f>
        <v>4.59078512007643</v>
      </c>
      <c r="O32" s="35">
        <f>SUM(C32:N32)</f>
        <v>59.167978945846762</v>
      </c>
      <c r="P32" s="380">
        <f>RANK(R20,R14:R21,0)</f>
        <v>4</v>
      </c>
      <c r="R32" s="176"/>
      <c r="S32" s="17">
        <v>70002.751880883705</v>
      </c>
      <c r="T32" s="17">
        <v>68615.01988193969</v>
      </c>
      <c r="U32" s="17">
        <v>39806.2481934346</v>
      </c>
      <c r="V32" s="17">
        <v>40603.368787568899</v>
      </c>
      <c r="W32" s="17">
        <v>44076.187776075996</v>
      </c>
      <c r="X32" s="17">
        <v>45995.070628712099</v>
      </c>
      <c r="Y32" s="17">
        <v>58421.802500377307</v>
      </c>
      <c r="Z32" s="17">
        <v>41840.914774477205</v>
      </c>
      <c r="AA32" s="17">
        <v>44874.000855448401</v>
      </c>
      <c r="AB32" s="17">
        <v>45657.534822206202</v>
      </c>
      <c r="AC32" s="17">
        <v>45879.038156579198</v>
      </c>
      <c r="AD32" s="17">
        <v>45907.8512007643</v>
      </c>
    </row>
    <row r="33" spans="1:30" s="17" customFormat="1" ht="15" customHeight="1" x14ac:dyDescent="0.15">
      <c r="A33" s="384"/>
      <c r="B33" s="18" t="s">
        <v>102</v>
      </c>
      <c r="C33" s="1">
        <v>-5.2464120000000003</v>
      </c>
      <c r="D33" s="1">
        <v>7.4999999999999997E-3</v>
      </c>
      <c r="E33" s="1">
        <v>-9.8558000000000007E-2</v>
      </c>
      <c r="F33" s="1">
        <v>5.9499999999999997E-2</v>
      </c>
      <c r="G33" s="49">
        <v>1.1457269999999999</v>
      </c>
      <c r="H33" s="33"/>
      <c r="I33" s="33"/>
      <c r="J33" s="33"/>
      <c r="K33" s="33"/>
      <c r="L33" s="33"/>
      <c r="M33" s="33"/>
      <c r="N33" s="33"/>
      <c r="O33" s="25">
        <f>SUM(C33:N33)</f>
        <v>-4.1322429999999999</v>
      </c>
      <c r="P33" s="381"/>
      <c r="R33" s="176"/>
    </row>
    <row r="34" spans="1:30" s="17" customFormat="1" ht="15" customHeight="1" x14ac:dyDescent="0.15">
      <c r="A34" s="385"/>
      <c r="B34" s="27" t="s">
        <v>109</v>
      </c>
      <c r="C34" s="42">
        <f>C33/C32</f>
        <v>-0.74945796544216803</v>
      </c>
      <c r="D34" s="42">
        <f t="shared" ref="D34:O34" si="20">D33/D32</f>
        <v>1.0930551376221477E-3</v>
      </c>
      <c r="E34" s="42">
        <f t="shared" si="20"/>
        <v>-2.4759429605389328E-2</v>
      </c>
      <c r="F34" s="42">
        <f t="shared" si="20"/>
        <v>1.4653956500825242E-2</v>
      </c>
      <c r="G34" s="48">
        <f t="shared" si="20"/>
        <v>0.25994239924304119</v>
      </c>
      <c r="H34" s="43">
        <f t="shared" si="20"/>
        <v>0</v>
      </c>
      <c r="I34" s="43">
        <f t="shared" si="20"/>
        <v>0</v>
      </c>
      <c r="J34" s="43">
        <f t="shared" si="20"/>
        <v>0</v>
      </c>
      <c r="K34" s="43">
        <f t="shared" si="20"/>
        <v>0</v>
      </c>
      <c r="L34" s="43">
        <f t="shared" si="20"/>
        <v>0</v>
      </c>
      <c r="M34" s="43">
        <f t="shared" si="20"/>
        <v>0</v>
      </c>
      <c r="N34" s="43">
        <f t="shared" si="20"/>
        <v>0</v>
      </c>
      <c r="O34" s="42">
        <f t="shared" si="20"/>
        <v>-6.9839177771848809E-2</v>
      </c>
      <c r="P34" s="382"/>
      <c r="R34" s="176"/>
    </row>
    <row r="35" spans="1:30" s="17" customFormat="1" ht="15" customHeight="1" x14ac:dyDescent="0.15">
      <c r="A35" s="384" t="s">
        <v>65</v>
      </c>
      <c r="B35" s="36" t="s">
        <v>100</v>
      </c>
      <c r="C35" s="28">
        <f>S35/10000</f>
        <v>0</v>
      </c>
      <c r="D35" s="28">
        <f t="shared" ref="D35" si="21">T35/10000</f>
        <v>0</v>
      </c>
      <c r="E35" s="28">
        <f t="shared" ref="E35" si="22">U35/10000</f>
        <v>0</v>
      </c>
      <c r="F35" s="28">
        <f t="shared" ref="F35" si="23">V35/10000</f>
        <v>0</v>
      </c>
      <c r="G35" s="28">
        <f t="shared" ref="G35" si="24">W35/10000</f>
        <v>0</v>
      </c>
      <c r="H35" s="28">
        <f t="shared" ref="H35" si="25">X35/10000</f>
        <v>0</v>
      </c>
      <c r="I35" s="28">
        <f t="shared" ref="I35" si="26">Y35/10000</f>
        <v>0</v>
      </c>
      <c r="J35" s="28">
        <f t="shared" ref="J35" si="27">Z35/10000</f>
        <v>0</v>
      </c>
      <c r="K35" s="28">
        <f t="shared" ref="K35" si="28">AA35/10000</f>
        <v>0</v>
      </c>
      <c r="L35" s="28">
        <f t="shared" ref="L35" si="29">AB35/10000</f>
        <v>0</v>
      </c>
      <c r="M35" s="28">
        <f t="shared" ref="M35" si="30">AC35/10000</f>
        <v>0</v>
      </c>
      <c r="N35" s="28">
        <f t="shared" ref="N35" si="31">AD35/10000</f>
        <v>0</v>
      </c>
      <c r="O35" s="25">
        <f>SUM(C35:N35)</f>
        <v>0</v>
      </c>
      <c r="P35" s="380">
        <f>RANK(R21,R14:R21,0)</f>
        <v>5</v>
      </c>
      <c r="R35" s="176"/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</row>
    <row r="36" spans="1:30" s="17" customFormat="1" ht="15" customHeight="1" x14ac:dyDescent="0.15">
      <c r="A36" s="384"/>
      <c r="B36" s="18" t="s">
        <v>102</v>
      </c>
      <c r="C36" s="1">
        <v>-3.5103930000000001</v>
      </c>
      <c r="D36" s="1">
        <v>-0.82211999999999996</v>
      </c>
      <c r="E36" s="1">
        <v>-2.9067699999999999</v>
      </c>
      <c r="F36" s="1">
        <v>-4.4882999999999997</v>
      </c>
      <c r="G36" s="49">
        <v>-2.5</v>
      </c>
      <c r="H36" s="33"/>
      <c r="I36" s="33"/>
      <c r="J36" s="33"/>
      <c r="K36" s="33"/>
      <c r="L36" s="33"/>
      <c r="M36" s="33"/>
      <c r="N36" s="33"/>
      <c r="O36" s="25">
        <f>SUM(C36:N36)</f>
        <v>-14.227582999999999</v>
      </c>
      <c r="P36" s="381"/>
      <c r="R36" s="176"/>
    </row>
    <row r="37" spans="1:30" s="17" customFormat="1" ht="15" customHeight="1" x14ac:dyDescent="0.15">
      <c r="A37" s="384"/>
      <c r="B37" s="27" t="s">
        <v>109</v>
      </c>
      <c r="C37" s="42" t="e">
        <f>C36/C35</f>
        <v>#DIV/0!</v>
      </c>
      <c r="D37" s="42" t="e">
        <f t="shared" ref="D37:O37" si="32">D36/D35</f>
        <v>#DIV/0!</v>
      </c>
      <c r="E37" s="42" t="e">
        <f t="shared" si="32"/>
        <v>#DIV/0!</v>
      </c>
      <c r="F37" s="42" t="e">
        <f t="shared" si="32"/>
        <v>#DIV/0!</v>
      </c>
      <c r="G37" s="48" t="e">
        <f t="shared" si="32"/>
        <v>#DIV/0!</v>
      </c>
      <c r="H37" s="43" t="e">
        <f t="shared" si="32"/>
        <v>#DIV/0!</v>
      </c>
      <c r="I37" s="43" t="e">
        <f t="shared" si="32"/>
        <v>#DIV/0!</v>
      </c>
      <c r="J37" s="43" t="e">
        <f t="shared" si="32"/>
        <v>#DIV/0!</v>
      </c>
      <c r="K37" s="43" t="e">
        <f t="shared" si="32"/>
        <v>#DIV/0!</v>
      </c>
      <c r="L37" s="43" t="e">
        <f t="shared" si="32"/>
        <v>#DIV/0!</v>
      </c>
      <c r="M37" s="43" t="e">
        <f t="shared" si="32"/>
        <v>#DIV/0!</v>
      </c>
      <c r="N37" s="43" t="e">
        <f t="shared" si="32"/>
        <v>#DIV/0!</v>
      </c>
      <c r="O37" s="42" t="e">
        <f t="shared" si="32"/>
        <v>#DIV/0!</v>
      </c>
      <c r="P37" s="382"/>
      <c r="R37" s="176"/>
    </row>
    <row r="38" spans="1:30" s="17" customFormat="1" ht="15" customHeight="1" x14ac:dyDescent="0.15">
      <c r="A38" s="386" t="s">
        <v>10</v>
      </c>
      <c r="B38" s="30" t="s">
        <v>100</v>
      </c>
      <c r="C38" s="29">
        <f>C14+C17+C20+C23+C26+C29+C32+C35</f>
        <v>106.02109072142169</v>
      </c>
      <c r="D38" s="29">
        <f>D14+D17+D20+D23+D26+D29+D32+D35</f>
        <v>104.46253517152729</v>
      </c>
      <c r="E38" s="29">
        <f t="shared" ref="E38:N38" si="33">E14+E17+E20+E23+E26+E29+E32+E35</f>
        <v>98.816728452676784</v>
      </c>
      <c r="F38" s="29">
        <f t="shared" si="33"/>
        <v>100.20583686209021</v>
      </c>
      <c r="G38" s="29">
        <f t="shared" si="33"/>
        <v>126.15085746094093</v>
      </c>
      <c r="H38" s="29">
        <f t="shared" si="33"/>
        <v>84.518031646204534</v>
      </c>
      <c r="I38" s="29">
        <f t="shared" si="33"/>
        <v>97.661543033371061</v>
      </c>
      <c r="J38" s="29">
        <f t="shared" si="33"/>
        <v>95.214056560781046</v>
      </c>
      <c r="K38" s="29">
        <f t="shared" si="33"/>
        <v>92.53710981887815</v>
      </c>
      <c r="L38" s="29">
        <f t="shared" si="33"/>
        <v>90.177829065553937</v>
      </c>
      <c r="M38" s="29">
        <f t="shared" si="33"/>
        <v>89.138939498991249</v>
      </c>
      <c r="N38" s="29">
        <f t="shared" si="33"/>
        <v>89.151199303409769</v>
      </c>
      <c r="O38" s="29">
        <f>SUM(C38:N38)</f>
        <v>1174.0557575958467</v>
      </c>
      <c r="P38" s="401"/>
      <c r="R38" s="176"/>
    </row>
    <row r="39" spans="1:30" ht="15" customHeight="1" x14ac:dyDescent="0.15">
      <c r="A39" s="387"/>
      <c r="B39" s="21" t="s">
        <v>102</v>
      </c>
      <c r="C39" s="26">
        <f>C15+C18+C21+C24+C27+C30+C33+C36</f>
        <v>47.568258999999998</v>
      </c>
      <c r="D39" s="26">
        <f t="shared" ref="D39:N39" si="34">D15+D18+D21+D24+D27+D30+D33+D36</f>
        <v>108.81281899999998</v>
      </c>
      <c r="E39" s="26">
        <f t="shared" si="34"/>
        <v>101.320052</v>
      </c>
      <c r="F39" s="26">
        <f t="shared" si="34"/>
        <v>39.473492999999991</v>
      </c>
      <c r="G39" s="51">
        <f t="shared" si="34"/>
        <v>61.023028999999994</v>
      </c>
      <c r="H39" s="34">
        <f t="shared" si="34"/>
        <v>0</v>
      </c>
      <c r="I39" s="34">
        <f t="shared" si="34"/>
        <v>0</v>
      </c>
      <c r="J39" s="34">
        <f t="shared" si="34"/>
        <v>0</v>
      </c>
      <c r="K39" s="34">
        <f t="shared" si="34"/>
        <v>0</v>
      </c>
      <c r="L39" s="34">
        <f t="shared" si="34"/>
        <v>0</v>
      </c>
      <c r="M39" s="34">
        <f t="shared" si="34"/>
        <v>0</v>
      </c>
      <c r="N39" s="34">
        <f t="shared" si="34"/>
        <v>0</v>
      </c>
      <c r="O39" s="26">
        <f>SUM(C39:N39)</f>
        <v>358.19765200000001</v>
      </c>
      <c r="P39" s="402"/>
    </row>
    <row r="40" spans="1:30" ht="15" customHeight="1" x14ac:dyDescent="0.15">
      <c r="A40" s="388"/>
      <c r="B40" s="22" t="s">
        <v>109</v>
      </c>
      <c r="C40" s="44">
        <f>C39/C38</f>
        <v>0.44866788934466956</v>
      </c>
      <c r="D40" s="44">
        <f t="shared" ref="D40:N40" si="35">D39/D38</f>
        <v>1.0416444404812646</v>
      </c>
      <c r="E40" s="44">
        <f t="shared" si="35"/>
        <v>1.0253329935783297</v>
      </c>
      <c r="F40" s="44">
        <f t="shared" si="35"/>
        <v>0.39392408901615161</v>
      </c>
      <c r="G40" s="52">
        <f t="shared" si="35"/>
        <v>0.4837305923100369</v>
      </c>
      <c r="H40" s="45">
        <f t="shared" si="35"/>
        <v>0</v>
      </c>
      <c r="I40" s="45">
        <f t="shared" si="35"/>
        <v>0</v>
      </c>
      <c r="J40" s="45">
        <f t="shared" si="35"/>
        <v>0</v>
      </c>
      <c r="K40" s="45">
        <f t="shared" si="35"/>
        <v>0</v>
      </c>
      <c r="L40" s="45">
        <f t="shared" si="35"/>
        <v>0</v>
      </c>
      <c r="M40" s="45">
        <f t="shared" si="35"/>
        <v>0</v>
      </c>
      <c r="N40" s="45">
        <f t="shared" si="35"/>
        <v>0</v>
      </c>
      <c r="O40" s="44">
        <f>O39/O38</f>
        <v>0.305094242485973</v>
      </c>
      <c r="P40" s="403"/>
    </row>
  </sheetData>
  <mergeCells count="21">
    <mergeCell ref="A17:A19"/>
    <mergeCell ref="P17:P19"/>
    <mergeCell ref="A1:P11"/>
    <mergeCell ref="A12:P12"/>
    <mergeCell ref="A13:B13"/>
    <mergeCell ref="A14:A16"/>
    <mergeCell ref="P14:P16"/>
    <mergeCell ref="A20:A22"/>
    <mergeCell ref="P20:P22"/>
    <mergeCell ref="A23:A25"/>
    <mergeCell ref="P23:P25"/>
    <mergeCell ref="A26:A28"/>
    <mergeCell ref="P26:P28"/>
    <mergeCell ref="A38:A40"/>
    <mergeCell ref="P38:P40"/>
    <mergeCell ref="A29:A31"/>
    <mergeCell ref="P29:P31"/>
    <mergeCell ref="A32:A34"/>
    <mergeCell ref="P32:P34"/>
    <mergeCell ref="A35:A37"/>
    <mergeCell ref="P35:P37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562F-7FD3-410F-BCAA-E5CB8B622CD6}">
  <dimension ref="A1:AD40"/>
  <sheetViews>
    <sheetView zoomScale="85" zoomScaleNormal="85" workbookViewId="0">
      <selection activeCell="P38" sqref="P38:P40"/>
    </sheetView>
  </sheetViews>
  <sheetFormatPr defaultRowHeight="15" customHeight="1" x14ac:dyDescent="0.15"/>
  <cols>
    <col min="18" max="18" width="9" style="175"/>
  </cols>
  <sheetData>
    <row r="1" spans="1:30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30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30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30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30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30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30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30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30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30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30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30" s="17" customFormat="1" ht="15" customHeight="1" x14ac:dyDescent="0.15">
      <c r="A12" s="337" t="s">
        <v>115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  <c r="R12" s="176"/>
    </row>
    <row r="13" spans="1:30" s="17" customFormat="1" ht="15" customHeight="1" x14ac:dyDescent="0.15">
      <c r="A13" s="337" t="s">
        <v>0</v>
      </c>
      <c r="B13" s="296"/>
      <c r="C13" s="46" t="s">
        <v>63</v>
      </c>
      <c r="D13" s="46" t="s">
        <v>17</v>
      </c>
      <c r="E13" s="46" t="s">
        <v>27</v>
      </c>
      <c r="F13" s="46" t="s">
        <v>28</v>
      </c>
      <c r="G13" s="46" t="s">
        <v>29</v>
      </c>
      <c r="H13" s="46" t="s">
        <v>30</v>
      </c>
      <c r="I13" s="46" t="s">
        <v>31</v>
      </c>
      <c r="J13" s="46" t="s">
        <v>32</v>
      </c>
      <c r="K13" s="46" t="s">
        <v>33</v>
      </c>
      <c r="L13" s="46" t="s">
        <v>34</v>
      </c>
      <c r="M13" s="46" t="s">
        <v>35</v>
      </c>
      <c r="N13" s="46" t="s">
        <v>36</v>
      </c>
      <c r="O13" s="46" t="s">
        <v>10</v>
      </c>
      <c r="P13" s="46" t="s">
        <v>106</v>
      </c>
      <c r="R13" s="176"/>
    </row>
    <row r="14" spans="1:30" s="17" customFormat="1" ht="15" customHeight="1" x14ac:dyDescent="0.15">
      <c r="A14" s="399" t="s">
        <v>4</v>
      </c>
      <c r="B14" s="18" t="s">
        <v>100</v>
      </c>
      <c r="C14" s="25">
        <f>S14/10000</f>
        <v>65.598198276645206</v>
      </c>
      <c r="D14" s="25">
        <f t="shared" ref="D14:N14" si="0">T14/10000</f>
        <v>117.17602230468034</v>
      </c>
      <c r="E14" s="25">
        <f t="shared" si="0"/>
        <v>141.93645239210272</v>
      </c>
      <c r="F14" s="25">
        <f t="shared" si="0"/>
        <v>147.1779400032114</v>
      </c>
      <c r="G14" s="25">
        <f t="shared" si="0"/>
        <v>111.90187778650697</v>
      </c>
      <c r="H14" s="25">
        <f t="shared" si="0"/>
        <v>123.51091542724478</v>
      </c>
      <c r="I14" s="25">
        <f t="shared" si="0"/>
        <v>98.75110328611251</v>
      </c>
      <c r="J14" s="25">
        <f t="shared" si="0"/>
        <v>122.02894466032485</v>
      </c>
      <c r="K14" s="25">
        <f t="shared" si="0"/>
        <v>96.510260181945398</v>
      </c>
      <c r="L14" s="25">
        <f t="shared" si="0"/>
        <v>109.90483810197851</v>
      </c>
      <c r="M14" s="25">
        <f t="shared" si="0"/>
        <v>143.18451735574217</v>
      </c>
      <c r="N14" s="25">
        <f t="shared" si="0"/>
        <v>140.18758741305601</v>
      </c>
      <c r="O14" s="25">
        <f>SUM(C14:N14)</f>
        <v>1417.868657189551</v>
      </c>
      <c r="P14" s="380">
        <f>RANK(R14,R14:R21,0)</f>
        <v>4</v>
      </c>
      <c r="R14" s="176">
        <f>G16</f>
        <v>9.8689313626738384E-2</v>
      </c>
      <c r="S14" s="17">
        <v>655981.98276645213</v>
      </c>
      <c r="T14" s="17">
        <v>1171760.2230468034</v>
      </c>
      <c r="U14" s="17">
        <v>1419364.5239210273</v>
      </c>
      <c r="V14" s="17">
        <v>1471779.400032114</v>
      </c>
      <c r="W14" s="17">
        <v>1119018.7778650697</v>
      </c>
      <c r="X14" s="17">
        <v>1235109.1542724478</v>
      </c>
      <c r="Y14" s="17">
        <v>987511.03286112507</v>
      </c>
      <c r="Z14" s="17">
        <v>1220289.4466032486</v>
      </c>
      <c r="AA14" s="17">
        <v>965102.60181945399</v>
      </c>
      <c r="AB14" s="17">
        <v>1099048.3810197851</v>
      </c>
      <c r="AC14" s="17">
        <v>1431845.1735574217</v>
      </c>
      <c r="AD14" s="17">
        <v>1401875.8741305601</v>
      </c>
    </row>
    <row r="15" spans="1:30" s="17" customFormat="1" ht="15" customHeight="1" x14ac:dyDescent="0.15">
      <c r="A15" s="400"/>
      <c r="B15" s="18" t="s">
        <v>102</v>
      </c>
      <c r="C15" s="25">
        <v>-20.957675700739312</v>
      </c>
      <c r="D15" s="25">
        <v>26.2682458078468</v>
      </c>
      <c r="E15" s="25">
        <v>38.721164067317851</v>
      </c>
      <c r="F15" s="25">
        <v>95.558665918373705</v>
      </c>
      <c r="G15" s="47">
        <v>11.043519512293535</v>
      </c>
      <c r="H15" s="31"/>
      <c r="I15" s="31"/>
      <c r="J15" s="31"/>
      <c r="K15" s="31"/>
      <c r="L15" s="31"/>
      <c r="M15" s="31"/>
      <c r="N15" s="31"/>
      <c r="O15" s="25">
        <f>SUM(C15:N15)</f>
        <v>150.63391960509256</v>
      </c>
      <c r="P15" s="381"/>
      <c r="R15" s="176">
        <f>G19</f>
        <v>4.0024998520633224</v>
      </c>
    </row>
    <row r="16" spans="1:30" s="17" customFormat="1" ht="15" customHeight="1" x14ac:dyDescent="0.15">
      <c r="A16" s="400"/>
      <c r="B16" s="27" t="s">
        <v>109</v>
      </c>
      <c r="C16" s="42">
        <f>C15/C14</f>
        <v>-0.31948553849535882</v>
      </c>
      <c r="D16" s="42">
        <f t="shared" ref="D16:O16" si="1">D15/D14</f>
        <v>0.22417765419229094</v>
      </c>
      <c r="E16" s="42">
        <f t="shared" si="1"/>
        <v>0.27280633984249331</v>
      </c>
      <c r="F16" s="42">
        <f t="shared" si="1"/>
        <v>0.64927302227690253</v>
      </c>
      <c r="G16" s="48">
        <f t="shared" si="1"/>
        <v>9.8689313626738384E-2</v>
      </c>
      <c r="H16" s="43">
        <f t="shared" si="1"/>
        <v>0</v>
      </c>
      <c r="I16" s="43">
        <f t="shared" si="1"/>
        <v>0</v>
      </c>
      <c r="J16" s="43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2">
        <f t="shared" si="1"/>
        <v>0.10623968506622734</v>
      </c>
      <c r="P16" s="382"/>
      <c r="R16" s="176">
        <f>G22</f>
        <v>-1.890642568896417</v>
      </c>
    </row>
    <row r="17" spans="1:30" s="17" customFormat="1" ht="15" customHeight="1" x14ac:dyDescent="0.15">
      <c r="A17" s="383" t="s">
        <v>64</v>
      </c>
      <c r="B17" s="36" t="s">
        <v>100</v>
      </c>
      <c r="C17" s="28">
        <v>183.2872148650853</v>
      </c>
      <c r="D17" s="28">
        <v>198.53192456122889</v>
      </c>
      <c r="E17" s="28">
        <v>139.6694055404713</v>
      </c>
      <c r="F17" s="28">
        <v>148.76979603577004</v>
      </c>
      <c r="G17" s="28">
        <v>109.42334514354906</v>
      </c>
      <c r="H17" s="28">
        <v>388.10313351494062</v>
      </c>
      <c r="I17" s="28">
        <v>383.03683716368386</v>
      </c>
      <c r="J17" s="28">
        <v>425.8280974764873</v>
      </c>
      <c r="K17" s="28">
        <v>454.4507225104872</v>
      </c>
      <c r="L17" s="28">
        <v>427.65861114981936</v>
      </c>
      <c r="M17" s="28">
        <v>531.057332327018</v>
      </c>
      <c r="N17" s="28">
        <v>601.83474116132857</v>
      </c>
      <c r="O17" s="35">
        <f>SUM(C17:N17)</f>
        <v>3991.6511614498695</v>
      </c>
      <c r="P17" s="380">
        <f>RANK(R15,R14:R21,0)</f>
        <v>1</v>
      </c>
      <c r="R17" s="176">
        <f>G25</f>
        <v>0.86556473155477942</v>
      </c>
      <c r="S17" s="17">
        <v>1832872.148650853</v>
      </c>
      <c r="T17" s="17">
        <v>1985319.2456122888</v>
      </c>
      <c r="U17" s="17">
        <v>1396694.0554047129</v>
      </c>
      <c r="V17" s="17">
        <v>1487697.9603577005</v>
      </c>
      <c r="W17" s="17">
        <v>1094233.4514354905</v>
      </c>
      <c r="X17" s="17">
        <v>3881031.335149406</v>
      </c>
      <c r="Y17" s="17">
        <v>3830368.3716368387</v>
      </c>
      <c r="Z17" s="17">
        <v>4258280.9747648733</v>
      </c>
      <c r="AA17" s="17">
        <v>4544507.2251048721</v>
      </c>
      <c r="AB17" s="17">
        <v>4276586.1114981938</v>
      </c>
      <c r="AC17" s="17">
        <v>5310573.3232701803</v>
      </c>
      <c r="AD17" s="17">
        <v>6018347.4116132855</v>
      </c>
    </row>
    <row r="18" spans="1:30" s="17" customFormat="1" ht="15" customHeight="1" x14ac:dyDescent="0.15">
      <c r="A18" s="384"/>
      <c r="B18" s="18" t="s">
        <v>102</v>
      </c>
      <c r="C18" s="1">
        <v>63.095451433504202</v>
      </c>
      <c r="D18" s="1">
        <v>-196.12751203156</v>
      </c>
      <c r="E18" s="1">
        <v>126.53404513355601</v>
      </c>
      <c r="F18" s="1">
        <v>363.54488848341998</v>
      </c>
      <c r="G18" s="49">
        <v>437.966922749329</v>
      </c>
      <c r="H18" s="33"/>
      <c r="I18" s="33"/>
      <c r="J18" s="33"/>
      <c r="K18" s="33"/>
      <c r="L18" s="33"/>
      <c r="M18" s="33"/>
      <c r="N18" s="33"/>
      <c r="O18" s="25">
        <f>SUM(C18:N18)</f>
        <v>795.01379576824911</v>
      </c>
      <c r="P18" s="381"/>
      <c r="R18" s="176">
        <f>G28</f>
        <v>-0.9227321200600388</v>
      </c>
    </row>
    <row r="19" spans="1:30" s="17" customFormat="1" ht="15" customHeight="1" x14ac:dyDescent="0.15">
      <c r="A19" s="385"/>
      <c r="B19" s="37" t="s">
        <v>109</v>
      </c>
      <c r="C19" s="42">
        <f>C18/C17</f>
        <v>0.34424360411580113</v>
      </c>
      <c r="D19" s="42">
        <f t="shared" ref="D19:O19" si="2">D18/D17</f>
        <v>-0.98788903832477915</v>
      </c>
      <c r="E19" s="42">
        <f t="shared" si="2"/>
        <v>0.90595391770956502</v>
      </c>
      <c r="F19" s="42">
        <f t="shared" si="2"/>
        <v>2.4436740398300314</v>
      </c>
      <c r="G19" s="48">
        <f t="shared" si="2"/>
        <v>4.0024998520633224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2">
        <f t="shared" si="2"/>
        <v>0.19916915672547894</v>
      </c>
      <c r="P19" s="382"/>
      <c r="R19" s="176">
        <f>G31</f>
        <v>-0.47368848398724001</v>
      </c>
    </row>
    <row r="20" spans="1:30" s="17" customFormat="1" ht="15" customHeight="1" x14ac:dyDescent="0.15">
      <c r="A20" s="384" t="s">
        <v>5</v>
      </c>
      <c r="B20" s="18" t="s">
        <v>100</v>
      </c>
      <c r="C20" s="3">
        <f>S20/10000</f>
        <v>-161.67191258487304</v>
      </c>
      <c r="D20" s="3">
        <f t="shared" ref="D20:N20" si="3">T20/10000</f>
        <v>-77.605293949847848</v>
      </c>
      <c r="E20" s="3">
        <f t="shared" si="3"/>
        <v>39.645857731133461</v>
      </c>
      <c r="F20" s="3">
        <f t="shared" si="3"/>
        <v>56.990966677400493</v>
      </c>
      <c r="G20" s="3">
        <f t="shared" si="3"/>
        <v>105.25664251607296</v>
      </c>
      <c r="H20" s="3">
        <f t="shared" si="3"/>
        <v>15.095094197329859</v>
      </c>
      <c r="I20" s="3">
        <f t="shared" si="3"/>
        <v>-34.43855396219201</v>
      </c>
      <c r="J20" s="3">
        <f t="shared" si="3"/>
        <v>-35.787023606791692</v>
      </c>
      <c r="K20" s="3">
        <f t="shared" si="3"/>
        <v>-15.352307001043911</v>
      </c>
      <c r="L20" s="3">
        <f t="shared" si="3"/>
        <v>56.129197860908661</v>
      </c>
      <c r="M20" s="3">
        <f t="shared" si="3"/>
        <v>91.995153923531547</v>
      </c>
      <c r="N20" s="3">
        <f t="shared" si="3"/>
        <v>155.09192519211138</v>
      </c>
      <c r="O20" s="25">
        <f>SUM(C20:N20)</f>
        <v>195.34974699373981</v>
      </c>
      <c r="P20" s="380">
        <f>RANK(R16,R14:R21,0)</f>
        <v>8</v>
      </c>
      <c r="R20" s="176">
        <f>G34</f>
        <v>1.3999304873304077</v>
      </c>
      <c r="S20" s="17">
        <v>-1616719.1258487303</v>
      </c>
      <c r="T20" s="17">
        <v>-776052.93949847855</v>
      </c>
      <c r="U20" s="17">
        <v>396458.57731133461</v>
      </c>
      <c r="V20" s="17">
        <v>569909.66677400493</v>
      </c>
      <c r="W20" s="17">
        <v>1052566.4251607296</v>
      </c>
      <c r="X20" s="17">
        <v>150950.94197329858</v>
      </c>
      <c r="Y20" s="17">
        <v>-344385.53962192009</v>
      </c>
      <c r="Z20" s="17">
        <v>-357870.23606791691</v>
      </c>
      <c r="AA20" s="17">
        <v>-153523.07001043911</v>
      </c>
      <c r="AB20" s="17">
        <v>561291.9786090866</v>
      </c>
      <c r="AC20" s="17">
        <v>919951.53923531552</v>
      </c>
      <c r="AD20" s="17">
        <v>1550919.2519211138</v>
      </c>
    </row>
    <row r="21" spans="1:30" s="17" customFormat="1" ht="15" customHeight="1" x14ac:dyDescent="0.15">
      <c r="A21" s="384"/>
      <c r="B21" s="18" t="s">
        <v>102</v>
      </c>
      <c r="C21" s="1">
        <v>-252.067751875163</v>
      </c>
      <c r="D21" s="1">
        <v>-294.42477327668399</v>
      </c>
      <c r="E21" s="1">
        <v>-199.84</v>
      </c>
      <c r="F21" s="1">
        <v>-142.19999999999999</v>
      </c>
      <c r="G21" s="49">
        <v>-199.002689</v>
      </c>
      <c r="H21" s="33"/>
      <c r="I21" s="33"/>
      <c r="J21" s="33"/>
      <c r="K21" s="33"/>
      <c r="L21" s="33"/>
      <c r="M21" s="33"/>
      <c r="N21" s="33"/>
      <c r="O21" s="25">
        <f>SUM(C21:N21)</f>
        <v>-1087.535214151847</v>
      </c>
      <c r="P21" s="381"/>
      <c r="R21" s="176">
        <f>G37</f>
        <v>3.4232062954260553E-2</v>
      </c>
    </row>
    <row r="22" spans="1:30" s="17" customFormat="1" ht="15" customHeight="1" x14ac:dyDescent="0.15">
      <c r="A22" s="384"/>
      <c r="B22" s="27" t="s">
        <v>109</v>
      </c>
      <c r="C22" s="42">
        <f>C21/C20</f>
        <v>1.5591313781411151</v>
      </c>
      <c r="D22" s="42">
        <f t="shared" ref="D22:O22" si="4">D21/D20</f>
        <v>3.7938748542973753</v>
      </c>
      <c r="E22" s="42">
        <f t="shared" si="4"/>
        <v>-5.04062748131863</v>
      </c>
      <c r="F22" s="42">
        <f t="shared" si="4"/>
        <v>-2.4951322690300803</v>
      </c>
      <c r="G22" s="48">
        <f t="shared" si="4"/>
        <v>-1.890642568896417</v>
      </c>
      <c r="H22" s="43">
        <f t="shared" si="4"/>
        <v>0</v>
      </c>
      <c r="I22" s="43">
        <f t="shared" si="4"/>
        <v>0</v>
      </c>
      <c r="J22" s="43">
        <f t="shared" si="4"/>
        <v>0</v>
      </c>
      <c r="K22" s="43">
        <f t="shared" si="4"/>
        <v>0</v>
      </c>
      <c r="L22" s="43">
        <f t="shared" si="4"/>
        <v>0</v>
      </c>
      <c r="M22" s="43">
        <f t="shared" si="4"/>
        <v>0</v>
      </c>
      <c r="N22" s="43">
        <f t="shared" si="4"/>
        <v>0</v>
      </c>
      <c r="O22" s="42">
        <f t="shared" si="4"/>
        <v>-5.5671186212833854</v>
      </c>
      <c r="P22" s="382"/>
      <c r="R22" s="176"/>
    </row>
    <row r="23" spans="1:30" s="17" customFormat="1" ht="15" customHeight="1" x14ac:dyDescent="0.15">
      <c r="A23" s="383" t="s">
        <v>6</v>
      </c>
      <c r="B23" s="36" t="s">
        <v>100</v>
      </c>
      <c r="C23" s="28">
        <f>S23/10000</f>
        <v>68.159279981891814</v>
      </c>
      <c r="D23" s="28">
        <f t="shared" ref="D23:N23" si="5">T23/10000</f>
        <v>234.63995446889325</v>
      </c>
      <c r="E23" s="28">
        <f t="shared" si="5"/>
        <v>335.0246551153366</v>
      </c>
      <c r="F23" s="28">
        <f t="shared" si="5"/>
        <v>393.53067859053982</v>
      </c>
      <c r="G23" s="28">
        <f t="shared" si="5"/>
        <v>383.58344084053931</v>
      </c>
      <c r="H23" s="28">
        <f t="shared" si="5"/>
        <v>548.44518522720614</v>
      </c>
      <c r="I23" s="28">
        <f t="shared" si="5"/>
        <v>299.11485398374117</v>
      </c>
      <c r="J23" s="28">
        <f t="shared" si="5"/>
        <v>328.07452385971783</v>
      </c>
      <c r="K23" s="28">
        <f t="shared" si="5"/>
        <v>310.70831921212562</v>
      </c>
      <c r="L23" s="28">
        <f t="shared" si="5"/>
        <v>32.240164527425463</v>
      </c>
      <c r="M23" s="28">
        <f t="shared" si="5"/>
        <v>95.396714087855258</v>
      </c>
      <c r="N23" s="28">
        <f t="shared" si="5"/>
        <v>46.117158511845361</v>
      </c>
      <c r="O23" s="35">
        <f>SUM(C23:N23)</f>
        <v>3075.0349284071181</v>
      </c>
      <c r="P23" s="380">
        <f>RANK(R17,R14:R21,0)</f>
        <v>3</v>
      </c>
      <c r="R23" s="176"/>
      <c r="S23" s="17">
        <v>681592.79981891811</v>
      </c>
      <c r="T23" s="17">
        <v>2346399.5446889326</v>
      </c>
      <c r="U23" s="17">
        <v>3350246.551153366</v>
      </c>
      <c r="V23" s="17">
        <v>3935306.785905398</v>
      </c>
      <c r="W23" s="17">
        <v>3835834.4084053934</v>
      </c>
      <c r="X23" s="17">
        <v>5484451.8522720616</v>
      </c>
      <c r="Y23" s="17">
        <v>2991148.5398374116</v>
      </c>
      <c r="Z23" s="17">
        <v>3280745.2385971784</v>
      </c>
      <c r="AA23" s="17">
        <v>3107083.1921212561</v>
      </c>
      <c r="AB23" s="17">
        <v>322401.64527425461</v>
      </c>
      <c r="AC23" s="17">
        <v>953967.14087855257</v>
      </c>
      <c r="AD23" s="17">
        <v>461171.5851184536</v>
      </c>
    </row>
    <row r="24" spans="1:30" s="17" customFormat="1" ht="15" customHeight="1" x14ac:dyDescent="0.15">
      <c r="A24" s="384"/>
      <c r="B24" s="18" t="s">
        <v>102</v>
      </c>
      <c r="C24" s="1">
        <v>264.3100000000004</v>
      </c>
      <c r="D24" s="1">
        <v>-35.206053999999995</v>
      </c>
      <c r="E24" s="1">
        <v>70.700000000000045</v>
      </c>
      <c r="F24" s="1">
        <v>320.22999999999979</v>
      </c>
      <c r="G24" s="49">
        <v>332.01629800000001</v>
      </c>
      <c r="H24" s="33"/>
      <c r="I24" s="33"/>
      <c r="J24" s="33"/>
      <c r="K24" s="33"/>
      <c r="L24" s="33"/>
      <c r="M24" s="33"/>
      <c r="N24" s="33"/>
      <c r="O24" s="25">
        <f>SUM(C24:N24)</f>
        <v>952.05024400000025</v>
      </c>
      <c r="P24" s="381"/>
      <c r="R24" s="176"/>
    </row>
    <row r="25" spans="1:30" s="17" customFormat="1" ht="15" customHeight="1" x14ac:dyDescent="0.15">
      <c r="A25" s="385"/>
      <c r="B25" s="37" t="s">
        <v>109</v>
      </c>
      <c r="C25" s="42">
        <f>C24/C23</f>
        <v>3.8778285226930338</v>
      </c>
      <c r="D25" s="42">
        <f t="shared" ref="D25:O25" si="6">D24/D23</f>
        <v>-0.15004287773447952</v>
      </c>
      <c r="E25" s="42">
        <f t="shared" si="6"/>
        <v>0.21102924492425984</v>
      </c>
      <c r="F25" s="42">
        <f t="shared" si="6"/>
        <v>0.81373579601704238</v>
      </c>
      <c r="G25" s="48">
        <f t="shared" si="6"/>
        <v>0.86556473155477942</v>
      </c>
      <c r="H25" s="43">
        <f t="shared" si="6"/>
        <v>0</v>
      </c>
      <c r="I25" s="43">
        <f t="shared" si="6"/>
        <v>0</v>
      </c>
      <c r="J25" s="43">
        <f t="shared" si="6"/>
        <v>0</v>
      </c>
      <c r="K25" s="43">
        <f t="shared" si="6"/>
        <v>0</v>
      </c>
      <c r="L25" s="43">
        <f t="shared" si="6"/>
        <v>0</v>
      </c>
      <c r="M25" s="43">
        <f t="shared" si="6"/>
        <v>0</v>
      </c>
      <c r="N25" s="43">
        <f t="shared" si="6"/>
        <v>0</v>
      </c>
      <c r="O25" s="42">
        <f t="shared" si="6"/>
        <v>0.30960631868112359</v>
      </c>
      <c r="P25" s="382"/>
      <c r="R25" s="176"/>
    </row>
    <row r="26" spans="1:30" s="17" customFormat="1" ht="15" customHeight="1" x14ac:dyDescent="0.15">
      <c r="A26" s="384" t="s">
        <v>7</v>
      </c>
      <c r="B26" s="18" t="s">
        <v>100</v>
      </c>
      <c r="C26" s="3">
        <f>S26/10000</f>
        <v>-0.63009868805307345</v>
      </c>
      <c r="D26" s="3">
        <f t="shared" ref="D26:N26" si="7">T26/10000</f>
        <v>9.8832076194687506</v>
      </c>
      <c r="E26" s="3">
        <f t="shared" si="7"/>
        <v>32.757479057522019</v>
      </c>
      <c r="F26" s="3">
        <f t="shared" si="7"/>
        <v>31.406317513274768</v>
      </c>
      <c r="G26" s="3">
        <f t="shared" si="7"/>
        <v>34.928880548672041</v>
      </c>
      <c r="H26" s="3">
        <f t="shared" si="7"/>
        <v>3.9730125597343009</v>
      </c>
      <c r="I26" s="3">
        <f t="shared" si="7"/>
        <v>155.63009958185782</v>
      </c>
      <c r="J26" s="3">
        <f t="shared" si="7"/>
        <v>141.1175357146013</v>
      </c>
      <c r="K26" s="3">
        <f t="shared" si="7"/>
        <v>126.03168293141569</v>
      </c>
      <c r="L26" s="3">
        <f t="shared" si="7"/>
        <v>176.88019901327462</v>
      </c>
      <c r="M26" s="3">
        <f t="shared" si="7"/>
        <v>175.82318325221217</v>
      </c>
      <c r="N26" s="3">
        <f t="shared" si="7"/>
        <v>174.57997956858441</v>
      </c>
      <c r="O26" s="25">
        <f>SUM(C26:N26)</f>
        <v>1062.3814786725648</v>
      </c>
      <c r="P26" s="380">
        <f>RANK(R18,R14:R21,0)</f>
        <v>7</v>
      </c>
      <c r="R26" s="176"/>
      <c r="S26" s="17">
        <v>-6300.9868805307342</v>
      </c>
      <c r="T26" s="17">
        <v>98832.076194687499</v>
      </c>
      <c r="U26" s="17">
        <v>327574.79057522019</v>
      </c>
      <c r="V26" s="17">
        <v>314063.17513274768</v>
      </c>
      <c r="W26" s="17">
        <v>349288.8054867204</v>
      </c>
      <c r="X26" s="17">
        <v>39730.125597343009</v>
      </c>
      <c r="Y26" s="17">
        <v>1556300.9958185782</v>
      </c>
      <c r="Z26" s="17">
        <v>1411175.3571460131</v>
      </c>
      <c r="AA26" s="17">
        <v>1260316.8293141569</v>
      </c>
      <c r="AB26" s="17">
        <v>1768801.9901327463</v>
      </c>
      <c r="AC26" s="17">
        <v>1758231.8325221217</v>
      </c>
      <c r="AD26" s="17">
        <v>1745799.795685844</v>
      </c>
    </row>
    <row r="27" spans="1:30" s="17" customFormat="1" ht="15" customHeight="1" x14ac:dyDescent="0.15">
      <c r="A27" s="384"/>
      <c r="B27" s="18" t="s">
        <v>102</v>
      </c>
      <c r="C27" s="1">
        <v>15.030000000000019</v>
      </c>
      <c r="D27" s="1">
        <v>-4.4800000000000271</v>
      </c>
      <c r="E27" s="1">
        <v>47.999999999999964</v>
      </c>
      <c r="F27" s="1">
        <v>63.220000000000191</v>
      </c>
      <c r="G27" s="49">
        <v>-32.230000000000004</v>
      </c>
      <c r="H27" s="33"/>
      <c r="I27" s="33"/>
      <c r="J27" s="33"/>
      <c r="K27" s="33"/>
      <c r="L27" s="33"/>
      <c r="M27" s="33"/>
      <c r="N27" s="33"/>
      <c r="O27" s="25">
        <f>SUM(C27:N27)</f>
        <v>89.540000000000148</v>
      </c>
      <c r="P27" s="381"/>
      <c r="R27" s="176"/>
    </row>
    <row r="28" spans="1:30" s="17" customFormat="1" ht="15" customHeight="1" x14ac:dyDescent="0.15">
      <c r="A28" s="384"/>
      <c r="B28" s="27" t="s">
        <v>109</v>
      </c>
      <c r="C28" s="42">
        <f>C27/C26</f>
        <v>-23.853406275834107</v>
      </c>
      <c r="D28" s="42">
        <f t="shared" ref="D28:O28" si="8">D27/D26</f>
        <v>-0.45329413005297559</v>
      </c>
      <c r="E28" s="42">
        <f t="shared" si="8"/>
        <v>1.4653142238360934</v>
      </c>
      <c r="F28" s="42">
        <f t="shared" si="8"/>
        <v>2.0129707971422777</v>
      </c>
      <c r="G28" s="48">
        <f t="shared" si="8"/>
        <v>-0.9227321200600388</v>
      </c>
      <c r="H28" s="43">
        <f t="shared" si="8"/>
        <v>0</v>
      </c>
      <c r="I28" s="43">
        <f t="shared" si="8"/>
        <v>0</v>
      </c>
      <c r="J28" s="43">
        <f t="shared" si="8"/>
        <v>0</v>
      </c>
      <c r="K28" s="43">
        <f t="shared" si="8"/>
        <v>0</v>
      </c>
      <c r="L28" s="43">
        <f t="shared" si="8"/>
        <v>0</v>
      </c>
      <c r="M28" s="43">
        <f t="shared" si="8"/>
        <v>0</v>
      </c>
      <c r="N28" s="43">
        <f t="shared" si="8"/>
        <v>0</v>
      </c>
      <c r="O28" s="42">
        <f t="shared" si="8"/>
        <v>8.4282342828377904E-2</v>
      </c>
      <c r="P28" s="382"/>
      <c r="R28" s="176"/>
    </row>
    <row r="29" spans="1:30" s="17" customFormat="1" ht="15" customHeight="1" x14ac:dyDescent="0.15">
      <c r="A29" s="383" t="s">
        <v>8</v>
      </c>
      <c r="B29" s="36" t="s">
        <v>100</v>
      </c>
      <c r="C29" s="28">
        <v>-27.410702312711592</v>
      </c>
      <c r="D29" s="28">
        <v>0.58180837005316277</v>
      </c>
      <c r="E29" s="28">
        <v>-0.98910912208660451</v>
      </c>
      <c r="F29" s="28">
        <v>26.816570673073432</v>
      </c>
      <c r="G29" s="28">
        <v>29.224903006873419</v>
      </c>
      <c r="H29" s="28">
        <v>194.42826465505374</v>
      </c>
      <c r="I29" s="28">
        <v>193.6368728400366</v>
      </c>
      <c r="J29" s="28">
        <v>224.42278834652373</v>
      </c>
      <c r="K29" s="28">
        <v>185.49675359254323</v>
      </c>
      <c r="L29" s="28">
        <v>271.46108025680155</v>
      </c>
      <c r="M29" s="28">
        <v>267.48838085753124</v>
      </c>
      <c r="N29" s="28">
        <v>286.69409275205982</v>
      </c>
      <c r="O29" s="35">
        <f>SUM(C29:N29)</f>
        <v>1651.8517039157516</v>
      </c>
      <c r="P29" s="380">
        <f>RANK(R19,R14:R21,0)</f>
        <v>6</v>
      </c>
      <c r="R29" s="176"/>
      <c r="S29" s="17">
        <v>-274107.02312711591</v>
      </c>
      <c r="T29" s="17">
        <v>5818.083700531628</v>
      </c>
      <c r="U29" s="17">
        <v>-9891.0912208660448</v>
      </c>
      <c r="V29" s="17">
        <v>268165.70673073432</v>
      </c>
      <c r="W29" s="17">
        <v>292249.0300687342</v>
      </c>
      <c r="X29" s="17">
        <v>1944282.6465505373</v>
      </c>
      <c r="Y29" s="17">
        <v>1936368.7284003659</v>
      </c>
      <c r="Z29" s="17">
        <v>2244227.8834652374</v>
      </c>
      <c r="AA29" s="17">
        <v>1854967.5359254323</v>
      </c>
      <c r="AB29" s="17">
        <v>2714610.8025680156</v>
      </c>
      <c r="AC29" s="17">
        <v>2674883.8085753126</v>
      </c>
      <c r="AD29" s="17">
        <v>2866940.9275205983</v>
      </c>
    </row>
    <row r="30" spans="1:30" s="17" customFormat="1" ht="15" customHeight="1" x14ac:dyDescent="0.15">
      <c r="A30" s="384"/>
      <c r="B30" s="18" t="s">
        <v>102</v>
      </c>
      <c r="C30" s="1">
        <v>-34.498800000000003</v>
      </c>
      <c r="D30" s="1">
        <v>-34.140435000000004</v>
      </c>
      <c r="E30" s="1">
        <v>-21.611408000000001</v>
      </c>
      <c r="F30" s="1">
        <v>-14.8774</v>
      </c>
      <c r="G30" s="49">
        <v>-13.843500000000002</v>
      </c>
      <c r="H30" s="33"/>
      <c r="I30" s="33"/>
      <c r="J30" s="33"/>
      <c r="K30" s="33"/>
      <c r="L30" s="33"/>
      <c r="M30" s="33"/>
      <c r="N30" s="33"/>
      <c r="O30" s="25">
        <f>SUM(C30:N30)</f>
        <v>-118.97154300000001</v>
      </c>
      <c r="P30" s="381"/>
      <c r="R30" s="176"/>
    </row>
    <row r="31" spans="1:30" s="17" customFormat="1" ht="15" customHeight="1" x14ac:dyDescent="0.15">
      <c r="A31" s="384"/>
      <c r="B31" s="37" t="s">
        <v>109</v>
      </c>
      <c r="C31" s="42">
        <f>C30/C29</f>
        <v>1.2585886930741406</v>
      </c>
      <c r="D31" s="42">
        <f t="shared" ref="D31:O31" si="9">D30/D29</f>
        <v>-58.679862231752388</v>
      </c>
      <c r="E31" s="42">
        <f t="shared" si="9"/>
        <v>21.849366786152991</v>
      </c>
      <c r="F31" s="42">
        <f t="shared" si="9"/>
        <v>-0.55478383799977915</v>
      </c>
      <c r="G31" s="48">
        <f t="shared" si="9"/>
        <v>-0.47368848398724001</v>
      </c>
      <c r="H31" s="43">
        <f t="shared" si="9"/>
        <v>0</v>
      </c>
      <c r="I31" s="43">
        <f t="shared" si="9"/>
        <v>0</v>
      </c>
      <c r="J31" s="43">
        <f t="shared" si="9"/>
        <v>0</v>
      </c>
      <c r="K31" s="43">
        <f t="shared" si="9"/>
        <v>0</v>
      </c>
      <c r="L31" s="43">
        <f t="shared" si="9"/>
        <v>0</v>
      </c>
      <c r="M31" s="43">
        <f t="shared" si="9"/>
        <v>0</v>
      </c>
      <c r="N31" s="43">
        <f t="shared" si="9"/>
        <v>0</v>
      </c>
      <c r="O31" s="42">
        <f t="shared" si="9"/>
        <v>-7.2023137862784706E-2</v>
      </c>
      <c r="P31" s="382"/>
      <c r="R31" s="176"/>
    </row>
    <row r="32" spans="1:30" s="17" customFormat="1" ht="15" customHeight="1" x14ac:dyDescent="0.15">
      <c r="A32" s="383" t="s">
        <v>9</v>
      </c>
      <c r="B32" s="18" t="s">
        <v>100</v>
      </c>
      <c r="C32" s="28">
        <f>S32/10000</f>
        <v>59.018217113286049</v>
      </c>
      <c r="D32" s="28">
        <f t="shared" ref="D32" si="10">T32/10000</f>
        <v>-67.105083042558078</v>
      </c>
      <c r="E32" s="28">
        <f t="shared" ref="E32" si="11">U32/10000</f>
        <v>-36.662198718231039</v>
      </c>
      <c r="F32" s="28">
        <f t="shared" ref="F32" si="12">V32/10000</f>
        <v>-37.063964139849503</v>
      </c>
      <c r="G32" s="28">
        <f t="shared" ref="G32" si="13">W32/10000</f>
        <v>-37.244543904371106</v>
      </c>
      <c r="H32" s="28">
        <f t="shared" ref="H32" si="14">X32/10000</f>
        <v>-33.264900309383194</v>
      </c>
      <c r="I32" s="28">
        <f t="shared" ref="I32" si="15">Y32/10000</f>
        <v>-49.480499257326223</v>
      </c>
      <c r="J32" s="28">
        <f t="shared" ref="J32" si="16">Z32/10000</f>
        <v>-28.049657731197971</v>
      </c>
      <c r="K32" s="28">
        <f t="shared" ref="K32" si="17">AA32/10000</f>
        <v>-21.168404581542891</v>
      </c>
      <c r="L32" s="28">
        <f t="shared" ref="L32" si="18">AB32/10000</f>
        <v>-31.843457843826489</v>
      </c>
      <c r="M32" s="28">
        <f t="shared" ref="M32" si="19">AC32/10000</f>
        <v>-19.319772330746062</v>
      </c>
      <c r="N32" s="28">
        <f t="shared" ref="N32" si="20">AD32/10000</f>
        <v>-28.889720360943105</v>
      </c>
      <c r="O32" s="35">
        <f>SUM(C32:N32)</f>
        <v>-331.07398510668963</v>
      </c>
      <c r="P32" s="380">
        <f>RANK(R20,R14:R21,0)</f>
        <v>2</v>
      </c>
      <c r="R32" s="176"/>
      <c r="S32" s="17">
        <v>590182.17113286047</v>
      </c>
      <c r="T32" s="17">
        <v>-671050.83042558073</v>
      </c>
      <c r="U32" s="17">
        <v>-366621.98718231037</v>
      </c>
      <c r="V32" s="17">
        <v>-370639.641398495</v>
      </c>
      <c r="W32" s="17">
        <v>-372445.43904371106</v>
      </c>
      <c r="X32" s="17">
        <v>-332649.00309383194</v>
      </c>
      <c r="Y32" s="17">
        <v>-494804.99257326219</v>
      </c>
      <c r="Z32" s="17">
        <v>-280496.57731197972</v>
      </c>
      <c r="AA32" s="17">
        <v>-211684.04581542889</v>
      </c>
      <c r="AB32" s="17">
        <v>-318434.5784382649</v>
      </c>
      <c r="AC32" s="17">
        <v>-193197.72330746063</v>
      </c>
      <c r="AD32" s="17">
        <v>-288897.20360943105</v>
      </c>
    </row>
    <row r="33" spans="1:30" s="17" customFormat="1" ht="15" customHeight="1" x14ac:dyDescent="0.15">
      <c r="A33" s="384"/>
      <c r="B33" s="18" t="s">
        <v>102</v>
      </c>
      <c r="C33" s="1">
        <v>-115.03892700000004</v>
      </c>
      <c r="D33" s="1">
        <v>-34.241982999999998</v>
      </c>
      <c r="E33" s="1">
        <v>-108.97483600000007</v>
      </c>
      <c r="F33" s="1">
        <v>-92.342291000000003</v>
      </c>
      <c r="G33" s="49">
        <v>-52.139772498445005</v>
      </c>
      <c r="H33" s="33"/>
      <c r="I33" s="33"/>
      <c r="J33" s="33"/>
      <c r="K33" s="33"/>
      <c r="L33" s="33"/>
      <c r="M33" s="33"/>
      <c r="N33" s="33"/>
      <c r="O33" s="25">
        <f>SUM(C33:N33)</f>
        <v>-402.73780949844507</v>
      </c>
      <c r="P33" s="381"/>
      <c r="R33" s="176"/>
    </row>
    <row r="34" spans="1:30" s="17" customFormat="1" ht="15" customHeight="1" x14ac:dyDescent="0.15">
      <c r="A34" s="385"/>
      <c r="B34" s="27" t="s">
        <v>109</v>
      </c>
      <c r="C34" s="42">
        <f>C33/C32</f>
        <v>-1.9492104747790278</v>
      </c>
      <c r="D34" s="42">
        <f t="shared" ref="D34:O34" si="21">D33/D32</f>
        <v>0.51027405745528565</v>
      </c>
      <c r="E34" s="42">
        <f t="shared" si="21"/>
        <v>2.972403178476311</v>
      </c>
      <c r="F34" s="42">
        <f t="shared" si="21"/>
        <v>2.491430507853253</v>
      </c>
      <c r="G34" s="48">
        <f t="shared" si="21"/>
        <v>1.3999304873304077</v>
      </c>
      <c r="H34" s="43">
        <f t="shared" si="21"/>
        <v>0</v>
      </c>
      <c r="I34" s="43">
        <f t="shared" si="21"/>
        <v>0</v>
      </c>
      <c r="J34" s="43">
        <f t="shared" si="21"/>
        <v>0</v>
      </c>
      <c r="K34" s="43">
        <f t="shared" si="21"/>
        <v>0</v>
      </c>
      <c r="L34" s="43">
        <f t="shared" si="21"/>
        <v>0</v>
      </c>
      <c r="M34" s="43">
        <f t="shared" si="21"/>
        <v>0</v>
      </c>
      <c r="N34" s="43">
        <f t="shared" si="21"/>
        <v>0</v>
      </c>
      <c r="O34" s="42">
        <f t="shared" si="21"/>
        <v>1.2164586395051895</v>
      </c>
      <c r="P34" s="382"/>
      <c r="R34" s="176"/>
    </row>
    <row r="35" spans="1:30" s="17" customFormat="1" ht="15" customHeight="1" x14ac:dyDescent="0.15">
      <c r="A35" s="384" t="s">
        <v>65</v>
      </c>
      <c r="B35" s="36" t="s">
        <v>100</v>
      </c>
      <c r="C35" s="28">
        <f>S35/10000</f>
        <v>-154.4049834926667</v>
      </c>
      <c r="D35" s="28">
        <f t="shared" ref="D35" si="22">T35/10000</f>
        <v>-111.23600059266668</v>
      </c>
      <c r="E35" s="28">
        <f t="shared" ref="E35" si="23">U35/10000</f>
        <v>-182.12407901666666</v>
      </c>
      <c r="F35" s="28">
        <f t="shared" ref="F35" si="24">V35/10000</f>
        <v>-292.77998113666678</v>
      </c>
      <c r="G35" s="28">
        <f t="shared" ref="G35" si="25">W35/10000</f>
        <v>-213.54249113666677</v>
      </c>
      <c r="H35" s="28">
        <f t="shared" ref="H35" si="26">X35/10000</f>
        <v>-40.595803136666653</v>
      </c>
      <c r="I35" s="28">
        <f t="shared" ref="I35" si="27">Y35/10000</f>
        <v>-50.4307991366667</v>
      </c>
      <c r="J35" s="28">
        <f t="shared" ref="J35" si="28">Z35/10000</f>
        <v>-60.739161136666617</v>
      </c>
      <c r="K35" s="28">
        <f t="shared" ref="K35" si="29">AA35/10000</f>
        <v>-32.48638613666666</v>
      </c>
      <c r="L35" s="28">
        <f t="shared" ref="L35" si="30">AB35/10000</f>
        <v>-53.26952013666665</v>
      </c>
      <c r="M35" s="28">
        <f t="shared" ref="M35" si="31">AC35/10000</f>
        <v>14.957824863333279</v>
      </c>
      <c r="N35" s="28">
        <f t="shared" ref="N35" si="32">AD35/10000</f>
        <v>15.781864863333363</v>
      </c>
      <c r="O35" s="25">
        <f>SUM(C35:N35)</f>
        <v>-1160.869515332</v>
      </c>
      <c r="P35" s="380">
        <f>RANK(R21,R14:R21,0)</f>
        <v>5</v>
      </c>
      <c r="R35" s="176"/>
      <c r="S35" s="17">
        <v>-1544049.8349266672</v>
      </c>
      <c r="T35" s="17">
        <v>-1112360.0059266668</v>
      </c>
      <c r="U35" s="17">
        <v>-1821240.7901666665</v>
      </c>
      <c r="V35" s="17">
        <v>-2927799.8113666675</v>
      </c>
      <c r="W35" s="17">
        <v>-2135424.9113666676</v>
      </c>
      <c r="X35" s="17">
        <v>-405958.03136666655</v>
      </c>
      <c r="Y35" s="17">
        <v>-504307.99136666697</v>
      </c>
      <c r="Z35" s="17">
        <v>-607391.61136666615</v>
      </c>
      <c r="AA35" s="17">
        <v>-324863.86136666662</v>
      </c>
      <c r="AB35" s="17">
        <v>-532695.20136666647</v>
      </c>
      <c r="AC35" s="17">
        <v>149578.24863333278</v>
      </c>
      <c r="AD35" s="17">
        <v>157818.64863333362</v>
      </c>
    </row>
    <row r="36" spans="1:30" s="17" customFormat="1" ht="15" customHeight="1" x14ac:dyDescent="0.15">
      <c r="A36" s="384"/>
      <c r="B36" s="18" t="s">
        <v>102</v>
      </c>
      <c r="C36" s="1">
        <v>27.328585999999991</v>
      </c>
      <c r="D36" s="1">
        <v>9.3285169999999926</v>
      </c>
      <c r="E36" s="1">
        <v>46.677257000000004</v>
      </c>
      <c r="F36" s="1">
        <v>88.127001119258978</v>
      </c>
      <c r="G36" s="49">
        <v>-7.3100000000000023</v>
      </c>
      <c r="H36" s="33"/>
      <c r="I36" s="33"/>
      <c r="J36" s="33"/>
      <c r="K36" s="33"/>
      <c r="L36" s="33"/>
      <c r="M36" s="33"/>
      <c r="N36" s="33"/>
      <c r="O36" s="25">
        <f>SUM(C36:N36)</f>
        <v>164.15136111925898</v>
      </c>
      <c r="P36" s="381"/>
      <c r="R36" s="176"/>
    </row>
    <row r="37" spans="1:30" s="17" customFormat="1" ht="15" customHeight="1" x14ac:dyDescent="0.15">
      <c r="A37" s="384"/>
      <c r="B37" s="27" t="s">
        <v>109</v>
      </c>
      <c r="C37" s="42">
        <f>C36/C35</f>
        <v>-0.1769929012770364</v>
      </c>
      <c r="D37" s="42">
        <f t="shared" ref="D37:O37" si="33">D36/D35</f>
        <v>-8.3862391224941088E-2</v>
      </c>
      <c r="E37" s="42">
        <f t="shared" si="33"/>
        <v>-0.25629371608642942</v>
      </c>
      <c r="F37" s="42">
        <f t="shared" si="33"/>
        <v>-0.30100077463329766</v>
      </c>
      <c r="G37" s="48">
        <f t="shared" si="33"/>
        <v>3.4232062954260553E-2</v>
      </c>
      <c r="H37" s="43">
        <f t="shared" si="33"/>
        <v>0</v>
      </c>
      <c r="I37" s="43">
        <f t="shared" si="33"/>
        <v>0</v>
      </c>
      <c r="J37" s="43">
        <f t="shared" si="33"/>
        <v>0</v>
      </c>
      <c r="K37" s="43">
        <f t="shared" si="33"/>
        <v>0</v>
      </c>
      <c r="L37" s="43">
        <f t="shared" si="33"/>
        <v>0</v>
      </c>
      <c r="M37" s="43">
        <f t="shared" si="33"/>
        <v>0</v>
      </c>
      <c r="N37" s="43">
        <f t="shared" si="33"/>
        <v>0</v>
      </c>
      <c r="O37" s="42">
        <f t="shared" si="33"/>
        <v>-0.14140380029904817</v>
      </c>
      <c r="P37" s="382"/>
      <c r="R37" s="176"/>
    </row>
    <row r="38" spans="1:30" s="17" customFormat="1" ht="15" customHeight="1" x14ac:dyDescent="0.15">
      <c r="A38" s="386" t="s">
        <v>10</v>
      </c>
      <c r="B38" s="30" t="s">
        <v>100</v>
      </c>
      <c r="C38" s="29">
        <f>C14+C17+C20+C23+C26+C29+C32+C35</f>
        <v>31.945213158603963</v>
      </c>
      <c r="D38" s="29">
        <f t="shared" ref="D38:N38" si="34">D14+D17+D20+D23+D26+D29+D32+D35</f>
        <v>304.86653973925172</v>
      </c>
      <c r="E38" s="29">
        <f t="shared" si="34"/>
        <v>469.25846297958185</v>
      </c>
      <c r="F38" s="29">
        <f t="shared" si="34"/>
        <v>474.84832421675372</v>
      </c>
      <c r="G38" s="29">
        <f t="shared" si="34"/>
        <v>523.53205480117595</v>
      </c>
      <c r="H38" s="29">
        <f t="shared" si="34"/>
        <v>1199.6949021354596</v>
      </c>
      <c r="I38" s="29">
        <f t="shared" si="34"/>
        <v>995.81991449924692</v>
      </c>
      <c r="J38" s="29">
        <f t="shared" si="34"/>
        <v>1116.8960475829988</v>
      </c>
      <c r="K38" s="29">
        <f t="shared" si="34"/>
        <v>1104.1906407092638</v>
      </c>
      <c r="L38" s="29">
        <f t="shared" si="34"/>
        <v>989.16111292971505</v>
      </c>
      <c r="M38" s="29">
        <f t="shared" si="34"/>
        <v>1300.5833343364777</v>
      </c>
      <c r="N38" s="29">
        <f t="shared" si="34"/>
        <v>1391.3976291013757</v>
      </c>
      <c r="O38" s="29">
        <f>SUM(C38:N38)</f>
        <v>9902.1941761899052</v>
      </c>
      <c r="P38" s="401"/>
      <c r="R38" s="176"/>
    </row>
    <row r="39" spans="1:30" ht="15" customHeight="1" x14ac:dyDescent="0.15">
      <c r="A39" s="387"/>
      <c r="B39" s="21" t="s">
        <v>102</v>
      </c>
      <c r="C39" s="26">
        <f>C15+C18+C21+C24+C27+C30+C33+C36</f>
        <v>-52.799117142397762</v>
      </c>
      <c r="D39" s="26">
        <f t="shared" ref="D39:N39" si="35">D15+D18+D21+D24+D27+D30+D33+D36</f>
        <v>-563.02399450039718</v>
      </c>
      <c r="E39" s="26">
        <f t="shared" si="35"/>
        <v>0.20622220087380327</v>
      </c>
      <c r="F39" s="26">
        <f t="shared" si="35"/>
        <v>681.26086452105255</v>
      </c>
      <c r="G39" s="51">
        <f t="shared" si="35"/>
        <v>476.50077876317755</v>
      </c>
      <c r="H39" s="34">
        <f t="shared" si="35"/>
        <v>0</v>
      </c>
      <c r="I39" s="34">
        <f t="shared" si="35"/>
        <v>0</v>
      </c>
      <c r="J39" s="34">
        <f t="shared" si="35"/>
        <v>0</v>
      </c>
      <c r="K39" s="34">
        <f t="shared" si="35"/>
        <v>0</v>
      </c>
      <c r="L39" s="34">
        <f t="shared" si="35"/>
        <v>0</v>
      </c>
      <c r="M39" s="34">
        <f t="shared" si="35"/>
        <v>0</v>
      </c>
      <c r="N39" s="34">
        <f t="shared" si="35"/>
        <v>0</v>
      </c>
      <c r="O39" s="26">
        <f>SUM(C39:N39)</f>
        <v>542.14475384230889</v>
      </c>
      <c r="P39" s="402"/>
    </row>
    <row r="40" spans="1:30" ht="15" customHeight="1" x14ac:dyDescent="0.15">
      <c r="A40" s="388"/>
      <c r="B40" s="22" t="s">
        <v>109</v>
      </c>
      <c r="C40" s="44">
        <f>C39/C38</f>
        <v>-1.6528021547471539</v>
      </c>
      <c r="D40" s="44">
        <f t="shared" ref="D40:N40" si="36">D39/D38</f>
        <v>-1.8467884175873943</v>
      </c>
      <c r="E40" s="44">
        <f t="shared" si="36"/>
        <v>4.3946399935844378E-4</v>
      </c>
      <c r="F40" s="44">
        <f t="shared" si="36"/>
        <v>1.4346915210130926</v>
      </c>
      <c r="G40" s="52">
        <f t="shared" si="36"/>
        <v>0.91016543188389931</v>
      </c>
      <c r="H40" s="45">
        <f t="shared" si="36"/>
        <v>0</v>
      </c>
      <c r="I40" s="45">
        <f t="shared" si="36"/>
        <v>0</v>
      </c>
      <c r="J40" s="45">
        <f t="shared" si="36"/>
        <v>0</v>
      </c>
      <c r="K40" s="45">
        <f t="shared" si="36"/>
        <v>0</v>
      </c>
      <c r="L40" s="45">
        <f t="shared" si="36"/>
        <v>0</v>
      </c>
      <c r="M40" s="45">
        <f t="shared" si="36"/>
        <v>0</v>
      </c>
      <c r="N40" s="45">
        <f t="shared" si="36"/>
        <v>0</v>
      </c>
      <c r="O40" s="44">
        <f>O39/O38</f>
        <v>5.474996189692085E-2</v>
      </c>
      <c r="P40" s="403"/>
    </row>
  </sheetData>
  <mergeCells count="21">
    <mergeCell ref="P32:P34"/>
    <mergeCell ref="A35:A37"/>
    <mergeCell ref="P35:P37"/>
    <mergeCell ref="A38:A40"/>
    <mergeCell ref="P38:P40"/>
    <mergeCell ref="A32:A34"/>
    <mergeCell ref="A26:A28"/>
    <mergeCell ref="P26:P28"/>
    <mergeCell ref="A29:A31"/>
    <mergeCell ref="P29:P31"/>
    <mergeCell ref="A1:P11"/>
    <mergeCell ref="A12:P12"/>
    <mergeCell ref="A13:B13"/>
    <mergeCell ref="A17:A19"/>
    <mergeCell ref="P17:P19"/>
    <mergeCell ref="A20:A22"/>
    <mergeCell ref="P20:P22"/>
    <mergeCell ref="A23:A25"/>
    <mergeCell ref="P23:P25"/>
    <mergeCell ref="A14:A16"/>
    <mergeCell ref="P14:P16"/>
  </mergeCells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9496-EE64-49F5-BDD7-20615394450D}">
  <dimension ref="A1:AD40"/>
  <sheetViews>
    <sheetView zoomScale="85" zoomScaleNormal="85" workbookViewId="0">
      <selection activeCell="L48" sqref="L48"/>
    </sheetView>
  </sheetViews>
  <sheetFormatPr defaultRowHeight="15" customHeight="1" x14ac:dyDescent="0.15"/>
  <cols>
    <col min="18" max="18" width="9" style="175"/>
  </cols>
  <sheetData>
    <row r="1" spans="1:30" ht="15" customHeight="1" x14ac:dyDescent="0.15">
      <c r="A1" s="390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30" ht="15" customHeight="1" x14ac:dyDescent="0.15">
      <c r="A2" s="393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30" ht="15" customHeight="1" x14ac:dyDescent="0.15">
      <c r="A3" s="393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5"/>
    </row>
    <row r="4" spans="1:30" ht="15" customHeight="1" x14ac:dyDescent="0.15">
      <c r="A4" s="393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5"/>
    </row>
    <row r="5" spans="1:30" ht="15" customHeight="1" x14ac:dyDescent="0.15">
      <c r="A5" s="393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5"/>
    </row>
    <row r="6" spans="1:30" ht="15" customHeight="1" x14ac:dyDescent="0.15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5"/>
    </row>
    <row r="7" spans="1:30" ht="15" customHeight="1" x14ac:dyDescent="0.15">
      <c r="A7" s="393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</row>
    <row r="8" spans="1:30" ht="15" customHeight="1" x14ac:dyDescent="0.15">
      <c r="A8" s="393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5"/>
    </row>
    <row r="9" spans="1:30" ht="15" customHeight="1" x14ac:dyDescent="0.15">
      <c r="A9" s="393"/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5"/>
    </row>
    <row r="10" spans="1:30" ht="15" customHeight="1" x14ac:dyDescent="0.15">
      <c r="A10" s="393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5"/>
    </row>
    <row r="11" spans="1:30" ht="15" customHeight="1" x14ac:dyDescent="0.15">
      <c r="A11" s="396"/>
      <c r="B11" s="397"/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8"/>
    </row>
    <row r="12" spans="1:30" s="17" customFormat="1" ht="15" customHeight="1" x14ac:dyDescent="0.15">
      <c r="A12" s="337" t="s">
        <v>116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  <c r="O12" s="389"/>
      <c r="P12" s="296"/>
      <c r="R12" s="176"/>
    </row>
    <row r="13" spans="1:30" s="17" customFormat="1" ht="15" customHeight="1" x14ac:dyDescent="0.15">
      <c r="A13" s="337" t="s">
        <v>0</v>
      </c>
      <c r="B13" s="296"/>
      <c r="C13" s="46" t="s">
        <v>63</v>
      </c>
      <c r="D13" s="46" t="s">
        <v>17</v>
      </c>
      <c r="E13" s="46" t="s">
        <v>27</v>
      </c>
      <c r="F13" s="46" t="s">
        <v>28</v>
      </c>
      <c r="G13" s="46" t="s">
        <v>29</v>
      </c>
      <c r="H13" s="46" t="s">
        <v>30</v>
      </c>
      <c r="I13" s="46" t="s">
        <v>31</v>
      </c>
      <c r="J13" s="46" t="s">
        <v>32</v>
      </c>
      <c r="K13" s="46" t="s">
        <v>33</v>
      </c>
      <c r="L13" s="46" t="s">
        <v>34</v>
      </c>
      <c r="M13" s="46" t="s">
        <v>35</v>
      </c>
      <c r="N13" s="46" t="s">
        <v>36</v>
      </c>
      <c r="O13" s="46" t="s">
        <v>10</v>
      </c>
      <c r="P13" s="46" t="s">
        <v>106</v>
      </c>
      <c r="R13" s="176"/>
    </row>
    <row r="14" spans="1:30" s="17" customFormat="1" ht="15" customHeight="1" x14ac:dyDescent="0.15">
      <c r="A14" s="399" t="s">
        <v>4</v>
      </c>
      <c r="B14" s="18" t="s">
        <v>100</v>
      </c>
      <c r="C14" s="25">
        <f>S14/10000</f>
        <v>49.198648707483905</v>
      </c>
      <c r="D14" s="25">
        <f t="shared" ref="D14:N14" si="0">T14/10000</f>
        <v>87.882016728510251</v>
      </c>
      <c r="E14" s="25">
        <f t="shared" si="0"/>
        <v>106.45233929407703</v>
      </c>
      <c r="F14" s="25">
        <f t="shared" si="0"/>
        <v>110.38345500240854</v>
      </c>
      <c r="G14" s="25">
        <f t="shared" si="0"/>
        <v>83.926408339880226</v>
      </c>
      <c r="H14" s="25">
        <f t="shared" si="0"/>
        <v>92.63318657043358</v>
      </c>
      <c r="I14" s="25">
        <f t="shared" si="0"/>
        <v>74.063327464584376</v>
      </c>
      <c r="J14" s="25">
        <f t="shared" si="0"/>
        <v>91.521708495243644</v>
      </c>
      <c r="K14" s="25">
        <f t="shared" si="0"/>
        <v>72.382695136459049</v>
      </c>
      <c r="L14" s="25">
        <f t="shared" si="0"/>
        <v>82.428628576483874</v>
      </c>
      <c r="M14" s="25">
        <f t="shared" si="0"/>
        <v>107.38838801680663</v>
      </c>
      <c r="N14" s="25">
        <f t="shared" si="0"/>
        <v>105.14069055979201</v>
      </c>
      <c r="O14" s="25">
        <f>SUM(C14:N14)</f>
        <v>1063.4014928921631</v>
      </c>
      <c r="P14" s="380">
        <f>RANK(R14,R14:R21,0)</f>
        <v>4</v>
      </c>
      <c r="R14" s="176">
        <f>G16</f>
        <v>0.13158575150231785</v>
      </c>
      <c r="S14" s="17">
        <v>491986.48707483907</v>
      </c>
      <c r="T14" s="17">
        <v>878820.16728510254</v>
      </c>
      <c r="U14" s="17">
        <v>1064523.3929407704</v>
      </c>
      <c r="V14" s="17">
        <v>1103834.5500240854</v>
      </c>
      <c r="W14" s="17">
        <v>839264.08339880221</v>
      </c>
      <c r="X14" s="17">
        <v>926331.86570433585</v>
      </c>
      <c r="Y14" s="17">
        <v>740633.27464584378</v>
      </c>
      <c r="Z14" s="17">
        <v>915217.08495243639</v>
      </c>
      <c r="AA14" s="17">
        <v>723826.95136459055</v>
      </c>
      <c r="AB14" s="17">
        <v>824286.2857648388</v>
      </c>
      <c r="AC14" s="17">
        <v>1073883.8801680664</v>
      </c>
      <c r="AD14" s="17">
        <v>1051406.9055979201</v>
      </c>
    </row>
    <row r="15" spans="1:30" s="17" customFormat="1" ht="15" customHeight="1" x14ac:dyDescent="0.15">
      <c r="A15" s="400"/>
      <c r="B15" s="18" t="s">
        <v>102</v>
      </c>
      <c r="C15" s="25">
        <v>-20.907675700739311</v>
      </c>
      <c r="D15" s="25">
        <v>26.2682458078468</v>
      </c>
      <c r="E15" s="25">
        <v>39.633380067317852</v>
      </c>
      <c r="F15" s="25">
        <v>95.602445918373704</v>
      </c>
      <c r="G15" s="47">
        <v>11.043519512293535</v>
      </c>
      <c r="H15" s="31"/>
      <c r="I15" s="31"/>
      <c r="J15" s="31"/>
      <c r="K15" s="31"/>
      <c r="L15" s="31"/>
      <c r="M15" s="31"/>
      <c r="N15" s="31"/>
      <c r="O15" s="25">
        <f>SUM(C15:N15)</f>
        <v>151.63991560509257</v>
      </c>
      <c r="P15" s="381"/>
      <c r="R15" s="176">
        <f>G19</f>
        <v>4.7088233553686152</v>
      </c>
    </row>
    <row r="16" spans="1:30" s="17" customFormat="1" ht="15" customHeight="1" x14ac:dyDescent="0.15">
      <c r="A16" s="400"/>
      <c r="B16" s="27" t="s">
        <v>109</v>
      </c>
      <c r="C16" s="42">
        <f>C15/C14</f>
        <v>-0.42496442991855826</v>
      </c>
      <c r="D16" s="42">
        <f t="shared" ref="D16:O16" si="1">D15/D14</f>
        <v>0.2989035389230546</v>
      </c>
      <c r="E16" s="42">
        <f t="shared" si="1"/>
        <v>0.37231102980113689</v>
      </c>
      <c r="F16" s="42">
        <f t="shared" si="1"/>
        <v>0.86609398044559927</v>
      </c>
      <c r="G16" s="48">
        <f t="shared" si="1"/>
        <v>0.13158575150231785</v>
      </c>
      <c r="H16" s="43">
        <f t="shared" si="1"/>
        <v>0</v>
      </c>
      <c r="I16" s="43">
        <f t="shared" si="1"/>
        <v>0</v>
      </c>
      <c r="J16" s="43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2">
        <f t="shared" si="1"/>
        <v>0.14259893052498282</v>
      </c>
      <c r="P16" s="382"/>
      <c r="R16" s="176">
        <f>G22</f>
        <v>-1.8657652790892663</v>
      </c>
    </row>
    <row r="17" spans="1:30" s="17" customFormat="1" ht="15" customHeight="1" x14ac:dyDescent="0.15">
      <c r="A17" s="383" t="s">
        <v>64</v>
      </c>
      <c r="B17" s="36" t="s">
        <v>100</v>
      </c>
      <c r="C17" s="28">
        <v>155.79413263532248</v>
      </c>
      <c r="D17" s="28">
        <v>168.75213587704454</v>
      </c>
      <c r="E17" s="28">
        <v>118.7189947094006</v>
      </c>
      <c r="F17" s="28">
        <v>126.45432663040455</v>
      </c>
      <c r="G17" s="28">
        <v>93.00984337201669</v>
      </c>
      <c r="H17" s="28">
        <v>329.88766348769951</v>
      </c>
      <c r="I17" s="28">
        <v>325.58131158913125</v>
      </c>
      <c r="J17" s="28">
        <v>361.95388285501423</v>
      </c>
      <c r="K17" s="28">
        <v>386.28311413391413</v>
      </c>
      <c r="L17" s="28">
        <v>363.50981947734647</v>
      </c>
      <c r="M17" s="28">
        <v>451.39873247796532</v>
      </c>
      <c r="N17" s="28">
        <v>511.55952998712928</v>
      </c>
      <c r="O17" s="35">
        <f>SUM(C17:N17)</f>
        <v>3392.9034872323891</v>
      </c>
      <c r="P17" s="380">
        <f>RANK(R15,R14:R21,0)</f>
        <v>1</v>
      </c>
      <c r="R17" s="176">
        <f>G25</f>
        <v>0.88098683632239327</v>
      </c>
      <c r="S17" s="17">
        <v>1557941.3263532249</v>
      </c>
      <c r="T17" s="17">
        <v>1687521.3587704455</v>
      </c>
      <c r="U17" s="17">
        <v>1187189.947094006</v>
      </c>
      <c r="V17" s="17">
        <v>1264543.2663040454</v>
      </c>
      <c r="W17" s="17">
        <v>930098.43372016691</v>
      </c>
      <c r="X17" s="17">
        <v>3298876.6348769953</v>
      </c>
      <c r="Y17" s="17">
        <v>3255813.1158913127</v>
      </c>
      <c r="Z17" s="17">
        <v>3619538.8285501422</v>
      </c>
      <c r="AA17" s="17">
        <v>3862831.1413391414</v>
      </c>
      <c r="AB17" s="17">
        <v>3635098.1947734649</v>
      </c>
      <c r="AC17" s="17">
        <v>4513987.324779653</v>
      </c>
      <c r="AD17" s="17">
        <v>5115595.2998712929</v>
      </c>
    </row>
    <row r="18" spans="1:30" s="17" customFormat="1" ht="15" customHeight="1" x14ac:dyDescent="0.15">
      <c r="A18" s="384"/>
      <c r="B18" s="18" t="s">
        <v>102</v>
      </c>
      <c r="C18" s="1">
        <v>63.6054514335042</v>
      </c>
      <c r="D18" s="1">
        <v>-196.12751203156</v>
      </c>
      <c r="E18" s="1">
        <v>130.42882413355602</v>
      </c>
      <c r="F18" s="1">
        <v>363.54488848341998</v>
      </c>
      <c r="G18" s="49">
        <v>437.966922749329</v>
      </c>
      <c r="H18" s="33"/>
      <c r="I18" s="33"/>
      <c r="J18" s="33"/>
      <c r="K18" s="33"/>
      <c r="L18" s="33"/>
      <c r="M18" s="33"/>
      <c r="N18" s="33"/>
      <c r="O18" s="25">
        <f>SUM(C18:N18)</f>
        <v>799.41857476824919</v>
      </c>
      <c r="P18" s="381"/>
      <c r="R18" s="176">
        <f>G28</f>
        <v>-1.0079793515681708</v>
      </c>
    </row>
    <row r="19" spans="1:30" s="17" customFormat="1" ht="15" customHeight="1" x14ac:dyDescent="0.15">
      <c r="A19" s="385"/>
      <c r="B19" s="37" t="s">
        <v>109</v>
      </c>
      <c r="C19" s="42">
        <f>C18/C17</f>
        <v>0.40826602618206193</v>
      </c>
      <c r="D19" s="42">
        <f t="shared" ref="D19:O19" si="2">D18/D17</f>
        <v>-1.1622223980291519</v>
      </c>
      <c r="E19" s="42">
        <f t="shared" si="2"/>
        <v>1.0986348431674193</v>
      </c>
      <c r="F19" s="42">
        <f t="shared" si="2"/>
        <v>2.8749106350941545</v>
      </c>
      <c r="G19" s="48">
        <f t="shared" si="2"/>
        <v>4.7088233553686152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2">
        <f t="shared" si="2"/>
        <v>0.23561488789070728</v>
      </c>
      <c r="P19" s="382"/>
      <c r="R19" s="176">
        <f>G31</f>
        <v>-0.63158464531632008</v>
      </c>
    </row>
    <row r="20" spans="1:30" s="17" customFormat="1" ht="15" customHeight="1" x14ac:dyDescent="0.15">
      <c r="A20" s="384" t="s">
        <v>5</v>
      </c>
      <c r="B20" s="18" t="s">
        <v>100</v>
      </c>
      <c r="C20" s="3">
        <f>S20/10000</f>
        <v>-161.67191258487304</v>
      </c>
      <c r="D20" s="3">
        <f t="shared" ref="D20:N20" si="3">T20/10000</f>
        <v>-77.605293949847848</v>
      </c>
      <c r="E20" s="3">
        <f t="shared" si="3"/>
        <v>39.645857731133461</v>
      </c>
      <c r="F20" s="3">
        <f t="shared" si="3"/>
        <v>56.990966677400493</v>
      </c>
      <c r="G20" s="3">
        <f t="shared" si="3"/>
        <v>105.25664251607296</v>
      </c>
      <c r="H20" s="3">
        <f t="shared" si="3"/>
        <v>15.095094197329859</v>
      </c>
      <c r="I20" s="3">
        <f t="shared" si="3"/>
        <v>-34.43855396219201</v>
      </c>
      <c r="J20" s="3">
        <f t="shared" si="3"/>
        <v>-35.787023606791692</v>
      </c>
      <c r="K20" s="3">
        <f t="shared" si="3"/>
        <v>-15.352307001043911</v>
      </c>
      <c r="L20" s="3">
        <f t="shared" si="3"/>
        <v>56.129197860908661</v>
      </c>
      <c r="M20" s="3">
        <f t="shared" si="3"/>
        <v>91.995153923531547</v>
      </c>
      <c r="N20" s="3">
        <f t="shared" si="3"/>
        <v>155.09192519211138</v>
      </c>
      <c r="O20" s="25">
        <f>SUM(C20:N20)</f>
        <v>195.34974699373981</v>
      </c>
      <c r="P20" s="380">
        <f>RANK(R16,R14:R21,0)</f>
        <v>8</v>
      </c>
      <c r="R20" s="176">
        <f>G34</f>
        <v>1.3999304873304077</v>
      </c>
      <c r="S20" s="17">
        <v>-1616719.1258487303</v>
      </c>
      <c r="T20" s="17">
        <v>-776052.93949847855</v>
      </c>
      <c r="U20" s="17">
        <v>396458.57731133461</v>
      </c>
      <c r="V20" s="17">
        <v>569909.66677400493</v>
      </c>
      <c r="W20" s="17">
        <v>1052566.4251607296</v>
      </c>
      <c r="X20" s="17">
        <v>150950.94197329858</v>
      </c>
      <c r="Y20" s="17">
        <v>-344385.53962192009</v>
      </c>
      <c r="Z20" s="17">
        <v>-357870.23606791691</v>
      </c>
      <c r="AA20" s="17">
        <v>-153523.07001043911</v>
      </c>
      <c r="AB20" s="17">
        <v>561291.9786090866</v>
      </c>
      <c r="AC20" s="17">
        <v>919951.53923531552</v>
      </c>
      <c r="AD20" s="17">
        <v>1550919.2519211138</v>
      </c>
    </row>
    <row r="21" spans="1:30" s="17" customFormat="1" ht="15" customHeight="1" x14ac:dyDescent="0.15">
      <c r="A21" s="384"/>
      <c r="B21" s="18" t="s">
        <v>102</v>
      </c>
      <c r="C21" s="1">
        <v>-252.067751875163</v>
      </c>
      <c r="D21" s="1">
        <v>-294.42477327668399</v>
      </c>
      <c r="E21" s="1">
        <v>-199.84</v>
      </c>
      <c r="F21" s="1">
        <v>-142.22</v>
      </c>
      <c r="G21" s="49">
        <v>-196.38418899999999</v>
      </c>
      <c r="H21" s="33"/>
      <c r="I21" s="33"/>
      <c r="J21" s="33"/>
      <c r="K21" s="33"/>
      <c r="L21" s="33"/>
      <c r="M21" s="33"/>
      <c r="N21" s="33"/>
      <c r="O21" s="25">
        <f>SUM(C21:N21)</f>
        <v>-1084.9367141518469</v>
      </c>
      <c r="P21" s="381"/>
      <c r="R21" s="176">
        <f>G37</f>
        <v>3.4232062954260553E-2</v>
      </c>
    </row>
    <row r="22" spans="1:30" s="17" customFormat="1" ht="15" customHeight="1" x14ac:dyDescent="0.15">
      <c r="A22" s="384"/>
      <c r="B22" s="27" t="s">
        <v>109</v>
      </c>
      <c r="C22" s="42">
        <f>C21/C20</f>
        <v>1.5591313781411151</v>
      </c>
      <c r="D22" s="42">
        <f t="shared" ref="D22:O22" si="4">D21/D20</f>
        <v>3.7938748542973753</v>
      </c>
      <c r="E22" s="42">
        <f t="shared" si="4"/>
        <v>-5.04062748131863</v>
      </c>
      <c r="F22" s="42">
        <f t="shared" si="4"/>
        <v>-2.4954832018386641</v>
      </c>
      <c r="G22" s="48">
        <f t="shared" si="4"/>
        <v>-1.8657652790892663</v>
      </c>
      <c r="H22" s="43">
        <f t="shared" si="4"/>
        <v>0</v>
      </c>
      <c r="I22" s="43">
        <f t="shared" si="4"/>
        <v>0</v>
      </c>
      <c r="J22" s="43">
        <f t="shared" si="4"/>
        <v>0</v>
      </c>
      <c r="K22" s="43">
        <f t="shared" si="4"/>
        <v>0</v>
      </c>
      <c r="L22" s="43">
        <f t="shared" si="4"/>
        <v>0</v>
      </c>
      <c r="M22" s="43">
        <f t="shared" si="4"/>
        <v>0</v>
      </c>
      <c r="N22" s="43">
        <f t="shared" si="4"/>
        <v>0</v>
      </c>
      <c r="O22" s="42">
        <f t="shared" si="4"/>
        <v>-5.5538168379947521</v>
      </c>
      <c r="P22" s="382"/>
      <c r="R22" s="176"/>
    </row>
    <row r="23" spans="1:30" s="17" customFormat="1" ht="15" customHeight="1" x14ac:dyDescent="0.15">
      <c r="A23" s="383" t="s">
        <v>6</v>
      </c>
      <c r="B23" s="36" t="s">
        <v>100</v>
      </c>
      <c r="C23" s="28">
        <f>S23/10000</f>
        <v>57.935387984608042</v>
      </c>
      <c r="D23" s="28">
        <f t="shared" ref="D23:N23" si="5">T23/10000</f>
        <v>199.44396129855929</v>
      </c>
      <c r="E23" s="28">
        <f t="shared" si="5"/>
        <v>284.77095684803612</v>
      </c>
      <c r="F23" s="28">
        <f t="shared" si="5"/>
        <v>334.50107680195885</v>
      </c>
      <c r="G23" s="28">
        <f t="shared" si="5"/>
        <v>326.04592471445847</v>
      </c>
      <c r="H23" s="28">
        <f t="shared" si="5"/>
        <v>466.17840744312525</v>
      </c>
      <c r="I23" s="28">
        <f t="shared" si="5"/>
        <v>254.24762588617997</v>
      </c>
      <c r="J23" s="28">
        <f t="shared" si="5"/>
        <v>278.86334528076014</v>
      </c>
      <c r="K23" s="28">
        <f t="shared" si="5"/>
        <v>264.10207133030679</v>
      </c>
      <c r="L23" s="28">
        <f t="shared" si="5"/>
        <v>27.40413984831164</v>
      </c>
      <c r="M23" s="28">
        <f t="shared" si="5"/>
        <v>81.087206974676974</v>
      </c>
      <c r="N23" s="28">
        <f t="shared" si="5"/>
        <v>39.199584735068555</v>
      </c>
      <c r="O23" s="35">
        <f>SUM(C23:N23)</f>
        <v>2613.7796891460503</v>
      </c>
      <c r="P23" s="380">
        <f>RANK(R17,R14:R21,0)</f>
        <v>3</v>
      </c>
      <c r="R23" s="176"/>
      <c r="S23" s="17">
        <v>579353.87984608044</v>
      </c>
      <c r="T23" s="17">
        <v>1994439.6129855928</v>
      </c>
      <c r="U23" s="17">
        <v>2847709.5684803613</v>
      </c>
      <c r="V23" s="17">
        <v>3345010.7680195882</v>
      </c>
      <c r="W23" s="17">
        <v>3260459.2471445845</v>
      </c>
      <c r="X23" s="17">
        <v>4661784.0744312527</v>
      </c>
      <c r="Y23" s="17">
        <v>2542476.2588617997</v>
      </c>
      <c r="Z23" s="17">
        <v>2788633.4528076015</v>
      </c>
      <c r="AA23" s="17">
        <v>2641020.7133030677</v>
      </c>
      <c r="AB23" s="17">
        <v>274041.39848311641</v>
      </c>
      <c r="AC23" s="17">
        <v>810872.06974676973</v>
      </c>
      <c r="AD23" s="17">
        <v>391995.84735068557</v>
      </c>
    </row>
    <row r="24" spans="1:30" s="17" customFormat="1" ht="15" customHeight="1" x14ac:dyDescent="0.15">
      <c r="A24" s="384"/>
      <c r="B24" s="18" t="s">
        <v>102</v>
      </c>
      <c r="C24" s="1">
        <v>247.07000000000039</v>
      </c>
      <c r="D24" s="1">
        <v>-29.326053999999996</v>
      </c>
      <c r="E24" s="1">
        <v>60.980000000000047</v>
      </c>
      <c r="F24" s="1">
        <v>290.94999999999982</v>
      </c>
      <c r="G24" s="49">
        <v>287.24216770999999</v>
      </c>
      <c r="H24" s="33"/>
      <c r="I24" s="33"/>
      <c r="J24" s="33"/>
      <c r="K24" s="33"/>
      <c r="L24" s="33"/>
      <c r="M24" s="33"/>
      <c r="N24" s="33"/>
      <c r="O24" s="25">
        <f>SUM(C24:N24)</f>
        <v>856.91611371000022</v>
      </c>
      <c r="P24" s="381"/>
      <c r="R24" s="176"/>
    </row>
    <row r="25" spans="1:30" s="17" customFormat="1" ht="15" customHeight="1" x14ac:dyDescent="0.15">
      <c r="A25" s="385"/>
      <c r="B25" s="37" t="s">
        <v>109</v>
      </c>
      <c r="C25" s="42">
        <f>C24/C23</f>
        <v>4.2645783275955722</v>
      </c>
      <c r="D25" s="42">
        <f t="shared" ref="D25:O25" si="6">D24/D23</f>
        <v>-0.1470390670595442</v>
      </c>
      <c r="E25" s="42">
        <f t="shared" si="6"/>
        <v>0.21413700566571869</v>
      </c>
      <c r="F25" s="42">
        <f t="shared" si="6"/>
        <v>0.86980288010330253</v>
      </c>
      <c r="G25" s="48">
        <f t="shared" si="6"/>
        <v>0.88098683632239327</v>
      </c>
      <c r="H25" s="43">
        <f t="shared" si="6"/>
        <v>0</v>
      </c>
      <c r="I25" s="43">
        <f t="shared" si="6"/>
        <v>0</v>
      </c>
      <c r="J25" s="43">
        <f t="shared" si="6"/>
        <v>0</v>
      </c>
      <c r="K25" s="43">
        <f t="shared" si="6"/>
        <v>0</v>
      </c>
      <c r="L25" s="43">
        <f t="shared" si="6"/>
        <v>0</v>
      </c>
      <c r="M25" s="43">
        <f t="shared" si="6"/>
        <v>0</v>
      </c>
      <c r="N25" s="43">
        <f t="shared" si="6"/>
        <v>0</v>
      </c>
      <c r="O25" s="42">
        <f t="shared" si="6"/>
        <v>0.32784557828971572</v>
      </c>
      <c r="P25" s="382"/>
      <c r="R25" s="176"/>
    </row>
    <row r="26" spans="1:30" s="17" customFormat="1" ht="15" customHeight="1" x14ac:dyDescent="0.15">
      <c r="A26" s="384" t="s">
        <v>7</v>
      </c>
      <c r="B26" s="18" t="s">
        <v>100</v>
      </c>
      <c r="C26" s="3">
        <f>S26/10000</f>
        <v>-0.63123760365041492</v>
      </c>
      <c r="D26" s="3">
        <f t="shared" ref="D26:N26" si="7">T26/10000</f>
        <v>9.4569294384953082</v>
      </c>
      <c r="E26" s="3">
        <f t="shared" si="7"/>
        <v>30.734640254645917</v>
      </c>
      <c r="F26" s="3">
        <f t="shared" si="7"/>
        <v>28.705072808444598</v>
      </c>
      <c r="G26" s="3">
        <f t="shared" si="7"/>
        <v>31.974861340024439</v>
      </c>
      <c r="H26" s="3">
        <f t="shared" si="7"/>
        <v>3.2350481115970449</v>
      </c>
      <c r="I26" s="3">
        <f t="shared" si="7"/>
        <v>150.69264297896856</v>
      </c>
      <c r="J26" s="3">
        <f t="shared" si="7"/>
        <v>136.90768916608511</v>
      </c>
      <c r="K26" s="3">
        <f t="shared" si="7"/>
        <v>121.64086034388305</v>
      </c>
      <c r="L26" s="3">
        <f t="shared" si="7"/>
        <v>159.43840296829913</v>
      </c>
      <c r="M26" s="3">
        <f t="shared" si="7"/>
        <v>157.79196251332317</v>
      </c>
      <c r="N26" s="3">
        <f t="shared" si="7"/>
        <v>156.0148813524489</v>
      </c>
      <c r="O26" s="25">
        <f>SUM(C26:N26)</f>
        <v>985.96175367256478</v>
      </c>
      <c r="P26" s="380">
        <f>RANK(R18,R14:R21,0)</f>
        <v>7</v>
      </c>
      <c r="R26" s="176"/>
      <c r="S26" s="17">
        <v>-6312.3760365041489</v>
      </c>
      <c r="T26" s="17">
        <v>94569.294384953086</v>
      </c>
      <c r="U26" s="17">
        <v>307346.40254645917</v>
      </c>
      <c r="V26" s="17">
        <v>287050.72808444599</v>
      </c>
      <c r="W26" s="17">
        <v>319748.61340024439</v>
      </c>
      <c r="X26" s="17">
        <v>32350.481115970448</v>
      </c>
      <c r="Y26" s="17">
        <v>1506926.4297896856</v>
      </c>
      <c r="Z26" s="17">
        <v>1369076.8916608512</v>
      </c>
      <c r="AA26" s="17">
        <v>1216408.6034388305</v>
      </c>
      <c r="AB26" s="17">
        <v>1594384.0296829913</v>
      </c>
      <c r="AC26" s="17">
        <v>1577919.6251332317</v>
      </c>
      <c r="AD26" s="17">
        <v>1560148.8135244891</v>
      </c>
    </row>
    <row r="27" spans="1:30" s="17" customFormat="1" ht="15" customHeight="1" x14ac:dyDescent="0.15">
      <c r="A27" s="384"/>
      <c r="B27" s="18" t="s">
        <v>102</v>
      </c>
      <c r="C27" s="1">
        <v>12.775500000000015</v>
      </c>
      <c r="D27" s="1">
        <v>-4.4800000000000271</v>
      </c>
      <c r="E27" s="1">
        <v>40.799999999999969</v>
      </c>
      <c r="F27" s="1">
        <v>53.737000000000165</v>
      </c>
      <c r="G27" s="49">
        <v>-32.230000000000004</v>
      </c>
      <c r="H27" s="33"/>
      <c r="I27" s="33"/>
      <c r="J27" s="33"/>
      <c r="K27" s="33"/>
      <c r="L27" s="33"/>
      <c r="M27" s="33"/>
      <c r="N27" s="33"/>
      <c r="O27" s="25">
        <f>SUM(C27:N27)</f>
        <v>70.60250000000012</v>
      </c>
      <c r="P27" s="381"/>
      <c r="R27" s="176"/>
    </row>
    <row r="28" spans="1:30" s="17" customFormat="1" ht="15" customHeight="1" x14ac:dyDescent="0.15">
      <c r="A28" s="384"/>
      <c r="B28" s="27" t="s">
        <v>109</v>
      </c>
      <c r="C28" s="42">
        <f>C27/C26</f>
        <v>-20.238813286977756</v>
      </c>
      <c r="D28" s="42">
        <f t="shared" ref="D28:O28" si="8">D27/D26</f>
        <v>-0.47372670264026417</v>
      </c>
      <c r="E28" s="42">
        <f t="shared" si="8"/>
        <v>1.3274923559202079</v>
      </c>
      <c r="F28" s="42">
        <f t="shared" si="8"/>
        <v>1.872038449740199</v>
      </c>
      <c r="G28" s="48">
        <f t="shared" si="8"/>
        <v>-1.0079793515681708</v>
      </c>
      <c r="H28" s="43">
        <f t="shared" si="8"/>
        <v>0</v>
      </c>
      <c r="I28" s="43">
        <f t="shared" si="8"/>
        <v>0</v>
      </c>
      <c r="J28" s="43">
        <f t="shared" si="8"/>
        <v>0</v>
      </c>
      <c r="K28" s="43">
        <f t="shared" si="8"/>
        <v>0</v>
      </c>
      <c r="L28" s="43">
        <f t="shared" si="8"/>
        <v>0</v>
      </c>
      <c r="M28" s="43">
        <f t="shared" si="8"/>
        <v>0</v>
      </c>
      <c r="N28" s="43">
        <f t="shared" si="8"/>
        <v>0</v>
      </c>
      <c r="O28" s="42">
        <f t="shared" si="8"/>
        <v>7.1607747194063084E-2</v>
      </c>
      <c r="P28" s="382"/>
      <c r="R28" s="176"/>
    </row>
    <row r="29" spans="1:30" s="17" customFormat="1" ht="15" customHeight="1" x14ac:dyDescent="0.15">
      <c r="A29" s="383" t="s">
        <v>8</v>
      </c>
      <c r="B29" s="36" t="s">
        <v>100</v>
      </c>
      <c r="C29" s="28">
        <v>-20.558026734533694</v>
      </c>
      <c r="D29" s="28">
        <v>0.43635627753987211</v>
      </c>
      <c r="E29" s="28">
        <v>-0.74183184156495341</v>
      </c>
      <c r="F29" s="28">
        <v>20.112428004805075</v>
      </c>
      <c r="G29" s="28">
        <v>21.918677255155064</v>
      </c>
      <c r="H29" s="28">
        <v>145.82119849129032</v>
      </c>
      <c r="I29" s="28">
        <v>145.22765463002744</v>
      </c>
      <c r="J29" s="28">
        <v>168.31709125989281</v>
      </c>
      <c r="K29" s="28">
        <v>139.12256519440743</v>
      </c>
      <c r="L29" s="28">
        <v>203.59581019260116</v>
      </c>
      <c r="M29" s="28">
        <v>200.61628564314799</v>
      </c>
      <c r="N29" s="28">
        <v>215.02056956404485</v>
      </c>
      <c r="O29" s="35">
        <f>SUM(C29:N29)</f>
        <v>1238.8887779368133</v>
      </c>
      <c r="P29" s="380">
        <f>RANK(R19,R14:R21,0)</f>
        <v>6</v>
      </c>
      <c r="R29" s="176"/>
      <c r="S29" s="17">
        <v>-205580.26734533694</v>
      </c>
      <c r="T29" s="17">
        <v>4363.562775398721</v>
      </c>
      <c r="U29" s="17">
        <v>-7418.3184156495336</v>
      </c>
      <c r="V29" s="17">
        <v>201124.28004805074</v>
      </c>
      <c r="W29" s="17">
        <v>219186.77255155065</v>
      </c>
      <c r="X29" s="17">
        <v>1458211.984912903</v>
      </c>
      <c r="Y29" s="17">
        <v>1452276.5463002743</v>
      </c>
      <c r="Z29" s="17">
        <v>1683170.912598928</v>
      </c>
      <c r="AA29" s="17">
        <v>1391225.6519440743</v>
      </c>
      <c r="AB29" s="17">
        <v>2035958.1019260117</v>
      </c>
      <c r="AC29" s="17">
        <v>2006162.8564314845</v>
      </c>
      <c r="AD29" s="17">
        <v>2150205.6956404485</v>
      </c>
    </row>
    <row r="30" spans="1:30" s="17" customFormat="1" ht="15" customHeight="1" x14ac:dyDescent="0.15">
      <c r="A30" s="384"/>
      <c r="B30" s="18" t="s">
        <v>102</v>
      </c>
      <c r="C30" s="1">
        <v>-34.498800000000003</v>
      </c>
      <c r="D30" s="1">
        <v>-34.140435000000004</v>
      </c>
      <c r="E30" s="1">
        <v>-21.611408000000001</v>
      </c>
      <c r="F30" s="1">
        <v>-14.557399999999999</v>
      </c>
      <c r="G30" s="49">
        <v>-13.843500000000002</v>
      </c>
      <c r="H30" s="33"/>
      <c r="I30" s="33"/>
      <c r="J30" s="33"/>
      <c r="K30" s="33"/>
      <c r="L30" s="33"/>
      <c r="M30" s="33"/>
      <c r="N30" s="33"/>
      <c r="O30" s="25">
        <f>SUM(C30:N30)</f>
        <v>-118.65154300000002</v>
      </c>
      <c r="P30" s="381"/>
      <c r="R30" s="176"/>
    </row>
    <row r="31" spans="1:30" s="17" customFormat="1" ht="15" customHeight="1" x14ac:dyDescent="0.15">
      <c r="A31" s="384"/>
      <c r="B31" s="37" t="s">
        <v>109</v>
      </c>
      <c r="C31" s="42">
        <f>C30/C29</f>
        <v>1.6781182574321873</v>
      </c>
      <c r="D31" s="42">
        <f t="shared" ref="D31:O31" si="9">D30/D29</f>
        <v>-78.239816309003174</v>
      </c>
      <c r="E31" s="42">
        <f t="shared" si="9"/>
        <v>29.132489048203986</v>
      </c>
      <c r="F31" s="42">
        <f t="shared" si="9"/>
        <v>-0.7238012236276038</v>
      </c>
      <c r="G31" s="48">
        <f t="shared" si="9"/>
        <v>-0.63158464531632008</v>
      </c>
      <c r="H31" s="43">
        <f t="shared" si="9"/>
        <v>0</v>
      </c>
      <c r="I31" s="43">
        <f t="shared" si="9"/>
        <v>0</v>
      </c>
      <c r="J31" s="43">
        <f t="shared" si="9"/>
        <v>0</v>
      </c>
      <c r="K31" s="43">
        <f t="shared" si="9"/>
        <v>0</v>
      </c>
      <c r="L31" s="43">
        <f t="shared" si="9"/>
        <v>0</v>
      </c>
      <c r="M31" s="43">
        <f t="shared" si="9"/>
        <v>0</v>
      </c>
      <c r="N31" s="43">
        <f t="shared" si="9"/>
        <v>0</v>
      </c>
      <c r="O31" s="42">
        <f t="shared" si="9"/>
        <v>-9.5772554496455026E-2</v>
      </c>
      <c r="P31" s="382"/>
      <c r="R31" s="176"/>
    </row>
    <row r="32" spans="1:30" s="17" customFormat="1" ht="15" customHeight="1" x14ac:dyDescent="0.15">
      <c r="A32" s="383" t="s">
        <v>9</v>
      </c>
      <c r="B32" s="18" t="s">
        <v>100</v>
      </c>
      <c r="C32" s="28">
        <f>S32/10000</f>
        <v>59.018217113286049</v>
      </c>
      <c r="D32" s="28">
        <f t="shared" ref="D32" si="10">T32/10000</f>
        <v>-67.105083042558078</v>
      </c>
      <c r="E32" s="28">
        <f t="shared" ref="E32" si="11">U32/10000</f>
        <v>-36.662198718231039</v>
      </c>
      <c r="F32" s="28">
        <f t="shared" ref="F32" si="12">V32/10000</f>
        <v>-37.063964139849503</v>
      </c>
      <c r="G32" s="28">
        <f t="shared" ref="G32" si="13">W32/10000</f>
        <v>-37.244543904371106</v>
      </c>
      <c r="H32" s="28">
        <f t="shared" ref="H32" si="14">X32/10000</f>
        <v>-33.264900309383194</v>
      </c>
      <c r="I32" s="28">
        <f t="shared" ref="I32" si="15">Y32/10000</f>
        <v>-49.480499257326223</v>
      </c>
      <c r="J32" s="28">
        <f t="shared" ref="J32" si="16">Z32/10000</f>
        <v>-28.049657731197971</v>
      </c>
      <c r="K32" s="28">
        <f t="shared" ref="K32" si="17">AA32/10000</f>
        <v>-21.168404581542891</v>
      </c>
      <c r="L32" s="28">
        <f t="shared" ref="L32" si="18">AB32/10000</f>
        <v>-31.843457843826489</v>
      </c>
      <c r="M32" s="28">
        <f t="shared" ref="M32" si="19">AC32/10000</f>
        <v>-19.319772330746062</v>
      </c>
      <c r="N32" s="28">
        <f t="shared" ref="N32" si="20">AD32/10000</f>
        <v>-28.889720360943105</v>
      </c>
      <c r="O32" s="35">
        <f>SUM(C32:N32)</f>
        <v>-331.07398510668963</v>
      </c>
      <c r="P32" s="380">
        <f>RANK(R20,R14:R21,0)</f>
        <v>2</v>
      </c>
      <c r="R32" s="176"/>
      <c r="S32" s="17">
        <v>590182.17113286047</v>
      </c>
      <c r="T32" s="17">
        <v>-671050.83042558073</v>
      </c>
      <c r="U32" s="17">
        <v>-366621.98718231037</v>
      </c>
      <c r="V32" s="17">
        <v>-370639.641398495</v>
      </c>
      <c r="W32" s="17">
        <v>-372445.43904371106</v>
      </c>
      <c r="X32" s="17">
        <v>-332649.00309383194</v>
      </c>
      <c r="Y32" s="17">
        <v>-494804.99257326219</v>
      </c>
      <c r="Z32" s="17">
        <v>-280496.57731197972</v>
      </c>
      <c r="AA32" s="17">
        <v>-211684.04581542889</v>
      </c>
      <c r="AB32" s="17">
        <v>-318434.5784382649</v>
      </c>
      <c r="AC32" s="17">
        <v>-193197.72330746063</v>
      </c>
      <c r="AD32" s="17">
        <v>-288897.20360943105</v>
      </c>
    </row>
    <row r="33" spans="1:30" s="17" customFormat="1" ht="15" customHeight="1" x14ac:dyDescent="0.15">
      <c r="A33" s="384"/>
      <c r="B33" s="18" t="s">
        <v>102</v>
      </c>
      <c r="C33" s="1">
        <v>-115.03892700000004</v>
      </c>
      <c r="D33" s="1">
        <v>-34.241982999999998</v>
      </c>
      <c r="E33" s="1">
        <v>-108.97483600000007</v>
      </c>
      <c r="F33" s="1">
        <v>-92.342291000000003</v>
      </c>
      <c r="G33" s="49">
        <v>-52.139772498445005</v>
      </c>
      <c r="H33" s="33"/>
      <c r="I33" s="33"/>
      <c r="J33" s="33"/>
      <c r="K33" s="33"/>
      <c r="L33" s="33"/>
      <c r="M33" s="33"/>
      <c r="N33" s="33"/>
      <c r="O33" s="25">
        <f>SUM(C33:N33)</f>
        <v>-402.73780949844507</v>
      </c>
      <c r="P33" s="381"/>
      <c r="R33" s="176"/>
    </row>
    <row r="34" spans="1:30" s="17" customFormat="1" ht="15" customHeight="1" x14ac:dyDescent="0.15">
      <c r="A34" s="385"/>
      <c r="B34" s="27" t="s">
        <v>109</v>
      </c>
      <c r="C34" s="42">
        <f>C33/C32</f>
        <v>-1.9492104747790278</v>
      </c>
      <c r="D34" s="42">
        <f t="shared" ref="D34:O34" si="21">D33/D32</f>
        <v>0.51027405745528565</v>
      </c>
      <c r="E34" s="42">
        <f t="shared" si="21"/>
        <v>2.972403178476311</v>
      </c>
      <c r="F34" s="42">
        <f t="shared" si="21"/>
        <v>2.491430507853253</v>
      </c>
      <c r="G34" s="48">
        <f t="shared" si="21"/>
        <v>1.3999304873304077</v>
      </c>
      <c r="H34" s="43">
        <f t="shared" si="21"/>
        <v>0</v>
      </c>
      <c r="I34" s="43">
        <f t="shared" si="21"/>
        <v>0</v>
      </c>
      <c r="J34" s="43">
        <f t="shared" si="21"/>
        <v>0</v>
      </c>
      <c r="K34" s="43">
        <f t="shared" si="21"/>
        <v>0</v>
      </c>
      <c r="L34" s="43">
        <f t="shared" si="21"/>
        <v>0</v>
      </c>
      <c r="M34" s="43">
        <f t="shared" si="21"/>
        <v>0</v>
      </c>
      <c r="N34" s="43">
        <f t="shared" si="21"/>
        <v>0</v>
      </c>
      <c r="O34" s="42">
        <f t="shared" si="21"/>
        <v>1.2164586395051895</v>
      </c>
      <c r="P34" s="382"/>
      <c r="R34" s="176"/>
    </row>
    <row r="35" spans="1:30" s="17" customFormat="1" ht="15" customHeight="1" x14ac:dyDescent="0.15">
      <c r="A35" s="384" t="s">
        <v>65</v>
      </c>
      <c r="B35" s="36" t="s">
        <v>100</v>
      </c>
      <c r="C35" s="28">
        <f>S35/10000</f>
        <v>-154.4049834926667</v>
      </c>
      <c r="D35" s="28">
        <f t="shared" ref="D35" si="22">T35/10000</f>
        <v>-111.23600059266668</v>
      </c>
      <c r="E35" s="28">
        <f t="shared" ref="E35" si="23">U35/10000</f>
        <v>-182.12407901666666</v>
      </c>
      <c r="F35" s="28">
        <f t="shared" ref="F35" si="24">V35/10000</f>
        <v>-292.77998113666678</v>
      </c>
      <c r="G35" s="28">
        <f t="shared" ref="G35" si="25">W35/10000</f>
        <v>-213.54249113666677</v>
      </c>
      <c r="H35" s="28">
        <f t="shared" ref="H35" si="26">X35/10000</f>
        <v>-40.595803136666653</v>
      </c>
      <c r="I35" s="28">
        <f t="shared" ref="I35" si="27">Y35/10000</f>
        <v>-50.4307991366667</v>
      </c>
      <c r="J35" s="28">
        <f t="shared" ref="J35" si="28">Z35/10000</f>
        <v>-60.739161136666617</v>
      </c>
      <c r="K35" s="28">
        <f t="shared" ref="K35" si="29">AA35/10000</f>
        <v>-32.48638613666666</v>
      </c>
      <c r="L35" s="28">
        <f t="shared" ref="L35" si="30">AB35/10000</f>
        <v>-53.26952013666665</v>
      </c>
      <c r="M35" s="28">
        <f t="shared" ref="M35" si="31">AC35/10000</f>
        <v>14.957824863333279</v>
      </c>
      <c r="N35" s="28">
        <f t="shared" ref="N35" si="32">AD35/10000</f>
        <v>15.781864863333363</v>
      </c>
      <c r="O35" s="25">
        <f>SUM(C35:N35)</f>
        <v>-1160.869515332</v>
      </c>
      <c r="P35" s="380">
        <f>RANK(R21,R14:R21,0)</f>
        <v>5</v>
      </c>
      <c r="R35" s="176"/>
      <c r="S35" s="17">
        <v>-1544049.8349266672</v>
      </c>
      <c r="T35" s="17">
        <v>-1112360.0059266668</v>
      </c>
      <c r="U35" s="17">
        <v>-1821240.7901666665</v>
      </c>
      <c r="V35" s="17">
        <v>-2927799.8113666675</v>
      </c>
      <c r="W35" s="17">
        <v>-2135424.9113666676</v>
      </c>
      <c r="X35" s="17">
        <v>-405958.03136666655</v>
      </c>
      <c r="Y35" s="17">
        <v>-504307.99136666697</v>
      </c>
      <c r="Z35" s="17">
        <v>-607391.61136666615</v>
      </c>
      <c r="AA35" s="17">
        <v>-324863.86136666662</v>
      </c>
      <c r="AB35" s="17">
        <v>-532695.20136666647</v>
      </c>
      <c r="AC35" s="17">
        <v>149578.24863333278</v>
      </c>
      <c r="AD35" s="17">
        <v>157818.64863333362</v>
      </c>
    </row>
    <row r="36" spans="1:30" s="17" customFormat="1" ht="15" customHeight="1" x14ac:dyDescent="0.15">
      <c r="A36" s="384"/>
      <c r="B36" s="18" t="s">
        <v>102</v>
      </c>
      <c r="C36" s="1">
        <v>27.328585999999991</v>
      </c>
      <c r="D36" s="1">
        <v>9.3285169999999926</v>
      </c>
      <c r="E36" s="1">
        <v>46.677257000000004</v>
      </c>
      <c r="F36" s="1">
        <v>72.444454119258978</v>
      </c>
      <c r="G36" s="49">
        <v>-7.3100000000000023</v>
      </c>
      <c r="H36" s="33"/>
      <c r="I36" s="33"/>
      <c r="J36" s="33"/>
      <c r="K36" s="33"/>
      <c r="L36" s="33"/>
      <c r="M36" s="33"/>
      <c r="N36" s="33"/>
      <c r="O36" s="25">
        <f>SUM(C36:N36)</f>
        <v>148.46881411925898</v>
      </c>
      <c r="P36" s="381"/>
      <c r="R36" s="176"/>
    </row>
    <row r="37" spans="1:30" s="17" customFormat="1" ht="15" customHeight="1" x14ac:dyDescent="0.15">
      <c r="A37" s="384"/>
      <c r="B37" s="27" t="s">
        <v>109</v>
      </c>
      <c r="C37" s="42">
        <f>C36/C35</f>
        <v>-0.1769929012770364</v>
      </c>
      <c r="D37" s="42">
        <f t="shared" ref="D37:O37" si="33">D36/D35</f>
        <v>-8.3862391224941088E-2</v>
      </c>
      <c r="E37" s="42">
        <f t="shared" si="33"/>
        <v>-0.25629371608642942</v>
      </c>
      <c r="F37" s="42">
        <f t="shared" si="33"/>
        <v>-0.24743650108182305</v>
      </c>
      <c r="G37" s="48">
        <f t="shared" si="33"/>
        <v>3.4232062954260553E-2</v>
      </c>
      <c r="H37" s="43">
        <f t="shared" si="33"/>
        <v>0</v>
      </c>
      <c r="I37" s="43">
        <f t="shared" si="33"/>
        <v>0</v>
      </c>
      <c r="J37" s="43">
        <f t="shared" si="33"/>
        <v>0</v>
      </c>
      <c r="K37" s="43">
        <f t="shared" si="33"/>
        <v>0</v>
      </c>
      <c r="L37" s="43">
        <f t="shared" si="33"/>
        <v>0</v>
      </c>
      <c r="M37" s="43">
        <f t="shared" si="33"/>
        <v>0</v>
      </c>
      <c r="N37" s="43">
        <f t="shared" si="33"/>
        <v>0</v>
      </c>
      <c r="O37" s="42">
        <f t="shared" si="33"/>
        <v>-0.12789448956870747</v>
      </c>
      <c r="P37" s="382"/>
      <c r="R37" s="176"/>
    </row>
    <row r="38" spans="1:30" s="17" customFormat="1" ht="15" customHeight="1" x14ac:dyDescent="0.15">
      <c r="A38" s="386" t="s">
        <v>10</v>
      </c>
      <c r="B38" s="30" t="s">
        <v>100</v>
      </c>
      <c r="C38" s="73">
        <f>C14+C17+C20+C23+C26+C29+C32+C35</f>
        <v>-15.319773975023395</v>
      </c>
      <c r="D38" s="73">
        <f t="shared" ref="D38:N38" si="34">D14+D17+D20+D23+D26+D29+D32+D35</f>
        <v>210.02502203507663</v>
      </c>
      <c r="E38" s="73">
        <f t="shared" si="34"/>
        <v>360.79467926083043</v>
      </c>
      <c r="F38" s="73">
        <f>F14+F17+F20+F23+F26+F29+F32+F35</f>
        <v>347.30338064890583</v>
      </c>
      <c r="G38" s="73">
        <f>G14+G17+G20+G23+G26+G29+G32+G35</f>
        <v>411.34532249657002</v>
      </c>
      <c r="H38" s="73">
        <f t="shared" si="34"/>
        <v>978.98989485542563</v>
      </c>
      <c r="I38" s="73">
        <f t="shared" si="34"/>
        <v>815.46271019270682</v>
      </c>
      <c r="J38" s="73">
        <f t="shared" si="34"/>
        <v>912.9878745823396</v>
      </c>
      <c r="K38" s="73">
        <f t="shared" si="34"/>
        <v>914.52420841971707</v>
      </c>
      <c r="L38" s="73">
        <f t="shared" si="34"/>
        <v>807.39302094345783</v>
      </c>
      <c r="M38" s="73">
        <f t="shared" si="34"/>
        <v>1085.915782082039</v>
      </c>
      <c r="N38" s="73">
        <f t="shared" si="34"/>
        <v>1168.9193258929852</v>
      </c>
      <c r="O38" s="29">
        <f>SUM(C38:N38)</f>
        <v>7998.3414474350302</v>
      </c>
      <c r="P38" s="401"/>
      <c r="R38" s="176"/>
    </row>
    <row r="39" spans="1:30" ht="15" customHeight="1" x14ac:dyDescent="0.15">
      <c r="A39" s="387"/>
      <c r="B39" s="21" t="s">
        <v>102</v>
      </c>
      <c r="C39" s="26">
        <f>C15+C18+C21+C24+C27+C30+C33+C36</f>
        <v>-71.733617142397762</v>
      </c>
      <c r="D39" s="26">
        <f t="shared" ref="D39:G39" si="35">D15+D18+D21+D24+D27+D30+D33+D36</f>
        <v>-557.14399450039718</v>
      </c>
      <c r="E39" s="26">
        <f t="shared" si="35"/>
        <v>-11.906782799126169</v>
      </c>
      <c r="F39" s="26">
        <f t="shared" si="35"/>
        <v>627.15909752105267</v>
      </c>
      <c r="G39" s="26">
        <f t="shared" si="35"/>
        <v>434.34514847317752</v>
      </c>
      <c r="H39" s="26"/>
      <c r="I39" s="26"/>
      <c r="J39" s="26"/>
      <c r="K39" s="26"/>
      <c r="L39" s="26"/>
      <c r="M39" s="26"/>
      <c r="N39" s="26"/>
      <c r="O39" s="26">
        <f>SUM(C39:N39)</f>
        <v>420.71985155230908</v>
      </c>
      <c r="P39" s="402"/>
    </row>
    <row r="40" spans="1:30" ht="15" customHeight="1" x14ac:dyDescent="0.15">
      <c r="A40" s="388"/>
      <c r="B40" s="22" t="s">
        <v>109</v>
      </c>
      <c r="C40" s="44">
        <f>C39/C38</f>
        <v>4.6824200709063151</v>
      </c>
      <c r="D40" s="44">
        <f t="shared" ref="D40:N40" si="36">D39/D38</f>
        <v>-2.6527505584898718</v>
      </c>
      <c r="E40" s="44">
        <f t="shared" si="36"/>
        <v>-3.3001547648983928E-2</v>
      </c>
      <c r="F40" s="44">
        <f t="shared" si="36"/>
        <v>1.8057961208130513</v>
      </c>
      <c r="G40" s="52">
        <f t="shared" si="36"/>
        <v>1.0559136684404604</v>
      </c>
      <c r="H40" s="45">
        <f t="shared" si="36"/>
        <v>0</v>
      </c>
      <c r="I40" s="45">
        <f t="shared" si="36"/>
        <v>0</v>
      </c>
      <c r="J40" s="45">
        <f t="shared" si="36"/>
        <v>0</v>
      </c>
      <c r="K40" s="45">
        <f t="shared" si="36"/>
        <v>0</v>
      </c>
      <c r="L40" s="45">
        <f t="shared" si="36"/>
        <v>0</v>
      </c>
      <c r="M40" s="45">
        <f t="shared" si="36"/>
        <v>0</v>
      </c>
      <c r="N40" s="45">
        <f t="shared" si="36"/>
        <v>0</v>
      </c>
      <c r="O40" s="44">
        <f>O39/O38</f>
        <v>5.2600886610964674E-2</v>
      </c>
      <c r="P40" s="403"/>
    </row>
  </sheetData>
  <mergeCells count="21">
    <mergeCell ref="A38:A40"/>
    <mergeCell ref="P38:P40"/>
    <mergeCell ref="A29:A31"/>
    <mergeCell ref="P29:P31"/>
    <mergeCell ref="A32:A34"/>
    <mergeCell ref="P32:P34"/>
    <mergeCell ref="A35:A37"/>
    <mergeCell ref="P35:P37"/>
    <mergeCell ref="A20:A22"/>
    <mergeCell ref="P20:P22"/>
    <mergeCell ref="A23:A25"/>
    <mergeCell ref="P23:P25"/>
    <mergeCell ref="A26:A28"/>
    <mergeCell ref="P26:P28"/>
    <mergeCell ref="A17:A19"/>
    <mergeCell ref="P17:P19"/>
    <mergeCell ref="A1:P11"/>
    <mergeCell ref="A12:P12"/>
    <mergeCell ref="A13:B13"/>
    <mergeCell ref="A14:A16"/>
    <mergeCell ref="P14:P16"/>
  </mergeCells>
  <phoneticPr fontId="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203A-C57B-4873-A22C-8BA86D9A9FEA}">
  <dimension ref="A1:AD97"/>
  <sheetViews>
    <sheetView zoomScale="85" zoomScaleNormal="85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sqref="A1:Q11"/>
    </sheetView>
  </sheetViews>
  <sheetFormatPr defaultRowHeight="14.25" x14ac:dyDescent="0.15"/>
  <cols>
    <col min="1" max="16384" width="9" style="62"/>
  </cols>
  <sheetData>
    <row r="1" spans="1:30" customFormat="1" ht="15" customHeight="1" x14ac:dyDescent="0.15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</row>
    <row r="2" spans="1:30" customFormat="1" ht="15" customHeight="1" x14ac:dyDescent="0.15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</row>
    <row r="3" spans="1:30" customFormat="1" ht="15" customHeight="1" x14ac:dyDescent="0.15">
      <c r="A3" s="411"/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</row>
    <row r="4" spans="1:30" customFormat="1" ht="15" customHeight="1" x14ac:dyDescent="0.15">
      <c r="A4" s="4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</row>
    <row r="5" spans="1:30" customFormat="1" ht="15" customHeight="1" x14ac:dyDescent="0.15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</row>
    <row r="6" spans="1:30" customFormat="1" ht="15" customHeight="1" x14ac:dyDescent="0.15">
      <c r="A6" s="411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</row>
    <row r="7" spans="1:30" customFormat="1" ht="15" customHeight="1" x14ac:dyDescent="0.15">
      <c r="A7" s="411"/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</row>
    <row r="8" spans="1:30" customFormat="1" ht="15" customHeight="1" x14ac:dyDescent="0.15">
      <c r="A8" s="411"/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</row>
    <row r="9" spans="1:30" customFormat="1" ht="15" customHeight="1" x14ac:dyDescent="0.15">
      <c r="A9" s="411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</row>
    <row r="10" spans="1:30" customFormat="1" ht="15" customHeight="1" x14ac:dyDescent="0.15">
      <c r="A10" s="411"/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</row>
    <row r="11" spans="1:30" customFormat="1" ht="15" customHeight="1" x14ac:dyDescent="0.15">
      <c r="A11" s="411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</row>
    <row r="12" spans="1:30" x14ac:dyDescent="0.15">
      <c r="A12" s="256" t="s">
        <v>147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</row>
    <row r="13" spans="1:30" x14ac:dyDescent="0.15">
      <c r="A13" s="256" t="s">
        <v>144</v>
      </c>
      <c r="B13" s="256"/>
      <c r="C13" s="256" t="s">
        <v>129</v>
      </c>
      <c r="D13" s="256"/>
      <c r="E13" s="69" t="s">
        <v>130</v>
      </c>
      <c r="F13" s="69" t="s">
        <v>131</v>
      </c>
      <c r="G13" s="69" t="s">
        <v>27</v>
      </c>
      <c r="H13" s="69" t="s">
        <v>28</v>
      </c>
      <c r="I13" s="69" t="s">
        <v>29</v>
      </c>
      <c r="J13" s="69" t="s">
        <v>30</v>
      </c>
      <c r="K13" s="69" t="s">
        <v>31</v>
      </c>
      <c r="L13" s="69" t="s">
        <v>32</v>
      </c>
      <c r="M13" s="69" t="s">
        <v>33</v>
      </c>
      <c r="N13" s="69" t="s">
        <v>34</v>
      </c>
      <c r="O13" s="69" t="s">
        <v>35</v>
      </c>
      <c r="P13" s="69" t="s">
        <v>132</v>
      </c>
      <c r="Q13" s="70" t="s">
        <v>133</v>
      </c>
    </row>
    <row r="14" spans="1:30" x14ac:dyDescent="0.15">
      <c r="A14" s="404" t="s">
        <v>137</v>
      </c>
      <c r="B14" s="405"/>
      <c r="C14" s="405" t="s">
        <v>135</v>
      </c>
      <c r="D14" s="63" t="s">
        <v>136</v>
      </c>
      <c r="E14" s="28">
        <f>S14/10000</f>
        <v>1435.2920279999998</v>
      </c>
      <c r="F14" s="28">
        <f t="shared" ref="F14:P14" si="0">T14/10000</f>
        <v>1540.031234</v>
      </c>
      <c r="G14" s="28">
        <f t="shared" si="0"/>
        <v>1901.3392079999999</v>
      </c>
      <c r="H14" s="28">
        <f t="shared" si="0"/>
        <v>1784.7450210000002</v>
      </c>
      <c r="I14" s="28">
        <f t="shared" si="0"/>
        <v>1679.8542699999998</v>
      </c>
      <c r="J14" s="28">
        <f t="shared" si="0"/>
        <v>1698.992943</v>
      </c>
      <c r="K14" s="28">
        <f t="shared" si="0"/>
        <v>1589.921644</v>
      </c>
      <c r="L14" s="28">
        <f t="shared" si="0"/>
        <v>1666.5302800000002</v>
      </c>
      <c r="M14" s="28">
        <f t="shared" si="0"/>
        <v>1708.269902</v>
      </c>
      <c r="N14" s="28">
        <f t="shared" si="0"/>
        <v>1610.7981140000002</v>
      </c>
      <c r="O14" s="28">
        <f t="shared" si="0"/>
        <v>2048.614137</v>
      </c>
      <c r="P14" s="28">
        <f t="shared" si="0"/>
        <v>1950.501814</v>
      </c>
      <c r="Q14" s="94">
        <f>SUM(E14:P14)</f>
        <v>20614.890595000001</v>
      </c>
      <c r="S14" s="62">
        <v>14352920.279999999</v>
      </c>
      <c r="T14" s="62">
        <v>15400312.34</v>
      </c>
      <c r="U14" s="62">
        <v>19013392.079999998</v>
      </c>
      <c r="V14" s="62">
        <v>17847450.210000001</v>
      </c>
      <c r="W14" s="62">
        <v>16798542.699999999</v>
      </c>
      <c r="X14" s="62">
        <v>16989929.43</v>
      </c>
      <c r="Y14" s="62">
        <v>15899216.439999999</v>
      </c>
      <c r="Z14" s="62">
        <v>16665302.800000001</v>
      </c>
      <c r="AA14" s="62">
        <v>17082699.02</v>
      </c>
      <c r="AB14" s="62">
        <v>16107981.140000001</v>
      </c>
      <c r="AC14" s="62">
        <v>20486141.370000001</v>
      </c>
      <c r="AD14" s="62">
        <v>19505018.140000001</v>
      </c>
    </row>
    <row r="15" spans="1:30" x14ac:dyDescent="0.15">
      <c r="A15" s="406"/>
      <c r="B15" s="314"/>
      <c r="C15" s="314"/>
      <c r="D15" s="64" t="s">
        <v>151</v>
      </c>
      <c r="E15" s="1">
        <v>1296.8621270659273</v>
      </c>
      <c r="F15" s="1">
        <v>689.51481973451348</v>
      </c>
      <c r="G15" s="1">
        <v>1542.7067732039845</v>
      </c>
      <c r="H15" s="1">
        <v>2096.6567927650403</v>
      </c>
      <c r="I15" s="1">
        <v>2121.8560492690062</v>
      </c>
      <c r="J15" s="1"/>
      <c r="K15" s="1"/>
      <c r="L15" s="1"/>
      <c r="M15" s="1"/>
      <c r="N15" s="1"/>
      <c r="O15" s="1"/>
      <c r="P15" s="1"/>
      <c r="Q15" s="95">
        <f>SUM(E15:P15)</f>
        <v>7747.5965620384723</v>
      </c>
    </row>
    <row r="16" spans="1:30" x14ac:dyDescent="0.15">
      <c r="A16" s="406"/>
      <c r="B16" s="314"/>
      <c r="C16" s="314"/>
      <c r="D16" s="64" t="s">
        <v>138</v>
      </c>
      <c r="E16" s="1">
        <f t="shared" ref="E16:I16" si="1">E15-E14</f>
        <v>-138.42990093407252</v>
      </c>
      <c r="F16" s="1">
        <f t="shared" si="1"/>
        <v>-850.51641426548656</v>
      </c>
      <c r="G16" s="1">
        <f t="shared" si="1"/>
        <v>-358.63243479601533</v>
      </c>
      <c r="H16" s="1">
        <f t="shared" si="1"/>
        <v>311.91177176504016</v>
      </c>
      <c r="I16" s="1">
        <f t="shared" si="1"/>
        <v>442.00177926900642</v>
      </c>
      <c r="J16" s="1"/>
      <c r="K16" s="1"/>
      <c r="L16" s="1"/>
      <c r="M16" s="1"/>
      <c r="N16" s="1"/>
      <c r="O16" s="1"/>
      <c r="P16" s="1"/>
      <c r="Q16" s="95">
        <f>Q15-Q14</f>
        <v>-12867.294032961529</v>
      </c>
    </row>
    <row r="17" spans="1:30" x14ac:dyDescent="0.15">
      <c r="A17" s="406"/>
      <c r="B17" s="314"/>
      <c r="C17" s="314"/>
      <c r="D17" s="64" t="s">
        <v>114</v>
      </c>
      <c r="E17" s="56">
        <f>E15/E14</f>
        <v>0.90355279745616168</v>
      </c>
      <c r="F17" s="56">
        <f t="shared" ref="F17:I17" si="2">F15/F14</f>
        <v>0.44772781519735949</v>
      </c>
      <c r="G17" s="56">
        <f t="shared" si="2"/>
        <v>0.81137903574120407</v>
      </c>
      <c r="H17" s="56">
        <f t="shared" si="2"/>
        <v>1.1747654528209719</v>
      </c>
      <c r="I17" s="56">
        <f t="shared" si="2"/>
        <v>1.2631191212015114</v>
      </c>
      <c r="J17" s="56"/>
      <c r="K17" s="56"/>
      <c r="L17" s="56"/>
      <c r="M17" s="56"/>
      <c r="N17" s="56"/>
      <c r="O17" s="1"/>
      <c r="P17" s="56"/>
      <c r="Q17" s="96">
        <f>Q15/Q14</f>
        <v>0.37582525729812016</v>
      </c>
    </row>
    <row r="18" spans="1:30" x14ac:dyDescent="0.15">
      <c r="A18" s="406"/>
      <c r="B18" s="314"/>
      <c r="C18" s="314" t="s">
        <v>139</v>
      </c>
      <c r="D18" s="64" t="s">
        <v>136</v>
      </c>
      <c r="E18" s="1">
        <f>⑥营业利润!C14</f>
        <v>65.598198276645206</v>
      </c>
      <c r="F18" s="1">
        <f>⑥营业利润!D14</f>
        <v>117.17602230468034</v>
      </c>
      <c r="G18" s="1">
        <f>⑥营业利润!E14</f>
        <v>141.93645239210272</v>
      </c>
      <c r="H18" s="1">
        <f>⑥营业利润!F14</f>
        <v>147.1779400032114</v>
      </c>
      <c r="I18" s="1">
        <f>⑥营业利润!G14</f>
        <v>111.90187778650697</v>
      </c>
      <c r="J18" s="1">
        <f>⑥营业利润!H14</f>
        <v>123.51091542724478</v>
      </c>
      <c r="K18" s="1">
        <f>⑥营业利润!I14</f>
        <v>98.75110328611251</v>
      </c>
      <c r="L18" s="1">
        <f>⑥营业利润!J14</f>
        <v>122.02894466032485</v>
      </c>
      <c r="M18" s="1">
        <f>⑥营业利润!K14</f>
        <v>96.510260181945398</v>
      </c>
      <c r="N18" s="1">
        <f>⑥营业利润!L14</f>
        <v>109.90483810197851</v>
      </c>
      <c r="O18" s="1">
        <f>⑥营业利润!M14</f>
        <v>143.18451735574217</v>
      </c>
      <c r="P18" s="1">
        <f>⑥营业利润!N14</f>
        <v>140.18758741305601</v>
      </c>
      <c r="Q18" s="95">
        <f>SUM(E18:P18)</f>
        <v>1417.868657189551</v>
      </c>
    </row>
    <row r="19" spans="1:30" x14ac:dyDescent="0.15">
      <c r="A19" s="406"/>
      <c r="B19" s="314"/>
      <c r="C19" s="314"/>
      <c r="D19" s="64" t="s">
        <v>151</v>
      </c>
      <c r="E19" s="1">
        <v>-20.907675700739311</v>
      </c>
      <c r="F19" s="1">
        <v>26.2682458078468</v>
      </c>
      <c r="G19" s="1">
        <v>39.633380067317852</v>
      </c>
      <c r="H19" s="1">
        <v>95.602445918373704</v>
      </c>
      <c r="I19" s="1">
        <v>11.043519512293535</v>
      </c>
      <c r="J19" s="1"/>
      <c r="K19" s="1"/>
      <c r="L19" s="1"/>
      <c r="M19" s="1"/>
      <c r="N19" s="1"/>
      <c r="O19" s="1"/>
      <c r="P19" s="1"/>
      <c r="Q19" s="95">
        <f>SUM(E19:P19)</f>
        <v>151.63991560509257</v>
      </c>
    </row>
    <row r="20" spans="1:30" x14ac:dyDescent="0.15">
      <c r="A20" s="406"/>
      <c r="B20" s="314"/>
      <c r="C20" s="314"/>
      <c r="D20" s="64" t="s">
        <v>138</v>
      </c>
      <c r="E20" s="1">
        <f t="shared" ref="E20:I20" si="3">E19-E18</f>
        <v>-86.50587397738451</v>
      </c>
      <c r="F20" s="1">
        <f t="shared" si="3"/>
        <v>-90.907776496833549</v>
      </c>
      <c r="G20" s="1">
        <f t="shared" si="3"/>
        <v>-102.30307232478486</v>
      </c>
      <c r="H20" s="1">
        <f t="shared" si="3"/>
        <v>-51.5754940848377</v>
      </c>
      <c r="I20" s="1">
        <f t="shared" si="3"/>
        <v>-100.85835827421343</v>
      </c>
      <c r="J20" s="1"/>
      <c r="K20" s="1"/>
      <c r="L20" s="1"/>
      <c r="M20" s="1"/>
      <c r="N20" s="1"/>
      <c r="O20" s="1"/>
      <c r="P20" s="1"/>
      <c r="Q20" s="95">
        <f>Q19-Q18</f>
        <v>-1266.2287415844585</v>
      </c>
    </row>
    <row r="21" spans="1:30" x14ac:dyDescent="0.15">
      <c r="A21" s="407"/>
      <c r="B21" s="408"/>
      <c r="C21" s="408"/>
      <c r="D21" s="66" t="s">
        <v>114</v>
      </c>
      <c r="E21" s="61">
        <f>(E18-E19)/E18</f>
        <v>1.3187233224389185</v>
      </c>
      <c r="F21" s="61">
        <f>F19/F18</f>
        <v>0.22417765419229094</v>
      </c>
      <c r="G21" s="61">
        <f>G19/G18</f>
        <v>0.27923327235085266</v>
      </c>
      <c r="H21" s="61">
        <f t="shared" ref="H21:I21" si="4">H19/H18</f>
        <v>0.64957048533419937</v>
      </c>
      <c r="I21" s="61">
        <f t="shared" si="4"/>
        <v>9.8689313626738384E-2</v>
      </c>
      <c r="J21" s="61"/>
      <c r="K21" s="61"/>
      <c r="L21" s="61"/>
      <c r="M21" s="61"/>
      <c r="N21" s="61"/>
      <c r="O21" s="61"/>
      <c r="P21" s="61"/>
      <c r="Q21" s="97">
        <f>Q19/Q18</f>
        <v>0.10694919789373709</v>
      </c>
    </row>
    <row r="22" spans="1:30" x14ac:dyDescent="0.15">
      <c r="A22" s="404" t="s">
        <v>141</v>
      </c>
      <c r="B22" s="405" t="s">
        <v>145</v>
      </c>
      <c r="C22" s="405" t="s">
        <v>135</v>
      </c>
      <c r="D22" s="63" t="s">
        <v>136</v>
      </c>
      <c r="E22" s="28">
        <v>1947.7824545000005</v>
      </c>
      <c r="F22" s="28">
        <v>1947.7838985000003</v>
      </c>
      <c r="G22" s="28">
        <v>1947.7809705000002</v>
      </c>
      <c r="H22" s="28">
        <v>1947.7780425000001</v>
      </c>
      <c r="I22" s="28">
        <v>1947.8246045000005</v>
      </c>
      <c r="J22" s="28">
        <v>1040.7229908333334</v>
      </c>
      <c r="K22" s="28">
        <v>1040.7229908333334</v>
      </c>
      <c r="L22" s="28">
        <v>1040.8278688333332</v>
      </c>
      <c r="M22" s="28">
        <v>1041.2109388333331</v>
      </c>
      <c r="N22" s="28">
        <v>1041.2109388333331</v>
      </c>
      <c r="O22" s="28">
        <v>1042.1107208333333</v>
      </c>
      <c r="P22" s="28">
        <v>1042.1147208333332</v>
      </c>
      <c r="Q22" s="94">
        <f>SUM(E22:P22)</f>
        <v>17027.871140333336</v>
      </c>
      <c r="S22" s="62">
        <v>19477824.545000006</v>
      </c>
      <c r="T22" s="62">
        <v>19477838.985000003</v>
      </c>
      <c r="U22" s="62">
        <v>19477809.705000002</v>
      </c>
      <c r="V22" s="62">
        <v>19477780.425000001</v>
      </c>
      <c r="W22" s="62">
        <v>19478246.045000006</v>
      </c>
      <c r="X22" s="62">
        <v>10407229.908333333</v>
      </c>
      <c r="Y22" s="62">
        <v>10407229.908333333</v>
      </c>
      <c r="Z22" s="62">
        <v>10408278.688333333</v>
      </c>
      <c r="AA22" s="62">
        <v>10412109.388333332</v>
      </c>
      <c r="AB22" s="62">
        <v>10412109.388333332</v>
      </c>
      <c r="AC22" s="62">
        <v>10421107.208333332</v>
      </c>
      <c r="AD22" s="62">
        <v>10421147.208333332</v>
      </c>
    </row>
    <row r="23" spans="1:30" x14ac:dyDescent="0.15">
      <c r="A23" s="406"/>
      <c r="B23" s="314"/>
      <c r="C23" s="314"/>
      <c r="D23" s="64" t="s">
        <v>151</v>
      </c>
      <c r="E23" s="1">
        <v>1890.3534474134699</v>
      </c>
      <c r="F23" s="1">
        <v>790.69</v>
      </c>
      <c r="G23" s="1">
        <v>2107.1847240718298</v>
      </c>
      <c r="H23" s="49">
        <v>2724.06678784015</v>
      </c>
      <c r="I23" s="49">
        <v>2833.9004464500799</v>
      </c>
      <c r="J23" s="1"/>
      <c r="K23" s="1"/>
      <c r="L23" s="1"/>
      <c r="M23" s="1"/>
      <c r="N23" s="1"/>
      <c r="O23" s="1"/>
      <c r="P23" s="1"/>
      <c r="Q23" s="95">
        <f>SUM(E23:P23)</f>
        <v>10346.19540577553</v>
      </c>
    </row>
    <row r="24" spans="1:30" x14ac:dyDescent="0.15">
      <c r="A24" s="406"/>
      <c r="B24" s="314"/>
      <c r="C24" s="314"/>
      <c r="D24" s="64" t="s">
        <v>138</v>
      </c>
      <c r="E24" s="1">
        <f t="shared" ref="E24:I24" si="5">E23-E22</f>
        <v>-57.429007086530646</v>
      </c>
      <c r="F24" s="1">
        <f t="shared" si="5"/>
        <v>-1157.0938985000003</v>
      </c>
      <c r="G24" s="1">
        <f t="shared" si="5"/>
        <v>159.40375357182961</v>
      </c>
      <c r="H24" s="49">
        <f t="shared" si="5"/>
        <v>776.28874534014994</v>
      </c>
      <c r="I24" s="49">
        <f t="shared" si="5"/>
        <v>886.07584195007939</v>
      </c>
      <c r="J24" s="49"/>
      <c r="K24" s="1"/>
      <c r="L24" s="1"/>
      <c r="M24" s="1"/>
      <c r="N24" s="1"/>
      <c r="O24" s="1"/>
      <c r="P24" s="1"/>
      <c r="Q24" s="95">
        <f>Q23-Q22</f>
        <v>-6681.6757345578062</v>
      </c>
    </row>
    <row r="25" spans="1:30" x14ac:dyDescent="0.15">
      <c r="A25" s="406"/>
      <c r="B25" s="314"/>
      <c r="C25" s="314"/>
      <c r="D25" s="64" t="s">
        <v>114</v>
      </c>
      <c r="E25" s="56">
        <f t="shared" ref="E25:I25" si="6">E23/E22</f>
        <v>0.97051569750315225</v>
      </c>
      <c r="F25" s="56">
        <f t="shared" si="6"/>
        <v>0.40594339064457563</v>
      </c>
      <c r="G25" s="56">
        <f t="shared" si="6"/>
        <v>1.0818386440703907</v>
      </c>
      <c r="H25" s="68">
        <f t="shared" si="6"/>
        <v>1.3985509274679844</v>
      </c>
      <c r="I25" s="68">
        <f t="shared" si="6"/>
        <v>1.4549053543645589</v>
      </c>
      <c r="J25" s="68"/>
      <c r="K25" s="56"/>
      <c r="L25" s="56"/>
      <c r="M25" s="56"/>
      <c r="N25" s="56"/>
      <c r="O25" s="56"/>
      <c r="P25" s="56"/>
      <c r="Q25" s="96">
        <f>Q23/Q22</f>
        <v>0.60760357654274533</v>
      </c>
    </row>
    <row r="26" spans="1:30" x14ac:dyDescent="0.15">
      <c r="A26" s="406"/>
      <c r="B26" s="314"/>
      <c r="C26" s="314" t="s">
        <v>139</v>
      </c>
      <c r="D26" s="64" t="s">
        <v>136</v>
      </c>
      <c r="E26" s="1">
        <f>S26-E34</f>
        <v>141.11146277032307</v>
      </c>
      <c r="F26" s="1">
        <f t="shared" ref="F26:P26" si="7">T26-F34</f>
        <v>162.59897349598543</v>
      </c>
      <c r="G26" s="1">
        <f t="shared" si="7"/>
        <v>114.39518830198337</v>
      </c>
      <c r="H26" s="1">
        <f t="shared" si="7"/>
        <v>119.01523955068292</v>
      </c>
      <c r="I26" s="1">
        <f t="shared" si="7"/>
        <v>87.54959296564337</v>
      </c>
      <c r="J26" s="1">
        <f t="shared" si="7"/>
        <v>527.44928348698102</v>
      </c>
      <c r="K26" s="1">
        <f t="shared" si="7"/>
        <v>468.09650660803601</v>
      </c>
      <c r="L26" s="1">
        <f t="shared" si="7"/>
        <v>522.25671536469179</v>
      </c>
      <c r="M26" s="1">
        <f t="shared" si="7"/>
        <v>538.25385888785627</v>
      </c>
      <c r="N26" s="1">
        <f t="shared" si="7"/>
        <v>481.15673131561732</v>
      </c>
      <c r="O26" s="1">
        <f t="shared" si="7"/>
        <v>522.28053551309722</v>
      </c>
      <c r="P26" s="1">
        <f t="shared" si="7"/>
        <v>696.84709440708082</v>
      </c>
      <c r="Q26" s="95">
        <f>SUM(E26:P26)</f>
        <v>4381.0111826679786</v>
      </c>
      <c r="S26" s="62">
        <v>183.28617853422099</v>
      </c>
      <c r="T26" s="62">
        <v>198.530776158484</v>
      </c>
      <c r="U26" s="62">
        <v>139.668140021266</v>
      </c>
      <c r="V26" s="62">
        <v>148.76842517672699</v>
      </c>
      <c r="W26" s="62">
        <v>109.422278197003</v>
      </c>
      <c r="X26" s="62">
        <v>660.78635239801099</v>
      </c>
      <c r="Y26" s="62">
        <v>607.35420619659305</v>
      </c>
      <c r="Z26" s="62">
        <v>689.366028762719</v>
      </c>
      <c r="AA26" s="62">
        <v>724.13111272432104</v>
      </c>
      <c r="AB26" s="62">
        <v>664.274498664975</v>
      </c>
      <c r="AC26" s="62">
        <v>767.89113499864902</v>
      </c>
      <c r="AD26" s="62">
        <v>963.14956775468499</v>
      </c>
    </row>
    <row r="27" spans="1:30" x14ac:dyDescent="0.15">
      <c r="A27" s="406"/>
      <c r="B27" s="314"/>
      <c r="C27" s="314"/>
      <c r="D27" s="64" t="s">
        <v>151</v>
      </c>
      <c r="E27" s="1">
        <f>S27-E35</f>
        <v>95.700773557033756</v>
      </c>
      <c r="F27" s="1">
        <f t="shared" ref="F27:I27" si="8">T27-F35</f>
        <v>-154.4451557280639</v>
      </c>
      <c r="G27" s="1">
        <f t="shared" si="8"/>
        <v>155.20039405009013</v>
      </c>
      <c r="H27" s="1">
        <f t="shared" si="8"/>
        <v>309.25354825768676</v>
      </c>
      <c r="I27" s="1">
        <f t="shared" si="8"/>
        <v>369.04442271780408</v>
      </c>
      <c r="J27" s="1"/>
      <c r="K27" s="1"/>
      <c r="L27" s="1"/>
      <c r="M27" s="1"/>
      <c r="N27" s="1"/>
      <c r="O27" s="1"/>
      <c r="P27" s="1"/>
      <c r="Q27" s="95">
        <f>SUM(E27:P27)</f>
        <v>774.75398285455083</v>
      </c>
      <c r="S27" s="62">
        <v>114.228638433504</v>
      </c>
      <c r="T27" s="62">
        <v>-180.83530603156001</v>
      </c>
      <c r="U27" s="62">
        <v>180.00623413355601</v>
      </c>
      <c r="V27" s="62">
        <v>363.54488848341998</v>
      </c>
      <c r="W27" s="62">
        <v>437.966922749329</v>
      </c>
    </row>
    <row r="28" spans="1:30" x14ac:dyDescent="0.15">
      <c r="A28" s="406"/>
      <c r="B28" s="314"/>
      <c r="C28" s="314"/>
      <c r="D28" s="64" t="s">
        <v>138</v>
      </c>
      <c r="E28" s="1">
        <f t="shared" ref="E28:I28" si="9">E27-E26</f>
        <v>-45.410689213289317</v>
      </c>
      <c r="F28" s="1">
        <f t="shared" si="9"/>
        <v>-317.04412922404936</v>
      </c>
      <c r="G28" s="1">
        <f t="shared" si="9"/>
        <v>40.805205748106758</v>
      </c>
      <c r="H28" s="49">
        <f t="shared" si="9"/>
        <v>190.23830870700385</v>
      </c>
      <c r="I28" s="49">
        <f t="shared" si="9"/>
        <v>281.49482975216074</v>
      </c>
      <c r="J28" s="49"/>
      <c r="K28" s="1"/>
      <c r="L28" s="1"/>
      <c r="M28" s="1"/>
      <c r="N28" s="1"/>
      <c r="O28" s="1"/>
      <c r="P28" s="1"/>
      <c r="Q28" s="95">
        <f>Q27-Q26</f>
        <v>-3606.2571998134276</v>
      </c>
    </row>
    <row r="29" spans="1:30" x14ac:dyDescent="0.15">
      <c r="A29" s="406"/>
      <c r="B29" s="408"/>
      <c r="C29" s="408"/>
      <c r="D29" s="66" t="s">
        <v>114</v>
      </c>
      <c r="E29" s="61">
        <f>(E26-E27)/E26</f>
        <v>0.32180723182779991</v>
      </c>
      <c r="F29" s="61">
        <f>F27/F26</f>
        <v>-0.94985320268259343</v>
      </c>
      <c r="G29" s="61">
        <f t="shared" ref="G29:I29" si="10">G27/G26</f>
        <v>1.3567038645051059</v>
      </c>
      <c r="H29" s="61">
        <f t="shared" si="10"/>
        <v>2.5984365483379159</v>
      </c>
      <c r="I29" s="61">
        <f t="shared" si="10"/>
        <v>4.2152614331699549</v>
      </c>
      <c r="J29" s="61"/>
      <c r="K29" s="61"/>
      <c r="L29" s="61"/>
      <c r="M29" s="61"/>
      <c r="N29" s="61"/>
      <c r="O29" s="61"/>
      <c r="P29" s="61"/>
      <c r="Q29" s="97">
        <f>Q27/Q26</f>
        <v>0.17684364420698323</v>
      </c>
    </row>
    <row r="30" spans="1:30" x14ac:dyDescent="0.15">
      <c r="A30" s="406"/>
      <c r="B30" s="405" t="s">
        <v>146</v>
      </c>
      <c r="C30" s="405" t="s">
        <v>135</v>
      </c>
      <c r="D30" s="63" t="s">
        <v>136</v>
      </c>
      <c r="E30" s="28">
        <v>582.14385830688991</v>
      </c>
      <c r="F30" s="28">
        <v>430.42944961655672</v>
      </c>
      <c r="G30" s="28">
        <v>430.3168267640371</v>
      </c>
      <c r="H30" s="28">
        <v>486.93429409227895</v>
      </c>
      <c r="I30" s="28">
        <v>486.62881250453086</v>
      </c>
      <c r="J30" s="28">
        <v>2321.3952111381209</v>
      </c>
      <c r="K30" s="28">
        <v>2429.3991419951076</v>
      </c>
      <c r="L30" s="28">
        <v>2549.9597893303626</v>
      </c>
      <c r="M30" s="28">
        <v>2641.2907490020762</v>
      </c>
      <c r="N30" s="28">
        <v>2612.5603314191417</v>
      </c>
      <c r="O30" s="28">
        <v>3355.7890464193879</v>
      </c>
      <c r="P30" s="28">
        <v>3215.9340158569476</v>
      </c>
      <c r="Q30" s="94">
        <f>SUM(E30:P30)</f>
        <v>21542.78152644544</v>
      </c>
      <c r="S30" s="62">
        <v>5821438.5830688998</v>
      </c>
      <c r="T30" s="62">
        <v>4304294.4961655671</v>
      </c>
      <c r="U30" s="62">
        <v>4303168.2676403709</v>
      </c>
      <c r="V30" s="62">
        <v>4869342.9409227893</v>
      </c>
      <c r="W30" s="62">
        <v>4866288.1250453088</v>
      </c>
      <c r="X30" s="62">
        <v>23213952.11138121</v>
      </c>
      <c r="Y30" s="62">
        <v>24293991.419951074</v>
      </c>
      <c r="Z30" s="62">
        <v>25499597.893303625</v>
      </c>
      <c r="AA30" s="62">
        <v>26412907.490020763</v>
      </c>
      <c r="AB30" s="62">
        <v>26125603.314191416</v>
      </c>
      <c r="AC30" s="62">
        <v>33557890.464193881</v>
      </c>
      <c r="AD30" s="62">
        <v>32159340.158569477</v>
      </c>
    </row>
    <row r="31" spans="1:30" x14ac:dyDescent="0.15">
      <c r="A31" s="406"/>
      <c r="B31" s="314"/>
      <c r="C31" s="314"/>
      <c r="D31" s="64" t="s">
        <v>151</v>
      </c>
      <c r="E31" s="1">
        <v>365.97628149341398</v>
      </c>
      <c r="F31" s="1">
        <v>135.11000000000001</v>
      </c>
      <c r="G31" s="1">
        <v>336.79352176630402</v>
      </c>
      <c r="H31" s="49">
        <v>478.22648312192399</v>
      </c>
      <c r="I31" s="49">
        <v>529.25743240170402</v>
      </c>
      <c r="J31" s="1"/>
      <c r="K31" s="1"/>
      <c r="L31" s="1"/>
      <c r="M31" s="1"/>
      <c r="N31" s="1"/>
      <c r="O31" s="1"/>
      <c r="P31" s="1"/>
      <c r="Q31" s="95">
        <f>SUM(E31:P31)</f>
        <v>1845.363718783346</v>
      </c>
    </row>
    <row r="32" spans="1:30" x14ac:dyDescent="0.15">
      <c r="A32" s="406"/>
      <c r="B32" s="314"/>
      <c r="C32" s="314"/>
      <c r="D32" s="64" t="s">
        <v>138</v>
      </c>
      <c r="E32" s="1">
        <f t="shared" ref="E32:I32" si="11">E31-E30</f>
        <v>-216.16757681347593</v>
      </c>
      <c r="F32" s="1">
        <f t="shared" si="11"/>
        <v>-295.31944961655671</v>
      </c>
      <c r="G32" s="1">
        <f t="shared" si="11"/>
        <v>-93.523304997733078</v>
      </c>
      <c r="H32" s="49">
        <f t="shared" si="11"/>
        <v>-8.7078109703549558</v>
      </c>
      <c r="I32" s="49">
        <f t="shared" si="11"/>
        <v>42.628619897173166</v>
      </c>
      <c r="J32" s="49"/>
      <c r="K32" s="1"/>
      <c r="L32" s="1"/>
      <c r="M32" s="1"/>
      <c r="N32" s="1"/>
      <c r="O32" s="1"/>
      <c r="P32" s="1"/>
      <c r="Q32" s="95">
        <f>Q31-Q30</f>
        <v>-19697.417807662096</v>
      </c>
    </row>
    <row r="33" spans="1:30" x14ac:dyDescent="0.15">
      <c r="A33" s="406"/>
      <c r="B33" s="314"/>
      <c r="C33" s="314"/>
      <c r="D33" s="64" t="s">
        <v>114</v>
      </c>
      <c r="E33" s="56">
        <f>E31/E30</f>
        <v>0.62866983181411762</v>
      </c>
      <c r="F33" s="56">
        <f t="shared" ref="F33:I33" si="12">F31/F30</f>
        <v>0.31389580829183794</v>
      </c>
      <c r="G33" s="56">
        <f t="shared" si="12"/>
        <v>0.78266407637130053</v>
      </c>
      <c r="H33" s="68">
        <f t="shared" si="12"/>
        <v>0.98211707190066033</v>
      </c>
      <c r="I33" s="68">
        <f t="shared" si="12"/>
        <v>1.0875998683221748</v>
      </c>
      <c r="J33" s="68"/>
      <c r="K33" s="56"/>
      <c r="L33" s="56"/>
      <c r="M33" s="56"/>
      <c r="N33" s="56"/>
      <c r="O33" s="56"/>
      <c r="P33" s="56"/>
      <c r="Q33" s="96">
        <f>Q31/Q30</f>
        <v>8.5660420244155502E-2</v>
      </c>
    </row>
    <row r="34" spans="1:30" x14ac:dyDescent="0.15">
      <c r="A34" s="406"/>
      <c r="B34" s="314"/>
      <c r="C34" s="314" t="s">
        <v>139</v>
      </c>
      <c r="D34" s="64" t="s">
        <v>136</v>
      </c>
      <c r="E34" s="1">
        <v>42.174715763897922</v>
      </c>
      <c r="F34" s="1">
        <v>35.931802662498569</v>
      </c>
      <c r="G34" s="1">
        <v>25.272951719282631</v>
      </c>
      <c r="H34" s="49">
        <v>29.753185626044075</v>
      </c>
      <c r="I34" s="49">
        <v>21.872685231359632</v>
      </c>
      <c r="J34" s="1">
        <v>133.33706891102995</v>
      </c>
      <c r="K34" s="1">
        <v>139.25769958855705</v>
      </c>
      <c r="L34" s="1">
        <v>167.10931339802721</v>
      </c>
      <c r="M34" s="1">
        <v>185.87725383646483</v>
      </c>
      <c r="N34" s="1">
        <v>183.11776734935768</v>
      </c>
      <c r="O34" s="1">
        <v>245.61059948555183</v>
      </c>
      <c r="P34" s="1">
        <v>266.30247334760418</v>
      </c>
      <c r="Q34" s="95">
        <f>SUM(E34:P34)</f>
        <v>1475.6175169196758</v>
      </c>
    </row>
    <row r="35" spans="1:30" x14ac:dyDescent="0.15">
      <c r="A35" s="406"/>
      <c r="B35" s="314"/>
      <c r="C35" s="314"/>
      <c r="D35" s="64" t="s">
        <v>151</v>
      </c>
      <c r="E35" s="1">
        <v>18.52786487647024</v>
      </c>
      <c r="F35" s="1">
        <v>-26.39015030349611</v>
      </c>
      <c r="G35" s="1">
        <v>24.805840083465881</v>
      </c>
      <c r="H35" s="49">
        <v>54.291340225733201</v>
      </c>
      <c r="I35" s="49">
        <v>68.922500031524905</v>
      </c>
      <c r="J35" s="1"/>
      <c r="K35" s="1"/>
      <c r="L35" s="1"/>
      <c r="M35" s="1"/>
      <c r="N35" s="1"/>
      <c r="O35" s="1"/>
      <c r="P35" s="1"/>
      <c r="Q35" s="95">
        <f>SUM(E35:P35)</f>
        <v>140.15739491369811</v>
      </c>
    </row>
    <row r="36" spans="1:30" x14ac:dyDescent="0.15">
      <c r="A36" s="406"/>
      <c r="B36" s="314"/>
      <c r="C36" s="314"/>
      <c r="D36" s="64" t="s">
        <v>138</v>
      </c>
      <c r="E36" s="1">
        <f t="shared" ref="E36:I36" si="13">E35-E34</f>
        <v>-23.646850887427682</v>
      </c>
      <c r="F36" s="1">
        <f t="shared" si="13"/>
        <v>-62.321952965994683</v>
      </c>
      <c r="G36" s="1">
        <f t="shared" si="13"/>
        <v>-0.46711163581674953</v>
      </c>
      <c r="H36" s="1">
        <f t="shared" si="13"/>
        <v>24.538154599689125</v>
      </c>
      <c r="I36" s="1">
        <f t="shared" si="13"/>
        <v>47.049814800165272</v>
      </c>
      <c r="J36" s="1"/>
      <c r="K36" s="1"/>
      <c r="L36" s="1"/>
      <c r="M36" s="1"/>
      <c r="N36" s="1"/>
      <c r="O36" s="1"/>
      <c r="P36" s="1"/>
      <c r="Q36" s="95">
        <f>Q35-Q34</f>
        <v>-1335.4601220059776</v>
      </c>
    </row>
    <row r="37" spans="1:30" x14ac:dyDescent="0.15">
      <c r="A37" s="409"/>
      <c r="B37" s="317"/>
      <c r="C37" s="317"/>
      <c r="D37" s="53" t="s">
        <v>114</v>
      </c>
      <c r="E37" s="58">
        <f>(E34-E35)/E34</f>
        <v>0.56068785430131285</v>
      </c>
      <c r="F37" s="58">
        <f>F35/F34</f>
        <v>-0.73445105305109215</v>
      </c>
      <c r="G37" s="58">
        <f>G35/G34</f>
        <v>0.98151732963346916</v>
      </c>
      <c r="H37" s="58">
        <f>H35/H34</f>
        <v>1.8247236080229998</v>
      </c>
      <c r="I37" s="58">
        <f>I35/I34</f>
        <v>3.1510762991600276</v>
      </c>
      <c r="J37" s="58"/>
      <c r="K37" s="58"/>
      <c r="L37" s="58"/>
      <c r="M37" s="58"/>
      <c r="N37" s="58"/>
      <c r="O37" s="58"/>
      <c r="P37" s="58"/>
      <c r="Q37" s="98">
        <f>Q35/Q34</f>
        <v>9.4982197830149148E-2</v>
      </c>
    </row>
    <row r="38" spans="1:30" x14ac:dyDescent="0.15">
      <c r="A38" s="404" t="s">
        <v>148</v>
      </c>
      <c r="B38" s="405"/>
      <c r="C38" s="405" t="s">
        <v>135</v>
      </c>
      <c r="D38" s="63" t="s">
        <v>136</v>
      </c>
      <c r="E38" s="28">
        <v>1020.8805345845</v>
      </c>
      <c r="F38" s="28">
        <v>835.51281587644598</v>
      </c>
      <c r="G38" s="28">
        <v>1420.0688545845001</v>
      </c>
      <c r="H38" s="28">
        <v>1686.90211192069</v>
      </c>
      <c r="I38" s="28">
        <v>1858.7102246552899</v>
      </c>
      <c r="J38" s="41">
        <v>1470.7834489560901</v>
      </c>
      <c r="K38" s="28">
        <v>1133.77209446035</v>
      </c>
      <c r="L38" s="28">
        <v>1104.87876317725</v>
      </c>
      <c r="M38" s="28">
        <v>1291.1015838764499</v>
      </c>
      <c r="N38" s="28">
        <v>1638.6994360357401</v>
      </c>
      <c r="O38" s="28">
        <v>1859.3513556729899</v>
      </c>
      <c r="P38" s="28">
        <v>2263.90541775264</v>
      </c>
      <c r="Q38" s="94">
        <f>SUM(E38:P38)</f>
        <v>17584.566641552938</v>
      </c>
      <c r="S38" s="62">
        <v>10208805.34584496</v>
      </c>
      <c r="T38" s="62">
        <v>8355128.1587644601</v>
      </c>
      <c r="U38" s="62">
        <v>14200688.545845</v>
      </c>
      <c r="V38" s="62">
        <v>16869021.119206902</v>
      </c>
      <c r="W38" s="62">
        <v>18587102.246552899</v>
      </c>
      <c r="X38" s="62">
        <v>14707834.4895609</v>
      </c>
      <c r="Y38" s="62">
        <v>11337720.944603499</v>
      </c>
      <c r="Z38" s="62">
        <v>11048787.631772459</v>
      </c>
      <c r="AA38" s="62">
        <v>12911015.8387645</v>
      </c>
      <c r="AB38" s="62">
        <v>16386994.3603574</v>
      </c>
      <c r="AC38" s="62">
        <v>18593513.556729898</v>
      </c>
      <c r="AD38" s="62">
        <v>22639054.177526399</v>
      </c>
    </row>
    <row r="39" spans="1:30" x14ac:dyDescent="0.15">
      <c r="A39" s="406"/>
      <c r="B39" s="314"/>
      <c r="C39" s="314"/>
      <c r="D39" s="64" t="s">
        <v>151</v>
      </c>
      <c r="E39" s="1">
        <v>748.23</v>
      </c>
      <c r="F39" s="1">
        <v>189.61</v>
      </c>
      <c r="G39" s="1">
        <v>637.67999999999995</v>
      </c>
      <c r="H39" s="1">
        <v>797.38</v>
      </c>
      <c r="I39" s="49">
        <v>504.8</v>
      </c>
      <c r="J39" s="49"/>
      <c r="K39" s="188"/>
      <c r="L39" s="188"/>
      <c r="M39" s="188"/>
      <c r="N39" s="188"/>
      <c r="O39" s="188"/>
      <c r="P39" s="188"/>
      <c r="Q39" s="95">
        <f>SUM(E39:P39)</f>
        <v>2877.7000000000003</v>
      </c>
    </row>
    <row r="40" spans="1:30" x14ac:dyDescent="0.15">
      <c r="A40" s="406"/>
      <c r="B40" s="314"/>
      <c r="C40" s="314"/>
      <c r="D40" s="64" t="s">
        <v>138</v>
      </c>
      <c r="E40" s="1">
        <f>E39-E38</f>
        <v>-272.65053458449995</v>
      </c>
      <c r="F40" s="1">
        <f t="shared" ref="F40:I40" si="14">F39-F38</f>
        <v>-645.90281587644597</v>
      </c>
      <c r="G40" s="1">
        <f t="shared" si="14"/>
        <v>-782.38885458450011</v>
      </c>
      <c r="H40" s="1">
        <f t="shared" si="14"/>
        <v>-889.52211192069001</v>
      </c>
      <c r="I40" s="49">
        <f t="shared" si="14"/>
        <v>-1353.91022465529</v>
      </c>
      <c r="J40" s="49"/>
      <c r="K40" s="49"/>
      <c r="L40" s="49"/>
      <c r="M40" s="49"/>
      <c r="N40" s="49"/>
      <c r="O40" s="49"/>
      <c r="P40" s="49"/>
      <c r="Q40" s="95">
        <f>Q39-Q38</f>
        <v>-14706.866641552937</v>
      </c>
    </row>
    <row r="41" spans="1:30" x14ac:dyDescent="0.15">
      <c r="A41" s="406"/>
      <c r="B41" s="314"/>
      <c r="C41" s="314"/>
      <c r="D41" s="64" t="s">
        <v>114</v>
      </c>
      <c r="E41" s="56">
        <f>E39/E38</f>
        <v>0.73292611099155769</v>
      </c>
      <c r="F41" s="56">
        <f t="shared" ref="F41:H41" si="15">F39/F38</f>
        <v>0.22693846987984345</v>
      </c>
      <c r="G41" s="56">
        <f t="shared" si="15"/>
        <v>0.44904864855062232</v>
      </c>
      <c r="H41" s="56">
        <f t="shared" si="15"/>
        <v>0.47268895709195069</v>
      </c>
      <c r="I41" s="68">
        <f>I39/I38</f>
        <v>0.27158617481303116</v>
      </c>
      <c r="J41" s="68"/>
      <c r="K41" s="68"/>
      <c r="L41" s="68"/>
      <c r="M41" s="68"/>
      <c r="N41" s="68"/>
      <c r="O41" s="68"/>
      <c r="P41" s="68"/>
      <c r="Q41" s="96">
        <f>Q39/Q38</f>
        <v>0.16364918503023532</v>
      </c>
    </row>
    <row r="42" spans="1:30" x14ac:dyDescent="0.15">
      <c r="A42" s="406"/>
      <c r="B42" s="314"/>
      <c r="C42" s="314" t="s">
        <v>139</v>
      </c>
      <c r="D42" s="64" t="s">
        <v>136</v>
      </c>
      <c r="E42" s="1">
        <f>⑥营业利润!C20</f>
        <v>-161.67191258487304</v>
      </c>
      <c r="F42" s="1">
        <f>⑥营业利润!D20</f>
        <v>-77.605293949847848</v>
      </c>
      <c r="G42" s="1">
        <f>⑥营业利润!E20</f>
        <v>39.645857731133461</v>
      </c>
      <c r="H42" s="1">
        <f>⑥营业利润!F20</f>
        <v>56.990966677400493</v>
      </c>
      <c r="I42" s="1">
        <f>⑥营业利润!G20</f>
        <v>105.25664251607296</v>
      </c>
      <c r="J42" s="1">
        <f>⑥营业利润!H20</f>
        <v>15.095094197329859</v>
      </c>
      <c r="K42" s="1">
        <f>⑥营业利润!I20</f>
        <v>-34.43855396219201</v>
      </c>
      <c r="L42" s="1">
        <f>⑥营业利润!J20</f>
        <v>-35.787023606791692</v>
      </c>
      <c r="M42" s="1">
        <f>⑥营业利润!K20</f>
        <v>-15.352307001043911</v>
      </c>
      <c r="N42" s="1">
        <f>⑥营业利润!L20</f>
        <v>56.129197860908661</v>
      </c>
      <c r="O42" s="1">
        <f>⑥营业利润!M20</f>
        <v>91.995153923531547</v>
      </c>
      <c r="P42" s="1">
        <f>⑥营业利润!N20</f>
        <v>155.09192519211138</v>
      </c>
      <c r="Q42" s="95">
        <f>SUM(E42:P42)</f>
        <v>195.34974699373981</v>
      </c>
    </row>
    <row r="43" spans="1:30" x14ac:dyDescent="0.15">
      <c r="A43" s="406"/>
      <c r="B43" s="314"/>
      <c r="C43" s="314"/>
      <c r="D43" s="64" t="s">
        <v>151</v>
      </c>
      <c r="E43" s="1">
        <v>-252.08</v>
      </c>
      <c r="F43" s="1">
        <v>-294.42</v>
      </c>
      <c r="G43" s="1">
        <v>-199.84</v>
      </c>
      <c r="H43" s="1">
        <v>-142.21</v>
      </c>
      <c r="I43" s="49">
        <v>-196.39</v>
      </c>
      <c r="J43" s="49"/>
      <c r="K43" s="1"/>
      <c r="L43" s="1"/>
      <c r="M43" s="1"/>
      <c r="N43" s="1"/>
      <c r="O43" s="1"/>
      <c r="P43" s="1"/>
      <c r="Q43" s="95">
        <f>SUM(E43:P43)</f>
        <v>-1084.94</v>
      </c>
    </row>
    <row r="44" spans="1:30" x14ac:dyDescent="0.15">
      <c r="A44" s="406"/>
      <c r="B44" s="314"/>
      <c r="C44" s="314"/>
      <c r="D44" s="64" t="s">
        <v>138</v>
      </c>
      <c r="E44" s="1">
        <f>E43-E42</f>
        <v>-90.408087415126971</v>
      </c>
      <c r="F44" s="1">
        <f t="shared" ref="F44:H44" si="16">F43-F42</f>
        <v>-216.81470605015215</v>
      </c>
      <c r="G44" s="1">
        <f t="shared" si="16"/>
        <v>-239.48585773113348</v>
      </c>
      <c r="H44" s="1">
        <f t="shared" si="16"/>
        <v>-199.20096667740052</v>
      </c>
      <c r="I44" s="49">
        <f>I43-I42</f>
        <v>-301.64664251607292</v>
      </c>
      <c r="J44" s="49"/>
      <c r="K44" s="49"/>
      <c r="L44" s="49"/>
      <c r="M44" s="49"/>
      <c r="N44" s="49"/>
      <c r="O44" s="49"/>
      <c r="P44" s="49"/>
      <c r="Q44" s="95">
        <f>Q43-Q42</f>
        <v>-1280.2897469937398</v>
      </c>
    </row>
    <row r="45" spans="1:30" x14ac:dyDescent="0.15">
      <c r="A45" s="409"/>
      <c r="B45" s="317"/>
      <c r="C45" s="317"/>
      <c r="D45" s="53" t="s">
        <v>114</v>
      </c>
      <c r="E45" s="58">
        <f>(E42+E42-E43)/E42</f>
        <v>0.44079286272026158</v>
      </c>
      <c r="F45" s="58">
        <f>-F43/F42</f>
        <v>-3.7938133471959778</v>
      </c>
      <c r="G45" s="58">
        <f>G43/G42</f>
        <v>-5.04062748131863</v>
      </c>
      <c r="H45" s="58">
        <f>H43/H42</f>
        <v>-2.4953077354343725</v>
      </c>
      <c r="I45" s="58">
        <f>I43/I42</f>
        <v>-1.8658204870064208</v>
      </c>
      <c r="J45" s="58"/>
      <c r="K45" s="189"/>
      <c r="L45" s="189"/>
      <c r="M45" s="189"/>
      <c r="N45" s="189"/>
      <c r="O45" s="189"/>
      <c r="P45" s="189"/>
      <c r="Q45" s="98">
        <f>Q43/Q42</f>
        <v>-5.5538336583295811</v>
      </c>
    </row>
    <row r="46" spans="1:30" x14ac:dyDescent="0.15">
      <c r="A46" s="410" t="s">
        <v>140</v>
      </c>
      <c r="B46" s="311"/>
      <c r="C46" s="311" t="s">
        <v>135</v>
      </c>
      <c r="D46" s="65" t="s">
        <v>136</v>
      </c>
      <c r="E46" s="25">
        <v>1096.57</v>
      </c>
      <c r="F46" s="25">
        <v>1254.6500000000001</v>
      </c>
      <c r="G46" s="25">
        <v>1557.78</v>
      </c>
      <c r="H46" s="25">
        <v>1618.07</v>
      </c>
      <c r="I46" s="25">
        <v>1618.07</v>
      </c>
      <c r="J46" s="25">
        <v>1617.77</v>
      </c>
      <c r="K46" s="25">
        <v>1222.22</v>
      </c>
      <c r="L46" s="25">
        <v>1492.22</v>
      </c>
      <c r="M46" s="25">
        <v>1447.06</v>
      </c>
      <c r="N46" s="25">
        <v>1592.92</v>
      </c>
      <c r="O46" s="25">
        <v>2136.77</v>
      </c>
      <c r="P46" s="25">
        <v>2148.59</v>
      </c>
      <c r="Q46" s="99">
        <f>SUM(E46:P46)</f>
        <v>18802.689999999999</v>
      </c>
      <c r="S46" s="62">
        <v>10965725.575800002</v>
      </c>
      <c r="T46" s="62">
        <v>12546492.340399999</v>
      </c>
      <c r="U46" s="62">
        <v>15577801.9619</v>
      </c>
      <c r="V46" s="62">
        <v>16180658.098499998</v>
      </c>
      <c r="W46" s="62">
        <v>16180658.098499998</v>
      </c>
      <c r="X46" s="62">
        <v>16177721.598499998</v>
      </c>
      <c r="Y46" s="62">
        <v>12222192.6216</v>
      </c>
      <c r="Z46" s="62">
        <v>14922192.6262</v>
      </c>
      <c r="AA46" s="62">
        <v>14470570.091800001</v>
      </c>
      <c r="AB46" s="62">
        <v>15929248.1898</v>
      </c>
      <c r="AC46" s="62">
        <v>21367686.853599999</v>
      </c>
      <c r="AD46" s="62">
        <v>21485912.313670002</v>
      </c>
    </row>
    <row r="47" spans="1:30" x14ac:dyDescent="0.15">
      <c r="A47" s="406"/>
      <c r="B47" s="314"/>
      <c r="C47" s="314"/>
      <c r="D47" s="64" t="s">
        <v>151</v>
      </c>
      <c r="E47" s="67">
        <v>1501.66</v>
      </c>
      <c r="F47" s="67">
        <v>54.5</v>
      </c>
      <c r="G47" s="67">
        <v>926.33</v>
      </c>
      <c r="H47" s="67">
        <v>2000.8</v>
      </c>
      <c r="I47" s="67">
        <v>1679.6865310000001</v>
      </c>
      <c r="J47" s="67"/>
      <c r="K47" s="67"/>
      <c r="L47" s="67"/>
      <c r="M47" s="67"/>
      <c r="N47" s="67"/>
      <c r="O47" s="67"/>
      <c r="P47" s="67"/>
      <c r="Q47" s="95">
        <f>SUM(E47:P47)</f>
        <v>6162.9765310000003</v>
      </c>
    </row>
    <row r="48" spans="1:30" x14ac:dyDescent="0.15">
      <c r="A48" s="406"/>
      <c r="B48" s="314"/>
      <c r="C48" s="314"/>
      <c r="D48" s="64" t="s">
        <v>138</v>
      </c>
      <c r="E48" s="67">
        <f t="shared" ref="E48:I48" si="17">E47-E46</f>
        <v>405.09000000000015</v>
      </c>
      <c r="F48" s="67">
        <f t="shared" si="17"/>
        <v>-1200.1500000000001</v>
      </c>
      <c r="G48" s="67">
        <f t="shared" si="17"/>
        <v>-631.44999999999993</v>
      </c>
      <c r="H48" s="67">
        <f t="shared" si="17"/>
        <v>382.73</v>
      </c>
      <c r="I48" s="67">
        <f t="shared" si="17"/>
        <v>61.616531000000123</v>
      </c>
      <c r="J48" s="67"/>
      <c r="K48" s="67"/>
      <c r="L48" s="67"/>
      <c r="M48" s="67"/>
      <c r="N48" s="67"/>
      <c r="O48" s="67"/>
      <c r="P48" s="67"/>
      <c r="Q48" s="95">
        <f>Q47-Q46</f>
        <v>-12639.713468999998</v>
      </c>
    </row>
    <row r="49" spans="1:30" x14ac:dyDescent="0.15">
      <c r="A49" s="406"/>
      <c r="B49" s="314"/>
      <c r="C49" s="314"/>
      <c r="D49" s="64" t="s">
        <v>114</v>
      </c>
      <c r="E49" s="56">
        <f>E47/E46</f>
        <v>1.3694155411875213</v>
      </c>
      <c r="F49" s="56">
        <f t="shared" ref="F49:I49" si="18">F47/F46</f>
        <v>4.3438409118080737E-2</v>
      </c>
      <c r="G49" s="56">
        <f t="shared" si="18"/>
        <v>0.59464751120183856</v>
      </c>
      <c r="H49" s="56">
        <f t="shared" si="18"/>
        <v>1.2365348841521071</v>
      </c>
      <c r="I49" s="56">
        <f t="shared" si="18"/>
        <v>1.0380802629058077</v>
      </c>
      <c r="J49" s="56"/>
      <c r="K49" s="56"/>
      <c r="L49" s="56"/>
      <c r="M49" s="56"/>
      <c r="N49" s="56"/>
      <c r="O49" s="56"/>
      <c r="P49" s="56"/>
      <c r="Q49" s="96">
        <f>Q47/Q46</f>
        <v>0.32777100143649662</v>
      </c>
    </row>
    <row r="50" spans="1:30" x14ac:dyDescent="0.15">
      <c r="A50" s="406"/>
      <c r="B50" s="314"/>
      <c r="C50" s="314" t="s">
        <v>139</v>
      </c>
      <c r="D50" s="64" t="s">
        <v>136</v>
      </c>
      <c r="E50" s="67">
        <f>⑥营业利润!C23</f>
        <v>68.159279981891814</v>
      </c>
      <c r="F50" s="67">
        <f>⑥营业利润!D23</f>
        <v>234.63995446889325</v>
      </c>
      <c r="G50" s="67">
        <f>⑥营业利润!E23</f>
        <v>335.0246551153366</v>
      </c>
      <c r="H50" s="67">
        <f>⑥营业利润!F23</f>
        <v>393.53067859053982</v>
      </c>
      <c r="I50" s="67">
        <f>⑥营业利润!G23</f>
        <v>383.58344084053931</v>
      </c>
      <c r="J50" s="67">
        <f>⑥营业利润!H23</f>
        <v>548.44518522720614</v>
      </c>
      <c r="K50" s="67">
        <f>⑥营业利润!I23</f>
        <v>299.11485398374117</v>
      </c>
      <c r="L50" s="67">
        <f>⑥营业利润!J23</f>
        <v>328.07452385971783</v>
      </c>
      <c r="M50" s="67">
        <f>⑥营业利润!K23</f>
        <v>310.70831921212562</v>
      </c>
      <c r="N50" s="67">
        <f>⑥营业利润!L23</f>
        <v>32.240164527425463</v>
      </c>
      <c r="O50" s="67">
        <f>⑥营业利润!M23</f>
        <v>95.396714087855258</v>
      </c>
      <c r="P50" s="67">
        <f>⑥营业利润!N23</f>
        <v>46.117158511845361</v>
      </c>
      <c r="Q50" s="95">
        <f>SUM(E50:P50)</f>
        <v>3075.0349284071181</v>
      </c>
    </row>
    <row r="51" spans="1:30" x14ac:dyDescent="0.15">
      <c r="A51" s="406"/>
      <c r="B51" s="314"/>
      <c r="C51" s="314"/>
      <c r="D51" s="64" t="s">
        <v>151</v>
      </c>
      <c r="E51" s="67">
        <v>247.06</v>
      </c>
      <c r="F51" s="67">
        <v>-29.33</v>
      </c>
      <c r="G51" s="67">
        <v>60.98</v>
      </c>
      <c r="H51" s="67">
        <v>290.95</v>
      </c>
      <c r="I51" s="67">
        <v>287.24</v>
      </c>
      <c r="J51" s="67"/>
      <c r="K51" s="67"/>
      <c r="L51" s="67"/>
      <c r="M51" s="67"/>
      <c r="N51" s="67"/>
      <c r="O51" s="67"/>
      <c r="P51" s="67"/>
      <c r="Q51" s="95">
        <f>SUM(E51:P51)</f>
        <v>856.90000000000009</v>
      </c>
    </row>
    <row r="52" spans="1:30" x14ac:dyDescent="0.15">
      <c r="A52" s="406"/>
      <c r="B52" s="314"/>
      <c r="C52" s="314"/>
      <c r="D52" s="64" t="s">
        <v>138</v>
      </c>
      <c r="E52" s="67">
        <f t="shared" ref="E52:I52" si="19">E51-E50</f>
        <v>178.90072001810819</v>
      </c>
      <c r="F52" s="67">
        <f t="shared" si="19"/>
        <v>-263.96995446889326</v>
      </c>
      <c r="G52" s="67">
        <f t="shared" si="19"/>
        <v>-274.04465511533658</v>
      </c>
      <c r="H52" s="67">
        <f t="shared" si="19"/>
        <v>-102.58067859053983</v>
      </c>
      <c r="I52" s="67">
        <f t="shared" si="19"/>
        <v>-96.343440840539301</v>
      </c>
      <c r="J52" s="67"/>
      <c r="K52" s="67"/>
      <c r="L52" s="67"/>
      <c r="M52" s="67"/>
      <c r="N52" s="67"/>
      <c r="O52" s="67"/>
      <c r="P52" s="67"/>
      <c r="Q52" s="95">
        <f>Q51-Q50</f>
        <v>-2218.134928407118</v>
      </c>
    </row>
    <row r="53" spans="1:30" x14ac:dyDescent="0.15">
      <c r="A53" s="407"/>
      <c r="B53" s="408"/>
      <c r="C53" s="408"/>
      <c r="D53" s="66" t="s">
        <v>114</v>
      </c>
      <c r="E53" s="61">
        <f t="shared" ref="E53:I53" si="20">E51/E50</f>
        <v>3.6247448632913604</v>
      </c>
      <c r="F53" s="61">
        <f t="shared" si="20"/>
        <v>-0.12500002425583637</v>
      </c>
      <c r="G53" s="61">
        <f t="shared" si="20"/>
        <v>0.18201645481586076</v>
      </c>
      <c r="H53" s="61">
        <f t="shared" si="20"/>
        <v>0.73933244808780763</v>
      </c>
      <c r="I53" s="61">
        <f t="shared" si="20"/>
        <v>0.74883315966553798</v>
      </c>
      <c r="J53" s="61"/>
      <c r="K53" s="61"/>
      <c r="L53" s="61"/>
      <c r="M53" s="61"/>
      <c r="N53" s="61"/>
      <c r="O53" s="61"/>
      <c r="P53" s="61"/>
      <c r="Q53" s="97">
        <f>Q51/Q50</f>
        <v>0.27866350137488621</v>
      </c>
    </row>
    <row r="54" spans="1:30" x14ac:dyDescent="0.15">
      <c r="A54" s="404" t="s">
        <v>149</v>
      </c>
      <c r="B54" s="405"/>
      <c r="C54" s="405" t="s">
        <v>135</v>
      </c>
      <c r="D54" s="63" t="s">
        <v>136</v>
      </c>
      <c r="E54" s="35">
        <v>616.04390707964603</v>
      </c>
      <c r="F54" s="35">
        <v>608.12127079645995</v>
      </c>
      <c r="G54" s="35">
        <v>765.22386371681398</v>
      </c>
      <c r="H54" s="35">
        <v>756.70198761061999</v>
      </c>
      <c r="I54" s="35">
        <v>762.02017699115004</v>
      </c>
      <c r="J54" s="35">
        <v>744.92513539823005</v>
      </c>
      <c r="K54" s="35">
        <v>732.64185221238904</v>
      </c>
      <c r="L54" s="35">
        <v>811.56655309734504</v>
      </c>
      <c r="M54" s="35">
        <v>875.53477787610598</v>
      </c>
      <c r="N54" s="35">
        <v>969.115630088496</v>
      </c>
      <c r="O54" s="35">
        <v>985.23857168141603</v>
      </c>
      <c r="P54" s="35">
        <v>999.09182212389396</v>
      </c>
      <c r="Q54" s="94">
        <f>SUM(E54:P54)</f>
        <v>9626.2255486725662</v>
      </c>
      <c r="S54" s="62">
        <v>6160439.0707964599</v>
      </c>
      <c r="T54" s="62">
        <v>6081212.7079646001</v>
      </c>
      <c r="U54" s="62">
        <v>7652238.6371681402</v>
      </c>
      <c r="V54" s="62">
        <v>7567019.8761061998</v>
      </c>
      <c r="W54" s="62">
        <v>7620201.7699114997</v>
      </c>
      <c r="X54" s="62">
        <v>7449251.3539822996</v>
      </c>
      <c r="Y54" s="62">
        <v>15051418.52212389</v>
      </c>
      <c r="Z54" s="62">
        <v>15840665.530973449</v>
      </c>
      <c r="AA54" s="62">
        <v>16480347.778761061</v>
      </c>
      <c r="AB54" s="62">
        <v>17416156.300884962</v>
      </c>
      <c r="AC54" s="62">
        <v>17577385.71681416</v>
      </c>
      <c r="AD54" s="62">
        <v>17715918.221238941</v>
      </c>
    </row>
    <row r="55" spans="1:30" x14ac:dyDescent="0.15">
      <c r="A55" s="406"/>
      <c r="B55" s="314"/>
      <c r="C55" s="314"/>
      <c r="D55" s="64" t="s">
        <v>151</v>
      </c>
      <c r="E55" s="67">
        <v>847.9</v>
      </c>
      <c r="F55" s="67">
        <v>387.07</v>
      </c>
      <c r="G55" s="67">
        <v>1223.3699999999999</v>
      </c>
      <c r="H55" s="67">
        <v>1470.74</v>
      </c>
      <c r="I55" s="67">
        <v>1271.75</v>
      </c>
      <c r="J55" s="67"/>
      <c r="K55" s="67"/>
      <c r="L55" s="67"/>
      <c r="M55" s="67"/>
      <c r="N55" s="67"/>
      <c r="O55" s="67"/>
      <c r="P55" s="67"/>
      <c r="Q55" s="95">
        <f>SUM(E55:P55)</f>
        <v>5200.83</v>
      </c>
    </row>
    <row r="56" spans="1:30" x14ac:dyDescent="0.15">
      <c r="A56" s="406"/>
      <c r="B56" s="314"/>
      <c r="C56" s="314"/>
      <c r="D56" s="64" t="s">
        <v>138</v>
      </c>
      <c r="E56" s="67">
        <f t="shared" ref="E56:I56" si="21">E55-E54</f>
        <v>231.85609292035394</v>
      </c>
      <c r="F56" s="67">
        <f t="shared" si="21"/>
        <v>-221.05127079645996</v>
      </c>
      <c r="G56" s="67">
        <f t="shared" si="21"/>
        <v>458.14613628318591</v>
      </c>
      <c r="H56" s="67">
        <f t="shared" si="21"/>
        <v>714.03801238938001</v>
      </c>
      <c r="I56" s="67">
        <f t="shared" si="21"/>
        <v>509.72982300884996</v>
      </c>
      <c r="J56" s="67"/>
      <c r="K56" s="67"/>
      <c r="L56" s="67"/>
      <c r="M56" s="67"/>
      <c r="N56" s="67"/>
      <c r="O56" s="67"/>
      <c r="P56" s="67"/>
      <c r="Q56" s="95">
        <f>Q55-Q54</f>
        <v>-4425.3955486725663</v>
      </c>
    </row>
    <row r="57" spans="1:30" x14ac:dyDescent="0.15">
      <c r="A57" s="406"/>
      <c r="B57" s="314"/>
      <c r="C57" s="314"/>
      <c r="D57" s="64" t="s">
        <v>114</v>
      </c>
      <c r="E57" s="56">
        <f>E55/E54</f>
        <v>1.3763629349399249</v>
      </c>
      <c r="F57" s="56">
        <f>F55/F54</f>
        <v>0.63650133384259389</v>
      </c>
      <c r="G57" s="56">
        <f t="shared" ref="G57:I57" si="22">G55/G54</f>
        <v>1.5987086367875374</v>
      </c>
      <c r="H57" s="56">
        <f t="shared" si="22"/>
        <v>1.9436185236463344</v>
      </c>
      <c r="I57" s="56">
        <f t="shared" si="22"/>
        <v>1.6689190633003015</v>
      </c>
      <c r="J57" s="56"/>
      <c r="K57" s="56"/>
      <c r="L57" s="56"/>
      <c r="M57" s="56"/>
      <c r="N57" s="56"/>
      <c r="O57" s="56"/>
      <c r="P57" s="56"/>
      <c r="Q57" s="96">
        <f>Q55/Q54</f>
        <v>0.54027718067723673</v>
      </c>
    </row>
    <row r="58" spans="1:30" x14ac:dyDescent="0.15">
      <c r="A58" s="406"/>
      <c r="B58" s="314"/>
      <c r="C58" s="314" t="s">
        <v>139</v>
      </c>
      <c r="D58" s="64" t="s">
        <v>136</v>
      </c>
      <c r="E58" s="67">
        <f>⑥营业利润!C26</f>
        <v>-0.63009868805307345</v>
      </c>
      <c r="F58" s="67">
        <f>⑥营业利润!D26</f>
        <v>9.8832076194687506</v>
      </c>
      <c r="G58" s="67">
        <f>⑥营业利润!E26</f>
        <v>32.757479057522019</v>
      </c>
      <c r="H58" s="67">
        <f>⑥营业利润!F26</f>
        <v>31.406317513274768</v>
      </c>
      <c r="I58" s="67">
        <f>⑥营业利润!G26</f>
        <v>34.928880548672041</v>
      </c>
      <c r="J58" s="67">
        <f>⑥营业利润!H26</f>
        <v>3.9730125597343009</v>
      </c>
      <c r="K58" s="67">
        <f>⑥营业利润!I26</f>
        <v>155.63009958185782</v>
      </c>
      <c r="L58" s="67">
        <f>⑥营业利润!J26</f>
        <v>141.1175357146013</v>
      </c>
      <c r="M58" s="67">
        <f>⑥营业利润!K26</f>
        <v>126.03168293141569</v>
      </c>
      <c r="N58" s="67">
        <f>⑥营业利润!L26</f>
        <v>176.88019901327462</v>
      </c>
      <c r="O58" s="67">
        <f>⑥营业利润!M26</f>
        <v>175.82318325221217</v>
      </c>
      <c r="P58" s="67">
        <f>⑥营业利润!N26</f>
        <v>174.57997956858441</v>
      </c>
      <c r="Q58" s="95">
        <f>SUM(E58:P58)</f>
        <v>1062.3814786725648</v>
      </c>
    </row>
    <row r="59" spans="1:30" x14ac:dyDescent="0.15">
      <c r="A59" s="406"/>
      <c r="B59" s="314"/>
      <c r="C59" s="314"/>
      <c r="D59" s="64" t="s">
        <v>151</v>
      </c>
      <c r="E59" s="67">
        <v>15.030000000000019</v>
      </c>
      <c r="F59" s="67">
        <v>-4.4800000000000271</v>
      </c>
      <c r="G59" s="67">
        <v>47.999999999999964</v>
      </c>
      <c r="H59" s="67">
        <v>63.220000000000191</v>
      </c>
      <c r="I59" s="67">
        <v>-32.230000000000004</v>
      </c>
      <c r="J59" s="67"/>
      <c r="K59" s="67"/>
      <c r="L59" s="67"/>
      <c r="M59" s="67"/>
      <c r="N59" s="67"/>
      <c r="O59" s="67"/>
      <c r="P59" s="67"/>
      <c r="Q59" s="95">
        <f>SUM(E59:P59)</f>
        <v>89.540000000000148</v>
      </c>
    </row>
    <row r="60" spans="1:30" x14ac:dyDescent="0.15">
      <c r="A60" s="406"/>
      <c r="B60" s="314"/>
      <c r="C60" s="314"/>
      <c r="D60" s="64" t="s">
        <v>138</v>
      </c>
      <c r="E60" s="67">
        <f t="shared" ref="E60:I60" si="23">E59-E58</f>
        <v>15.660098688053093</v>
      </c>
      <c r="F60" s="67">
        <f t="shared" si="23"/>
        <v>-14.363207619468778</v>
      </c>
      <c r="G60" s="67">
        <f t="shared" si="23"/>
        <v>15.242520942477945</v>
      </c>
      <c r="H60" s="67">
        <f t="shared" si="23"/>
        <v>31.813682486725423</v>
      </c>
      <c r="I60" s="67">
        <f t="shared" si="23"/>
        <v>-67.158880548672045</v>
      </c>
      <c r="J60" s="67"/>
      <c r="K60" s="67"/>
      <c r="L60" s="67"/>
      <c r="M60" s="67"/>
      <c r="N60" s="67"/>
      <c r="O60" s="67"/>
      <c r="P60" s="67"/>
      <c r="Q60" s="95">
        <f>Q59-Q58</f>
        <v>-972.84147867256456</v>
      </c>
    </row>
    <row r="61" spans="1:30" x14ac:dyDescent="0.15">
      <c r="A61" s="409"/>
      <c r="B61" s="317"/>
      <c r="C61" s="317"/>
      <c r="D61" s="53" t="s">
        <v>114</v>
      </c>
      <c r="E61" s="58">
        <f t="shared" ref="E61:I61" si="24">E59/E58</f>
        <v>-23.853406275834107</v>
      </c>
      <c r="F61" s="58">
        <f t="shared" si="24"/>
        <v>-0.45329413005297559</v>
      </c>
      <c r="G61" s="58">
        <f t="shared" si="24"/>
        <v>1.4653142238360934</v>
      </c>
      <c r="H61" s="58">
        <f t="shared" si="24"/>
        <v>2.0129707971422777</v>
      </c>
      <c r="I61" s="58">
        <f t="shared" si="24"/>
        <v>-0.9227321200600388</v>
      </c>
      <c r="J61" s="58"/>
      <c r="K61" s="58"/>
      <c r="L61" s="58"/>
      <c r="M61" s="58"/>
      <c r="N61" s="58"/>
      <c r="O61" s="58"/>
      <c r="P61" s="58"/>
      <c r="Q61" s="98">
        <f>Q59/Q58</f>
        <v>8.4282342828377904E-2</v>
      </c>
    </row>
    <row r="62" spans="1:30" x14ac:dyDescent="0.15">
      <c r="A62" s="410" t="s">
        <v>134</v>
      </c>
      <c r="B62" s="311"/>
      <c r="C62" s="311" t="s">
        <v>135</v>
      </c>
      <c r="D62" s="65" t="s">
        <v>136</v>
      </c>
      <c r="E62" s="25">
        <v>126.02</v>
      </c>
      <c r="F62" s="25">
        <v>182.26</v>
      </c>
      <c r="G62" s="25">
        <v>245.24163999999999</v>
      </c>
      <c r="H62" s="25">
        <v>326.6687</v>
      </c>
      <c r="I62" s="25">
        <v>342.0138</v>
      </c>
      <c r="J62" s="25">
        <v>1219.3256249999999</v>
      </c>
      <c r="K62" s="25">
        <v>1128.5662</v>
      </c>
      <c r="L62" s="25">
        <v>1278.2751249999999</v>
      </c>
      <c r="M62" s="25">
        <v>1283.9782</v>
      </c>
      <c r="N62" s="25">
        <v>1507.6891000000001</v>
      </c>
      <c r="O62" s="25">
        <v>1553.5847249999999</v>
      </c>
      <c r="P62" s="25">
        <v>1723.1349</v>
      </c>
      <c r="Q62" s="99">
        <f>SUM(E62:P62)</f>
        <v>10916.758014999999</v>
      </c>
      <c r="S62" s="62">
        <v>1260203.1000000001</v>
      </c>
      <c r="T62" s="62">
        <v>1822632.35</v>
      </c>
      <c r="U62" s="62">
        <v>2452416.4</v>
      </c>
      <c r="V62" s="62">
        <v>3266687</v>
      </c>
      <c r="W62" s="62">
        <v>3420138</v>
      </c>
      <c r="X62" s="62">
        <v>12193256.25</v>
      </c>
      <c r="Y62" s="62">
        <v>11285662</v>
      </c>
      <c r="Z62" s="62">
        <v>12782751.25</v>
      </c>
      <c r="AA62" s="62">
        <v>12839782</v>
      </c>
      <c r="AB62" s="62">
        <v>15076891</v>
      </c>
      <c r="AC62" s="62">
        <v>15535847.25</v>
      </c>
      <c r="AD62" s="62">
        <v>17231349</v>
      </c>
    </row>
    <row r="63" spans="1:30" x14ac:dyDescent="0.15">
      <c r="A63" s="406"/>
      <c r="B63" s="314"/>
      <c r="C63" s="314"/>
      <c r="D63" s="64" t="s">
        <v>151</v>
      </c>
      <c r="E63" s="67">
        <v>2</v>
      </c>
      <c r="F63" s="67">
        <v>3.08</v>
      </c>
      <c r="G63" s="67">
        <v>24.8</v>
      </c>
      <c r="H63" s="67">
        <v>13.85</v>
      </c>
      <c r="I63" s="67">
        <v>16.420000000000002</v>
      </c>
      <c r="J63" s="67"/>
      <c r="K63" s="67"/>
      <c r="L63" s="67"/>
      <c r="M63" s="67"/>
      <c r="N63" s="67"/>
      <c r="O63" s="67"/>
      <c r="P63" s="67"/>
      <c r="Q63" s="95">
        <f>SUM(E63:P63)</f>
        <v>60.150000000000006</v>
      </c>
    </row>
    <row r="64" spans="1:30" x14ac:dyDescent="0.15">
      <c r="A64" s="406"/>
      <c r="B64" s="314"/>
      <c r="C64" s="314"/>
      <c r="D64" s="64" t="s">
        <v>138</v>
      </c>
      <c r="E64" s="67">
        <f t="shared" ref="E64:I64" si="25">E63-E62</f>
        <v>-124.02</v>
      </c>
      <c r="F64" s="67">
        <f t="shared" si="25"/>
        <v>-179.17999999999998</v>
      </c>
      <c r="G64" s="67">
        <f t="shared" si="25"/>
        <v>-220.44163999999998</v>
      </c>
      <c r="H64" s="67">
        <f t="shared" si="25"/>
        <v>-312.81869999999998</v>
      </c>
      <c r="I64" s="67">
        <f t="shared" si="25"/>
        <v>-325.59379999999999</v>
      </c>
      <c r="J64" s="67"/>
      <c r="K64" s="67"/>
      <c r="L64" s="67"/>
      <c r="M64" s="67"/>
      <c r="N64" s="67"/>
      <c r="O64" s="67"/>
      <c r="P64" s="67"/>
      <c r="Q64" s="95">
        <f>Q63-Q62</f>
        <v>-10856.608015</v>
      </c>
    </row>
    <row r="65" spans="1:30" x14ac:dyDescent="0.15">
      <c r="A65" s="406"/>
      <c r="B65" s="314"/>
      <c r="C65" s="314"/>
      <c r="D65" s="64" t="s">
        <v>114</v>
      </c>
      <c r="E65" s="56">
        <f>E63/E62</f>
        <v>1.5870496746548168E-2</v>
      </c>
      <c r="F65" s="56">
        <f t="shared" ref="F65:I65" si="26">F63/F62</f>
        <v>1.6898935586524746E-2</v>
      </c>
      <c r="G65" s="56">
        <f t="shared" si="26"/>
        <v>0.10112475189776092</v>
      </c>
      <c r="H65" s="56">
        <f t="shared" si="26"/>
        <v>4.2397695279651829E-2</v>
      </c>
      <c r="I65" s="56">
        <f t="shared" si="26"/>
        <v>4.8009758670556575E-2</v>
      </c>
      <c r="J65" s="56"/>
      <c r="K65" s="56"/>
      <c r="L65" s="56"/>
      <c r="M65" s="56"/>
      <c r="N65" s="56"/>
      <c r="O65" s="56"/>
      <c r="P65" s="56"/>
      <c r="Q65" s="96">
        <f>Q63/Q62</f>
        <v>5.5098775586444109E-3</v>
      </c>
    </row>
    <row r="66" spans="1:30" x14ac:dyDescent="0.15">
      <c r="A66" s="406"/>
      <c r="B66" s="314"/>
      <c r="C66" s="314" t="s">
        <v>139</v>
      </c>
      <c r="D66" s="64" t="s">
        <v>136</v>
      </c>
      <c r="E66" s="67">
        <f>⑥营业利润!C29</f>
        <v>-27.410702312711592</v>
      </c>
      <c r="F66" s="67">
        <f>⑥营业利润!D29</f>
        <v>0.58180837005316277</v>
      </c>
      <c r="G66" s="67">
        <f>⑥营业利润!E29</f>
        <v>-0.98910912208660451</v>
      </c>
      <c r="H66" s="67">
        <f>⑥营业利润!F29</f>
        <v>26.816570673073432</v>
      </c>
      <c r="I66" s="67">
        <f>⑥营业利润!G29</f>
        <v>29.224903006873419</v>
      </c>
      <c r="J66" s="67">
        <f>⑥营业利润!H29</f>
        <v>194.42826465505374</v>
      </c>
      <c r="K66" s="67">
        <f>⑥营业利润!I29</f>
        <v>193.6368728400366</v>
      </c>
      <c r="L66" s="67">
        <f>⑥营业利润!J29</f>
        <v>224.42278834652373</v>
      </c>
      <c r="M66" s="67">
        <f>⑥营业利润!K29</f>
        <v>185.49675359254323</v>
      </c>
      <c r="N66" s="67">
        <f>⑥营业利润!L29</f>
        <v>271.46108025680155</v>
      </c>
      <c r="O66" s="67">
        <f>⑥营业利润!M29</f>
        <v>267.48838085753124</v>
      </c>
      <c r="P66" s="67">
        <f>⑥营业利润!N29</f>
        <v>286.69409275205982</v>
      </c>
      <c r="Q66" s="95">
        <f>SUM(E66:P66)</f>
        <v>1651.8517039157516</v>
      </c>
    </row>
    <row r="67" spans="1:30" x14ac:dyDescent="0.15">
      <c r="A67" s="406"/>
      <c r="B67" s="314"/>
      <c r="C67" s="314"/>
      <c r="D67" s="64" t="s">
        <v>151</v>
      </c>
      <c r="E67" s="67">
        <v>-34.498800000000003</v>
      </c>
      <c r="F67" s="67">
        <v>-34.140435000000004</v>
      </c>
      <c r="G67" s="67">
        <v>-21.611408000000001</v>
      </c>
      <c r="H67" s="67">
        <v>-14.557399999999999</v>
      </c>
      <c r="I67" s="67">
        <v>-13.843500000000002</v>
      </c>
      <c r="J67" s="67"/>
      <c r="K67" s="67"/>
      <c r="L67" s="67"/>
      <c r="M67" s="67"/>
      <c r="N67" s="67"/>
      <c r="O67" s="67"/>
      <c r="P67" s="67"/>
      <c r="Q67" s="95">
        <f>SUM(E67:P67)</f>
        <v>-118.65154300000002</v>
      </c>
    </row>
    <row r="68" spans="1:30" x14ac:dyDescent="0.15">
      <c r="A68" s="406"/>
      <c r="B68" s="314"/>
      <c r="C68" s="314"/>
      <c r="D68" s="64" t="s">
        <v>138</v>
      </c>
      <c r="E68" s="67">
        <f>E67-E66</f>
        <v>-7.0880976872884105</v>
      </c>
      <c r="F68" s="67">
        <f t="shared" ref="F68:H68" si="27">F67-F66</f>
        <v>-34.722243370053164</v>
      </c>
      <c r="G68" s="67">
        <f t="shared" si="27"/>
        <v>-20.622298877913398</v>
      </c>
      <c r="H68" s="67">
        <f t="shared" si="27"/>
        <v>-41.37397067307343</v>
      </c>
      <c r="I68" s="67">
        <f>I67-I66</f>
        <v>-43.068403006873424</v>
      </c>
      <c r="J68" s="67"/>
      <c r="K68" s="67"/>
      <c r="L68" s="67"/>
      <c r="M68" s="67"/>
      <c r="N68" s="67"/>
      <c r="O68" s="67"/>
      <c r="P68" s="67"/>
      <c r="Q68" s="95">
        <f>Q67-Q66</f>
        <v>-1770.5032469157516</v>
      </c>
    </row>
    <row r="69" spans="1:30" x14ac:dyDescent="0.15">
      <c r="A69" s="407"/>
      <c r="B69" s="408"/>
      <c r="C69" s="408"/>
      <c r="D69" s="66" t="s">
        <v>114</v>
      </c>
      <c r="E69" s="61">
        <f>-E67/E66</f>
        <v>-1.2585886930741406</v>
      </c>
      <c r="F69" s="61">
        <f>-F67/F66</f>
        <v>58.679862231752388</v>
      </c>
      <c r="G69" s="61">
        <f>-G67/G66</f>
        <v>-21.849366786152991</v>
      </c>
      <c r="H69" s="61">
        <f>H67/H66</f>
        <v>-0.54285091772070293</v>
      </c>
      <c r="I69" s="61">
        <f>I67/I66</f>
        <v>-0.47368848398724001</v>
      </c>
      <c r="J69" s="61"/>
      <c r="K69" s="61"/>
      <c r="L69" s="61"/>
      <c r="M69" s="61"/>
      <c r="N69" s="61"/>
      <c r="O69" s="61"/>
      <c r="P69" s="61"/>
      <c r="Q69" s="97">
        <f>Q67/Q66</f>
        <v>-7.1829415872341248E-2</v>
      </c>
    </row>
    <row r="70" spans="1:30" x14ac:dyDescent="0.15">
      <c r="A70" s="404" t="s">
        <v>143</v>
      </c>
      <c r="B70" s="405"/>
      <c r="C70" s="405" t="s">
        <v>135</v>
      </c>
      <c r="D70" s="63" t="s">
        <v>136</v>
      </c>
      <c r="E70" s="35">
        <f>S70/10000</f>
        <v>175.56152113000002</v>
      </c>
      <c r="F70" s="35">
        <f t="shared" ref="F70:P70" si="28">T70/10000</f>
        <v>73.681832819999997</v>
      </c>
      <c r="G70" s="35">
        <f t="shared" si="28"/>
        <v>264.01295786999998</v>
      </c>
      <c r="H70" s="35">
        <f t="shared" si="28"/>
        <v>262.17601349999995</v>
      </c>
      <c r="I70" s="35">
        <f t="shared" si="28"/>
        <v>266.83902303000002</v>
      </c>
      <c r="J70" s="35">
        <f t="shared" si="28"/>
        <v>273.88029663999998</v>
      </c>
      <c r="K70" s="35">
        <f t="shared" si="28"/>
        <v>315.41102552000001</v>
      </c>
      <c r="L70" s="35">
        <f t="shared" si="28"/>
        <v>266.43830353999999</v>
      </c>
      <c r="M70" s="35">
        <f t="shared" si="28"/>
        <v>315.75857344999997</v>
      </c>
      <c r="N70" s="35">
        <f t="shared" si="28"/>
        <v>278.12736976999997</v>
      </c>
      <c r="O70" s="35">
        <f t="shared" si="28"/>
        <v>316.99898531000002</v>
      </c>
      <c r="P70" s="35">
        <f t="shared" si="28"/>
        <v>293.23477445999998</v>
      </c>
      <c r="Q70" s="94">
        <f>SUM(E70:P70)</f>
        <v>3102.1206770399999</v>
      </c>
      <c r="S70" s="62">
        <v>1755615.2113000001</v>
      </c>
      <c r="T70" s="62">
        <v>736818.32819999999</v>
      </c>
      <c r="U70" s="62">
        <v>2640129.5787</v>
      </c>
      <c r="V70" s="62">
        <v>2621760.1349999998</v>
      </c>
      <c r="W70" s="62">
        <v>2668390.2302999999</v>
      </c>
      <c r="X70" s="62">
        <v>2738802.9663999998</v>
      </c>
      <c r="Y70" s="62">
        <v>3154110.2552</v>
      </c>
      <c r="Z70" s="62">
        <v>2664383.0353999999</v>
      </c>
      <c r="AA70" s="62">
        <v>3157585.7344999998</v>
      </c>
      <c r="AB70" s="62">
        <v>2781273.6976999999</v>
      </c>
      <c r="AC70" s="62">
        <v>3169989.8530999999</v>
      </c>
      <c r="AD70" s="62">
        <v>2932347.7445999999</v>
      </c>
    </row>
    <row r="71" spans="1:30" x14ac:dyDescent="0.15">
      <c r="A71" s="406"/>
      <c r="B71" s="314"/>
      <c r="C71" s="314"/>
      <c r="D71" s="64" t="s">
        <v>151</v>
      </c>
      <c r="E71" s="67">
        <v>224.24178000000001</v>
      </c>
      <c r="F71" s="67">
        <v>95.26</v>
      </c>
      <c r="G71" s="67">
        <v>328.55753399999998</v>
      </c>
      <c r="H71" s="67">
        <v>329.575042</v>
      </c>
      <c r="I71" s="67">
        <v>375.73749199999997</v>
      </c>
      <c r="J71" s="67"/>
      <c r="K71" s="67"/>
      <c r="L71" s="67"/>
      <c r="M71" s="67"/>
      <c r="N71" s="67"/>
      <c r="O71" s="67"/>
      <c r="P71" s="67"/>
      <c r="Q71" s="95">
        <f>SUM(E71:P71)</f>
        <v>1353.371848</v>
      </c>
    </row>
    <row r="72" spans="1:30" x14ac:dyDescent="0.15">
      <c r="A72" s="406"/>
      <c r="B72" s="314"/>
      <c r="C72" s="314"/>
      <c r="D72" s="64" t="s">
        <v>138</v>
      </c>
      <c r="E72" s="67">
        <f t="shared" ref="E72:I72" si="29">E71-E70</f>
        <v>48.680258869999989</v>
      </c>
      <c r="F72" s="67">
        <f t="shared" si="29"/>
        <v>21.578167180000008</v>
      </c>
      <c r="G72" s="67">
        <f t="shared" si="29"/>
        <v>64.544576129999996</v>
      </c>
      <c r="H72" s="67">
        <f t="shared" si="29"/>
        <v>67.399028500000043</v>
      </c>
      <c r="I72" s="67">
        <f t="shared" si="29"/>
        <v>108.89846896999995</v>
      </c>
      <c r="J72" s="67"/>
      <c r="K72" s="67"/>
      <c r="L72" s="67"/>
      <c r="M72" s="67"/>
      <c r="N72" s="67"/>
      <c r="O72" s="67"/>
      <c r="P72" s="67"/>
      <c r="Q72" s="95">
        <f>Q71-Q70</f>
        <v>-1748.7488290399999</v>
      </c>
    </row>
    <row r="73" spans="1:30" x14ac:dyDescent="0.15">
      <c r="A73" s="406"/>
      <c r="B73" s="314"/>
      <c r="C73" s="314"/>
      <c r="D73" s="64" t="s">
        <v>114</v>
      </c>
      <c r="E73" s="56">
        <f>E71/E70</f>
        <v>1.2772831914229836</v>
      </c>
      <c r="F73" s="56">
        <f t="shared" ref="F73:I73" si="30">F71/F70</f>
        <v>1.2928560047184778</v>
      </c>
      <c r="G73" s="56">
        <f t="shared" si="30"/>
        <v>1.2444750312663886</v>
      </c>
      <c r="H73" s="56">
        <f t="shared" si="30"/>
        <v>1.2570754951997165</v>
      </c>
      <c r="I73" s="56">
        <f t="shared" si="30"/>
        <v>1.4081054852226647</v>
      </c>
      <c r="J73" s="56"/>
      <c r="K73" s="56"/>
      <c r="L73" s="56"/>
      <c r="M73" s="56"/>
      <c r="N73" s="56"/>
      <c r="O73" s="56"/>
      <c r="P73" s="56"/>
      <c r="Q73" s="96">
        <f>Q71/Q70</f>
        <v>0.43627311407219932</v>
      </c>
    </row>
    <row r="74" spans="1:30" x14ac:dyDescent="0.15">
      <c r="A74" s="406"/>
      <c r="B74" s="314"/>
      <c r="C74" s="314" t="s">
        <v>139</v>
      </c>
      <c r="D74" s="64" t="s">
        <v>136</v>
      </c>
      <c r="E74" s="67">
        <f>⑥营业利润!C32</f>
        <v>59.018217113286049</v>
      </c>
      <c r="F74" s="67">
        <f>⑥营业利润!D32</f>
        <v>-67.105083042558078</v>
      </c>
      <c r="G74" s="67">
        <f>⑥营业利润!E32</f>
        <v>-36.662198718231039</v>
      </c>
      <c r="H74" s="67">
        <f>⑥营业利润!F32</f>
        <v>-37.063964139849503</v>
      </c>
      <c r="I74" s="67">
        <f>⑥营业利润!G32</f>
        <v>-37.244543904371106</v>
      </c>
      <c r="J74" s="67">
        <f>⑥营业利润!H32</f>
        <v>-33.264900309383194</v>
      </c>
      <c r="K74" s="67">
        <f>⑥营业利润!I32</f>
        <v>-49.480499257326223</v>
      </c>
      <c r="L74" s="67">
        <f>⑥营业利润!J32</f>
        <v>-28.049657731197971</v>
      </c>
      <c r="M74" s="67">
        <f>⑥营业利润!K32</f>
        <v>-21.168404581542891</v>
      </c>
      <c r="N74" s="67">
        <f>⑥营业利润!L32</f>
        <v>-31.843457843826489</v>
      </c>
      <c r="O74" s="67">
        <f>⑥营业利润!M32</f>
        <v>-19.319772330746062</v>
      </c>
      <c r="P74" s="67">
        <f>⑥营业利润!N32</f>
        <v>-28.889720360943105</v>
      </c>
      <c r="Q74" s="95">
        <f>SUM(E74:P74)</f>
        <v>-331.07398510668963</v>
      </c>
    </row>
    <row r="75" spans="1:30" x14ac:dyDescent="0.15">
      <c r="A75" s="406"/>
      <c r="B75" s="314"/>
      <c r="C75" s="314"/>
      <c r="D75" s="64" t="s">
        <v>151</v>
      </c>
      <c r="E75" s="67">
        <v>-121.433922</v>
      </c>
      <c r="F75" s="67">
        <v>-120.136185</v>
      </c>
      <c r="G75" s="67">
        <v>-121.21118800000001</v>
      </c>
      <c r="H75" s="67">
        <v>-92.342290999999804</v>
      </c>
      <c r="I75" s="67">
        <v>-52.139772498445197</v>
      </c>
      <c r="J75" s="67"/>
      <c r="K75" s="67"/>
      <c r="L75" s="67"/>
      <c r="M75" s="67"/>
      <c r="N75" s="67"/>
      <c r="O75" s="67"/>
      <c r="P75" s="67"/>
      <c r="Q75" s="95">
        <f>SUM(E75:P75)</f>
        <v>-507.26335849844503</v>
      </c>
    </row>
    <row r="76" spans="1:30" x14ac:dyDescent="0.15">
      <c r="A76" s="406"/>
      <c r="B76" s="314"/>
      <c r="C76" s="314"/>
      <c r="D76" s="64" t="s">
        <v>138</v>
      </c>
      <c r="E76" s="67">
        <f>E75-E74</f>
        <v>-180.45213911328605</v>
      </c>
      <c r="F76" s="67">
        <f>F75-F74</f>
        <v>-53.031101957441919</v>
      </c>
      <c r="G76" s="67">
        <f>G75-G74</f>
        <v>-84.548989281768968</v>
      </c>
      <c r="H76" s="67">
        <f t="shared" ref="H76" si="31">H75-H74</f>
        <v>-55.278326860150301</v>
      </c>
      <c r="I76" s="67">
        <f>I75-I74</f>
        <v>-14.895228594074091</v>
      </c>
      <c r="J76" s="67"/>
      <c r="K76" s="67"/>
      <c r="L76" s="67"/>
      <c r="M76" s="67"/>
      <c r="N76" s="67"/>
      <c r="O76" s="67"/>
      <c r="P76" s="67"/>
      <c r="Q76" s="95">
        <f>Q75-Q74</f>
        <v>-176.1893733917554</v>
      </c>
    </row>
    <row r="77" spans="1:30" x14ac:dyDescent="0.15">
      <c r="A77" s="409"/>
      <c r="B77" s="317"/>
      <c r="C77" s="317"/>
      <c r="D77" s="53" t="s">
        <v>114</v>
      </c>
      <c r="E77" s="58">
        <f>E75/E74</f>
        <v>-2.057566763951991</v>
      </c>
      <c r="F77" s="58">
        <f>-F75/F74</f>
        <v>-1.790269522858791</v>
      </c>
      <c r="G77" s="58">
        <f>-G75/G74</f>
        <v>-3.3061625390112033</v>
      </c>
      <c r="H77" s="58">
        <f>-H75/H74</f>
        <v>-2.4914305078532477</v>
      </c>
      <c r="I77" s="58">
        <f>-I75/I74</f>
        <v>-1.3999304873304128</v>
      </c>
      <c r="J77" s="58"/>
      <c r="K77" s="58"/>
      <c r="L77" s="58"/>
      <c r="M77" s="58"/>
      <c r="N77" s="58"/>
      <c r="O77" s="58"/>
      <c r="P77" s="58"/>
      <c r="Q77" s="98">
        <f>Q75/Q74</f>
        <v>1.5321752276458018</v>
      </c>
    </row>
    <row r="78" spans="1:30" x14ac:dyDescent="0.15">
      <c r="A78" s="410" t="s">
        <v>150</v>
      </c>
      <c r="B78" s="311"/>
      <c r="C78" s="311" t="s">
        <v>135</v>
      </c>
      <c r="D78" s="65" t="s">
        <v>136</v>
      </c>
      <c r="E78" s="25">
        <f>S78/10000</f>
        <v>176.25356100000002</v>
      </c>
      <c r="F78" s="25">
        <f t="shared" ref="F78:P78" si="32">T78/10000</f>
        <v>172.05387400000004</v>
      </c>
      <c r="G78" s="25">
        <f t="shared" si="32"/>
        <v>189.45657900000003</v>
      </c>
      <c r="H78" s="25">
        <f t="shared" si="32"/>
        <v>182.77350300000001</v>
      </c>
      <c r="I78" s="25">
        <f t="shared" si="32"/>
        <v>254.83586699999998</v>
      </c>
      <c r="J78" s="25">
        <f t="shared" si="32"/>
        <v>354.77416299999999</v>
      </c>
      <c r="K78" s="25">
        <f t="shared" si="32"/>
        <v>345.11872699999998</v>
      </c>
      <c r="L78" s="25">
        <f t="shared" si="32"/>
        <v>405.34569700000003</v>
      </c>
      <c r="M78" s="25">
        <f t="shared" si="32"/>
        <v>450.042462</v>
      </c>
      <c r="N78" s="25">
        <f t="shared" si="32"/>
        <v>481.20560499999999</v>
      </c>
      <c r="O78" s="25">
        <f t="shared" si="32"/>
        <v>497.68686099999996</v>
      </c>
      <c r="P78" s="25">
        <f t="shared" si="32"/>
        <v>523.85485300000005</v>
      </c>
      <c r="Q78" s="99">
        <f>SUM(E78:P78)</f>
        <v>4033.4017520000007</v>
      </c>
      <c r="S78" s="62">
        <v>1762535.61</v>
      </c>
      <c r="T78" s="62">
        <v>1720538.7400000002</v>
      </c>
      <c r="U78" s="62">
        <v>1894565.7900000003</v>
      </c>
      <c r="V78" s="62">
        <v>1827735.03</v>
      </c>
      <c r="W78" s="62">
        <v>2548358.67</v>
      </c>
      <c r="X78" s="62">
        <v>3547741.63</v>
      </c>
      <c r="Y78" s="62">
        <v>3451187.27</v>
      </c>
      <c r="Z78" s="62">
        <v>4053456.97</v>
      </c>
      <c r="AA78" s="62">
        <v>4500424.62</v>
      </c>
      <c r="AB78" s="62">
        <v>4812056.05</v>
      </c>
      <c r="AC78" s="62">
        <v>4976868.6099999994</v>
      </c>
      <c r="AD78" s="62">
        <v>5238548.53</v>
      </c>
    </row>
    <row r="79" spans="1:30" x14ac:dyDescent="0.15">
      <c r="A79" s="406"/>
      <c r="B79" s="314"/>
      <c r="C79" s="314"/>
      <c r="D79" s="64" t="s">
        <v>151</v>
      </c>
      <c r="E79" s="67">
        <v>205.501993</v>
      </c>
      <c r="F79" s="67">
        <v>101.473277</v>
      </c>
      <c r="G79" s="67">
        <v>241.955016</v>
      </c>
      <c r="H79" s="67">
        <v>372.89048542816897</v>
      </c>
      <c r="I79" s="67">
        <v>373.71</v>
      </c>
      <c r="J79" s="67"/>
      <c r="K79" s="67"/>
      <c r="L79" s="67"/>
      <c r="M79" s="67"/>
      <c r="N79" s="67"/>
      <c r="O79" s="67"/>
      <c r="P79" s="67"/>
      <c r="Q79" s="95">
        <f>SUM(E79:P79)</f>
        <v>1295.5307714281689</v>
      </c>
    </row>
    <row r="80" spans="1:30" x14ac:dyDescent="0.15">
      <c r="A80" s="406"/>
      <c r="B80" s="314"/>
      <c r="C80" s="314"/>
      <c r="D80" s="64" t="s">
        <v>138</v>
      </c>
      <c r="E80" s="67">
        <f t="shared" ref="E80:I80" si="33">E79-E78</f>
        <v>29.24843199999998</v>
      </c>
      <c r="F80" s="67">
        <f t="shared" si="33"/>
        <v>-70.58059700000004</v>
      </c>
      <c r="G80" s="67">
        <f t="shared" si="33"/>
        <v>52.498436999999967</v>
      </c>
      <c r="H80" s="67">
        <f t="shared" si="33"/>
        <v>190.11698242816897</v>
      </c>
      <c r="I80" s="67">
        <f t="shared" si="33"/>
        <v>118.874133</v>
      </c>
      <c r="J80" s="67"/>
      <c r="K80" s="67"/>
      <c r="L80" s="67"/>
      <c r="M80" s="67"/>
      <c r="N80" s="67"/>
      <c r="O80" s="67"/>
      <c r="P80" s="67"/>
      <c r="Q80" s="95">
        <f>Q79-Q78</f>
        <v>-2737.8709805718318</v>
      </c>
    </row>
    <row r="81" spans="1:17" x14ac:dyDescent="0.15">
      <c r="A81" s="406"/>
      <c r="B81" s="314"/>
      <c r="C81" s="314"/>
      <c r="D81" s="64" t="s">
        <v>114</v>
      </c>
      <c r="E81" s="56">
        <f>E79/E78</f>
        <v>1.1659451975554693</v>
      </c>
      <c r="F81" s="56">
        <f t="shared" ref="F81:I81" si="34">F79/F78</f>
        <v>0.58977618254617137</v>
      </c>
      <c r="G81" s="56">
        <f t="shared" si="34"/>
        <v>1.2771001000709505</v>
      </c>
      <c r="H81" s="56">
        <f t="shared" si="34"/>
        <v>2.0401780307737987</v>
      </c>
      <c r="I81" s="56">
        <f t="shared" si="34"/>
        <v>1.4664733202567597</v>
      </c>
      <c r="J81" s="56"/>
      <c r="K81" s="56"/>
      <c r="L81" s="56"/>
      <c r="M81" s="56"/>
      <c r="N81" s="56"/>
      <c r="O81" s="56"/>
      <c r="P81" s="56"/>
      <c r="Q81" s="96">
        <f>Q79/Q78</f>
        <v>0.32120052776437846</v>
      </c>
    </row>
    <row r="82" spans="1:17" x14ac:dyDescent="0.15">
      <c r="A82" s="406"/>
      <c r="B82" s="314"/>
      <c r="C82" s="314" t="s">
        <v>139</v>
      </c>
      <c r="D82" s="64" t="s">
        <v>136</v>
      </c>
      <c r="E82" s="67">
        <f>⑥营业利润!C35</f>
        <v>-154.4049834926667</v>
      </c>
      <c r="F82" s="67">
        <f>⑥营业利润!D35</f>
        <v>-111.23600059266668</v>
      </c>
      <c r="G82" s="67">
        <f>⑥营业利润!E35</f>
        <v>-182.12407901666666</v>
      </c>
      <c r="H82" s="67">
        <f>⑥营业利润!F35</f>
        <v>-292.77998113666678</v>
      </c>
      <c r="I82" s="67">
        <f>⑥营业利润!G35</f>
        <v>-213.54249113666677</v>
      </c>
      <c r="J82" s="67">
        <f>⑥营业利润!H35</f>
        <v>-40.595803136666653</v>
      </c>
      <c r="K82" s="67">
        <f>⑥营业利润!I35</f>
        <v>-50.4307991366667</v>
      </c>
      <c r="L82" s="67">
        <f>⑥营业利润!J35</f>
        <v>-60.739161136666617</v>
      </c>
      <c r="M82" s="67">
        <f>⑥营业利润!K35</f>
        <v>-32.48638613666666</v>
      </c>
      <c r="N82" s="67">
        <f>⑥营业利润!L35</f>
        <v>-53.26952013666665</v>
      </c>
      <c r="O82" s="67">
        <f>⑥营业利润!M35</f>
        <v>14.957824863333279</v>
      </c>
      <c r="P82" s="67">
        <f>⑥营业利润!N35</f>
        <v>15.781864863333363</v>
      </c>
      <c r="Q82" s="95">
        <f>SUM(E82:P82)</f>
        <v>-1160.869515332</v>
      </c>
    </row>
    <row r="83" spans="1:17" x14ac:dyDescent="0.15">
      <c r="A83" s="406"/>
      <c r="B83" s="314"/>
      <c r="C83" s="314"/>
      <c r="D83" s="64" t="s">
        <v>151</v>
      </c>
      <c r="E83" s="67">
        <v>27.328585999999991</v>
      </c>
      <c r="F83" s="67">
        <v>9.3285169999999926</v>
      </c>
      <c r="G83" s="67">
        <v>46.677257000000004</v>
      </c>
      <c r="H83" s="67">
        <v>72.444454119258978</v>
      </c>
      <c r="I83" s="67">
        <v>-7.3100000000000023</v>
      </c>
      <c r="J83" s="67"/>
      <c r="K83" s="67"/>
      <c r="L83" s="67"/>
      <c r="M83" s="67"/>
      <c r="N83" s="67"/>
      <c r="O83" s="67"/>
      <c r="P83" s="67"/>
      <c r="Q83" s="95">
        <f>SUM(E83:P83)</f>
        <v>148.46881411925898</v>
      </c>
    </row>
    <row r="84" spans="1:17" ht="14.25" customHeight="1" x14ac:dyDescent="0.15">
      <c r="A84" s="406"/>
      <c r="B84" s="314"/>
      <c r="C84" s="314"/>
      <c r="D84" s="64" t="s">
        <v>138</v>
      </c>
      <c r="E84" s="67">
        <f t="shared" ref="E84:I84" si="35">E83-E82</f>
        <v>181.7335694926667</v>
      </c>
      <c r="F84" s="67">
        <f t="shared" si="35"/>
        <v>120.56451759266668</v>
      </c>
      <c r="G84" s="67">
        <f t="shared" si="35"/>
        <v>228.80133601666665</v>
      </c>
      <c r="H84" s="67">
        <f t="shared" si="35"/>
        <v>365.22443525592575</v>
      </c>
      <c r="I84" s="67">
        <f t="shared" si="35"/>
        <v>206.23249113666677</v>
      </c>
      <c r="J84" s="67"/>
      <c r="K84" s="67"/>
      <c r="L84" s="67"/>
      <c r="M84" s="67"/>
      <c r="N84" s="67"/>
      <c r="O84" s="67"/>
      <c r="P84" s="67"/>
      <c r="Q84" s="95">
        <f>Q83-Q82</f>
        <v>1309.3383294512589</v>
      </c>
    </row>
    <row r="85" spans="1:17" x14ac:dyDescent="0.15">
      <c r="A85" s="409"/>
      <c r="B85" s="317"/>
      <c r="C85" s="317"/>
      <c r="D85" s="53" t="s">
        <v>114</v>
      </c>
      <c r="E85" s="58">
        <f t="shared" ref="E85:I85" si="36">E83/E82</f>
        <v>-0.1769929012770364</v>
      </c>
      <c r="F85" s="58">
        <f t="shared" si="36"/>
        <v>-8.3862391224941088E-2</v>
      </c>
      <c r="G85" s="58">
        <f t="shared" si="36"/>
        <v>-0.25629371608642942</v>
      </c>
      <c r="H85" s="58">
        <f t="shared" si="36"/>
        <v>-0.24743650108182305</v>
      </c>
      <c r="I85" s="58">
        <f t="shared" si="36"/>
        <v>3.4232062954260553E-2</v>
      </c>
      <c r="J85" s="58"/>
      <c r="K85" s="58"/>
      <c r="L85" s="58"/>
      <c r="M85" s="58"/>
      <c r="N85" s="58"/>
      <c r="O85" s="58"/>
      <c r="P85" s="58"/>
      <c r="Q85" s="98">
        <f>Q83/Q82</f>
        <v>-0.12789448956870747</v>
      </c>
    </row>
    <row r="86" spans="1:17" ht="14.25" customHeight="1" x14ac:dyDescent="0.15">
      <c r="A86" s="386" t="s">
        <v>133</v>
      </c>
      <c r="B86" s="414"/>
      <c r="C86" s="417" t="s">
        <v>152</v>
      </c>
      <c r="D86" s="30" t="s">
        <v>77</v>
      </c>
      <c r="E86" s="73">
        <f t="shared" ref="E86:P86" si="37">E14+E22+E30+E38+E46+E54+E62+E70+E78</f>
        <v>7176.5478646010361</v>
      </c>
      <c r="F86" s="73">
        <f t="shared" si="37"/>
        <v>7044.5243756094633</v>
      </c>
      <c r="G86" s="73">
        <f t="shared" si="37"/>
        <v>8721.2209004353499</v>
      </c>
      <c r="H86" s="73">
        <f t="shared" si="37"/>
        <v>9052.7496736235898</v>
      </c>
      <c r="I86" s="73">
        <f t="shared" si="37"/>
        <v>9216.7967786809695</v>
      </c>
      <c r="J86" s="73">
        <f t="shared" si="37"/>
        <v>10742.569813965774</v>
      </c>
      <c r="K86" s="73">
        <f t="shared" si="37"/>
        <v>9937.7736760211774</v>
      </c>
      <c r="L86" s="73">
        <f t="shared" si="37"/>
        <v>10616.042379978293</v>
      </c>
      <c r="M86" s="73">
        <f t="shared" si="37"/>
        <v>11054.247187037965</v>
      </c>
      <c r="N86" s="73">
        <f t="shared" si="37"/>
        <v>11732.326525146709</v>
      </c>
      <c r="O86" s="73">
        <f t="shared" si="37"/>
        <v>13796.144402917129</v>
      </c>
      <c r="P86" s="73">
        <f t="shared" si="37"/>
        <v>14160.362318026813</v>
      </c>
      <c r="Q86" s="60">
        <f>SUM(E86:P86)</f>
        <v>123251.30589604427</v>
      </c>
    </row>
    <row r="87" spans="1:17" x14ac:dyDescent="0.15">
      <c r="A87" s="387"/>
      <c r="B87" s="415"/>
      <c r="C87" s="412"/>
      <c r="D87" s="21" t="s">
        <v>151</v>
      </c>
      <c r="E87" s="26">
        <f>E15+E23+E31+E39+E47+E55+E63+E71+E79</f>
        <v>7082.7256289728102</v>
      </c>
      <c r="F87" s="26">
        <f>F15+F23+F31+F39+F47+F55+F63+F71+F79</f>
        <v>2446.308096734514</v>
      </c>
      <c r="G87" s="26">
        <f>G15+G23+G31+G39+G47+G55+G63+G71+G79</f>
        <v>7369.377569042118</v>
      </c>
      <c r="H87" s="26">
        <f>H15+H23+H31+H39+H47+H55+H63+H71+H79</f>
        <v>10284.185591155283</v>
      </c>
      <c r="I87" s="26">
        <f>I15+I23+I31+I39+I47+I55+I63+I71+I79</f>
        <v>9707.1179511207902</v>
      </c>
      <c r="J87" s="26"/>
      <c r="K87" s="26"/>
      <c r="L87" s="26"/>
      <c r="M87" s="26"/>
      <c r="N87" s="26"/>
      <c r="O87" s="26"/>
      <c r="P87" s="26"/>
      <c r="Q87" s="55">
        <f>SUM(E87:P87)</f>
        <v>36889.714837025516</v>
      </c>
    </row>
    <row r="88" spans="1:17" x14ac:dyDescent="0.15">
      <c r="A88" s="387"/>
      <c r="B88" s="415"/>
      <c r="C88" s="412"/>
      <c r="D88" s="21" t="s">
        <v>142</v>
      </c>
      <c r="E88" s="26">
        <f>E87-E86</f>
        <v>-93.822235628225826</v>
      </c>
      <c r="F88" s="26">
        <f t="shared" ref="F88:I88" si="38">F87-F86</f>
        <v>-4598.2162788749492</v>
      </c>
      <c r="G88" s="26">
        <f t="shared" si="38"/>
        <v>-1351.8433313932319</v>
      </c>
      <c r="H88" s="26">
        <f t="shared" si="38"/>
        <v>1231.4359175316931</v>
      </c>
      <c r="I88" s="26">
        <f t="shared" si="38"/>
        <v>490.32117243982066</v>
      </c>
      <c r="J88" s="26"/>
      <c r="K88" s="26"/>
      <c r="L88" s="26"/>
      <c r="M88" s="26"/>
      <c r="N88" s="26"/>
      <c r="O88" s="26"/>
      <c r="P88" s="26"/>
      <c r="Q88" s="55">
        <f>Q87-Q86</f>
        <v>-86361.591059018756</v>
      </c>
    </row>
    <row r="89" spans="1:17" x14ac:dyDescent="0.15">
      <c r="A89" s="387"/>
      <c r="B89" s="415"/>
      <c r="C89" s="412"/>
      <c r="D89" s="21" t="s">
        <v>114</v>
      </c>
      <c r="E89" s="71">
        <f>E87/E86</f>
        <v>0.98692655056465073</v>
      </c>
      <c r="F89" s="71">
        <f t="shared" ref="F89:I89" si="39">F87/F86</f>
        <v>0.34726377059670116</v>
      </c>
      <c r="G89" s="71">
        <f t="shared" si="39"/>
        <v>0.84499379767736993</v>
      </c>
      <c r="H89" s="71">
        <f t="shared" si="39"/>
        <v>1.1360289372763337</v>
      </c>
      <c r="I89" s="71">
        <f t="shared" si="39"/>
        <v>1.0531986528740618</v>
      </c>
      <c r="J89" s="71"/>
      <c r="K89" s="71"/>
      <c r="L89" s="71"/>
      <c r="M89" s="71"/>
      <c r="N89" s="71"/>
      <c r="O89" s="71"/>
      <c r="P89" s="71"/>
      <c r="Q89" s="57">
        <f>Q87/Q86</f>
        <v>0.29930485984578509</v>
      </c>
    </row>
    <row r="90" spans="1:17" x14ac:dyDescent="0.15">
      <c r="A90" s="387"/>
      <c r="B90" s="415"/>
      <c r="C90" s="412" t="s">
        <v>48</v>
      </c>
      <c r="D90" s="21" t="s">
        <v>77</v>
      </c>
      <c r="E90" s="26">
        <f t="shared" ref="E90:P90" si="40">E18+E26+E34+E42+E50+E58+E66+E74+E82</f>
        <v>31.944176827739653</v>
      </c>
      <c r="F90" s="26">
        <f t="shared" si="40"/>
        <v>304.86539133650695</v>
      </c>
      <c r="G90" s="26">
        <f t="shared" si="40"/>
        <v>469.25719746037646</v>
      </c>
      <c r="H90" s="26">
        <f t="shared" si="40"/>
        <v>474.84695335771056</v>
      </c>
      <c r="I90" s="26">
        <f t="shared" si="40"/>
        <v>523.53098785462987</v>
      </c>
      <c r="J90" s="26">
        <f t="shared" si="40"/>
        <v>1472.37812101853</v>
      </c>
      <c r="K90" s="26">
        <f t="shared" si="40"/>
        <v>1220.1372835321561</v>
      </c>
      <c r="L90" s="26">
        <f t="shared" si="40"/>
        <v>1380.4339788692303</v>
      </c>
      <c r="M90" s="26">
        <f t="shared" si="40"/>
        <v>1373.8710309230974</v>
      </c>
      <c r="N90" s="26">
        <f t="shared" si="40"/>
        <v>1225.7770004448707</v>
      </c>
      <c r="O90" s="26">
        <f t="shared" si="40"/>
        <v>1537.4171370081087</v>
      </c>
      <c r="P90" s="26">
        <f t="shared" si="40"/>
        <v>1752.7124556947322</v>
      </c>
      <c r="Q90" s="55">
        <f>SUM(E90:P90)</f>
        <v>11767.171714327691</v>
      </c>
    </row>
    <row r="91" spans="1:17" x14ac:dyDescent="0.15">
      <c r="A91" s="387"/>
      <c r="B91" s="415"/>
      <c r="C91" s="412"/>
      <c r="D91" s="21" t="s">
        <v>151</v>
      </c>
      <c r="E91" s="26">
        <f>E19+E27+E35+E43+E51+E59+E67+E75+E83</f>
        <v>-25.273173267235318</v>
      </c>
      <c r="F91" s="26">
        <f>F19+F27+F35+F43+F51+F59+F67+F75+F83</f>
        <v>-627.74516322371312</v>
      </c>
      <c r="G91" s="26">
        <f>G19+G27+G35+G43+G51+G59+G67+G75+G83</f>
        <v>32.634275200873823</v>
      </c>
      <c r="H91" s="26">
        <f>H19+H27+H35+H43+H51+H59+H67+H75+H83</f>
        <v>636.65209752105284</v>
      </c>
      <c r="I91" s="26">
        <f>I19+I27+I35+I43+I51+I59+I67+I75+I83</f>
        <v>434.33716976317731</v>
      </c>
      <c r="J91" s="26"/>
      <c r="K91" s="26"/>
      <c r="L91" s="26"/>
      <c r="M91" s="26"/>
      <c r="N91" s="26"/>
      <c r="O91" s="26"/>
      <c r="P91" s="26"/>
      <c r="Q91" s="55">
        <f>SUM(E91:P91)</f>
        <v>450.6052059941556</v>
      </c>
    </row>
    <row r="92" spans="1:17" ht="14.25" customHeight="1" x14ac:dyDescent="0.15">
      <c r="A92" s="387"/>
      <c r="B92" s="415"/>
      <c r="C92" s="412"/>
      <c r="D92" s="21" t="s">
        <v>142</v>
      </c>
      <c r="E92" s="26">
        <f t="shared" ref="E92:I92" si="41">E91-E90</f>
        <v>-57.217350094974975</v>
      </c>
      <c r="F92" s="26">
        <f t="shared" si="41"/>
        <v>-932.61055456022007</v>
      </c>
      <c r="G92" s="26">
        <f t="shared" si="41"/>
        <v>-436.62292225950262</v>
      </c>
      <c r="H92" s="26">
        <f t="shared" si="41"/>
        <v>161.80514416334228</v>
      </c>
      <c r="I92" s="26">
        <f t="shared" si="41"/>
        <v>-89.193818091452556</v>
      </c>
      <c r="J92" s="26"/>
      <c r="K92" s="26"/>
      <c r="L92" s="26"/>
      <c r="M92" s="26"/>
      <c r="N92" s="26"/>
      <c r="O92" s="26"/>
      <c r="P92" s="26"/>
      <c r="Q92" s="55">
        <f>Q91-Q90</f>
        <v>-11316.566508333535</v>
      </c>
    </row>
    <row r="93" spans="1:17" x14ac:dyDescent="0.15">
      <c r="A93" s="387"/>
      <c r="B93" s="415"/>
      <c r="C93" s="412"/>
      <c r="D93" s="21" t="s">
        <v>114</v>
      </c>
      <c r="E93" s="71">
        <f t="shared" ref="E93:I93" si="42">E91/E90</f>
        <v>-0.79116683467919646</v>
      </c>
      <c r="F93" s="71">
        <f t="shared" si="42"/>
        <v>-2.059089621395612</v>
      </c>
      <c r="G93" s="71">
        <f t="shared" si="42"/>
        <v>6.9544538426881394E-2</v>
      </c>
      <c r="H93" s="71">
        <f t="shared" si="42"/>
        <v>1.3407522003020027</v>
      </c>
      <c r="I93" s="71">
        <f t="shared" si="42"/>
        <v>0.82963029856750481</v>
      </c>
      <c r="J93" s="71"/>
      <c r="K93" s="71"/>
      <c r="L93" s="71"/>
      <c r="M93" s="71"/>
      <c r="N93" s="71"/>
      <c r="O93" s="71"/>
      <c r="P93" s="71"/>
      <c r="Q93" s="57">
        <f>Q91/Q90</f>
        <v>3.829341637340937E-2</v>
      </c>
    </row>
    <row r="94" spans="1:17" ht="14.25" customHeight="1" x14ac:dyDescent="0.15">
      <c r="A94" s="387"/>
      <c r="B94" s="415"/>
      <c r="C94" s="412" t="s">
        <v>153</v>
      </c>
      <c r="D94" s="21" t="s">
        <v>77</v>
      </c>
      <c r="E94" s="26">
        <f t="shared" ref="E94:P94" si="43">E86-E22</f>
        <v>5228.7654101010357</v>
      </c>
      <c r="F94" s="26">
        <f t="shared" si="43"/>
        <v>5096.7404771094625</v>
      </c>
      <c r="G94" s="26">
        <f t="shared" si="43"/>
        <v>6773.4399299353499</v>
      </c>
      <c r="H94" s="26">
        <f t="shared" si="43"/>
        <v>7104.9716311235898</v>
      </c>
      <c r="I94" s="26">
        <f t="shared" si="43"/>
        <v>7268.972174180969</v>
      </c>
      <c r="J94" s="26">
        <f t="shared" si="43"/>
        <v>9701.8468231324405</v>
      </c>
      <c r="K94" s="26">
        <f t="shared" si="43"/>
        <v>8897.0506851878436</v>
      </c>
      <c r="L94" s="26">
        <f t="shared" si="43"/>
        <v>9575.214511144959</v>
      </c>
      <c r="M94" s="26">
        <f t="shared" si="43"/>
        <v>10013.036248204631</v>
      </c>
      <c r="N94" s="26">
        <f t="shared" si="43"/>
        <v>10691.115586313375</v>
      </c>
      <c r="O94" s="26">
        <f t="shared" si="43"/>
        <v>12754.033682083795</v>
      </c>
      <c r="P94" s="26">
        <f t="shared" si="43"/>
        <v>13118.24759719348</v>
      </c>
      <c r="Q94" s="55">
        <f>SUM(E94:P94)</f>
        <v>106223.43475571093</v>
      </c>
    </row>
    <row r="95" spans="1:17" x14ac:dyDescent="0.15">
      <c r="A95" s="387"/>
      <c r="B95" s="415"/>
      <c r="C95" s="412"/>
      <c r="D95" s="21" t="s">
        <v>151</v>
      </c>
      <c r="E95" s="26">
        <f t="shared" ref="E95:P95" si="44">E87-E23</f>
        <v>5192.3721815593399</v>
      </c>
      <c r="F95" s="26">
        <f t="shared" si="44"/>
        <v>1655.618096734514</v>
      </c>
      <c r="G95" s="26">
        <f t="shared" si="44"/>
        <v>5262.1928449702882</v>
      </c>
      <c r="H95" s="26">
        <f t="shared" si="44"/>
        <v>7560.1188033151329</v>
      </c>
      <c r="I95" s="26">
        <f t="shared" si="44"/>
        <v>6873.2175046707107</v>
      </c>
      <c r="J95" s="26">
        <f t="shared" si="44"/>
        <v>0</v>
      </c>
      <c r="K95" s="26">
        <f t="shared" si="44"/>
        <v>0</v>
      </c>
      <c r="L95" s="26">
        <f t="shared" si="44"/>
        <v>0</v>
      </c>
      <c r="M95" s="26">
        <f t="shared" si="44"/>
        <v>0</v>
      </c>
      <c r="N95" s="26">
        <f t="shared" si="44"/>
        <v>0</v>
      </c>
      <c r="O95" s="26">
        <f t="shared" si="44"/>
        <v>0</v>
      </c>
      <c r="P95" s="26">
        <f t="shared" si="44"/>
        <v>0</v>
      </c>
      <c r="Q95" s="55">
        <f>SUM(E95:P95)</f>
        <v>26543.519431249988</v>
      </c>
    </row>
    <row r="96" spans="1:17" x14ac:dyDescent="0.15">
      <c r="A96" s="387"/>
      <c r="B96" s="415"/>
      <c r="C96" s="412"/>
      <c r="D96" s="21" t="s">
        <v>142</v>
      </c>
      <c r="E96" s="26">
        <f t="shared" ref="E96:I96" si="45">E95-E94</f>
        <v>-36.393228541695862</v>
      </c>
      <c r="F96" s="26">
        <f t="shared" si="45"/>
        <v>-3441.1223803749485</v>
      </c>
      <c r="G96" s="26">
        <f t="shared" si="45"/>
        <v>-1511.2470849650617</v>
      </c>
      <c r="H96" s="26">
        <f t="shared" si="45"/>
        <v>455.14717219154318</v>
      </c>
      <c r="I96" s="26">
        <f t="shared" si="45"/>
        <v>-395.75466951025828</v>
      </c>
      <c r="J96" s="26"/>
      <c r="K96" s="26"/>
      <c r="L96" s="26"/>
      <c r="M96" s="26"/>
      <c r="N96" s="26"/>
      <c r="O96" s="26"/>
      <c r="P96" s="26"/>
      <c r="Q96" s="55">
        <f>Q95-Q94</f>
        <v>-79679.915324460948</v>
      </c>
    </row>
    <row r="97" spans="1:17" x14ac:dyDescent="0.15">
      <c r="A97" s="388"/>
      <c r="B97" s="416"/>
      <c r="C97" s="413"/>
      <c r="D97" s="22" t="s">
        <v>114</v>
      </c>
      <c r="E97" s="72">
        <f>E95/E94</f>
        <v>0.99303980467905661</v>
      </c>
      <c r="F97" s="72">
        <f t="shared" ref="F97:I97" si="46">F95/F94</f>
        <v>0.32483861090637134</v>
      </c>
      <c r="G97" s="72">
        <f t="shared" si="46"/>
        <v>0.77688632355236875</v>
      </c>
      <c r="H97" s="72">
        <f t="shared" si="46"/>
        <v>1.0640603785380021</v>
      </c>
      <c r="I97" s="72">
        <f t="shared" si="46"/>
        <v>0.94555562189163977</v>
      </c>
      <c r="J97" s="72"/>
      <c r="K97" s="72"/>
      <c r="L97" s="72"/>
      <c r="M97" s="72"/>
      <c r="N97" s="72"/>
      <c r="O97" s="72"/>
      <c r="P97" s="72"/>
      <c r="Q97" s="59">
        <f>Q95/Q94</f>
        <v>0.24988383676628306</v>
      </c>
    </row>
  </sheetData>
  <mergeCells count="36">
    <mergeCell ref="A1:Q11"/>
    <mergeCell ref="C94:C97"/>
    <mergeCell ref="A86:B97"/>
    <mergeCell ref="C86:C89"/>
    <mergeCell ref="C90:C93"/>
    <mergeCell ref="A70:B77"/>
    <mergeCell ref="C70:C73"/>
    <mergeCell ref="C74:C77"/>
    <mergeCell ref="A78:B85"/>
    <mergeCell ref="C78:C81"/>
    <mergeCell ref="C82:C85"/>
    <mergeCell ref="A54:B61"/>
    <mergeCell ref="C54:C57"/>
    <mergeCell ref="C58:C61"/>
    <mergeCell ref="A62:B69"/>
    <mergeCell ref="C62:C65"/>
    <mergeCell ref="C66:C69"/>
    <mergeCell ref="A46:B53"/>
    <mergeCell ref="C46:C49"/>
    <mergeCell ref="C50:C53"/>
    <mergeCell ref="C34:C37"/>
    <mergeCell ref="A13:B13"/>
    <mergeCell ref="A14:B21"/>
    <mergeCell ref="A12:Q12"/>
    <mergeCell ref="A38:B45"/>
    <mergeCell ref="C38:C41"/>
    <mergeCell ref="C42:C45"/>
    <mergeCell ref="C13:D13"/>
    <mergeCell ref="C14:C17"/>
    <mergeCell ref="C18:C21"/>
    <mergeCell ref="C22:C25"/>
    <mergeCell ref="C26:C29"/>
    <mergeCell ref="B30:B37"/>
    <mergeCell ref="C30:C33"/>
    <mergeCell ref="A22:A37"/>
    <mergeCell ref="B22:B29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总表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⑧销售额＆利润</vt:lpstr>
      <vt:lpstr>⑨回款</vt:lpstr>
      <vt:lpstr>⑩存货</vt:lpstr>
      <vt:lpstr>⑪人员管理</vt:lpstr>
      <vt:lpstr>⑫人均产值</vt:lpstr>
      <vt:lpstr>⑬劳效</vt:lpstr>
      <vt:lpstr>⑭运费管理</vt:lpstr>
      <vt:lpstr>⑮一次交验合格率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栗文慧</dc:creator>
  <cp:lastModifiedBy>Administrator</cp:lastModifiedBy>
  <cp:lastPrinted>2020-05-26T00:59:53Z</cp:lastPrinted>
  <dcterms:created xsi:type="dcterms:W3CDTF">2020-03-19T02:38:50Z</dcterms:created>
  <dcterms:modified xsi:type="dcterms:W3CDTF">2020-06-15T00:34:22Z</dcterms:modified>
</cp:coreProperties>
</file>