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<sst xmlns="http://schemas.openxmlformats.org/spreadsheetml/2006/main" count="253" uniqueCount="137">
  <si>
    <t>2019年12月-2020年6月订单总需求和实际装车总数</t>
  </si>
  <si>
    <t>车型</t>
  </si>
  <si>
    <t>供应商</t>
  </si>
  <si>
    <t>金蝶代码</t>
  </si>
  <si>
    <t>物料代码</t>
  </si>
  <si>
    <t>名称</t>
  </si>
  <si>
    <t>单位</t>
  </si>
  <si>
    <t>12-5月订单装车明细</t>
  </si>
  <si>
    <t>订单总数</t>
  </si>
  <si>
    <t>实际装车总数+6月份的订单数</t>
  </si>
  <si>
    <t>总差异</t>
  </si>
  <si>
    <t>5月结余库存（供应商提供库存数）</t>
  </si>
  <si>
    <t>备注</t>
  </si>
  <si>
    <t>超订单数量</t>
  </si>
  <si>
    <t>12月订单</t>
  </si>
  <si>
    <t>12月装车</t>
  </si>
  <si>
    <t>12月差异</t>
  </si>
  <si>
    <t>1月订单</t>
  </si>
  <si>
    <t>1月装车</t>
  </si>
  <si>
    <t>1月差异</t>
  </si>
  <si>
    <t>2月订单</t>
  </si>
  <si>
    <t>2月装车</t>
  </si>
  <si>
    <t>2月差异</t>
  </si>
  <si>
    <t>3月订单</t>
  </si>
  <si>
    <t>3月装车</t>
  </si>
  <si>
    <t>3月差异</t>
  </si>
  <si>
    <t>4月订单</t>
  </si>
  <si>
    <t>4月装车</t>
  </si>
  <si>
    <t>4月差异</t>
  </si>
  <si>
    <t>5月订单</t>
  </si>
  <si>
    <t>5月装车</t>
  </si>
  <si>
    <t>5月差异</t>
  </si>
  <si>
    <t>6月订单</t>
  </si>
  <si>
    <t>C32B</t>
  </si>
  <si>
    <t>鑫岩</t>
  </si>
  <si>
    <t>2.01.976</t>
  </si>
  <si>
    <t>SCS0004024</t>
  </si>
  <si>
    <t>C32B后排中间头枕骨架总成</t>
  </si>
  <si>
    <t>辆份</t>
  </si>
  <si>
    <t>中道</t>
  </si>
  <si>
    <t>2.05.222</t>
  </si>
  <si>
    <t>SCS0003612</t>
  </si>
  <si>
    <t>H32B后排六分靠背中间头枕合棉总成</t>
  </si>
  <si>
    <t>C40DB</t>
  </si>
  <si>
    <t>凌天</t>
  </si>
  <si>
    <t>2.01.849</t>
  </si>
  <si>
    <t>SCS0001574</t>
  </si>
  <si>
    <t>C40DB四分纵管</t>
  </si>
  <si>
    <t>2.01.850</t>
  </si>
  <si>
    <t>SCS0001575</t>
  </si>
  <si>
    <t>C40DB四分靠背主体管</t>
  </si>
  <si>
    <t>2.01.855</t>
  </si>
  <si>
    <t>SCS0001579</t>
  </si>
  <si>
    <t>C40DB四分背左侧旋转支架总成</t>
  </si>
  <si>
    <t>2.01.858</t>
  </si>
  <si>
    <t>SCS0001582</t>
  </si>
  <si>
    <t>C40DB六分纵弯管</t>
  </si>
  <si>
    <t>2.01.860</t>
  </si>
  <si>
    <t>SCS0001584</t>
  </si>
  <si>
    <t>C40DB六分背主体管</t>
  </si>
  <si>
    <t>2.01.864</t>
  </si>
  <si>
    <t>SCS0001588</t>
  </si>
  <si>
    <t>C40DB扶手外侧支架钣金</t>
  </si>
  <si>
    <t>2.01.865</t>
  </si>
  <si>
    <t>SCS0001589</t>
  </si>
  <si>
    <t>C40DB扶手连接钣金2</t>
  </si>
  <si>
    <t>2.01.867</t>
  </si>
  <si>
    <t>SCS0001590</t>
  </si>
  <si>
    <t>C40DB六分背中部转轴支架总成</t>
  </si>
  <si>
    <t>9.09.01</t>
  </si>
  <si>
    <t>SCS0003947</t>
  </si>
  <si>
    <t>中部支架总成（扭力梁）（300低配） A00082377</t>
  </si>
  <si>
    <t>湘和</t>
  </si>
  <si>
    <t>2.01.852</t>
  </si>
  <si>
    <t>SCS0001577</t>
  </si>
  <si>
    <t>C40DB四分背骨架横向钢丝件1</t>
  </si>
  <si>
    <t>2.01.853</t>
  </si>
  <si>
    <t>SCS0001578</t>
  </si>
  <si>
    <t>C40DB四分背骨架横向钢丝件2</t>
  </si>
  <si>
    <t>2.01.863</t>
  </si>
  <si>
    <t>SCS0001587</t>
  </si>
  <si>
    <t>C40DB扶手后面套打钉钢丝2</t>
  </si>
  <si>
    <t>2.01.861</t>
  </si>
  <si>
    <t>SCS0001585</t>
  </si>
  <si>
    <t>C40DB六分背横向钢丝1</t>
  </si>
  <si>
    <t>2.01.862</t>
  </si>
  <si>
    <t>SCS0001586</t>
  </si>
  <si>
    <t>C40DB六分背横向钢丝2</t>
  </si>
  <si>
    <t>雍丰</t>
  </si>
  <si>
    <t>2.03.612</t>
  </si>
  <si>
    <t>SCS0003392</t>
  </si>
  <si>
    <t>C40DB头枕导套(锁端+浅色)</t>
  </si>
  <si>
    <t>2.03.613</t>
  </si>
  <si>
    <t>SCS0003393</t>
  </si>
  <si>
    <t>C40DB头枕导套(自由端+浅色)</t>
  </si>
  <si>
    <t>凡美斯</t>
  </si>
  <si>
    <t>2.03.479</t>
  </si>
  <si>
    <t>SCS0003269</t>
  </si>
  <si>
    <t>MA501衬套</t>
  </si>
  <si>
    <t>2.03.480</t>
  </si>
  <si>
    <t>SCS0003270</t>
  </si>
  <si>
    <t>MA501挡块</t>
  </si>
  <si>
    <t>2.03.481</t>
  </si>
  <si>
    <t>SCS0003271</t>
  </si>
  <si>
    <t>MA501限位堵盖</t>
  </si>
  <si>
    <t>2.03.487</t>
  </si>
  <si>
    <t>SCS0003276</t>
  </si>
  <si>
    <t>C40DB靠背外侧扶手钣金护盖（深色）</t>
  </si>
  <si>
    <t>2.03.427</t>
  </si>
  <si>
    <t>SCS0003219</t>
  </si>
  <si>
    <t>C40D扶手杯托（深色）</t>
  </si>
  <si>
    <t>2.03.428</t>
  </si>
  <si>
    <t>SCS0003220</t>
  </si>
  <si>
    <t>C40D杯托橡胶棘爪(深色)</t>
  </si>
  <si>
    <t>德锐隆</t>
  </si>
  <si>
    <t>2.01.869</t>
  </si>
  <si>
    <t>SCS0001592</t>
  </si>
  <si>
    <t>C40DB六分靠背发泡钢丝7</t>
  </si>
  <si>
    <t>河北光华荣昌</t>
  </si>
  <si>
    <t>2.03.611</t>
  </si>
  <si>
    <t>SCS0003391</t>
  </si>
  <si>
    <t>C40DB扶手泡棉加强板</t>
  </si>
  <si>
    <t>建昌</t>
  </si>
  <si>
    <t>2.03.099</t>
  </si>
  <si>
    <t>SCS0002910</t>
  </si>
  <si>
    <t>C40D靠背包装袋</t>
  </si>
  <si>
    <t>2.01.952</t>
  </si>
  <si>
    <t>SCS0001668</t>
  </si>
  <si>
    <t>C40DB扶手骨架总成</t>
  </si>
  <si>
    <t>合计</t>
  </si>
  <si>
    <t>附件：</t>
  </si>
  <si>
    <t>2020年  总订单数</t>
  </si>
  <si>
    <t>供应商总生产数                                   （根据5月底供应提供库存累加）</t>
  </si>
  <si>
    <t>5月底盘点数</t>
  </si>
  <si>
    <t>个</t>
  </si>
  <si>
    <t>中部支架总成（扭力梁）（300低配）</t>
  </si>
  <si>
    <t>河北荣昌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</si>
</sst>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25" fillId="15" borderId="14" applyNumberFormat="0" applyAlignment="0" applyProtection="0">
      <alignment vertical="center"/>
    </xf>
    <xf numFmtId="0" fontId="8" fillId="9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8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8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2"/>
  <sheetViews>
    <sheetView zoomScale="80" zoomScaleNormal="80" workbookViewId="0">
      <selection activeCell="AC36" sqref="AC36"/>
    </sheetView>
  </sheetViews>
  <sheetFormatPr defaultColWidth="9" defaultRowHeight="13.5"/>
  <cols>
    <col min="1" max="1" width="5.75" style="10" customWidth="1"/>
    <col min="2" max="2" width="13.375" style="10" customWidth="1"/>
    <col min="3" max="3" width="11.5" style="10" customWidth="1"/>
    <col min="4" max="4" width="14.875" style="10" customWidth="1"/>
    <col min="5" max="5" width="41.125" style="10" customWidth="1"/>
    <col min="6" max="6" width="7" style="10" customWidth="1"/>
    <col min="7" max="26" width="9" style="10"/>
    <col min="27" max="27" width="12.5" style="10" customWidth="1"/>
    <col min="28" max="28" width="13.625" style="10" customWidth="1"/>
    <col min="29" max="29" width="34" style="10" customWidth="1"/>
    <col min="30" max="30" width="27.75" style="10" customWidth="1"/>
    <col min="31" max="31" width="11.375" style="11" customWidth="1"/>
    <col min="32" max="16384" width="9" style="11"/>
  </cols>
  <sheetData>
    <row r="1" ht="36.95" customHeight="1" spans="1:3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ht="27.95" customHeight="1" spans="1:31">
      <c r="A2" s="13" t="s">
        <v>1</v>
      </c>
      <c r="B2" s="14" t="s">
        <v>2</v>
      </c>
      <c r="C2" s="14" t="s">
        <v>3</v>
      </c>
      <c r="D2" s="14" t="s">
        <v>4</v>
      </c>
      <c r="E2" s="13" t="s">
        <v>5</v>
      </c>
      <c r="F2" s="13" t="s">
        <v>6</v>
      </c>
      <c r="G2" s="15" t="s">
        <v>7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23"/>
      <c r="Z2" s="13" t="s">
        <v>8</v>
      </c>
      <c r="AA2" s="24" t="s">
        <v>9</v>
      </c>
      <c r="AB2" s="14" t="s">
        <v>10</v>
      </c>
      <c r="AC2" s="14" t="s">
        <v>11</v>
      </c>
      <c r="AD2" s="13" t="s">
        <v>12</v>
      </c>
      <c r="AE2" s="25" t="s">
        <v>13</v>
      </c>
    </row>
    <row r="3" ht="21" customHeight="1" spans="1:31">
      <c r="A3" s="13"/>
      <c r="B3" s="17"/>
      <c r="C3" s="17"/>
      <c r="D3" s="17"/>
      <c r="E3" s="13"/>
      <c r="F3" s="13"/>
      <c r="G3" s="13" t="s">
        <v>14</v>
      </c>
      <c r="H3" s="13" t="s">
        <v>15</v>
      </c>
      <c r="I3" s="13" t="s">
        <v>16</v>
      </c>
      <c r="J3" s="13" t="s">
        <v>17</v>
      </c>
      <c r="K3" s="13" t="s">
        <v>18</v>
      </c>
      <c r="L3" s="13" t="s">
        <v>19</v>
      </c>
      <c r="M3" s="13" t="s">
        <v>20</v>
      </c>
      <c r="N3" s="13" t="s">
        <v>21</v>
      </c>
      <c r="O3" s="13" t="s">
        <v>22</v>
      </c>
      <c r="P3" s="13" t="s">
        <v>23</v>
      </c>
      <c r="Q3" s="13" t="s">
        <v>24</v>
      </c>
      <c r="R3" s="13" t="s">
        <v>25</v>
      </c>
      <c r="S3" s="13" t="s">
        <v>26</v>
      </c>
      <c r="T3" s="13" t="s">
        <v>27</v>
      </c>
      <c r="U3" s="13" t="s">
        <v>28</v>
      </c>
      <c r="V3" s="13" t="s">
        <v>29</v>
      </c>
      <c r="W3" s="13" t="s">
        <v>30</v>
      </c>
      <c r="X3" s="13" t="s">
        <v>31</v>
      </c>
      <c r="Y3" s="13" t="s">
        <v>32</v>
      </c>
      <c r="Z3" s="13"/>
      <c r="AA3" s="24"/>
      <c r="AB3" s="17"/>
      <c r="AC3" s="17"/>
      <c r="AD3" s="13"/>
      <c r="AE3" s="25"/>
    </row>
    <row r="4" ht="15" customHeight="1" spans="1:33">
      <c r="A4" s="18" t="s">
        <v>33</v>
      </c>
      <c r="B4" s="18" t="s">
        <v>34</v>
      </c>
      <c r="C4" s="18" t="s">
        <v>35</v>
      </c>
      <c r="D4" s="18" t="s">
        <v>36</v>
      </c>
      <c r="E4" s="18" t="s">
        <v>37</v>
      </c>
      <c r="F4" s="18" t="s">
        <v>38</v>
      </c>
      <c r="G4" s="19">
        <v>5500</v>
      </c>
      <c r="H4" s="20">
        <v>4745</v>
      </c>
      <c r="I4" s="22">
        <f t="shared" ref="I4:I31" si="0">G4-H4</f>
        <v>755</v>
      </c>
      <c r="J4" s="19">
        <v>4000</v>
      </c>
      <c r="K4" s="20">
        <v>3885</v>
      </c>
      <c r="L4" s="22">
        <f t="shared" ref="L4:L31" si="1">J4-K4</f>
        <v>115</v>
      </c>
      <c r="M4" s="19">
        <v>3500</v>
      </c>
      <c r="N4" s="20">
        <v>300</v>
      </c>
      <c r="O4" s="22">
        <f t="shared" ref="O4:O31" si="2">M4-N4</f>
        <v>3200</v>
      </c>
      <c r="P4" s="19">
        <v>3500</v>
      </c>
      <c r="Q4" s="20">
        <v>1985</v>
      </c>
      <c r="R4" s="22">
        <f t="shared" ref="R4:R31" si="3">P4-Q4</f>
        <v>1515</v>
      </c>
      <c r="S4" s="19">
        <v>2700</v>
      </c>
      <c r="T4" s="20">
        <v>2210</v>
      </c>
      <c r="U4" s="22">
        <f t="shared" ref="U4:U31" si="4">S4-T4</f>
        <v>490</v>
      </c>
      <c r="V4" s="19">
        <v>4000</v>
      </c>
      <c r="W4" s="20">
        <v>1957</v>
      </c>
      <c r="X4" s="22">
        <f t="shared" ref="X4:X31" si="5">V4-W4</f>
        <v>2043</v>
      </c>
      <c r="Y4" s="19">
        <v>3100</v>
      </c>
      <c r="Z4" s="26">
        <f t="shared" ref="Z4:Z32" si="6">G4+J4+M4+P4+S4+V4+Y4</f>
        <v>26300</v>
      </c>
      <c r="AA4" s="20">
        <f t="shared" ref="AA4:AA31" si="7">W4+T4+Q4+N4+K4+H4+Y4</f>
        <v>18182</v>
      </c>
      <c r="AB4" s="22">
        <f>Z4-AA4</f>
        <v>8118</v>
      </c>
      <c r="AC4" s="26">
        <v>11149</v>
      </c>
      <c r="AD4" s="27"/>
      <c r="AE4" s="11">
        <f>AC4-Y4</f>
        <v>8049</v>
      </c>
      <c r="AF4" s="11">
        <f>AA4-Y4</f>
        <v>15082</v>
      </c>
      <c r="AG4" s="11">
        <f>+AF4+AC4</f>
        <v>26231</v>
      </c>
    </row>
    <row r="5" ht="15" customHeight="1" spans="1:33">
      <c r="A5" s="18"/>
      <c r="B5" s="18" t="s">
        <v>39</v>
      </c>
      <c r="C5" s="18" t="s">
        <v>40</v>
      </c>
      <c r="D5" s="18" t="s">
        <v>41</v>
      </c>
      <c r="E5" s="18" t="s">
        <v>42</v>
      </c>
      <c r="F5" s="18" t="s">
        <v>38</v>
      </c>
      <c r="G5" s="19">
        <v>5500</v>
      </c>
      <c r="H5" s="20">
        <v>4745</v>
      </c>
      <c r="I5" s="22">
        <f t="shared" si="0"/>
        <v>755</v>
      </c>
      <c r="J5" s="19">
        <v>4000</v>
      </c>
      <c r="K5" s="20">
        <v>3885</v>
      </c>
      <c r="L5" s="22">
        <f t="shared" si="1"/>
        <v>115</v>
      </c>
      <c r="M5" s="19">
        <v>3500</v>
      </c>
      <c r="N5" s="20">
        <v>300</v>
      </c>
      <c r="O5" s="22">
        <f t="shared" si="2"/>
        <v>3200</v>
      </c>
      <c r="P5" s="19">
        <v>3500</v>
      </c>
      <c r="Q5" s="20">
        <v>1985</v>
      </c>
      <c r="R5" s="22">
        <f t="shared" si="3"/>
        <v>1515</v>
      </c>
      <c r="S5" s="19">
        <v>2700</v>
      </c>
      <c r="T5" s="20">
        <v>2210</v>
      </c>
      <c r="U5" s="22">
        <f t="shared" si="4"/>
        <v>490</v>
      </c>
      <c r="V5" s="19">
        <v>4000</v>
      </c>
      <c r="W5" s="20">
        <v>1957</v>
      </c>
      <c r="X5" s="22">
        <f t="shared" si="5"/>
        <v>2043</v>
      </c>
      <c r="Y5" s="19">
        <v>3100</v>
      </c>
      <c r="Z5" s="26">
        <f t="shared" si="6"/>
        <v>26300</v>
      </c>
      <c r="AA5" s="20">
        <f t="shared" si="7"/>
        <v>18182</v>
      </c>
      <c r="AB5" s="22">
        <f t="shared" ref="AB4:AB31" si="8">Z5-AA5</f>
        <v>8118</v>
      </c>
      <c r="AC5" s="26">
        <v>4200</v>
      </c>
      <c r="AD5" s="27"/>
      <c r="AE5" s="11">
        <f t="shared" ref="AE5:AE31" si="9">AC5-Y5</f>
        <v>1100</v>
      </c>
      <c r="AF5" s="11">
        <f t="shared" ref="AF5:AF31" si="10">AA5-Y5</f>
        <v>15082</v>
      </c>
      <c r="AG5" s="11">
        <f t="shared" ref="AG5:AG31" si="11">+AF5+AC5</f>
        <v>19282</v>
      </c>
    </row>
    <row r="6" spans="1:33">
      <c r="A6" s="19" t="s">
        <v>43</v>
      </c>
      <c r="B6" s="19" t="s">
        <v>44</v>
      </c>
      <c r="C6" s="19" t="s">
        <v>45</v>
      </c>
      <c r="D6" s="19" t="s">
        <v>46</v>
      </c>
      <c r="E6" s="19" t="s">
        <v>47</v>
      </c>
      <c r="F6" s="18" t="s">
        <v>38</v>
      </c>
      <c r="G6" s="19">
        <v>12000</v>
      </c>
      <c r="H6" s="20">
        <v>6430</v>
      </c>
      <c r="I6" s="22">
        <f t="shared" si="0"/>
        <v>5570</v>
      </c>
      <c r="J6" s="19">
        <v>2000</v>
      </c>
      <c r="K6" s="20">
        <v>3340</v>
      </c>
      <c r="L6" s="22">
        <f t="shared" si="1"/>
        <v>-1340</v>
      </c>
      <c r="M6" s="19">
        <v>2000</v>
      </c>
      <c r="N6" s="20">
        <v>370</v>
      </c>
      <c r="O6" s="22">
        <f t="shared" si="2"/>
        <v>1630</v>
      </c>
      <c r="P6" s="19">
        <v>3451</v>
      </c>
      <c r="Q6" s="20">
        <v>2289</v>
      </c>
      <c r="R6" s="22">
        <f t="shared" si="3"/>
        <v>1162</v>
      </c>
      <c r="S6" s="19"/>
      <c r="T6" s="20">
        <v>1251</v>
      </c>
      <c r="U6" s="22">
        <f t="shared" si="4"/>
        <v>-1251</v>
      </c>
      <c r="V6" s="19">
        <v>1900</v>
      </c>
      <c r="W6" s="20">
        <v>1535</v>
      </c>
      <c r="X6" s="22">
        <f t="shared" si="5"/>
        <v>365</v>
      </c>
      <c r="Y6" s="19">
        <v>2700</v>
      </c>
      <c r="Z6" s="26">
        <f t="shared" si="6"/>
        <v>24051</v>
      </c>
      <c r="AA6" s="20">
        <f t="shared" si="7"/>
        <v>17915</v>
      </c>
      <c r="AB6" s="22">
        <f t="shared" si="8"/>
        <v>6136</v>
      </c>
      <c r="AC6" s="26">
        <f>750+4328</f>
        <v>5078</v>
      </c>
      <c r="AD6" s="19"/>
      <c r="AE6" s="11">
        <f t="shared" si="9"/>
        <v>2378</v>
      </c>
      <c r="AF6" s="11">
        <f t="shared" si="10"/>
        <v>15215</v>
      </c>
      <c r="AG6" s="11">
        <f t="shared" si="11"/>
        <v>20293</v>
      </c>
    </row>
    <row r="7" spans="1:33">
      <c r="A7" s="19"/>
      <c r="B7" s="19" t="s">
        <v>44</v>
      </c>
      <c r="C7" s="19" t="s">
        <v>48</v>
      </c>
      <c r="D7" s="19" t="s">
        <v>49</v>
      </c>
      <c r="E7" s="19" t="s">
        <v>50</v>
      </c>
      <c r="F7" s="18" t="s">
        <v>38</v>
      </c>
      <c r="G7" s="19">
        <v>12000</v>
      </c>
      <c r="H7" s="20">
        <v>6430</v>
      </c>
      <c r="I7" s="22">
        <f t="shared" si="0"/>
        <v>5570</v>
      </c>
      <c r="J7" s="19">
        <v>2000</v>
      </c>
      <c r="K7" s="20">
        <v>3340</v>
      </c>
      <c r="L7" s="22">
        <f t="shared" si="1"/>
        <v>-1340</v>
      </c>
      <c r="M7" s="19">
        <v>2000</v>
      </c>
      <c r="N7" s="20">
        <v>370</v>
      </c>
      <c r="O7" s="22">
        <f t="shared" si="2"/>
        <v>1630</v>
      </c>
      <c r="P7" s="19">
        <v>3451</v>
      </c>
      <c r="Q7" s="20">
        <v>2289</v>
      </c>
      <c r="R7" s="22">
        <f t="shared" si="3"/>
        <v>1162</v>
      </c>
      <c r="S7" s="19"/>
      <c r="T7" s="20">
        <v>1251</v>
      </c>
      <c r="U7" s="22">
        <f t="shared" si="4"/>
        <v>-1251</v>
      </c>
      <c r="V7" s="19">
        <v>1900</v>
      </c>
      <c r="W7" s="20">
        <v>1535</v>
      </c>
      <c r="X7" s="22">
        <f t="shared" si="5"/>
        <v>365</v>
      </c>
      <c r="Y7" s="19">
        <v>2700</v>
      </c>
      <c r="Z7" s="26">
        <f t="shared" si="6"/>
        <v>24051</v>
      </c>
      <c r="AA7" s="20">
        <f t="shared" si="7"/>
        <v>17915</v>
      </c>
      <c r="AB7" s="22">
        <f t="shared" si="8"/>
        <v>6136</v>
      </c>
      <c r="AC7" s="26">
        <f>700+4265</f>
        <v>4965</v>
      </c>
      <c r="AD7" s="19"/>
      <c r="AE7" s="11">
        <f t="shared" si="9"/>
        <v>2265</v>
      </c>
      <c r="AF7" s="11">
        <f t="shared" si="10"/>
        <v>15215</v>
      </c>
      <c r="AG7" s="11">
        <f t="shared" si="11"/>
        <v>20180</v>
      </c>
    </row>
    <row r="8" spans="1:33">
      <c r="A8" s="19"/>
      <c r="B8" s="19" t="s">
        <v>44</v>
      </c>
      <c r="C8" s="19" t="s">
        <v>51</v>
      </c>
      <c r="D8" s="19" t="s">
        <v>52</v>
      </c>
      <c r="E8" s="19" t="s">
        <v>53</v>
      </c>
      <c r="F8" s="18" t="s">
        <v>38</v>
      </c>
      <c r="G8" s="19">
        <v>12000</v>
      </c>
      <c r="H8" s="20">
        <v>6430</v>
      </c>
      <c r="I8" s="22">
        <f t="shared" si="0"/>
        <v>5570</v>
      </c>
      <c r="J8" s="19">
        <v>2000</v>
      </c>
      <c r="K8" s="20">
        <v>3340</v>
      </c>
      <c r="L8" s="22">
        <f t="shared" si="1"/>
        <v>-1340</v>
      </c>
      <c r="M8" s="19">
        <v>2000</v>
      </c>
      <c r="N8" s="20">
        <v>370</v>
      </c>
      <c r="O8" s="22">
        <f t="shared" si="2"/>
        <v>1630</v>
      </c>
      <c r="P8" s="19">
        <v>3451</v>
      </c>
      <c r="Q8" s="20">
        <v>2289</v>
      </c>
      <c r="R8" s="22">
        <f t="shared" si="3"/>
        <v>1162</v>
      </c>
      <c r="S8" s="19"/>
      <c r="T8" s="20">
        <v>1251</v>
      </c>
      <c r="U8" s="22">
        <f t="shared" si="4"/>
        <v>-1251</v>
      </c>
      <c r="V8" s="19">
        <v>1900</v>
      </c>
      <c r="W8" s="20">
        <v>1535</v>
      </c>
      <c r="X8" s="22">
        <f t="shared" si="5"/>
        <v>365</v>
      </c>
      <c r="Y8" s="19">
        <v>2700</v>
      </c>
      <c r="Z8" s="26">
        <f t="shared" si="6"/>
        <v>24051</v>
      </c>
      <c r="AA8" s="20">
        <f t="shared" si="7"/>
        <v>17915</v>
      </c>
      <c r="AB8" s="22">
        <f t="shared" si="8"/>
        <v>6136</v>
      </c>
      <c r="AC8" s="26">
        <f>600+7477</f>
        <v>8077</v>
      </c>
      <c r="AD8" s="19"/>
      <c r="AE8" s="11">
        <f t="shared" si="9"/>
        <v>5377</v>
      </c>
      <c r="AF8" s="11">
        <f t="shared" si="10"/>
        <v>15215</v>
      </c>
      <c r="AG8" s="11">
        <f t="shared" si="11"/>
        <v>23292</v>
      </c>
    </row>
    <row r="9" spans="1:33">
      <c r="A9" s="19"/>
      <c r="B9" s="19" t="s">
        <v>44</v>
      </c>
      <c r="C9" s="19" t="s">
        <v>54</v>
      </c>
      <c r="D9" s="19" t="s">
        <v>55</v>
      </c>
      <c r="E9" s="19" t="s">
        <v>56</v>
      </c>
      <c r="F9" s="18" t="s">
        <v>38</v>
      </c>
      <c r="G9" s="19">
        <v>12000</v>
      </c>
      <c r="H9" s="20">
        <v>6430</v>
      </c>
      <c r="I9" s="22">
        <f t="shared" si="0"/>
        <v>5570</v>
      </c>
      <c r="J9" s="19">
        <v>2000</v>
      </c>
      <c r="K9" s="20">
        <v>3340</v>
      </c>
      <c r="L9" s="22">
        <f t="shared" si="1"/>
        <v>-1340</v>
      </c>
      <c r="M9" s="19">
        <v>2000</v>
      </c>
      <c r="N9" s="20">
        <v>370</v>
      </c>
      <c r="O9" s="22">
        <f t="shared" si="2"/>
        <v>1630</v>
      </c>
      <c r="P9" s="19">
        <v>3451</v>
      </c>
      <c r="Q9" s="20">
        <v>2289</v>
      </c>
      <c r="R9" s="22">
        <f t="shared" si="3"/>
        <v>1162</v>
      </c>
      <c r="S9" s="19"/>
      <c r="T9" s="20">
        <v>1251</v>
      </c>
      <c r="U9" s="22">
        <f t="shared" si="4"/>
        <v>-1251</v>
      </c>
      <c r="V9" s="19">
        <v>1900</v>
      </c>
      <c r="W9" s="20">
        <v>1535</v>
      </c>
      <c r="X9" s="22">
        <f t="shared" si="5"/>
        <v>365</v>
      </c>
      <c r="Y9" s="19">
        <v>2700</v>
      </c>
      <c r="Z9" s="26">
        <f t="shared" si="6"/>
        <v>24051</v>
      </c>
      <c r="AA9" s="20">
        <f t="shared" si="7"/>
        <v>17915</v>
      </c>
      <c r="AB9" s="22">
        <f t="shared" si="8"/>
        <v>6136</v>
      </c>
      <c r="AC9" s="26">
        <f>750+5984</f>
        <v>6734</v>
      </c>
      <c r="AD9" s="19"/>
      <c r="AE9" s="11">
        <f t="shared" si="9"/>
        <v>4034</v>
      </c>
      <c r="AF9" s="11">
        <f t="shared" si="10"/>
        <v>15215</v>
      </c>
      <c r="AG9" s="11">
        <f t="shared" si="11"/>
        <v>21949</v>
      </c>
    </row>
    <row r="10" spans="1:33">
      <c r="A10" s="19"/>
      <c r="B10" s="19" t="s">
        <v>44</v>
      </c>
      <c r="C10" s="19" t="s">
        <v>57</v>
      </c>
      <c r="D10" s="19" t="s">
        <v>58</v>
      </c>
      <c r="E10" s="19" t="s">
        <v>59</v>
      </c>
      <c r="F10" s="18" t="s">
        <v>38</v>
      </c>
      <c r="G10" s="19">
        <v>12000</v>
      </c>
      <c r="H10" s="20">
        <v>6430</v>
      </c>
      <c r="I10" s="22">
        <f t="shared" si="0"/>
        <v>5570</v>
      </c>
      <c r="J10" s="19">
        <v>2000</v>
      </c>
      <c r="K10" s="20">
        <v>3340</v>
      </c>
      <c r="L10" s="22">
        <f t="shared" si="1"/>
        <v>-1340</v>
      </c>
      <c r="M10" s="19">
        <v>2000</v>
      </c>
      <c r="N10" s="20">
        <v>370</v>
      </c>
      <c r="O10" s="22">
        <f t="shared" si="2"/>
        <v>1630</v>
      </c>
      <c r="P10" s="19">
        <v>3451</v>
      </c>
      <c r="Q10" s="20">
        <v>2289</v>
      </c>
      <c r="R10" s="22">
        <f t="shared" si="3"/>
        <v>1162</v>
      </c>
      <c r="S10" s="19"/>
      <c r="T10" s="20">
        <v>1251</v>
      </c>
      <c r="U10" s="22">
        <f t="shared" si="4"/>
        <v>-1251</v>
      </c>
      <c r="V10" s="19">
        <v>1900</v>
      </c>
      <c r="W10" s="20">
        <v>1535</v>
      </c>
      <c r="X10" s="22">
        <f t="shared" si="5"/>
        <v>365</v>
      </c>
      <c r="Y10" s="19">
        <v>2700</v>
      </c>
      <c r="Z10" s="26">
        <f t="shared" si="6"/>
        <v>24051</v>
      </c>
      <c r="AA10" s="20">
        <f t="shared" si="7"/>
        <v>17915</v>
      </c>
      <c r="AB10" s="22">
        <f t="shared" si="8"/>
        <v>6136</v>
      </c>
      <c r="AC10" s="26">
        <f>700+4465</f>
        <v>5165</v>
      </c>
      <c r="AD10" s="19"/>
      <c r="AE10" s="11">
        <f t="shared" si="9"/>
        <v>2465</v>
      </c>
      <c r="AF10" s="11">
        <f t="shared" si="10"/>
        <v>15215</v>
      </c>
      <c r="AG10" s="11">
        <f t="shared" si="11"/>
        <v>20380</v>
      </c>
    </row>
    <row r="11" spans="1:33">
      <c r="A11" s="19"/>
      <c r="B11" s="19" t="s">
        <v>44</v>
      </c>
      <c r="C11" s="19" t="s">
        <v>60</v>
      </c>
      <c r="D11" s="19" t="s">
        <v>61</v>
      </c>
      <c r="E11" s="19" t="s">
        <v>62</v>
      </c>
      <c r="F11" s="18" t="s">
        <v>38</v>
      </c>
      <c r="G11" s="19">
        <v>12000</v>
      </c>
      <c r="H11" s="20">
        <v>6430</v>
      </c>
      <c r="I11" s="22">
        <f t="shared" si="0"/>
        <v>5570</v>
      </c>
      <c r="J11" s="19">
        <v>2000</v>
      </c>
      <c r="K11" s="20">
        <v>3340</v>
      </c>
      <c r="L11" s="22">
        <f t="shared" si="1"/>
        <v>-1340</v>
      </c>
      <c r="M11" s="19">
        <v>2000</v>
      </c>
      <c r="N11" s="20">
        <v>370</v>
      </c>
      <c r="O11" s="22">
        <f t="shared" si="2"/>
        <v>1630</v>
      </c>
      <c r="P11" s="19">
        <v>3451</v>
      </c>
      <c r="Q11" s="20">
        <v>2289</v>
      </c>
      <c r="R11" s="22">
        <f t="shared" si="3"/>
        <v>1162</v>
      </c>
      <c r="S11" s="19"/>
      <c r="T11" s="20">
        <v>1251</v>
      </c>
      <c r="U11" s="22">
        <f t="shared" si="4"/>
        <v>-1251</v>
      </c>
      <c r="V11" s="19">
        <v>1900</v>
      </c>
      <c r="W11" s="20">
        <v>1535</v>
      </c>
      <c r="X11" s="22">
        <f t="shared" si="5"/>
        <v>365</v>
      </c>
      <c r="Y11" s="19">
        <v>2700</v>
      </c>
      <c r="Z11" s="26">
        <f t="shared" si="6"/>
        <v>24051</v>
      </c>
      <c r="AA11" s="20">
        <f t="shared" si="7"/>
        <v>17915</v>
      </c>
      <c r="AB11" s="22">
        <f t="shared" si="8"/>
        <v>6136</v>
      </c>
      <c r="AC11" s="26">
        <f>1200+10600</f>
        <v>11800</v>
      </c>
      <c r="AD11" s="19"/>
      <c r="AE11" s="11">
        <f t="shared" si="9"/>
        <v>9100</v>
      </c>
      <c r="AF11" s="11">
        <f t="shared" si="10"/>
        <v>15215</v>
      </c>
      <c r="AG11" s="11">
        <f t="shared" si="11"/>
        <v>27015</v>
      </c>
    </row>
    <row r="12" spans="1:33">
      <c r="A12" s="19"/>
      <c r="B12" s="19" t="s">
        <v>44</v>
      </c>
      <c r="C12" s="19" t="s">
        <v>63</v>
      </c>
      <c r="D12" s="19" t="s">
        <v>64</v>
      </c>
      <c r="E12" s="19" t="s">
        <v>65</v>
      </c>
      <c r="F12" s="18" t="s">
        <v>38</v>
      </c>
      <c r="G12" s="19">
        <v>12000</v>
      </c>
      <c r="H12" s="20">
        <v>6430</v>
      </c>
      <c r="I12" s="22">
        <f t="shared" si="0"/>
        <v>5570</v>
      </c>
      <c r="J12" s="19">
        <v>2000</v>
      </c>
      <c r="K12" s="20">
        <v>3340</v>
      </c>
      <c r="L12" s="22">
        <f t="shared" si="1"/>
        <v>-1340</v>
      </c>
      <c r="M12" s="19">
        <v>2000</v>
      </c>
      <c r="N12" s="20">
        <v>370</v>
      </c>
      <c r="O12" s="22">
        <f t="shared" si="2"/>
        <v>1630</v>
      </c>
      <c r="P12" s="19">
        <v>3451</v>
      </c>
      <c r="Q12" s="20">
        <v>2289</v>
      </c>
      <c r="R12" s="22">
        <f t="shared" si="3"/>
        <v>1162</v>
      </c>
      <c r="S12" s="19"/>
      <c r="T12" s="20">
        <v>1251</v>
      </c>
      <c r="U12" s="22">
        <f t="shared" si="4"/>
        <v>-1251</v>
      </c>
      <c r="V12" s="19">
        <v>1900</v>
      </c>
      <c r="W12" s="20">
        <v>1535</v>
      </c>
      <c r="X12" s="22">
        <f t="shared" si="5"/>
        <v>365</v>
      </c>
      <c r="Y12" s="19">
        <v>2700</v>
      </c>
      <c r="Z12" s="26">
        <f t="shared" si="6"/>
        <v>24051</v>
      </c>
      <c r="AA12" s="20">
        <f t="shared" si="7"/>
        <v>17915</v>
      </c>
      <c r="AB12" s="22">
        <f t="shared" si="8"/>
        <v>6136</v>
      </c>
      <c r="AC12" s="26">
        <f>1200+10360</f>
        <v>11560</v>
      </c>
      <c r="AD12" s="19"/>
      <c r="AE12" s="11">
        <f t="shared" si="9"/>
        <v>8860</v>
      </c>
      <c r="AF12" s="11">
        <f t="shared" si="10"/>
        <v>15215</v>
      </c>
      <c r="AG12" s="11">
        <f t="shared" si="11"/>
        <v>26775</v>
      </c>
    </row>
    <row r="13" spans="1:33">
      <c r="A13" s="19"/>
      <c r="B13" s="19" t="s">
        <v>44</v>
      </c>
      <c r="C13" s="19" t="s">
        <v>66</v>
      </c>
      <c r="D13" s="19" t="s">
        <v>67</v>
      </c>
      <c r="E13" s="19" t="s">
        <v>68</v>
      </c>
      <c r="F13" s="18" t="s">
        <v>38</v>
      </c>
      <c r="G13" s="19">
        <v>12000</v>
      </c>
      <c r="H13" s="20">
        <v>6430</v>
      </c>
      <c r="I13" s="22">
        <f t="shared" si="0"/>
        <v>5570</v>
      </c>
      <c r="J13" s="19">
        <v>2000</v>
      </c>
      <c r="K13" s="20">
        <v>3340</v>
      </c>
      <c r="L13" s="22">
        <f t="shared" si="1"/>
        <v>-1340</v>
      </c>
      <c r="M13" s="19">
        <v>2000</v>
      </c>
      <c r="N13" s="20">
        <v>370</v>
      </c>
      <c r="O13" s="22">
        <f t="shared" si="2"/>
        <v>1630</v>
      </c>
      <c r="P13" s="19">
        <v>3451</v>
      </c>
      <c r="Q13" s="20">
        <v>2289</v>
      </c>
      <c r="R13" s="22">
        <f t="shared" si="3"/>
        <v>1162</v>
      </c>
      <c r="S13" s="19"/>
      <c r="T13" s="20">
        <v>1251</v>
      </c>
      <c r="U13" s="22">
        <f t="shared" si="4"/>
        <v>-1251</v>
      </c>
      <c r="V13" s="19">
        <v>1900</v>
      </c>
      <c r="W13" s="20">
        <v>1535</v>
      </c>
      <c r="X13" s="22">
        <f t="shared" si="5"/>
        <v>365</v>
      </c>
      <c r="Y13" s="19">
        <v>2700</v>
      </c>
      <c r="Z13" s="26">
        <f t="shared" si="6"/>
        <v>24051</v>
      </c>
      <c r="AA13" s="20">
        <f t="shared" si="7"/>
        <v>17915</v>
      </c>
      <c r="AB13" s="22">
        <f t="shared" si="8"/>
        <v>6136</v>
      </c>
      <c r="AC13" s="26">
        <f>1860+9856</f>
        <v>11716</v>
      </c>
      <c r="AD13" s="19"/>
      <c r="AE13" s="11">
        <f t="shared" si="9"/>
        <v>9016</v>
      </c>
      <c r="AF13" s="11">
        <f t="shared" si="10"/>
        <v>15215</v>
      </c>
      <c r="AG13" s="11">
        <f t="shared" si="11"/>
        <v>26931</v>
      </c>
    </row>
    <row r="14" spans="1:33">
      <c r="A14" s="19"/>
      <c r="B14" s="19" t="s">
        <v>44</v>
      </c>
      <c r="C14" s="19" t="s">
        <v>69</v>
      </c>
      <c r="D14" s="19" t="s">
        <v>70</v>
      </c>
      <c r="E14" s="19" t="s">
        <v>71</v>
      </c>
      <c r="F14" s="18" t="s">
        <v>38</v>
      </c>
      <c r="G14" s="19">
        <v>12000</v>
      </c>
      <c r="H14" s="20">
        <v>6430</v>
      </c>
      <c r="I14" s="22">
        <f t="shared" si="0"/>
        <v>5570</v>
      </c>
      <c r="J14" s="19">
        <v>2000</v>
      </c>
      <c r="K14" s="20">
        <v>3340</v>
      </c>
      <c r="L14" s="22">
        <f t="shared" si="1"/>
        <v>-1340</v>
      </c>
      <c r="M14" s="19">
        <v>2000</v>
      </c>
      <c r="N14" s="20">
        <v>370</v>
      </c>
      <c r="O14" s="22">
        <f t="shared" si="2"/>
        <v>1630</v>
      </c>
      <c r="P14" s="19">
        <v>3451</v>
      </c>
      <c r="Q14" s="20">
        <v>2289</v>
      </c>
      <c r="R14" s="22">
        <f t="shared" si="3"/>
        <v>1162</v>
      </c>
      <c r="S14" s="19"/>
      <c r="T14" s="20">
        <v>1251</v>
      </c>
      <c r="U14" s="22">
        <f t="shared" si="4"/>
        <v>-1251</v>
      </c>
      <c r="V14" s="19">
        <v>1900</v>
      </c>
      <c r="W14" s="20">
        <v>1535</v>
      </c>
      <c r="X14" s="22">
        <f t="shared" si="5"/>
        <v>365</v>
      </c>
      <c r="Y14" s="19">
        <v>2700</v>
      </c>
      <c r="Z14" s="26">
        <f t="shared" si="6"/>
        <v>24051</v>
      </c>
      <c r="AA14" s="20">
        <f t="shared" si="7"/>
        <v>17915</v>
      </c>
      <c r="AB14" s="22">
        <f t="shared" si="8"/>
        <v>6136</v>
      </c>
      <c r="AC14" s="26">
        <v>10977</v>
      </c>
      <c r="AD14" s="19"/>
      <c r="AE14" s="11">
        <f t="shared" si="9"/>
        <v>8277</v>
      </c>
      <c r="AF14" s="11">
        <f t="shared" si="10"/>
        <v>15215</v>
      </c>
      <c r="AG14" s="11">
        <f t="shared" si="11"/>
        <v>26192</v>
      </c>
    </row>
    <row r="15" spans="1:33">
      <c r="A15" s="19"/>
      <c r="B15" s="19" t="s">
        <v>72</v>
      </c>
      <c r="C15" s="19" t="s">
        <v>73</v>
      </c>
      <c r="D15" s="19" t="s">
        <v>74</v>
      </c>
      <c r="E15" s="19" t="s">
        <v>75</v>
      </c>
      <c r="F15" s="18" t="s">
        <v>38</v>
      </c>
      <c r="G15" s="19">
        <v>12000</v>
      </c>
      <c r="H15" s="20">
        <v>6430</v>
      </c>
      <c r="I15" s="22">
        <f t="shared" si="0"/>
        <v>5570</v>
      </c>
      <c r="J15" s="19">
        <v>2000</v>
      </c>
      <c r="K15" s="20">
        <v>3340</v>
      </c>
      <c r="L15" s="22">
        <f t="shared" si="1"/>
        <v>-1340</v>
      </c>
      <c r="M15" s="19">
        <v>2000</v>
      </c>
      <c r="N15" s="20">
        <v>370</v>
      </c>
      <c r="O15" s="22">
        <f t="shared" si="2"/>
        <v>1630</v>
      </c>
      <c r="P15" s="19">
        <v>3451</v>
      </c>
      <c r="Q15" s="20">
        <v>2289</v>
      </c>
      <c r="R15" s="22">
        <f t="shared" si="3"/>
        <v>1162</v>
      </c>
      <c r="S15" s="19"/>
      <c r="T15" s="20">
        <v>1251</v>
      </c>
      <c r="U15" s="22">
        <f t="shared" si="4"/>
        <v>-1251</v>
      </c>
      <c r="V15" s="19">
        <v>1900</v>
      </c>
      <c r="W15" s="20">
        <v>1535</v>
      </c>
      <c r="X15" s="22">
        <f t="shared" si="5"/>
        <v>365</v>
      </c>
      <c r="Y15" s="19">
        <v>2700</v>
      </c>
      <c r="Z15" s="26">
        <f t="shared" si="6"/>
        <v>24051</v>
      </c>
      <c r="AA15" s="20">
        <f t="shared" si="7"/>
        <v>17915</v>
      </c>
      <c r="AB15" s="22">
        <f t="shared" si="8"/>
        <v>6136</v>
      </c>
      <c r="AC15" s="26">
        <v>1000</v>
      </c>
      <c r="AD15" s="19"/>
      <c r="AE15" s="11">
        <f t="shared" si="9"/>
        <v>-1700</v>
      </c>
      <c r="AF15" s="11">
        <f t="shared" si="10"/>
        <v>15215</v>
      </c>
      <c r="AG15" s="11">
        <f t="shared" si="11"/>
        <v>16215</v>
      </c>
    </row>
    <row r="16" spans="1:33">
      <c r="A16" s="19"/>
      <c r="B16" s="19" t="s">
        <v>72</v>
      </c>
      <c r="C16" s="19" t="s">
        <v>76</v>
      </c>
      <c r="D16" s="19" t="s">
        <v>77</v>
      </c>
      <c r="E16" s="19" t="s">
        <v>78</v>
      </c>
      <c r="F16" s="18" t="s">
        <v>38</v>
      </c>
      <c r="G16" s="19">
        <v>12000</v>
      </c>
      <c r="H16" s="20">
        <v>6430</v>
      </c>
      <c r="I16" s="22">
        <f t="shared" si="0"/>
        <v>5570</v>
      </c>
      <c r="J16" s="19">
        <v>2000</v>
      </c>
      <c r="K16" s="20">
        <v>3340</v>
      </c>
      <c r="L16" s="22">
        <f t="shared" si="1"/>
        <v>-1340</v>
      </c>
      <c r="M16" s="19">
        <v>2000</v>
      </c>
      <c r="N16" s="20">
        <v>370</v>
      </c>
      <c r="O16" s="22">
        <f t="shared" si="2"/>
        <v>1630</v>
      </c>
      <c r="P16" s="19">
        <v>3451</v>
      </c>
      <c r="Q16" s="20">
        <v>2289</v>
      </c>
      <c r="R16" s="22">
        <f t="shared" si="3"/>
        <v>1162</v>
      </c>
      <c r="S16" s="19"/>
      <c r="T16" s="20">
        <v>1251</v>
      </c>
      <c r="U16" s="22">
        <f t="shared" si="4"/>
        <v>-1251</v>
      </c>
      <c r="V16" s="19">
        <v>1900</v>
      </c>
      <c r="W16" s="20">
        <v>1535</v>
      </c>
      <c r="X16" s="22">
        <f t="shared" si="5"/>
        <v>365</v>
      </c>
      <c r="Y16" s="19">
        <v>2700</v>
      </c>
      <c r="Z16" s="26">
        <f t="shared" si="6"/>
        <v>24051</v>
      </c>
      <c r="AA16" s="20">
        <f t="shared" si="7"/>
        <v>17915</v>
      </c>
      <c r="AB16" s="22">
        <f t="shared" si="8"/>
        <v>6136</v>
      </c>
      <c r="AC16" s="26">
        <v>1000</v>
      </c>
      <c r="AD16" s="19"/>
      <c r="AE16" s="11">
        <f t="shared" si="9"/>
        <v>-1700</v>
      </c>
      <c r="AF16" s="11">
        <f t="shared" si="10"/>
        <v>15215</v>
      </c>
      <c r="AG16" s="11">
        <f t="shared" si="11"/>
        <v>16215</v>
      </c>
    </row>
    <row r="17" spans="1:33">
      <c r="A17" s="19"/>
      <c r="B17" s="19" t="s">
        <v>72</v>
      </c>
      <c r="C17" s="19" t="s">
        <v>79</v>
      </c>
      <c r="D17" s="19" t="s">
        <v>80</v>
      </c>
      <c r="E17" s="19" t="s">
        <v>81</v>
      </c>
      <c r="F17" s="18" t="s">
        <v>38</v>
      </c>
      <c r="G17" s="19">
        <v>12000</v>
      </c>
      <c r="H17" s="20">
        <v>6430</v>
      </c>
      <c r="I17" s="22">
        <f t="shared" si="0"/>
        <v>5570</v>
      </c>
      <c r="J17" s="19">
        <v>2000</v>
      </c>
      <c r="K17" s="20">
        <v>3340</v>
      </c>
      <c r="L17" s="22">
        <f t="shared" si="1"/>
        <v>-1340</v>
      </c>
      <c r="M17" s="19">
        <v>2000</v>
      </c>
      <c r="N17" s="20">
        <v>370</v>
      </c>
      <c r="O17" s="22">
        <f t="shared" si="2"/>
        <v>1630</v>
      </c>
      <c r="P17" s="19">
        <v>3451</v>
      </c>
      <c r="Q17" s="20">
        <v>2289</v>
      </c>
      <c r="R17" s="22">
        <f t="shared" si="3"/>
        <v>1162</v>
      </c>
      <c r="S17" s="19"/>
      <c r="T17" s="20">
        <v>1251</v>
      </c>
      <c r="U17" s="22">
        <f t="shared" si="4"/>
        <v>-1251</v>
      </c>
      <c r="V17" s="19">
        <v>1900</v>
      </c>
      <c r="W17" s="20">
        <v>1535</v>
      </c>
      <c r="X17" s="22">
        <f t="shared" si="5"/>
        <v>365</v>
      </c>
      <c r="Y17" s="19">
        <v>2700</v>
      </c>
      <c r="Z17" s="26">
        <f t="shared" si="6"/>
        <v>24051</v>
      </c>
      <c r="AA17" s="20">
        <f t="shared" si="7"/>
        <v>17915</v>
      </c>
      <c r="AB17" s="22">
        <f t="shared" si="8"/>
        <v>6136</v>
      </c>
      <c r="AC17" s="26">
        <v>1000</v>
      </c>
      <c r="AD17" s="19"/>
      <c r="AE17" s="11">
        <f t="shared" si="9"/>
        <v>-1700</v>
      </c>
      <c r="AF17" s="11">
        <f t="shared" si="10"/>
        <v>15215</v>
      </c>
      <c r="AG17" s="11">
        <f t="shared" si="11"/>
        <v>16215</v>
      </c>
    </row>
    <row r="18" spans="1:33">
      <c r="A18" s="19"/>
      <c r="B18" s="19" t="s">
        <v>72</v>
      </c>
      <c r="C18" s="19" t="s">
        <v>82</v>
      </c>
      <c r="D18" s="19" t="s">
        <v>83</v>
      </c>
      <c r="E18" s="19" t="s">
        <v>84</v>
      </c>
      <c r="F18" s="18" t="s">
        <v>38</v>
      </c>
      <c r="G18" s="19">
        <v>12000</v>
      </c>
      <c r="H18" s="20">
        <v>6430</v>
      </c>
      <c r="I18" s="22">
        <f t="shared" si="0"/>
        <v>5570</v>
      </c>
      <c r="J18" s="19">
        <v>2000</v>
      </c>
      <c r="K18" s="20">
        <v>3340</v>
      </c>
      <c r="L18" s="22">
        <f t="shared" si="1"/>
        <v>-1340</v>
      </c>
      <c r="M18" s="19">
        <v>2000</v>
      </c>
      <c r="N18" s="20">
        <v>370</v>
      </c>
      <c r="O18" s="22">
        <f t="shared" si="2"/>
        <v>1630</v>
      </c>
      <c r="P18" s="19">
        <v>3451</v>
      </c>
      <c r="Q18" s="20">
        <v>2289</v>
      </c>
      <c r="R18" s="22">
        <f t="shared" si="3"/>
        <v>1162</v>
      </c>
      <c r="S18" s="19"/>
      <c r="T18" s="20">
        <v>1251</v>
      </c>
      <c r="U18" s="22">
        <f t="shared" si="4"/>
        <v>-1251</v>
      </c>
      <c r="V18" s="19">
        <v>1900</v>
      </c>
      <c r="W18" s="20">
        <v>1535</v>
      </c>
      <c r="X18" s="22">
        <f t="shared" si="5"/>
        <v>365</v>
      </c>
      <c r="Y18" s="19">
        <v>2700</v>
      </c>
      <c r="Z18" s="26">
        <f t="shared" si="6"/>
        <v>24051</v>
      </c>
      <c r="AA18" s="20">
        <f t="shared" si="7"/>
        <v>17915</v>
      </c>
      <c r="AB18" s="22">
        <f t="shared" si="8"/>
        <v>6136</v>
      </c>
      <c r="AC18" s="26">
        <v>1000</v>
      </c>
      <c r="AD18" s="19"/>
      <c r="AE18" s="11">
        <f t="shared" si="9"/>
        <v>-1700</v>
      </c>
      <c r="AF18" s="11">
        <f t="shared" si="10"/>
        <v>15215</v>
      </c>
      <c r="AG18" s="11">
        <f t="shared" si="11"/>
        <v>16215</v>
      </c>
    </row>
    <row r="19" spans="1:33">
      <c r="A19" s="19"/>
      <c r="B19" s="19" t="s">
        <v>72</v>
      </c>
      <c r="C19" s="19" t="s">
        <v>85</v>
      </c>
      <c r="D19" s="19" t="s">
        <v>86</v>
      </c>
      <c r="E19" s="19" t="s">
        <v>87</v>
      </c>
      <c r="F19" s="18" t="s">
        <v>38</v>
      </c>
      <c r="G19" s="19">
        <v>12000</v>
      </c>
      <c r="H19" s="20">
        <v>6430</v>
      </c>
      <c r="I19" s="22">
        <f t="shared" si="0"/>
        <v>5570</v>
      </c>
      <c r="J19" s="19">
        <v>2000</v>
      </c>
      <c r="K19" s="20">
        <v>3340</v>
      </c>
      <c r="L19" s="22">
        <f t="shared" si="1"/>
        <v>-1340</v>
      </c>
      <c r="M19" s="19">
        <v>2000</v>
      </c>
      <c r="N19" s="20">
        <v>370</v>
      </c>
      <c r="O19" s="22">
        <f t="shared" si="2"/>
        <v>1630</v>
      </c>
      <c r="P19" s="19">
        <v>3451</v>
      </c>
      <c r="Q19" s="20">
        <v>2289</v>
      </c>
      <c r="R19" s="22">
        <f t="shared" si="3"/>
        <v>1162</v>
      </c>
      <c r="S19" s="19"/>
      <c r="T19" s="20">
        <v>1251</v>
      </c>
      <c r="U19" s="22">
        <f t="shared" si="4"/>
        <v>-1251</v>
      </c>
      <c r="V19" s="19">
        <v>1900</v>
      </c>
      <c r="W19" s="20">
        <v>1535</v>
      </c>
      <c r="X19" s="22">
        <f t="shared" si="5"/>
        <v>365</v>
      </c>
      <c r="Y19" s="19">
        <v>2700</v>
      </c>
      <c r="Z19" s="26">
        <f t="shared" si="6"/>
        <v>24051</v>
      </c>
      <c r="AA19" s="20">
        <f t="shared" si="7"/>
        <v>17915</v>
      </c>
      <c r="AB19" s="22">
        <f t="shared" si="8"/>
        <v>6136</v>
      </c>
      <c r="AC19" s="26">
        <v>1000</v>
      </c>
      <c r="AD19" s="19"/>
      <c r="AE19" s="11">
        <f t="shared" si="9"/>
        <v>-1700</v>
      </c>
      <c r="AF19" s="11">
        <f t="shared" si="10"/>
        <v>15215</v>
      </c>
      <c r="AG19" s="11">
        <f t="shared" si="11"/>
        <v>16215</v>
      </c>
    </row>
    <row r="20" spans="1:33">
      <c r="A20" s="19"/>
      <c r="B20" s="19" t="s">
        <v>88</v>
      </c>
      <c r="C20" s="28" t="s">
        <v>89</v>
      </c>
      <c r="D20" s="19" t="s">
        <v>90</v>
      </c>
      <c r="E20" s="28" t="s">
        <v>91</v>
      </c>
      <c r="F20" s="18" t="s">
        <v>38</v>
      </c>
      <c r="G20" s="19">
        <v>600</v>
      </c>
      <c r="H20" s="20"/>
      <c r="I20" s="22">
        <f t="shared" si="0"/>
        <v>600</v>
      </c>
      <c r="J20" s="19"/>
      <c r="K20" s="20"/>
      <c r="L20" s="22">
        <f t="shared" si="1"/>
        <v>0</v>
      </c>
      <c r="M20" s="19"/>
      <c r="N20" s="20"/>
      <c r="O20" s="22">
        <f t="shared" si="2"/>
        <v>0</v>
      </c>
      <c r="P20" s="19"/>
      <c r="Q20" s="20"/>
      <c r="R20" s="22">
        <f t="shared" si="3"/>
        <v>0</v>
      </c>
      <c r="S20" s="19"/>
      <c r="T20" s="20"/>
      <c r="U20" s="22">
        <f t="shared" si="4"/>
        <v>0</v>
      </c>
      <c r="V20" s="19"/>
      <c r="W20" s="20"/>
      <c r="X20" s="22">
        <f t="shared" si="5"/>
        <v>0</v>
      </c>
      <c r="Y20" s="19"/>
      <c r="Z20" s="26">
        <f t="shared" si="6"/>
        <v>600</v>
      </c>
      <c r="AA20" s="20">
        <f t="shared" si="7"/>
        <v>0</v>
      </c>
      <c r="AB20" s="22">
        <f t="shared" si="8"/>
        <v>600</v>
      </c>
      <c r="AC20" s="26">
        <v>11700</v>
      </c>
      <c r="AD20" s="19"/>
      <c r="AE20" s="11">
        <f t="shared" si="9"/>
        <v>11700</v>
      </c>
      <c r="AF20" s="11">
        <f t="shared" si="10"/>
        <v>0</v>
      </c>
      <c r="AG20" s="11">
        <f t="shared" si="11"/>
        <v>11700</v>
      </c>
    </row>
    <row r="21" spans="1:33">
      <c r="A21" s="19"/>
      <c r="B21" s="19" t="s">
        <v>88</v>
      </c>
      <c r="C21" s="28" t="s">
        <v>92</v>
      </c>
      <c r="D21" s="19" t="s">
        <v>93</v>
      </c>
      <c r="E21" s="28" t="s">
        <v>94</v>
      </c>
      <c r="F21" s="18" t="s">
        <v>38</v>
      </c>
      <c r="G21" s="19">
        <v>600</v>
      </c>
      <c r="H21" s="20"/>
      <c r="I21" s="22">
        <f t="shared" si="0"/>
        <v>600</v>
      </c>
      <c r="J21" s="19"/>
      <c r="K21" s="20"/>
      <c r="L21" s="22">
        <f t="shared" si="1"/>
        <v>0</v>
      </c>
      <c r="M21" s="19"/>
      <c r="N21" s="20"/>
      <c r="O21" s="22">
        <f t="shared" si="2"/>
        <v>0</v>
      </c>
      <c r="P21" s="19"/>
      <c r="Q21" s="20"/>
      <c r="R21" s="22">
        <f t="shared" si="3"/>
        <v>0</v>
      </c>
      <c r="S21" s="19"/>
      <c r="T21" s="20"/>
      <c r="U21" s="22">
        <f t="shared" si="4"/>
        <v>0</v>
      </c>
      <c r="V21" s="19"/>
      <c r="W21" s="20"/>
      <c r="X21" s="22">
        <f t="shared" si="5"/>
        <v>0</v>
      </c>
      <c r="Y21" s="19"/>
      <c r="Z21" s="26">
        <f t="shared" si="6"/>
        <v>600</v>
      </c>
      <c r="AA21" s="20">
        <f t="shared" si="7"/>
        <v>0</v>
      </c>
      <c r="AB21" s="22">
        <f t="shared" si="8"/>
        <v>600</v>
      </c>
      <c r="AC21" s="26">
        <v>11700</v>
      </c>
      <c r="AD21" s="19"/>
      <c r="AE21" s="11">
        <f t="shared" si="9"/>
        <v>11700</v>
      </c>
      <c r="AF21" s="11">
        <f t="shared" si="10"/>
        <v>0</v>
      </c>
      <c r="AG21" s="11">
        <f t="shared" si="11"/>
        <v>11700</v>
      </c>
    </row>
    <row r="22" spans="1:33">
      <c r="A22" s="19"/>
      <c r="B22" s="19" t="s">
        <v>95</v>
      </c>
      <c r="C22" s="28" t="s">
        <v>96</v>
      </c>
      <c r="D22" s="19" t="s">
        <v>97</v>
      </c>
      <c r="E22" s="28" t="s">
        <v>98</v>
      </c>
      <c r="F22" s="18" t="s">
        <v>38</v>
      </c>
      <c r="G22" s="19">
        <v>2240</v>
      </c>
      <c r="H22" s="20">
        <v>6430</v>
      </c>
      <c r="I22" s="22">
        <f t="shared" si="0"/>
        <v>-4190</v>
      </c>
      <c r="J22" s="19">
        <v>2000</v>
      </c>
      <c r="K22" s="20">
        <v>3340</v>
      </c>
      <c r="L22" s="22">
        <f t="shared" si="1"/>
        <v>-1340</v>
      </c>
      <c r="M22" s="19">
        <v>2000</v>
      </c>
      <c r="N22" s="20">
        <v>370</v>
      </c>
      <c r="O22" s="22">
        <f t="shared" si="2"/>
        <v>1630</v>
      </c>
      <c r="P22" s="19">
        <v>3451</v>
      </c>
      <c r="Q22" s="20">
        <v>2289</v>
      </c>
      <c r="R22" s="22">
        <f t="shared" si="3"/>
        <v>1162</v>
      </c>
      <c r="S22" s="19"/>
      <c r="T22" s="20">
        <v>1251</v>
      </c>
      <c r="U22" s="22">
        <f t="shared" si="4"/>
        <v>-1251</v>
      </c>
      <c r="V22" s="19">
        <v>1900</v>
      </c>
      <c r="W22" s="20">
        <v>1535</v>
      </c>
      <c r="X22" s="22">
        <f t="shared" si="5"/>
        <v>365</v>
      </c>
      <c r="Y22" s="19">
        <v>2700</v>
      </c>
      <c r="Z22" s="26">
        <f t="shared" si="6"/>
        <v>14291</v>
      </c>
      <c r="AA22" s="20">
        <f t="shared" si="7"/>
        <v>17915</v>
      </c>
      <c r="AB22" s="22">
        <f t="shared" si="8"/>
        <v>-3624</v>
      </c>
      <c r="AC22" s="26">
        <v>2700</v>
      </c>
      <c r="AD22" s="19"/>
      <c r="AE22" s="11">
        <f t="shared" si="9"/>
        <v>0</v>
      </c>
      <c r="AF22" s="11">
        <f t="shared" si="10"/>
        <v>15215</v>
      </c>
      <c r="AG22" s="11">
        <f t="shared" si="11"/>
        <v>17915</v>
      </c>
    </row>
    <row r="23" spans="1:33">
      <c r="A23" s="19"/>
      <c r="B23" s="19" t="s">
        <v>95</v>
      </c>
      <c r="C23" s="28" t="s">
        <v>99</v>
      </c>
      <c r="D23" s="19" t="s">
        <v>100</v>
      </c>
      <c r="E23" s="28" t="s">
        <v>101</v>
      </c>
      <c r="F23" s="18" t="s">
        <v>38</v>
      </c>
      <c r="G23" s="19">
        <v>2240</v>
      </c>
      <c r="H23" s="20">
        <v>6430</v>
      </c>
      <c r="I23" s="22">
        <f t="shared" si="0"/>
        <v>-4190</v>
      </c>
      <c r="J23" s="19">
        <v>2000</v>
      </c>
      <c r="K23" s="20">
        <v>3340</v>
      </c>
      <c r="L23" s="22">
        <f t="shared" si="1"/>
        <v>-1340</v>
      </c>
      <c r="M23" s="19">
        <v>2000</v>
      </c>
      <c r="N23" s="20">
        <v>370</v>
      </c>
      <c r="O23" s="22">
        <f t="shared" si="2"/>
        <v>1630</v>
      </c>
      <c r="P23" s="19">
        <v>3451</v>
      </c>
      <c r="Q23" s="20">
        <v>2289</v>
      </c>
      <c r="R23" s="22">
        <f t="shared" si="3"/>
        <v>1162</v>
      </c>
      <c r="S23" s="19"/>
      <c r="T23" s="20">
        <v>1251</v>
      </c>
      <c r="U23" s="22">
        <f t="shared" si="4"/>
        <v>-1251</v>
      </c>
      <c r="V23" s="19">
        <v>1900</v>
      </c>
      <c r="W23" s="20">
        <v>1535</v>
      </c>
      <c r="X23" s="22">
        <f t="shared" si="5"/>
        <v>365</v>
      </c>
      <c r="Y23" s="19">
        <v>2700</v>
      </c>
      <c r="Z23" s="26">
        <f t="shared" si="6"/>
        <v>14291</v>
      </c>
      <c r="AA23" s="20">
        <f t="shared" si="7"/>
        <v>17915</v>
      </c>
      <c r="AB23" s="22">
        <f t="shared" si="8"/>
        <v>-3624</v>
      </c>
      <c r="AC23" s="26">
        <v>2700</v>
      </c>
      <c r="AD23" s="19"/>
      <c r="AE23" s="11">
        <f t="shared" si="9"/>
        <v>0</v>
      </c>
      <c r="AF23" s="11">
        <f t="shared" si="10"/>
        <v>15215</v>
      </c>
      <c r="AG23" s="11">
        <f t="shared" si="11"/>
        <v>17915</v>
      </c>
    </row>
    <row r="24" spans="1:33">
      <c r="A24" s="19"/>
      <c r="B24" s="19" t="s">
        <v>95</v>
      </c>
      <c r="C24" s="28" t="s">
        <v>102</v>
      </c>
      <c r="D24" s="19" t="s">
        <v>103</v>
      </c>
      <c r="E24" s="28" t="s">
        <v>104</v>
      </c>
      <c r="F24" s="18" t="s">
        <v>38</v>
      </c>
      <c r="G24" s="19">
        <v>2240</v>
      </c>
      <c r="H24" s="20">
        <v>6430</v>
      </c>
      <c r="I24" s="22">
        <f t="shared" si="0"/>
        <v>-4190</v>
      </c>
      <c r="J24" s="19">
        <v>2000</v>
      </c>
      <c r="K24" s="20">
        <v>3340</v>
      </c>
      <c r="L24" s="22">
        <f t="shared" si="1"/>
        <v>-1340</v>
      </c>
      <c r="M24" s="19">
        <v>2000</v>
      </c>
      <c r="N24" s="20">
        <v>370</v>
      </c>
      <c r="O24" s="22">
        <f t="shared" si="2"/>
        <v>1630</v>
      </c>
      <c r="P24" s="19">
        <v>3451</v>
      </c>
      <c r="Q24" s="20">
        <v>2289</v>
      </c>
      <c r="R24" s="22">
        <f t="shared" si="3"/>
        <v>1162</v>
      </c>
      <c r="S24" s="19"/>
      <c r="T24" s="20">
        <v>1251</v>
      </c>
      <c r="U24" s="22">
        <f t="shared" si="4"/>
        <v>-1251</v>
      </c>
      <c r="V24" s="19">
        <v>1900</v>
      </c>
      <c r="W24" s="20">
        <v>1535</v>
      </c>
      <c r="X24" s="22">
        <f t="shared" si="5"/>
        <v>365</v>
      </c>
      <c r="Y24" s="19">
        <v>2700</v>
      </c>
      <c r="Z24" s="26">
        <f t="shared" si="6"/>
        <v>14291</v>
      </c>
      <c r="AA24" s="20">
        <f t="shared" si="7"/>
        <v>17915</v>
      </c>
      <c r="AB24" s="22">
        <f t="shared" si="8"/>
        <v>-3624</v>
      </c>
      <c r="AC24" s="26">
        <v>2700</v>
      </c>
      <c r="AD24" s="19"/>
      <c r="AE24" s="11">
        <f t="shared" si="9"/>
        <v>0</v>
      </c>
      <c r="AF24" s="11">
        <f t="shared" si="10"/>
        <v>15215</v>
      </c>
      <c r="AG24" s="11">
        <f t="shared" si="11"/>
        <v>17915</v>
      </c>
    </row>
    <row r="25" spans="1:33">
      <c r="A25" s="19"/>
      <c r="B25" s="19" t="s">
        <v>95</v>
      </c>
      <c r="C25" s="28" t="s">
        <v>105</v>
      </c>
      <c r="D25" s="19" t="s">
        <v>106</v>
      </c>
      <c r="E25" s="28" t="s">
        <v>107</v>
      </c>
      <c r="F25" s="18" t="s">
        <v>38</v>
      </c>
      <c r="G25" s="19">
        <v>2240</v>
      </c>
      <c r="H25" s="20">
        <v>6430</v>
      </c>
      <c r="I25" s="22">
        <f t="shared" si="0"/>
        <v>-4190</v>
      </c>
      <c r="J25" s="19">
        <v>2000</v>
      </c>
      <c r="K25" s="20">
        <v>3340</v>
      </c>
      <c r="L25" s="22">
        <f t="shared" si="1"/>
        <v>-1340</v>
      </c>
      <c r="M25" s="19">
        <v>2000</v>
      </c>
      <c r="N25" s="20">
        <v>370</v>
      </c>
      <c r="O25" s="22">
        <f t="shared" si="2"/>
        <v>1630</v>
      </c>
      <c r="P25" s="19">
        <v>3451</v>
      </c>
      <c r="Q25" s="20">
        <v>2289</v>
      </c>
      <c r="R25" s="22">
        <f t="shared" si="3"/>
        <v>1162</v>
      </c>
      <c r="S25" s="19"/>
      <c r="T25" s="20">
        <v>1251</v>
      </c>
      <c r="U25" s="22">
        <f t="shared" si="4"/>
        <v>-1251</v>
      </c>
      <c r="V25" s="19">
        <v>1900</v>
      </c>
      <c r="W25" s="20">
        <v>1535</v>
      </c>
      <c r="X25" s="22">
        <f t="shared" si="5"/>
        <v>365</v>
      </c>
      <c r="Y25" s="19">
        <v>2700</v>
      </c>
      <c r="Z25" s="26">
        <f t="shared" si="6"/>
        <v>14291</v>
      </c>
      <c r="AA25" s="20">
        <f t="shared" si="7"/>
        <v>17915</v>
      </c>
      <c r="AB25" s="22">
        <f t="shared" si="8"/>
        <v>-3624</v>
      </c>
      <c r="AC25" s="26">
        <v>2700</v>
      </c>
      <c r="AD25" s="19"/>
      <c r="AE25" s="11">
        <f t="shared" si="9"/>
        <v>0</v>
      </c>
      <c r="AF25" s="11">
        <f t="shared" si="10"/>
        <v>15215</v>
      </c>
      <c r="AG25" s="11">
        <f t="shared" si="11"/>
        <v>17915</v>
      </c>
    </row>
    <row r="26" spans="1:33">
      <c r="A26" s="19"/>
      <c r="B26" s="19" t="s">
        <v>95</v>
      </c>
      <c r="C26" s="19" t="s">
        <v>108</v>
      </c>
      <c r="D26" s="19" t="s">
        <v>109</v>
      </c>
      <c r="E26" s="19" t="s">
        <v>110</v>
      </c>
      <c r="F26" s="18" t="s">
        <v>38</v>
      </c>
      <c r="G26" s="19">
        <v>2716</v>
      </c>
      <c r="H26" s="20">
        <v>6430</v>
      </c>
      <c r="I26" s="22">
        <f t="shared" si="0"/>
        <v>-3714</v>
      </c>
      <c r="J26" s="19">
        <v>2000</v>
      </c>
      <c r="K26" s="20">
        <v>3340</v>
      </c>
      <c r="L26" s="22">
        <f t="shared" si="1"/>
        <v>-1340</v>
      </c>
      <c r="M26" s="19">
        <v>2000</v>
      </c>
      <c r="N26" s="20">
        <v>370</v>
      </c>
      <c r="O26" s="22">
        <f t="shared" si="2"/>
        <v>1630</v>
      </c>
      <c r="P26" s="19">
        <v>3451</v>
      </c>
      <c r="Q26" s="20">
        <v>2289</v>
      </c>
      <c r="R26" s="22">
        <f t="shared" si="3"/>
        <v>1162</v>
      </c>
      <c r="S26" s="19"/>
      <c r="T26" s="20">
        <v>1251</v>
      </c>
      <c r="U26" s="22">
        <f t="shared" si="4"/>
        <v>-1251</v>
      </c>
      <c r="V26" s="19">
        <v>1900</v>
      </c>
      <c r="W26" s="20">
        <v>1535</v>
      </c>
      <c r="X26" s="22">
        <f t="shared" si="5"/>
        <v>365</v>
      </c>
      <c r="Y26" s="19">
        <v>2700</v>
      </c>
      <c r="Z26" s="26">
        <f t="shared" si="6"/>
        <v>14767</v>
      </c>
      <c r="AA26" s="20">
        <f t="shared" si="7"/>
        <v>17915</v>
      </c>
      <c r="AB26" s="22">
        <f t="shared" si="8"/>
        <v>-3148</v>
      </c>
      <c r="AC26" s="26">
        <v>2700</v>
      </c>
      <c r="AD26" s="19"/>
      <c r="AE26" s="11">
        <f t="shared" si="9"/>
        <v>0</v>
      </c>
      <c r="AF26" s="11">
        <f t="shared" si="10"/>
        <v>15215</v>
      </c>
      <c r="AG26" s="11">
        <f t="shared" si="11"/>
        <v>17915</v>
      </c>
    </row>
    <row r="27" spans="1:33">
      <c r="A27" s="19"/>
      <c r="B27" s="19" t="s">
        <v>95</v>
      </c>
      <c r="C27" s="19" t="s">
        <v>111</v>
      </c>
      <c r="D27" s="19" t="s">
        <v>112</v>
      </c>
      <c r="E27" s="19" t="s">
        <v>113</v>
      </c>
      <c r="F27" s="18" t="s">
        <v>38</v>
      </c>
      <c r="G27" s="19">
        <v>10864</v>
      </c>
      <c r="H27" s="20">
        <f>4*6430</f>
        <v>25720</v>
      </c>
      <c r="I27" s="22">
        <f t="shared" si="0"/>
        <v>-14856</v>
      </c>
      <c r="J27" s="19">
        <v>8000</v>
      </c>
      <c r="K27" s="20">
        <f>4*3340</f>
        <v>13360</v>
      </c>
      <c r="L27" s="22">
        <f t="shared" si="1"/>
        <v>-5360</v>
      </c>
      <c r="M27" s="19">
        <v>5000</v>
      </c>
      <c r="N27" s="20">
        <f>4*370</f>
        <v>1480</v>
      </c>
      <c r="O27" s="22">
        <f t="shared" si="2"/>
        <v>3520</v>
      </c>
      <c r="P27" s="19">
        <v>14604</v>
      </c>
      <c r="Q27" s="20">
        <f>4*2289</f>
        <v>9156</v>
      </c>
      <c r="R27" s="22">
        <f t="shared" si="3"/>
        <v>5448</v>
      </c>
      <c r="S27" s="19"/>
      <c r="T27" s="20">
        <f>4*1251</f>
        <v>5004</v>
      </c>
      <c r="U27" s="22">
        <f t="shared" si="4"/>
        <v>-5004</v>
      </c>
      <c r="V27" s="19">
        <v>7600</v>
      </c>
      <c r="W27" s="20">
        <f>4*1535</f>
        <v>6140</v>
      </c>
      <c r="X27" s="22">
        <f t="shared" si="5"/>
        <v>1460</v>
      </c>
      <c r="Y27" s="19">
        <v>13200</v>
      </c>
      <c r="Z27" s="26">
        <f t="shared" si="6"/>
        <v>59268</v>
      </c>
      <c r="AA27" s="20">
        <f t="shared" si="7"/>
        <v>74060</v>
      </c>
      <c r="AB27" s="22">
        <f t="shared" si="8"/>
        <v>-14792</v>
      </c>
      <c r="AC27" s="26">
        <v>13200</v>
      </c>
      <c r="AD27" s="19"/>
      <c r="AE27" s="11">
        <f t="shared" si="9"/>
        <v>0</v>
      </c>
      <c r="AF27" s="11">
        <f t="shared" si="10"/>
        <v>60860</v>
      </c>
      <c r="AG27" s="11">
        <f t="shared" si="11"/>
        <v>74060</v>
      </c>
    </row>
    <row r="28" spans="1:33">
      <c r="A28" s="19"/>
      <c r="B28" s="19" t="s">
        <v>114</v>
      </c>
      <c r="C28" s="19" t="s">
        <v>115</v>
      </c>
      <c r="D28" s="19" t="s">
        <v>116</v>
      </c>
      <c r="E28" s="28" t="s">
        <v>117</v>
      </c>
      <c r="F28" s="18" t="s">
        <v>38</v>
      </c>
      <c r="G28" s="19">
        <v>13100</v>
      </c>
      <c r="H28" s="20">
        <v>6430</v>
      </c>
      <c r="I28" s="22">
        <f t="shared" si="0"/>
        <v>6670</v>
      </c>
      <c r="J28" s="19">
        <v>2500</v>
      </c>
      <c r="K28" s="20">
        <v>3340</v>
      </c>
      <c r="L28" s="22">
        <f t="shared" si="1"/>
        <v>-840</v>
      </c>
      <c r="M28" s="19">
        <v>2150</v>
      </c>
      <c r="N28" s="20">
        <v>370</v>
      </c>
      <c r="O28" s="22">
        <f t="shared" si="2"/>
        <v>1780</v>
      </c>
      <c r="P28" s="19">
        <v>4051</v>
      </c>
      <c r="Q28" s="20">
        <v>2289</v>
      </c>
      <c r="R28" s="22">
        <f t="shared" si="3"/>
        <v>1762</v>
      </c>
      <c r="S28" s="19"/>
      <c r="T28" s="20">
        <v>1251</v>
      </c>
      <c r="U28" s="22">
        <f t="shared" si="4"/>
        <v>-1251</v>
      </c>
      <c r="V28" s="19"/>
      <c r="W28" s="20">
        <v>1535</v>
      </c>
      <c r="X28" s="22">
        <f t="shared" si="5"/>
        <v>-1535</v>
      </c>
      <c r="Y28" s="19">
        <v>3300</v>
      </c>
      <c r="Z28" s="26">
        <f t="shared" si="6"/>
        <v>25101</v>
      </c>
      <c r="AA28" s="20">
        <f t="shared" si="7"/>
        <v>18515</v>
      </c>
      <c r="AB28" s="22">
        <f t="shared" si="8"/>
        <v>6586</v>
      </c>
      <c r="AC28" s="26">
        <v>6800</v>
      </c>
      <c r="AD28" s="19"/>
      <c r="AE28" s="11">
        <f t="shared" si="9"/>
        <v>3500</v>
      </c>
      <c r="AF28" s="11">
        <f t="shared" si="10"/>
        <v>15215</v>
      </c>
      <c r="AG28" s="11">
        <f t="shared" si="11"/>
        <v>22015</v>
      </c>
    </row>
    <row r="29" spans="1:33">
      <c r="A29" s="19"/>
      <c r="B29" s="19" t="s">
        <v>118</v>
      </c>
      <c r="C29" s="19" t="s">
        <v>119</v>
      </c>
      <c r="D29" s="19" t="s">
        <v>120</v>
      </c>
      <c r="E29" s="19" t="s">
        <v>121</v>
      </c>
      <c r="F29" s="18" t="s">
        <v>38</v>
      </c>
      <c r="G29" s="19">
        <v>12000</v>
      </c>
      <c r="H29" s="20">
        <v>6430</v>
      </c>
      <c r="I29" s="22">
        <f t="shared" si="0"/>
        <v>5570</v>
      </c>
      <c r="J29" s="19">
        <v>2000</v>
      </c>
      <c r="K29" s="20">
        <v>3340</v>
      </c>
      <c r="L29" s="22">
        <f t="shared" si="1"/>
        <v>-1340</v>
      </c>
      <c r="M29" s="19">
        <v>2150</v>
      </c>
      <c r="N29" s="20">
        <v>370</v>
      </c>
      <c r="O29" s="22">
        <f t="shared" si="2"/>
        <v>1780</v>
      </c>
      <c r="P29" s="19">
        <v>3451</v>
      </c>
      <c r="Q29" s="20">
        <v>2289</v>
      </c>
      <c r="R29" s="22">
        <f t="shared" si="3"/>
        <v>1162</v>
      </c>
      <c r="S29" s="19"/>
      <c r="T29" s="20">
        <v>1251</v>
      </c>
      <c r="U29" s="22">
        <f t="shared" si="4"/>
        <v>-1251</v>
      </c>
      <c r="V29" s="19">
        <v>1900</v>
      </c>
      <c r="W29" s="20">
        <v>1535</v>
      </c>
      <c r="X29" s="22">
        <f t="shared" si="5"/>
        <v>365</v>
      </c>
      <c r="Y29" s="19"/>
      <c r="Z29" s="26">
        <f t="shared" si="6"/>
        <v>21501</v>
      </c>
      <c r="AA29" s="20">
        <f t="shared" si="7"/>
        <v>15215</v>
      </c>
      <c r="AB29" s="22">
        <f t="shared" si="8"/>
        <v>6286</v>
      </c>
      <c r="AC29" s="26">
        <v>8000</v>
      </c>
      <c r="AD29" s="19"/>
      <c r="AE29" s="11">
        <f t="shared" si="9"/>
        <v>8000</v>
      </c>
      <c r="AF29" s="11">
        <f t="shared" si="10"/>
        <v>15215</v>
      </c>
      <c r="AG29" s="11">
        <f t="shared" si="11"/>
        <v>23215</v>
      </c>
    </row>
    <row r="30" spans="1:33">
      <c r="A30" s="19"/>
      <c r="B30" s="19" t="s">
        <v>122</v>
      </c>
      <c r="C30" s="19" t="s">
        <v>123</v>
      </c>
      <c r="D30" s="19" t="s">
        <v>124</v>
      </c>
      <c r="E30" s="28" t="s">
        <v>125</v>
      </c>
      <c r="F30" s="18" t="s">
        <v>38</v>
      </c>
      <c r="G30" s="19">
        <v>24000</v>
      </c>
      <c r="H30" s="20">
        <f>2*6430</f>
        <v>12860</v>
      </c>
      <c r="I30" s="22">
        <f t="shared" si="0"/>
        <v>11140</v>
      </c>
      <c r="J30" s="19">
        <v>4000</v>
      </c>
      <c r="K30" s="20">
        <f>2*3340</f>
        <v>6680</v>
      </c>
      <c r="L30" s="22">
        <f t="shared" si="1"/>
        <v>-2680</v>
      </c>
      <c r="M30" s="19">
        <v>4000</v>
      </c>
      <c r="N30" s="20">
        <f>2*370</f>
        <v>740</v>
      </c>
      <c r="O30" s="22">
        <f t="shared" si="2"/>
        <v>3260</v>
      </c>
      <c r="P30" s="19">
        <v>6902</v>
      </c>
      <c r="Q30" s="20">
        <f>2*2289</f>
        <v>4578</v>
      </c>
      <c r="R30" s="22">
        <f t="shared" si="3"/>
        <v>2324</v>
      </c>
      <c r="S30" s="19"/>
      <c r="T30" s="20">
        <f>2*1251</f>
        <v>2502</v>
      </c>
      <c r="U30" s="22">
        <f t="shared" si="4"/>
        <v>-2502</v>
      </c>
      <c r="V30" s="19"/>
      <c r="W30" s="20">
        <f>2*1535</f>
        <v>3070</v>
      </c>
      <c r="X30" s="22">
        <f t="shared" si="5"/>
        <v>-3070</v>
      </c>
      <c r="Y30" s="19">
        <v>5400</v>
      </c>
      <c r="Z30" s="26">
        <f t="shared" si="6"/>
        <v>44302</v>
      </c>
      <c r="AA30" s="20">
        <f t="shared" si="7"/>
        <v>35830</v>
      </c>
      <c r="AB30" s="22">
        <f t="shared" si="8"/>
        <v>8472</v>
      </c>
      <c r="AC30" s="26">
        <v>5000</v>
      </c>
      <c r="AD30" s="19"/>
      <c r="AE30" s="11">
        <f t="shared" si="9"/>
        <v>-400</v>
      </c>
      <c r="AF30" s="11">
        <f t="shared" si="10"/>
        <v>30430</v>
      </c>
      <c r="AG30" s="11">
        <f t="shared" si="11"/>
        <v>35430</v>
      </c>
    </row>
    <row r="31" spans="1:33">
      <c r="A31" s="19"/>
      <c r="B31" s="19" t="s">
        <v>72</v>
      </c>
      <c r="C31" s="19" t="s">
        <v>126</v>
      </c>
      <c r="D31" s="19" t="s">
        <v>127</v>
      </c>
      <c r="E31" s="19" t="s">
        <v>128</v>
      </c>
      <c r="F31" s="18" t="s">
        <v>38</v>
      </c>
      <c r="G31" s="19">
        <v>12000</v>
      </c>
      <c r="H31" s="20">
        <v>6430</v>
      </c>
      <c r="I31" s="22">
        <f t="shared" si="0"/>
        <v>5570</v>
      </c>
      <c r="J31" s="19">
        <v>2000</v>
      </c>
      <c r="K31" s="20">
        <v>3340</v>
      </c>
      <c r="L31" s="22">
        <f t="shared" si="1"/>
        <v>-1340</v>
      </c>
      <c r="M31" s="19">
        <v>2000</v>
      </c>
      <c r="N31" s="20">
        <v>370</v>
      </c>
      <c r="O31" s="22">
        <f t="shared" si="2"/>
        <v>1630</v>
      </c>
      <c r="P31" s="19">
        <v>3451</v>
      </c>
      <c r="Q31" s="20">
        <v>2289</v>
      </c>
      <c r="R31" s="22">
        <f t="shared" si="3"/>
        <v>1162</v>
      </c>
      <c r="S31" s="19"/>
      <c r="T31" s="20">
        <v>1251</v>
      </c>
      <c r="U31" s="22">
        <f t="shared" si="4"/>
        <v>-1251</v>
      </c>
      <c r="V31" s="19">
        <v>1900</v>
      </c>
      <c r="W31" s="20">
        <v>1535</v>
      </c>
      <c r="X31" s="22">
        <f t="shared" si="5"/>
        <v>365</v>
      </c>
      <c r="Y31" s="19">
        <v>2700</v>
      </c>
      <c r="Z31" s="26">
        <f t="shared" si="6"/>
        <v>24051</v>
      </c>
      <c r="AA31" s="20">
        <f t="shared" si="7"/>
        <v>17915</v>
      </c>
      <c r="AB31" s="22">
        <f t="shared" si="8"/>
        <v>6136</v>
      </c>
      <c r="AC31" s="26">
        <v>3000</v>
      </c>
      <c r="AD31" s="19"/>
      <c r="AE31" s="11">
        <f t="shared" si="9"/>
        <v>300</v>
      </c>
      <c r="AF31" s="11">
        <f t="shared" si="10"/>
        <v>15215</v>
      </c>
      <c r="AG31" s="11">
        <f t="shared" si="11"/>
        <v>18215</v>
      </c>
    </row>
    <row r="32" ht="15" customHeight="1" spans="1:30">
      <c r="A32" s="13"/>
      <c r="B32" s="13"/>
      <c r="C32" s="13"/>
      <c r="D32" s="13"/>
      <c r="E32" s="13" t="s">
        <v>129</v>
      </c>
      <c r="F32" s="21" t="s">
        <v>38</v>
      </c>
      <c r="G32" s="13">
        <f t="shared" ref="G32:X32" si="12">SUM(G4:G31)</f>
        <v>263840</v>
      </c>
      <c r="H32" s="13">
        <f t="shared" si="12"/>
        <v>189530</v>
      </c>
      <c r="I32" s="13">
        <f t="shared" si="12"/>
        <v>74310</v>
      </c>
      <c r="J32" s="13">
        <f t="shared" si="12"/>
        <v>64500</v>
      </c>
      <c r="K32" s="13">
        <f t="shared" si="12"/>
        <v>101290</v>
      </c>
      <c r="L32" s="13">
        <f t="shared" si="12"/>
        <v>-36790</v>
      </c>
      <c r="M32" s="13">
        <f t="shared" si="12"/>
        <v>60300</v>
      </c>
      <c r="N32" s="13">
        <f t="shared" si="12"/>
        <v>10960</v>
      </c>
      <c r="O32" s="13">
        <f t="shared" si="12"/>
        <v>49340</v>
      </c>
      <c r="P32" s="13">
        <f t="shared" si="12"/>
        <v>105028</v>
      </c>
      <c r="Q32" s="13">
        <f t="shared" si="12"/>
        <v>68062</v>
      </c>
      <c r="R32" s="13">
        <f t="shared" si="12"/>
        <v>36966</v>
      </c>
      <c r="S32" s="13">
        <f t="shared" si="12"/>
        <v>5400</v>
      </c>
      <c r="T32" s="13">
        <f t="shared" si="12"/>
        <v>39448</v>
      </c>
      <c r="U32" s="13">
        <f t="shared" si="12"/>
        <v>-34048</v>
      </c>
      <c r="V32" s="13">
        <f t="shared" si="12"/>
        <v>55500</v>
      </c>
      <c r="W32" s="13">
        <f t="shared" si="12"/>
        <v>46894</v>
      </c>
      <c r="X32" s="13">
        <f t="shared" si="12"/>
        <v>8606</v>
      </c>
      <c r="Y32" s="13"/>
      <c r="Z32" s="26">
        <f t="shared" si="6"/>
        <v>554568</v>
      </c>
      <c r="AA32" s="13">
        <f>SUM(AA4:AA31)</f>
        <v>538284</v>
      </c>
      <c r="AB32" s="13">
        <f>SUM(AB4:AB31)</f>
        <v>98384</v>
      </c>
      <c r="AC32" s="13"/>
      <c r="AD32" s="13"/>
    </row>
  </sheetData>
  <mergeCells count="16">
    <mergeCell ref="A1:AD1"/>
    <mergeCell ref="G2:Y2"/>
    <mergeCell ref="A2:A3"/>
    <mergeCell ref="A4:A5"/>
    <mergeCell ref="A6:A31"/>
    <mergeCell ref="B2:B3"/>
    <mergeCell ref="C2:C3"/>
    <mergeCell ref="D2:D3"/>
    <mergeCell ref="E2:E3"/>
    <mergeCell ref="F2:F3"/>
    <mergeCell ref="Z2:Z3"/>
    <mergeCell ref="AA2:AA3"/>
    <mergeCell ref="AB2:AB3"/>
    <mergeCell ref="AC2:AC3"/>
    <mergeCell ref="AD2:AD3"/>
    <mergeCell ref="AE2:AE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0"/>
  <sheetViews>
    <sheetView tabSelected="1" workbookViewId="0">
      <selection activeCell="G24" sqref="G24"/>
    </sheetView>
  </sheetViews>
  <sheetFormatPr defaultColWidth="9" defaultRowHeight="13.5"/>
  <cols>
    <col min="1" max="1" width="8" customWidth="1"/>
    <col min="2" max="2" width="11.75" customWidth="1"/>
    <col min="3" max="3" width="13.375" customWidth="1"/>
    <col min="4" max="4" width="33.25" customWidth="1"/>
    <col min="5" max="5" width="6.125" customWidth="1"/>
    <col min="6" max="6" width="9.625" customWidth="1"/>
    <col min="7" max="7" width="28.875" customWidth="1"/>
    <col min="8" max="8" width="8.625" customWidth="1"/>
    <col min="9" max="9" width="8.75" customWidth="1"/>
  </cols>
  <sheetData>
    <row r="2" spans="1:1">
      <c r="A2" s="1" t="s">
        <v>130</v>
      </c>
    </row>
    <row r="3" ht="15" customHeight="1" spans="1:9">
      <c r="A3" s="2" t="s">
        <v>1</v>
      </c>
      <c r="B3" s="2" t="s">
        <v>2</v>
      </c>
      <c r="C3" s="2" t="s">
        <v>4</v>
      </c>
      <c r="D3" s="2" t="s">
        <v>5</v>
      </c>
      <c r="E3" s="2" t="s">
        <v>6</v>
      </c>
      <c r="F3" s="3" t="s">
        <v>131</v>
      </c>
      <c r="G3" s="4" t="s">
        <v>132</v>
      </c>
      <c r="H3" s="3" t="s">
        <v>133</v>
      </c>
      <c r="I3" s="3" t="s">
        <v>13</v>
      </c>
    </row>
    <row r="4" ht="26.25" customHeight="1" spans="1:9">
      <c r="A4" s="2"/>
      <c r="B4" s="2"/>
      <c r="C4" s="2"/>
      <c r="D4" s="2"/>
      <c r="E4" s="2"/>
      <c r="F4" s="5"/>
      <c r="G4" s="4"/>
      <c r="H4" s="5"/>
      <c r="I4" s="5"/>
    </row>
    <row r="5" ht="16.5" spans="1:9">
      <c r="A5" s="6" t="s">
        <v>33</v>
      </c>
      <c r="B5" s="6" t="s">
        <v>34</v>
      </c>
      <c r="C5" s="6" t="s">
        <v>36</v>
      </c>
      <c r="D5" s="6" t="s">
        <v>37</v>
      </c>
      <c r="E5" s="6" t="s">
        <v>134</v>
      </c>
      <c r="F5" s="6">
        <v>18182</v>
      </c>
      <c r="G5" s="6">
        <v>26231</v>
      </c>
      <c r="H5" s="7">
        <v>11149</v>
      </c>
      <c r="I5" s="9">
        <v>8049</v>
      </c>
    </row>
    <row r="6" ht="16.5" spans="1:9">
      <c r="A6" s="6"/>
      <c r="B6" s="6" t="s">
        <v>39</v>
      </c>
      <c r="C6" s="6" t="s">
        <v>41</v>
      </c>
      <c r="D6" s="6" t="s">
        <v>42</v>
      </c>
      <c r="E6" s="6" t="s">
        <v>134</v>
      </c>
      <c r="F6" s="6">
        <v>18182</v>
      </c>
      <c r="G6" s="6">
        <v>19282</v>
      </c>
      <c r="H6" s="7">
        <v>4200</v>
      </c>
      <c r="I6" s="9">
        <v>1100</v>
      </c>
    </row>
    <row r="7" ht="16.5" spans="1:9">
      <c r="A7" s="8" t="s">
        <v>43</v>
      </c>
      <c r="B7" s="8" t="s">
        <v>44</v>
      </c>
      <c r="C7" s="8" t="s">
        <v>46</v>
      </c>
      <c r="D7" s="8" t="s">
        <v>47</v>
      </c>
      <c r="E7" s="6" t="s">
        <v>134</v>
      </c>
      <c r="F7" s="6">
        <v>17915</v>
      </c>
      <c r="G7" s="6">
        <v>20293</v>
      </c>
      <c r="H7" s="7">
        <v>5078</v>
      </c>
      <c r="I7" s="9">
        <v>2378</v>
      </c>
    </row>
    <row r="8" ht="16.5" spans="1:9">
      <c r="A8" s="8"/>
      <c r="B8" s="8" t="s">
        <v>44</v>
      </c>
      <c r="C8" s="8" t="s">
        <v>49</v>
      </c>
      <c r="D8" s="8" t="s">
        <v>50</v>
      </c>
      <c r="E8" s="6" t="s">
        <v>134</v>
      </c>
      <c r="F8" s="6">
        <v>17915</v>
      </c>
      <c r="G8" s="6">
        <v>20180</v>
      </c>
      <c r="H8" s="7">
        <v>4965</v>
      </c>
      <c r="I8" s="9">
        <v>2265</v>
      </c>
    </row>
    <row r="9" ht="16.5" spans="1:9">
      <c r="A9" s="8"/>
      <c r="B9" s="8" t="s">
        <v>44</v>
      </c>
      <c r="C9" s="8" t="s">
        <v>52</v>
      </c>
      <c r="D9" s="8" t="s">
        <v>53</v>
      </c>
      <c r="E9" s="6" t="s">
        <v>134</v>
      </c>
      <c r="F9" s="6">
        <v>17915</v>
      </c>
      <c r="G9" s="6">
        <v>23292</v>
      </c>
      <c r="H9" s="7">
        <v>8077</v>
      </c>
      <c r="I9" s="9">
        <v>5377</v>
      </c>
    </row>
    <row r="10" ht="16.5" spans="1:9">
      <c r="A10" s="8"/>
      <c r="B10" s="8" t="s">
        <v>44</v>
      </c>
      <c r="C10" s="8" t="s">
        <v>55</v>
      </c>
      <c r="D10" s="8" t="s">
        <v>56</v>
      </c>
      <c r="E10" s="6" t="s">
        <v>134</v>
      </c>
      <c r="F10" s="6">
        <v>17915</v>
      </c>
      <c r="G10" s="6">
        <v>21949</v>
      </c>
      <c r="H10" s="7">
        <v>6734</v>
      </c>
      <c r="I10" s="9">
        <v>4034</v>
      </c>
    </row>
    <row r="11" ht="16.5" spans="1:9">
      <c r="A11" s="8"/>
      <c r="B11" s="8" t="s">
        <v>44</v>
      </c>
      <c r="C11" s="8" t="s">
        <v>58</v>
      </c>
      <c r="D11" s="8" t="s">
        <v>59</v>
      </c>
      <c r="E11" s="6" t="s">
        <v>134</v>
      </c>
      <c r="F11" s="6">
        <v>17915</v>
      </c>
      <c r="G11" s="6">
        <v>20380</v>
      </c>
      <c r="H11" s="7">
        <v>5165</v>
      </c>
      <c r="I11" s="9">
        <v>2465</v>
      </c>
    </row>
    <row r="12" ht="16.5" spans="1:9">
      <c r="A12" s="8"/>
      <c r="B12" s="8" t="s">
        <v>44</v>
      </c>
      <c r="C12" s="8" t="s">
        <v>61</v>
      </c>
      <c r="D12" s="8" t="s">
        <v>62</v>
      </c>
      <c r="E12" s="6" t="s">
        <v>134</v>
      </c>
      <c r="F12" s="6">
        <v>17915</v>
      </c>
      <c r="G12" s="6">
        <v>27015</v>
      </c>
      <c r="H12" s="7">
        <v>11800</v>
      </c>
      <c r="I12" s="9">
        <v>9100</v>
      </c>
    </row>
    <row r="13" ht="16.5" spans="1:9">
      <c r="A13" s="8"/>
      <c r="B13" s="8" t="s">
        <v>44</v>
      </c>
      <c r="C13" s="8" t="s">
        <v>64</v>
      </c>
      <c r="D13" s="8" t="s">
        <v>65</v>
      </c>
      <c r="E13" s="6" t="s">
        <v>134</v>
      </c>
      <c r="F13" s="6">
        <v>17915</v>
      </c>
      <c r="G13" s="6">
        <v>26775</v>
      </c>
      <c r="H13" s="7">
        <v>11560</v>
      </c>
      <c r="I13" s="9">
        <v>8860</v>
      </c>
    </row>
    <row r="14" ht="16.5" spans="1:9">
      <c r="A14" s="8"/>
      <c r="B14" s="8" t="s">
        <v>44</v>
      </c>
      <c r="C14" s="8" t="s">
        <v>67</v>
      </c>
      <c r="D14" s="8" t="s">
        <v>68</v>
      </c>
      <c r="E14" s="6" t="s">
        <v>134</v>
      </c>
      <c r="F14" s="6">
        <v>17915</v>
      </c>
      <c r="G14" s="6">
        <v>26931</v>
      </c>
      <c r="H14" s="7">
        <v>11716</v>
      </c>
      <c r="I14" s="9">
        <v>9016</v>
      </c>
    </row>
    <row r="15" ht="16.5" spans="1:9">
      <c r="A15" s="8"/>
      <c r="B15" s="8" t="s">
        <v>44</v>
      </c>
      <c r="C15" s="8" t="s">
        <v>70</v>
      </c>
      <c r="D15" s="8" t="s">
        <v>135</v>
      </c>
      <c r="E15" s="6" t="s">
        <v>134</v>
      </c>
      <c r="F15" s="6">
        <v>17915</v>
      </c>
      <c r="G15" s="6">
        <v>26192</v>
      </c>
      <c r="H15" s="7">
        <v>10977</v>
      </c>
      <c r="I15" s="9">
        <v>8277</v>
      </c>
    </row>
    <row r="16" ht="16.5" spans="1:9">
      <c r="A16" s="8"/>
      <c r="B16" s="8" t="s">
        <v>88</v>
      </c>
      <c r="C16" s="8" t="s">
        <v>90</v>
      </c>
      <c r="D16" s="29" t="s">
        <v>91</v>
      </c>
      <c r="E16" s="6" t="s">
        <v>134</v>
      </c>
      <c r="F16" s="6">
        <v>600</v>
      </c>
      <c r="G16" s="6">
        <v>11700</v>
      </c>
      <c r="H16" s="7">
        <v>11700</v>
      </c>
      <c r="I16" s="9">
        <v>11100</v>
      </c>
    </row>
    <row r="17" ht="16.5" spans="1:9">
      <c r="A17" s="8"/>
      <c r="B17" s="8" t="s">
        <v>88</v>
      </c>
      <c r="C17" s="8" t="s">
        <v>93</v>
      </c>
      <c r="D17" s="29" t="s">
        <v>94</v>
      </c>
      <c r="E17" s="6" t="s">
        <v>134</v>
      </c>
      <c r="F17" s="6">
        <v>600</v>
      </c>
      <c r="G17" s="6">
        <v>11700</v>
      </c>
      <c r="H17" s="7">
        <v>11700</v>
      </c>
      <c r="I17" s="9">
        <v>11100</v>
      </c>
    </row>
    <row r="18" ht="16.5" spans="1:9">
      <c r="A18" s="8"/>
      <c r="B18" s="8" t="s">
        <v>114</v>
      </c>
      <c r="C18" s="8" t="s">
        <v>116</v>
      </c>
      <c r="D18" s="29" t="s">
        <v>117</v>
      </c>
      <c r="E18" s="6" t="s">
        <v>134</v>
      </c>
      <c r="F18" s="6">
        <v>18515</v>
      </c>
      <c r="G18" s="6">
        <v>22015</v>
      </c>
      <c r="H18" s="7">
        <v>6800</v>
      </c>
      <c r="I18" s="9">
        <v>3500</v>
      </c>
    </row>
    <row r="19" ht="16.5" spans="1:9">
      <c r="A19" s="8"/>
      <c r="B19" s="8" t="s">
        <v>136</v>
      </c>
      <c r="C19" s="8" t="s">
        <v>120</v>
      </c>
      <c r="D19" s="8" t="s">
        <v>121</v>
      </c>
      <c r="E19" s="6" t="s">
        <v>134</v>
      </c>
      <c r="F19" s="6">
        <v>15215</v>
      </c>
      <c r="G19" s="6">
        <v>23215</v>
      </c>
      <c r="H19" s="7">
        <v>8000</v>
      </c>
      <c r="I19" s="9">
        <v>8000</v>
      </c>
    </row>
    <row r="20" ht="16.5" spans="1:9">
      <c r="A20" s="8"/>
      <c r="B20" s="8" t="s">
        <v>72</v>
      </c>
      <c r="C20" s="8" t="s">
        <v>127</v>
      </c>
      <c r="D20" s="8" t="s">
        <v>128</v>
      </c>
      <c r="E20" s="6" t="s">
        <v>134</v>
      </c>
      <c r="F20" s="6">
        <v>17915</v>
      </c>
      <c r="G20" s="6">
        <v>18215</v>
      </c>
      <c r="H20" s="7">
        <v>3000</v>
      </c>
      <c r="I20" s="9">
        <v>300</v>
      </c>
    </row>
  </sheetData>
  <mergeCells count="11">
    <mergeCell ref="A3:A4"/>
    <mergeCell ref="A5:A6"/>
    <mergeCell ref="A7:A20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2020-06-29T05:43:00Z</dcterms:created>
  <dcterms:modified xsi:type="dcterms:W3CDTF">2020-06-30T00:38:04Z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