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f\Desktop\"/>
    </mc:Choice>
  </mc:AlternateContent>
  <xr:revisionPtr revIDLastSave="0" documentId="13_ncr:1_{AF4E95C5-6935-4EC0-8B88-000503F1706C}" xr6:coauthVersionLast="45" xr6:coauthVersionMax="45" xr10:uidLastSave="{00000000-0000-0000-0000-000000000000}"/>
  <bookViews>
    <workbookView xWindow="-120" yWindow="-120" windowWidth="24240" windowHeight="13140" tabRatio="805" xr2:uid="{00000000-000D-0000-FFFF-FFFF00000000}"/>
  </bookViews>
  <sheets>
    <sheet name="报价总表" sheetId="2" r:id="rId1"/>
    <sheet name="1铸件蜡模" sheetId="3" r:id="rId2"/>
    <sheet name="2镜座固定片L切口模" sheetId="6" r:id="rId3"/>
    <sheet name="3镜座固定片R切口模" sheetId="7" r:id="rId4"/>
    <sheet name="4镜座钣金半剪模" sheetId="8" r:id="rId5"/>
    <sheet name="5镜座L焊胎1序" sheetId="10" r:id="rId6"/>
    <sheet name="6镜座L焊胎2序" sheetId="9" r:id="rId7"/>
    <sheet name="7镜座R焊胎1序" sheetId="11" r:id="rId8"/>
    <sheet name="8镜座R焊胎2序" sheetId="12" r:id="rId9"/>
    <sheet name="9镜杆总成焊胎L" sheetId="13" r:id="rId10"/>
    <sheet name="10镜杆总成焊胎R" sheetId="14" r:id="rId11"/>
    <sheet name="设变维修报价表" sheetId="5" r:id="rId12"/>
  </sheets>
  <definedNames>
    <definedName name="_xlnm.Print_Area" localSheetId="11">设变维修报价表!$B$1:$I$26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" i="2" l="1"/>
  <c r="U12" i="2"/>
  <c r="U11" i="2"/>
  <c r="U10" i="2"/>
  <c r="U9" i="2"/>
  <c r="U8" i="2"/>
  <c r="U7" i="2"/>
  <c r="U6" i="2"/>
  <c r="U5" i="2"/>
  <c r="U4" i="2"/>
  <c r="L48" i="14"/>
  <c r="L47" i="14"/>
  <c r="L46" i="14"/>
  <c r="L45" i="14"/>
  <c r="L44" i="14"/>
  <c r="L43" i="14"/>
  <c r="L42" i="14"/>
  <c r="L41" i="14"/>
  <c r="L40" i="14"/>
  <c r="L39" i="14"/>
  <c r="L38" i="14"/>
  <c r="L37" i="14"/>
  <c r="M37" i="14" s="1"/>
  <c r="K35" i="14"/>
  <c r="K34" i="14"/>
  <c r="M34" i="14" s="1"/>
  <c r="L32" i="14"/>
  <c r="L31" i="14"/>
  <c r="L30" i="14"/>
  <c r="L29" i="14"/>
  <c r="L28" i="14"/>
  <c r="L27" i="14"/>
  <c r="L26" i="14"/>
  <c r="L25" i="14"/>
  <c r="L24" i="14"/>
  <c r="M24" i="14" s="1"/>
  <c r="J22" i="14"/>
  <c r="J20" i="14"/>
  <c r="M20" i="14" s="1"/>
  <c r="L18" i="14"/>
  <c r="J18" i="14"/>
  <c r="J17" i="14"/>
  <c r="L17" i="14" s="1"/>
  <c r="L16" i="14"/>
  <c r="J16" i="14"/>
  <c r="J15" i="14"/>
  <c r="L15" i="14" s="1"/>
  <c r="L14" i="14"/>
  <c r="J14" i="14"/>
  <c r="J13" i="14"/>
  <c r="L13" i="14" s="1"/>
  <c r="L12" i="14"/>
  <c r="J12" i="14"/>
  <c r="J11" i="14"/>
  <c r="L11" i="14" s="1"/>
  <c r="L10" i="14"/>
  <c r="J10" i="14"/>
  <c r="J9" i="14"/>
  <c r="L9" i="14" s="1"/>
  <c r="J8" i="14"/>
  <c r="L8" i="14" s="1"/>
  <c r="J7" i="14"/>
  <c r="L7" i="14" s="1"/>
  <c r="L48" i="13"/>
  <c r="L47" i="13"/>
  <c r="L46" i="13"/>
  <c r="L45" i="13"/>
  <c r="L44" i="13"/>
  <c r="L43" i="13"/>
  <c r="L42" i="13"/>
  <c r="L41" i="13"/>
  <c r="L40" i="13"/>
  <c r="L39" i="13"/>
  <c r="L38" i="13"/>
  <c r="L37" i="13"/>
  <c r="K35" i="13"/>
  <c r="K34" i="13"/>
  <c r="M34" i="13" s="1"/>
  <c r="L32" i="13"/>
  <c r="L31" i="13"/>
  <c r="L30" i="13"/>
  <c r="L29" i="13"/>
  <c r="L28" i="13"/>
  <c r="L27" i="13"/>
  <c r="L26" i="13"/>
  <c r="L25" i="13"/>
  <c r="L24" i="13"/>
  <c r="J22" i="13"/>
  <c r="J20" i="13"/>
  <c r="M20" i="13" s="1"/>
  <c r="L18" i="13"/>
  <c r="J18" i="13"/>
  <c r="J17" i="13"/>
  <c r="L17" i="13" s="1"/>
  <c r="L16" i="13"/>
  <c r="J16" i="13"/>
  <c r="J15" i="13"/>
  <c r="L15" i="13" s="1"/>
  <c r="L14" i="13"/>
  <c r="J14" i="13"/>
  <c r="J13" i="13"/>
  <c r="L13" i="13" s="1"/>
  <c r="L12" i="13"/>
  <c r="J12" i="13"/>
  <c r="J11" i="13"/>
  <c r="L11" i="13" s="1"/>
  <c r="L10" i="13"/>
  <c r="J10" i="13"/>
  <c r="J9" i="13"/>
  <c r="L9" i="13" s="1"/>
  <c r="J8" i="13"/>
  <c r="L8" i="13" s="1"/>
  <c r="J7" i="13"/>
  <c r="L7" i="13" s="1"/>
  <c r="U14" i="2" l="1"/>
  <c r="M7" i="14"/>
  <c r="M49" i="14"/>
  <c r="M37" i="13"/>
  <c r="M24" i="13"/>
  <c r="M7" i="13"/>
  <c r="M49" i="13" s="1"/>
  <c r="L48" i="12"/>
  <c r="L47" i="12"/>
  <c r="L46" i="12"/>
  <c r="L45" i="12"/>
  <c r="L44" i="12"/>
  <c r="L43" i="12"/>
  <c r="L42" i="12"/>
  <c r="L41" i="12"/>
  <c r="L40" i="12"/>
  <c r="L39" i="12"/>
  <c r="L38" i="12"/>
  <c r="M37" i="12" s="1"/>
  <c r="L37" i="12"/>
  <c r="K35" i="12"/>
  <c r="M34" i="12" s="1"/>
  <c r="K34" i="12"/>
  <c r="L32" i="12"/>
  <c r="L31" i="12"/>
  <c r="L30" i="12"/>
  <c r="L29" i="12"/>
  <c r="L28" i="12"/>
  <c r="L27" i="12"/>
  <c r="L26" i="12"/>
  <c r="L25" i="12"/>
  <c r="L24" i="12"/>
  <c r="M24" i="12" s="1"/>
  <c r="J22" i="12"/>
  <c r="M20" i="12" s="1"/>
  <c r="J20" i="12"/>
  <c r="L18" i="12"/>
  <c r="J18" i="12"/>
  <c r="J17" i="12"/>
  <c r="L17" i="12" s="1"/>
  <c r="L16" i="12"/>
  <c r="J16" i="12"/>
  <c r="J15" i="12"/>
  <c r="L15" i="12" s="1"/>
  <c r="L14" i="12"/>
  <c r="J14" i="12"/>
  <c r="J13" i="12"/>
  <c r="L13" i="12" s="1"/>
  <c r="L12" i="12"/>
  <c r="J12" i="12"/>
  <c r="J11" i="12"/>
  <c r="L11" i="12" s="1"/>
  <c r="L10" i="12"/>
  <c r="J10" i="12"/>
  <c r="J9" i="12"/>
  <c r="L9" i="12" s="1"/>
  <c r="L8" i="12"/>
  <c r="J8" i="12"/>
  <c r="J7" i="12"/>
  <c r="L7" i="12" s="1"/>
  <c r="M7" i="12" s="1"/>
  <c r="L48" i="11"/>
  <c r="L47" i="11"/>
  <c r="L46" i="11"/>
  <c r="L45" i="11"/>
  <c r="L44" i="11"/>
  <c r="L43" i="11"/>
  <c r="L42" i="11"/>
  <c r="L41" i="11"/>
  <c r="L40" i="11"/>
  <c r="L39" i="11"/>
  <c r="L38" i="11"/>
  <c r="L37" i="11"/>
  <c r="M37" i="11" s="1"/>
  <c r="K35" i="11"/>
  <c r="M34" i="11" s="1"/>
  <c r="K34" i="11"/>
  <c r="L32" i="11"/>
  <c r="L31" i="11"/>
  <c r="L30" i="11"/>
  <c r="L29" i="11"/>
  <c r="L28" i="11"/>
  <c r="L27" i="11"/>
  <c r="L26" i="11"/>
  <c r="L25" i="11"/>
  <c r="L24" i="11"/>
  <c r="M24" i="11" s="1"/>
  <c r="J22" i="11"/>
  <c r="J20" i="11"/>
  <c r="M20" i="11" s="1"/>
  <c r="L18" i="11"/>
  <c r="J18" i="11"/>
  <c r="J17" i="11"/>
  <c r="L17" i="11" s="1"/>
  <c r="L16" i="11"/>
  <c r="J16" i="11"/>
  <c r="J15" i="11"/>
  <c r="L15" i="11" s="1"/>
  <c r="L14" i="11"/>
  <c r="J14" i="11"/>
  <c r="J13" i="11"/>
  <c r="L13" i="11" s="1"/>
  <c r="L12" i="11"/>
  <c r="J12" i="11"/>
  <c r="J11" i="11"/>
  <c r="L11" i="11" s="1"/>
  <c r="L10" i="11"/>
  <c r="J10" i="11"/>
  <c r="J9" i="11"/>
  <c r="L9" i="11" s="1"/>
  <c r="L8" i="11"/>
  <c r="J8" i="11"/>
  <c r="J7" i="11"/>
  <c r="L7" i="11" s="1"/>
  <c r="L48" i="10"/>
  <c r="L47" i="10"/>
  <c r="L46" i="10"/>
  <c r="L45" i="10"/>
  <c r="L44" i="10"/>
  <c r="L43" i="10"/>
  <c r="L42" i="10"/>
  <c r="L41" i="10"/>
  <c r="L40" i="10"/>
  <c r="L39" i="10"/>
  <c r="L38" i="10"/>
  <c r="L37" i="10"/>
  <c r="K35" i="10"/>
  <c r="K34" i="10"/>
  <c r="M34" i="10" s="1"/>
  <c r="L32" i="10"/>
  <c r="L31" i="10"/>
  <c r="L30" i="10"/>
  <c r="L29" i="10"/>
  <c r="L28" i="10"/>
  <c r="L27" i="10"/>
  <c r="L26" i="10"/>
  <c r="L25" i="10"/>
  <c r="L24" i="10"/>
  <c r="J22" i="10"/>
  <c r="M20" i="10"/>
  <c r="J20" i="10"/>
  <c r="J18" i="10"/>
  <c r="L18" i="10" s="1"/>
  <c r="L17" i="10"/>
  <c r="J17" i="10"/>
  <c r="J16" i="10"/>
  <c r="L16" i="10" s="1"/>
  <c r="L15" i="10"/>
  <c r="J15" i="10"/>
  <c r="J14" i="10"/>
  <c r="L14" i="10" s="1"/>
  <c r="L13" i="10"/>
  <c r="J13" i="10"/>
  <c r="J12" i="10"/>
  <c r="L12" i="10" s="1"/>
  <c r="L11" i="10"/>
  <c r="J11" i="10"/>
  <c r="J10" i="10"/>
  <c r="L10" i="10" s="1"/>
  <c r="J9" i="10"/>
  <c r="L9" i="10" s="1"/>
  <c r="J8" i="10"/>
  <c r="L8" i="10" s="1"/>
  <c r="J7" i="10"/>
  <c r="L7" i="10" s="1"/>
  <c r="L10" i="9"/>
  <c r="J10" i="9"/>
  <c r="J9" i="9"/>
  <c r="L9" i="9" s="1"/>
  <c r="L12" i="9"/>
  <c r="J12" i="9"/>
  <c r="J11" i="9"/>
  <c r="L11" i="9" s="1"/>
  <c r="J8" i="9"/>
  <c r="L8" i="9" s="1"/>
  <c r="L48" i="9"/>
  <c r="L47" i="9"/>
  <c r="L46" i="9"/>
  <c r="L45" i="9"/>
  <c r="L44" i="9"/>
  <c r="L43" i="9"/>
  <c r="L42" i="9"/>
  <c r="L41" i="9"/>
  <c r="L40" i="9"/>
  <c r="L39" i="9"/>
  <c r="L38" i="9"/>
  <c r="L37" i="9"/>
  <c r="K35" i="9"/>
  <c r="M34" i="9"/>
  <c r="K34" i="9"/>
  <c r="L32" i="9"/>
  <c r="L31" i="9"/>
  <c r="L30" i="9"/>
  <c r="L29" i="9"/>
  <c r="L28" i="9"/>
  <c r="L27" i="9"/>
  <c r="L26" i="9"/>
  <c r="L25" i="9"/>
  <c r="L24" i="9"/>
  <c r="M24" i="9" s="1"/>
  <c r="J22" i="9"/>
  <c r="J20" i="9"/>
  <c r="M20" i="9" s="1"/>
  <c r="L18" i="9"/>
  <c r="J18" i="9"/>
  <c r="J17" i="9"/>
  <c r="L17" i="9" s="1"/>
  <c r="L16" i="9"/>
  <c r="J16" i="9"/>
  <c r="J15" i="9"/>
  <c r="L15" i="9" s="1"/>
  <c r="L14" i="9"/>
  <c r="J14" i="9"/>
  <c r="J13" i="9"/>
  <c r="L13" i="9" s="1"/>
  <c r="J7" i="9"/>
  <c r="L7" i="9" s="1"/>
  <c r="L48" i="7"/>
  <c r="L47" i="7"/>
  <c r="L46" i="7"/>
  <c r="L48" i="6"/>
  <c r="L46" i="6"/>
  <c r="L41" i="6"/>
  <c r="L41" i="7"/>
  <c r="L41" i="8"/>
  <c r="L48" i="8"/>
  <c r="L32" i="7"/>
  <c r="J13" i="8"/>
  <c r="L13" i="8" s="1"/>
  <c r="J12" i="8"/>
  <c r="L12" i="8" s="1"/>
  <c r="L47" i="8"/>
  <c r="L46" i="8"/>
  <c r="L45" i="8"/>
  <c r="L44" i="8"/>
  <c r="L43" i="8"/>
  <c r="L42" i="8"/>
  <c r="L40" i="8"/>
  <c r="L39" i="8"/>
  <c r="L38" i="8"/>
  <c r="L37" i="8"/>
  <c r="K35" i="8"/>
  <c r="K34" i="8"/>
  <c r="M34" i="8" s="1"/>
  <c r="L32" i="8"/>
  <c r="L31" i="8"/>
  <c r="L30" i="8"/>
  <c r="L29" i="8"/>
  <c r="L28" i="8"/>
  <c r="L27" i="8"/>
  <c r="L26" i="8"/>
  <c r="L25" i="8"/>
  <c r="L24" i="8"/>
  <c r="M24" i="8" s="1"/>
  <c r="J22" i="8"/>
  <c r="J21" i="8"/>
  <c r="J20" i="8"/>
  <c r="M20" i="8" s="1"/>
  <c r="J18" i="8"/>
  <c r="L18" i="8" s="1"/>
  <c r="J17" i="8"/>
  <c r="L17" i="8" s="1"/>
  <c r="J16" i="8"/>
  <c r="L16" i="8" s="1"/>
  <c r="J15" i="8"/>
  <c r="L15" i="8" s="1"/>
  <c r="J14" i="8"/>
  <c r="L14" i="8" s="1"/>
  <c r="J11" i="8"/>
  <c r="L11" i="8" s="1"/>
  <c r="J10" i="8"/>
  <c r="L10" i="8" s="1"/>
  <c r="J9" i="8"/>
  <c r="L9" i="8" s="1"/>
  <c r="J8" i="8"/>
  <c r="L8" i="8" s="1"/>
  <c r="J7" i="8"/>
  <c r="L7" i="8" s="1"/>
  <c r="L45" i="7"/>
  <c r="L44" i="7"/>
  <c r="L43" i="7"/>
  <c r="L42" i="7"/>
  <c r="L40" i="7"/>
  <c r="L39" i="7"/>
  <c r="L38" i="7"/>
  <c r="L37" i="7"/>
  <c r="K35" i="7"/>
  <c r="K34" i="7"/>
  <c r="M34" i="7" s="1"/>
  <c r="L31" i="7"/>
  <c r="L30" i="7"/>
  <c r="L29" i="7"/>
  <c r="L28" i="7"/>
  <c r="L27" i="7"/>
  <c r="L26" i="7"/>
  <c r="L25" i="7"/>
  <c r="L24" i="7"/>
  <c r="M24" i="7" s="1"/>
  <c r="J22" i="7"/>
  <c r="J21" i="7"/>
  <c r="J20" i="7"/>
  <c r="M20" i="7" s="1"/>
  <c r="J18" i="7"/>
  <c r="L18" i="7" s="1"/>
  <c r="J17" i="7"/>
  <c r="L17" i="7" s="1"/>
  <c r="J16" i="7"/>
  <c r="L16" i="7" s="1"/>
  <c r="J15" i="7"/>
  <c r="L15" i="7" s="1"/>
  <c r="J14" i="7"/>
  <c r="L14" i="7" s="1"/>
  <c r="J13" i="7"/>
  <c r="L13" i="7" s="1"/>
  <c r="J12" i="7"/>
  <c r="L12" i="7" s="1"/>
  <c r="J11" i="7"/>
  <c r="L11" i="7" s="1"/>
  <c r="J10" i="7"/>
  <c r="L10" i="7" s="1"/>
  <c r="J9" i="7"/>
  <c r="L9" i="7" s="1"/>
  <c r="J8" i="7"/>
  <c r="L8" i="7" s="1"/>
  <c r="L7" i="7"/>
  <c r="M7" i="7" s="1"/>
  <c r="J7" i="7"/>
  <c r="J8" i="3"/>
  <c r="J13" i="3"/>
  <c r="J14" i="3"/>
  <c r="J15" i="3"/>
  <c r="J16" i="3"/>
  <c r="J17" i="3"/>
  <c r="J10" i="3"/>
  <c r="L10" i="3" s="1"/>
  <c r="J9" i="3"/>
  <c r="L9" i="3" s="1"/>
  <c r="J21" i="6"/>
  <c r="J7" i="6"/>
  <c r="J15" i="6"/>
  <c r="J14" i="6"/>
  <c r="L15" i="6"/>
  <c r="J13" i="6"/>
  <c r="L13" i="6" s="1"/>
  <c r="L47" i="6"/>
  <c r="L45" i="6"/>
  <c r="L44" i="6"/>
  <c r="L43" i="6"/>
  <c r="L42" i="6"/>
  <c r="L40" i="6"/>
  <c r="L39" i="6"/>
  <c r="L38" i="6"/>
  <c r="L37" i="6"/>
  <c r="K35" i="6"/>
  <c r="M34" i="6" s="1"/>
  <c r="K34" i="6"/>
  <c r="L32" i="6"/>
  <c r="L31" i="6"/>
  <c r="L30" i="6"/>
  <c r="L29" i="6"/>
  <c r="L28" i="6"/>
  <c r="L27" i="6"/>
  <c r="L26" i="6"/>
  <c r="L25" i="6"/>
  <c r="L24" i="6"/>
  <c r="J22" i="6"/>
  <c r="J20" i="6"/>
  <c r="L18" i="6"/>
  <c r="J18" i="6"/>
  <c r="J17" i="6"/>
  <c r="L17" i="6" s="1"/>
  <c r="J16" i="6"/>
  <c r="L16" i="6" s="1"/>
  <c r="L14" i="6"/>
  <c r="J12" i="6"/>
  <c r="L12" i="6" s="1"/>
  <c r="J11" i="6"/>
  <c r="L11" i="6" s="1"/>
  <c r="J10" i="6"/>
  <c r="L10" i="6" s="1"/>
  <c r="J9" i="6"/>
  <c r="L9" i="6" s="1"/>
  <c r="J8" i="6"/>
  <c r="L8" i="6" s="1"/>
  <c r="L7" i="6"/>
  <c r="J7" i="3"/>
  <c r="L38" i="3"/>
  <c r="K51" i="14" l="1"/>
  <c r="K52" i="14"/>
  <c r="K51" i="13"/>
  <c r="K52" i="13"/>
  <c r="M49" i="12"/>
  <c r="M7" i="11"/>
  <c r="M49" i="11"/>
  <c r="M24" i="10"/>
  <c r="M37" i="10"/>
  <c r="M49" i="10" s="1"/>
  <c r="M7" i="10"/>
  <c r="M37" i="9"/>
  <c r="M7" i="9"/>
  <c r="M49" i="9" s="1"/>
  <c r="M37" i="7"/>
  <c r="M49" i="7" s="1"/>
  <c r="M37" i="8"/>
  <c r="M7" i="8"/>
  <c r="M37" i="6"/>
  <c r="M24" i="6"/>
  <c r="M20" i="6"/>
  <c r="M7" i="6"/>
  <c r="K53" i="14" l="1"/>
  <c r="M51" i="14"/>
  <c r="K56" i="14" s="1"/>
  <c r="K53" i="13"/>
  <c r="M51" i="13" s="1"/>
  <c r="K56" i="13" s="1"/>
  <c r="K51" i="11"/>
  <c r="K52" i="11"/>
  <c r="K53" i="11" s="1"/>
  <c r="K51" i="12"/>
  <c r="K52" i="12"/>
  <c r="K52" i="10"/>
  <c r="K51" i="10"/>
  <c r="K52" i="9"/>
  <c r="K51" i="9"/>
  <c r="M49" i="8"/>
  <c r="K51" i="8" s="1"/>
  <c r="K51" i="7"/>
  <c r="K52" i="7"/>
  <c r="M49" i="6"/>
  <c r="K52" i="6" s="1"/>
  <c r="I26" i="5"/>
  <c r="K53" i="12" l="1"/>
  <c r="M51" i="12" s="1"/>
  <c r="K56" i="12" s="1"/>
  <c r="M51" i="11"/>
  <c r="K56" i="11" s="1"/>
  <c r="K53" i="10"/>
  <c r="M51" i="10" s="1"/>
  <c r="K56" i="10" s="1"/>
  <c r="K53" i="9"/>
  <c r="M51" i="9" s="1"/>
  <c r="K56" i="9" s="1"/>
  <c r="K52" i="8"/>
  <c r="K53" i="8" s="1"/>
  <c r="M51" i="8" s="1"/>
  <c r="K56" i="8" s="1"/>
  <c r="K53" i="7"/>
  <c r="M51" i="7" s="1"/>
  <c r="K56" i="7" s="1"/>
  <c r="K51" i="6"/>
  <c r="K53" i="6" s="1"/>
  <c r="M51" i="6" s="1"/>
  <c r="K56" i="6" s="1"/>
  <c r="L39" i="3"/>
  <c r="L40" i="3"/>
  <c r="L41" i="3"/>
  <c r="L42" i="3"/>
  <c r="L43" i="3"/>
  <c r="L44" i="3"/>
  <c r="L45" i="3"/>
  <c r="L46" i="3"/>
  <c r="L47" i="3"/>
  <c r="L48" i="3"/>
  <c r="L25" i="3" l="1"/>
  <c r="L26" i="3"/>
  <c r="L27" i="3"/>
  <c r="L28" i="3"/>
  <c r="L29" i="3"/>
  <c r="L30" i="3"/>
  <c r="L31" i="3"/>
  <c r="L32" i="3"/>
  <c r="L24" i="3"/>
  <c r="L17" i="3"/>
  <c r="K35" i="3"/>
  <c r="L37" i="3" l="1"/>
  <c r="K34" i="3"/>
  <c r="M34" i="3" s="1"/>
  <c r="M24" i="3"/>
  <c r="J22" i="3"/>
  <c r="J20" i="3"/>
  <c r="J18" i="3"/>
  <c r="L18" i="3" s="1"/>
  <c r="L16" i="3"/>
  <c r="L15" i="3"/>
  <c r="L14" i="3"/>
  <c r="L13" i="3"/>
  <c r="J12" i="3"/>
  <c r="L12" i="3" s="1"/>
  <c r="J11" i="3"/>
  <c r="L11" i="3" s="1"/>
  <c r="L8" i="3"/>
  <c r="L7" i="3"/>
  <c r="M20" i="3" l="1"/>
  <c r="M37" i="3"/>
  <c r="M7" i="3"/>
  <c r="M49" i="3" l="1"/>
  <c r="K52" i="3" s="1"/>
  <c r="K51" i="3" l="1"/>
  <c r="K53" i="3" s="1"/>
  <c r="M51" i="3" l="1"/>
  <c r="K5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ADB7021F-A9A7-47EF-B442-322CA6FD24B6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刘永斌</author>
  </authors>
  <commentList>
    <comment ref="C3" authorId="0" shapeId="0" xr:uid="{00000000-0006-0000-0200-000001000000}">
      <text>
        <r>
          <rPr>
            <b/>
            <sz val="16"/>
            <color indexed="81"/>
            <rFont val="宋体"/>
            <family val="3"/>
            <charset val="134"/>
          </rPr>
          <t>使用产品图片展示设变前后对比</t>
        </r>
      </text>
    </comment>
    <comment ref="D3" authorId="0" shapeId="0" xr:uid="{00000000-0006-0000-0200-000002000000}">
      <text>
        <r>
          <rPr>
            <b/>
            <sz val="16"/>
            <color indexed="81"/>
            <rFont val="宋体"/>
            <family val="3"/>
            <charset val="134"/>
          </rPr>
          <t>详细说明模具设变修改的部位</t>
        </r>
      </text>
    </comment>
    <comment ref="E3" authorId="0" shapeId="0" xr:uid="{00000000-0006-0000-0200-000003000000}">
      <text>
        <r>
          <rPr>
            <b/>
            <sz val="16"/>
            <color indexed="81"/>
            <rFont val="宋体"/>
            <family val="3"/>
            <charset val="134"/>
          </rPr>
          <t>工段可自行更改、添加或删除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2A46AB19-8E22-4F1F-9308-C388FF72C24A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596B93DB-BC60-467E-8D6A-AB58B9153AC6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9423990F-05CE-4B29-BEA2-EDCE6BFD9282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23027267-11A6-47E7-8089-6F57C256D1B8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BEC68633-3028-4236-8C81-2E3AFDC93F5A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1E06F23C-BBE8-4FC5-85A6-030C5648F4F4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E26E6651-93BA-413E-B29F-503A13EBA649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王文乐</author>
  </authors>
  <commentList>
    <comment ref="J44" authorId="0" shapeId="0" xr:uid="{82A89D2B-5F83-4953-8C64-F531EBBE8107}">
      <text>
        <r>
          <rPr>
            <b/>
            <sz val="9"/>
            <color indexed="81"/>
            <rFont val="宋体"/>
            <family val="3"/>
            <charset val="134"/>
          </rPr>
          <t>王文乐:</t>
        </r>
        <r>
          <rPr>
            <sz val="9"/>
            <color indexed="81"/>
            <rFont val="宋体"/>
            <family val="3"/>
            <charset val="134"/>
          </rPr>
          <t xml:space="preserve">
线割面积：平方毫米</t>
        </r>
      </text>
    </comment>
  </commentList>
</comments>
</file>

<file path=xl/sharedStrings.xml><?xml version="1.0" encoding="utf-8"?>
<sst xmlns="http://schemas.openxmlformats.org/spreadsheetml/2006/main" count="1661" uniqueCount="242">
  <si>
    <t>序号</t>
  </si>
  <si>
    <t>图示</t>
  </si>
  <si>
    <t>图号</t>
  </si>
  <si>
    <t>总成用量</t>
  </si>
  <si>
    <t>成型工艺</t>
  </si>
  <si>
    <t>产品材料</t>
  </si>
  <si>
    <t>重量/kg</t>
  </si>
  <si>
    <t>合计</t>
  </si>
  <si>
    <t>皮纹价格</t>
    <phoneticPr fontId="3" type="noConversion"/>
  </si>
  <si>
    <t>报价信息</t>
    <phoneticPr fontId="3" type="noConversion"/>
  </si>
  <si>
    <t>产品明细</t>
    <phoneticPr fontId="3" type="noConversion"/>
  </si>
  <si>
    <t>模腔数</t>
    <phoneticPr fontId="3" type="noConversion"/>
  </si>
  <si>
    <t>型芯材料</t>
    <phoneticPr fontId="3" type="noConversion"/>
  </si>
  <si>
    <t>价格/万</t>
    <phoneticPr fontId="3" type="noConversion"/>
  </si>
  <si>
    <t>模架材质</t>
    <phoneticPr fontId="3" type="noConversion"/>
  </si>
  <si>
    <t>模架尺寸</t>
    <phoneticPr fontId="3" type="noConversion"/>
  </si>
  <si>
    <t>机台吨位（T）</t>
    <phoneticPr fontId="3" type="noConversion"/>
  </si>
  <si>
    <t>型腔材料</t>
    <phoneticPr fontId="3" type="noConversion"/>
  </si>
  <si>
    <t>备注</t>
    <phoneticPr fontId="3" type="noConversion"/>
  </si>
  <si>
    <t>模具报价表</t>
    <phoneticPr fontId="3" type="noConversion"/>
  </si>
  <si>
    <t>报价厂家</t>
    <phoneticPr fontId="3" type="noConversion"/>
  </si>
  <si>
    <t>联系方式</t>
    <phoneticPr fontId="3" type="noConversion"/>
  </si>
  <si>
    <t>报价日期</t>
    <phoneticPr fontId="3" type="noConversion"/>
  </si>
  <si>
    <t>模具报价要求：黄色为必填项。</t>
    <phoneticPr fontId="3" type="noConversion"/>
  </si>
  <si>
    <t>零件名称/零件图号</t>
  </si>
  <si>
    <t>产品图片</t>
    <phoneticPr fontId="3" type="noConversion"/>
  </si>
  <si>
    <t>零件材料</t>
  </si>
  <si>
    <t>产品尺寸</t>
  </si>
  <si>
    <t>外观要求</t>
  </si>
  <si>
    <t>模具尺寸</t>
  </si>
  <si>
    <t>制造工期</t>
  </si>
  <si>
    <t>出模数</t>
  </si>
  <si>
    <t>材料费</t>
  </si>
  <si>
    <t>材料名称</t>
  </si>
  <si>
    <t>尺寸(mm×mm×mm)</t>
  </si>
  <si>
    <t>数量</t>
  </si>
  <si>
    <t>重量(Kg)</t>
  </si>
  <si>
    <t>单价(元/Kg)</t>
  </si>
  <si>
    <t>金额(元)</t>
  </si>
  <si>
    <t>小计(元)</t>
  </si>
  <si>
    <t>备注</t>
  </si>
  <si>
    <t>×</t>
  </si>
  <si>
    <t>型腔镶块</t>
  </si>
  <si>
    <t>型芯镶块</t>
  </si>
  <si>
    <t>热处理</t>
  </si>
  <si>
    <t>热处理名称</t>
  </si>
  <si>
    <t>调制</t>
  </si>
  <si>
    <t>淬火</t>
  </si>
  <si>
    <t>氮化</t>
  </si>
  <si>
    <t>标准件</t>
  </si>
  <si>
    <t>装配件</t>
  </si>
  <si>
    <t>品牌</t>
  </si>
  <si>
    <t>规格型号</t>
  </si>
  <si>
    <t>数量(个)</t>
  </si>
  <si>
    <t>单价(元/个)</t>
  </si>
  <si>
    <t>顶针</t>
  </si>
  <si>
    <t>长度：</t>
  </si>
  <si>
    <t>mm</t>
  </si>
  <si>
    <t>斜顶杆</t>
  </si>
  <si>
    <t>司筒（顶管）</t>
  </si>
  <si>
    <t>顶块</t>
  </si>
  <si>
    <t>水管接头</t>
  </si>
  <si>
    <t>热流道</t>
  </si>
  <si>
    <t>氮气缸</t>
  </si>
  <si>
    <t>油缸</t>
  </si>
  <si>
    <t>其它</t>
  </si>
  <si>
    <t>设计费</t>
  </si>
  <si>
    <t>名称</t>
  </si>
  <si>
    <t>工时(H)</t>
  </si>
  <si>
    <t>单价(元/H)</t>
  </si>
  <si>
    <t>结构设计</t>
  </si>
  <si>
    <t>CAE分析</t>
  </si>
  <si>
    <t>加工费</t>
  </si>
  <si>
    <t>加工位置说明</t>
  </si>
  <si>
    <t>工时(h)</t>
  </si>
  <si>
    <t>深孔钻</t>
  </si>
  <si>
    <t>其它加工费</t>
  </si>
  <si>
    <t>费用名称</t>
  </si>
  <si>
    <t>小计(元)：</t>
  </si>
  <si>
    <t>其它费用</t>
  </si>
  <si>
    <t>费用计算说明</t>
  </si>
  <si>
    <t>试模费用</t>
  </si>
  <si>
    <t>运输费用</t>
  </si>
  <si>
    <t>元/吨</t>
  </si>
  <si>
    <t>模具费用总价(元）：</t>
  </si>
  <si>
    <t>滑块及斜顶数量</t>
    <phoneticPr fontId="3" type="noConversion"/>
  </si>
  <si>
    <t>浇口数量及类型</t>
    <phoneticPr fontId="3" type="noConversion"/>
  </si>
  <si>
    <t>外观</t>
    <phoneticPr fontId="3" type="noConversion"/>
  </si>
  <si>
    <t>报价总表</t>
    <phoneticPr fontId="3" type="noConversion"/>
  </si>
  <si>
    <t>含税</t>
    <phoneticPr fontId="13" type="noConversion"/>
  </si>
  <si>
    <t>是否热流道及类型（开放or针阀）</t>
    <phoneticPr fontId="3" type="noConversion"/>
  </si>
  <si>
    <t>材料</t>
    <phoneticPr fontId="13" type="noConversion"/>
  </si>
  <si>
    <t>普通铣</t>
    <phoneticPr fontId="3" type="noConversion"/>
  </si>
  <si>
    <t>高速铣</t>
    <phoneticPr fontId="3" type="noConversion"/>
  </si>
  <si>
    <t>传统研磨机台</t>
    <phoneticPr fontId="3" type="noConversion"/>
  </si>
  <si>
    <t>传统铣削机台</t>
    <phoneticPr fontId="3" type="noConversion"/>
  </si>
  <si>
    <t>工时单价(元/h)</t>
    <phoneticPr fontId="13" type="noConversion"/>
  </si>
  <si>
    <t>产品名称</t>
    <phoneticPr fontId="3" type="noConversion"/>
  </si>
  <si>
    <t>出模方向外形尺寸Y*X*Z/厚度mm</t>
    <phoneticPr fontId="3" type="noConversion"/>
  </si>
  <si>
    <t>使用寿命</t>
    <phoneticPr fontId="3" type="noConversion"/>
  </si>
  <si>
    <t xml:space="preserve">山东五征集团有限公司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</si>
  <si>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工时单价</t>
    <phoneticPr fontId="3" type="noConversion"/>
  </si>
  <si>
    <t>高速铣</t>
    <phoneticPr fontId="3" type="noConversion"/>
  </si>
  <si>
    <t>五轴加工（3+2）</t>
    <phoneticPr fontId="13" type="noConversion"/>
  </si>
  <si>
    <t>五轴加工（3+2）</t>
    <phoneticPr fontId="3" type="noConversion"/>
  </si>
  <si>
    <t>精雕</t>
    <phoneticPr fontId="13" type="noConversion"/>
  </si>
  <si>
    <t>精雕</t>
    <phoneticPr fontId="3" type="noConversion"/>
  </si>
  <si>
    <t>传统研磨机台</t>
    <phoneticPr fontId="3" type="noConversion"/>
  </si>
  <si>
    <t>传统铣削机台</t>
    <phoneticPr fontId="3" type="noConversion"/>
  </si>
  <si>
    <t>电火花（EDM）</t>
    <phoneticPr fontId="13" type="noConversion"/>
  </si>
  <si>
    <t>电火花（EDM）</t>
    <phoneticPr fontId="3" type="noConversion"/>
  </si>
  <si>
    <t>线切割</t>
    <phoneticPr fontId="13" type="noConversion"/>
  </si>
  <si>
    <t>线切割</t>
    <phoneticPr fontId="3" type="noConversion"/>
  </si>
  <si>
    <t>钳工</t>
    <phoneticPr fontId="13" type="noConversion"/>
  </si>
  <si>
    <t>钳工</t>
    <phoneticPr fontId="3" type="noConversion"/>
  </si>
  <si>
    <t>抛光</t>
    <phoneticPr fontId="13" type="noConversion"/>
  </si>
  <si>
    <t>抛光</t>
    <phoneticPr fontId="3" type="noConversion"/>
  </si>
  <si>
    <t>烧焊</t>
    <phoneticPr fontId="3" type="noConversion"/>
  </si>
  <si>
    <t>金额</t>
    <phoneticPr fontId="3" type="noConversion"/>
  </si>
  <si>
    <t>合计</t>
    <phoneticPr fontId="3" type="noConversion"/>
  </si>
  <si>
    <t>总计：</t>
    <phoneticPr fontId="3" type="noConversion"/>
  </si>
  <si>
    <t>管理费</t>
    <phoneticPr fontId="13" type="noConversion"/>
  </si>
  <si>
    <t>利润</t>
    <phoneticPr fontId="13" type="noConversion"/>
  </si>
  <si>
    <t>税率</t>
    <phoneticPr fontId="13" type="noConversion"/>
  </si>
  <si>
    <t>产品设变/维修报价分析表</t>
    <phoneticPr fontId="3" type="noConversion"/>
  </si>
  <si>
    <t>产品设变/维修说明</t>
    <phoneticPr fontId="3" type="noConversion"/>
  </si>
  <si>
    <t>模具设变/维修说明</t>
    <phoneticPr fontId="3" type="noConversion"/>
  </si>
  <si>
    <t>设变/维修涉及工段</t>
    <phoneticPr fontId="3" type="noConversion"/>
  </si>
  <si>
    <t>设变/维修所需工时</t>
    <phoneticPr fontId="3" type="noConversion"/>
  </si>
  <si>
    <t>河北光华荣昌汽车部件有限公司</t>
    <phoneticPr fontId="13" type="noConversion"/>
  </si>
  <si>
    <t>王文乐 19831788617</t>
    <phoneticPr fontId="13" type="noConversion"/>
  </si>
  <si>
    <t>铝合金</t>
    <phoneticPr fontId="13" type="noConversion"/>
  </si>
  <si>
    <t>奥驰A铸件/
8202015-Y64-01A</t>
    <phoneticPr fontId="13" type="noConversion"/>
  </si>
  <si>
    <t>型腔</t>
    <phoneticPr fontId="13" type="noConversion"/>
  </si>
  <si>
    <t>上下板</t>
    <phoneticPr fontId="13" type="noConversion"/>
  </si>
  <si>
    <t>组装</t>
    <phoneticPr fontId="13" type="noConversion"/>
  </si>
  <si>
    <t>粗糙度3.2</t>
    <phoneticPr fontId="13" type="noConversion"/>
  </si>
  <si>
    <r>
      <t>1</t>
    </r>
    <r>
      <rPr>
        <sz val="8"/>
        <rFont val="宋体"/>
        <family val="3"/>
        <charset val="134"/>
      </rPr>
      <t>出</t>
    </r>
    <r>
      <rPr>
        <sz val="8"/>
        <rFont val="Times New Roman"/>
        <family val="1"/>
      </rPr>
      <t>4</t>
    </r>
    <phoneticPr fontId="13" type="noConversion"/>
  </si>
  <si>
    <t>型腔球面孔/限位槽</t>
    <phoneticPr fontId="13" type="noConversion"/>
  </si>
  <si>
    <t>Q235</t>
    <phoneticPr fontId="13" type="noConversion"/>
  </si>
  <si>
    <t>400*400*230</t>
    <phoneticPr fontId="13" type="noConversion"/>
  </si>
  <si>
    <t>84*48*28</t>
    <phoneticPr fontId="13" type="noConversion"/>
  </si>
  <si>
    <t>48*48*3.2</t>
    <phoneticPr fontId="13" type="noConversion"/>
  </si>
  <si>
    <r>
      <t>1</t>
    </r>
    <r>
      <rPr>
        <sz val="8"/>
        <rFont val="宋体"/>
        <family val="3"/>
        <charset val="134"/>
      </rPr>
      <t>出</t>
    </r>
    <r>
      <rPr>
        <sz val="8"/>
        <rFont val="Times New Roman"/>
        <family val="1"/>
      </rPr>
      <t>1</t>
    </r>
    <phoneticPr fontId="13" type="noConversion"/>
  </si>
  <si>
    <t>奥驰A镜座固定片L/
8202015-Y64-01B</t>
    <phoneticPr fontId="13" type="noConversion"/>
  </si>
  <si>
    <t>毛刺背离球孔</t>
    <phoneticPr fontId="13" type="noConversion"/>
  </si>
  <si>
    <t>上下模座</t>
    <phoneticPr fontId="3" type="noConversion"/>
  </si>
  <si>
    <t>上下垫板</t>
    <phoneticPr fontId="3" type="noConversion"/>
  </si>
  <si>
    <t>凸模固定板</t>
    <phoneticPr fontId="3" type="noConversion"/>
  </si>
  <si>
    <t>凸模</t>
    <phoneticPr fontId="3" type="noConversion"/>
  </si>
  <si>
    <t>凹模</t>
    <phoneticPr fontId="3" type="noConversion"/>
  </si>
  <si>
    <t>外脱料板</t>
    <phoneticPr fontId="3" type="noConversion"/>
  </si>
  <si>
    <t>内脱料板</t>
    <phoneticPr fontId="3" type="noConversion"/>
  </si>
  <si>
    <t>45钢</t>
    <phoneticPr fontId="3" type="noConversion"/>
  </si>
  <si>
    <t>Cr12</t>
    <phoneticPr fontId="3" type="noConversion"/>
  </si>
  <si>
    <t>Cr12MoV</t>
    <phoneticPr fontId="3" type="noConversion"/>
  </si>
  <si>
    <t>模座、模板、脱板</t>
    <phoneticPr fontId="13" type="noConversion"/>
  </si>
  <si>
    <t>上下模板</t>
    <phoneticPr fontId="13" type="noConversion"/>
  </si>
  <si>
    <t>型腔固定板</t>
    <phoneticPr fontId="13" type="noConversion"/>
  </si>
  <si>
    <t>500*300*200</t>
    <phoneticPr fontId="13" type="noConversion"/>
  </si>
  <si>
    <t>模座、模板、托板</t>
    <phoneticPr fontId="3" type="noConversion"/>
  </si>
  <si>
    <t>25天</t>
    <phoneticPr fontId="13" type="noConversion"/>
  </si>
  <si>
    <t>奥驰A镜座固定片R/
8202020-Y64-01B</t>
    <phoneticPr fontId="13" type="noConversion"/>
  </si>
  <si>
    <t>78*56*70</t>
    <phoneticPr fontId="13" type="noConversion"/>
  </si>
  <si>
    <t>垫块</t>
    <phoneticPr fontId="3" type="noConversion"/>
  </si>
  <si>
    <t>450*400*320</t>
    <phoneticPr fontId="13" type="noConversion"/>
  </si>
  <si>
    <t>内导柱、聚氨酯弹簧</t>
    <phoneticPr fontId="3" type="noConversion"/>
  </si>
  <si>
    <t>内导柱、弹簧</t>
    <phoneticPr fontId="3" type="noConversion"/>
  </si>
  <si>
    <t>SAPH440</t>
    <phoneticPr fontId="13" type="noConversion"/>
  </si>
  <si>
    <t>无锐利毛刺</t>
    <phoneticPr fontId="13" type="noConversion"/>
  </si>
  <si>
    <t>焊道外观良好</t>
    <phoneticPr fontId="13" type="noConversion"/>
  </si>
  <si>
    <t>总成</t>
    <phoneticPr fontId="13" type="noConversion"/>
  </si>
  <si>
    <t>130*120*150</t>
    <phoneticPr fontId="13" type="noConversion"/>
  </si>
  <si>
    <t>450*230*160</t>
    <phoneticPr fontId="13" type="noConversion"/>
  </si>
  <si>
    <t>底板</t>
    <phoneticPr fontId="3" type="noConversion"/>
  </si>
  <si>
    <t>定位块</t>
    <phoneticPr fontId="3" type="noConversion"/>
  </si>
  <si>
    <t>支撑块</t>
    <phoneticPr fontId="3" type="noConversion"/>
  </si>
  <si>
    <t>底板、定位块、支撑块</t>
    <phoneticPr fontId="13" type="noConversion"/>
  </si>
  <si>
    <t>定位销轴、夹钳</t>
    <phoneticPr fontId="3" type="noConversion"/>
  </si>
  <si>
    <t>组装</t>
    <phoneticPr fontId="3" type="noConversion"/>
  </si>
  <si>
    <t>73*78*56</t>
    <phoneticPr fontId="13" type="noConversion"/>
  </si>
  <si>
    <t>300*150*160</t>
    <phoneticPr fontId="13" type="noConversion"/>
  </si>
  <si>
    <t>20天</t>
    <phoneticPr fontId="13" type="noConversion"/>
  </si>
  <si>
    <t>奥驰A镜座L（1序）/
8202015-Y64-01</t>
    <phoneticPr fontId="13" type="noConversion"/>
  </si>
  <si>
    <t>奥驰A镜座L（2序）/
8202015-Y64-01</t>
    <phoneticPr fontId="13" type="noConversion"/>
  </si>
  <si>
    <t>奥驰A镜座R（1序）/
8202020-Y64-01</t>
    <phoneticPr fontId="13" type="noConversion"/>
  </si>
  <si>
    <t>奥驰A镜座R（2序）/
8202020-Y64-01</t>
    <phoneticPr fontId="13" type="noConversion"/>
  </si>
  <si>
    <t>8202015-Y64-01A</t>
    <phoneticPr fontId="3" type="noConversion"/>
  </si>
  <si>
    <t>奥驰A铸件</t>
    <phoneticPr fontId="3" type="noConversion"/>
  </si>
  <si>
    <t>84*48*28</t>
    <phoneticPr fontId="3" type="noConversion"/>
  </si>
  <si>
    <t>铸造制蜡</t>
    <phoneticPr fontId="3" type="noConversion"/>
  </si>
  <si>
    <t>35钢</t>
    <phoneticPr fontId="13" type="noConversion"/>
  </si>
  <si>
    <t>35钢</t>
    <phoneticPr fontId="3" type="noConversion"/>
  </si>
  <si>
    <t>无缺料，表面粗糙度3.2</t>
    <phoneticPr fontId="3" type="noConversion"/>
  </si>
  <si>
    <t>30万</t>
    <phoneticPr fontId="3" type="noConversion"/>
  </si>
  <si>
    <t>1出4</t>
    <phoneticPr fontId="3" type="noConversion"/>
  </si>
  <si>
    <t>500*300*200</t>
    <phoneticPr fontId="3" type="noConversion"/>
  </si>
  <si>
    <t>奥驰A镜座固定片L</t>
    <phoneticPr fontId="3" type="noConversion"/>
  </si>
  <si>
    <t>8202015-Y64-01B</t>
    <phoneticPr fontId="3" type="noConversion"/>
  </si>
  <si>
    <t>奥驰A镜座固定片R</t>
    <phoneticPr fontId="3" type="noConversion"/>
  </si>
  <si>
    <t>8202020-Y64-01B</t>
    <phoneticPr fontId="3" type="noConversion"/>
  </si>
  <si>
    <t>48*48*3.2</t>
    <phoneticPr fontId="3" type="noConversion"/>
  </si>
  <si>
    <t>冲压切口</t>
    <phoneticPr fontId="3" type="noConversion"/>
  </si>
  <si>
    <t>SAPH440</t>
    <phoneticPr fontId="3" type="noConversion"/>
  </si>
  <si>
    <t>毛刺背离球孔</t>
    <phoneticPr fontId="3" type="noConversion"/>
  </si>
  <si>
    <t>400*400*230</t>
    <phoneticPr fontId="3" type="noConversion"/>
  </si>
  <si>
    <t>1出1</t>
    <phoneticPr fontId="3" type="noConversion"/>
  </si>
  <si>
    <t>奥驰A镜座钣金</t>
    <phoneticPr fontId="3" type="noConversion"/>
  </si>
  <si>
    <t>8202020-Y64-01C</t>
    <phoneticPr fontId="3" type="noConversion"/>
  </si>
  <si>
    <t>奥驰A镜座钣金/
8202020-Y64-01C</t>
    <phoneticPr fontId="13" type="noConversion"/>
  </si>
  <si>
    <t>78*56*70</t>
    <phoneticPr fontId="3" type="noConversion"/>
  </si>
  <si>
    <t>450*400*320</t>
    <phoneticPr fontId="3" type="noConversion"/>
  </si>
  <si>
    <t>冲压半剪</t>
    <phoneticPr fontId="3" type="noConversion"/>
  </si>
  <si>
    <t>无锐利毛刺</t>
    <phoneticPr fontId="3" type="noConversion"/>
  </si>
  <si>
    <t>奥驰A镜座L（1序）</t>
    <phoneticPr fontId="3" type="noConversion"/>
  </si>
  <si>
    <t>8202015-Y64-01</t>
    <phoneticPr fontId="3" type="noConversion"/>
  </si>
  <si>
    <t>奥驰A镜座L（2序）</t>
    <phoneticPr fontId="3" type="noConversion"/>
  </si>
  <si>
    <t>73*78*56</t>
    <phoneticPr fontId="3" type="noConversion"/>
  </si>
  <si>
    <t>130*120*150</t>
    <phoneticPr fontId="3" type="noConversion"/>
  </si>
  <si>
    <t>300*150*160</t>
    <phoneticPr fontId="3" type="noConversion"/>
  </si>
  <si>
    <t>450*230*160</t>
    <phoneticPr fontId="3" type="noConversion"/>
  </si>
  <si>
    <t>焊胎</t>
    <phoneticPr fontId="3" type="noConversion"/>
  </si>
  <si>
    <t>总成</t>
    <phoneticPr fontId="3" type="noConversion"/>
  </si>
  <si>
    <t>焊道外观良好</t>
    <phoneticPr fontId="3" type="noConversion"/>
  </si>
  <si>
    <t>含税</t>
    <phoneticPr fontId="3" type="noConversion"/>
  </si>
  <si>
    <t>奥驰A镜座R（1序）</t>
    <phoneticPr fontId="3" type="noConversion"/>
  </si>
  <si>
    <t>奥驰A镜座R（2序）</t>
    <phoneticPr fontId="3" type="noConversion"/>
  </si>
  <si>
    <t>8202020-Y64-01</t>
    <phoneticPr fontId="3" type="noConversion"/>
  </si>
  <si>
    <t>Q235</t>
    <phoneticPr fontId="3" type="noConversion"/>
  </si>
  <si>
    <t>Cr12MoV</t>
    <phoneticPr fontId="3" type="noConversion"/>
  </si>
  <si>
    <t>10万</t>
    <phoneticPr fontId="3" type="noConversion"/>
  </si>
  <si>
    <t>370*110*300</t>
    <phoneticPr fontId="13" type="noConversion"/>
  </si>
  <si>
    <t>600*400*280</t>
    <phoneticPr fontId="13" type="noConversion"/>
  </si>
  <si>
    <t>奥驰A镜杆总成R/
8202020-Y64-02</t>
    <phoneticPr fontId="13" type="noConversion"/>
  </si>
  <si>
    <t>奥驰A镜杆总成L/
8202015-Y64-02</t>
    <phoneticPr fontId="13" type="noConversion"/>
  </si>
  <si>
    <t>奥驰A镜杆总成L</t>
    <phoneticPr fontId="3" type="noConversion"/>
  </si>
  <si>
    <t>奥驰A镜杆总成R</t>
    <phoneticPr fontId="3" type="noConversion"/>
  </si>
  <si>
    <t>8202020-Y64-02</t>
    <phoneticPr fontId="3" type="noConversion"/>
  </si>
  <si>
    <t>8202015-Y64-02</t>
    <phoneticPr fontId="3" type="noConversion"/>
  </si>
  <si>
    <t>370*110*300</t>
    <phoneticPr fontId="3" type="noConversion"/>
  </si>
  <si>
    <t>600*400*280</t>
    <phoneticPr fontId="3" type="noConversion"/>
  </si>
  <si>
    <t>铝合金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</si>
</sst>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 "/>
    <numFmt numFmtId="178" formatCode="0_ "/>
    <numFmt numFmtId="179" formatCode="0.0_);[Red]\(0.0\)"/>
  </numFmts>
  <fonts count="32" x14ac:knownFonts="1">
    <font>
      <sz val="11"/>
      <color theme="1"/>
      <name val="宋体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36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8"/>
      <name val="宋体"/>
      <family val="3"/>
      <charset val="134"/>
    </font>
    <font>
      <sz val="8"/>
      <color rgb="FFFF000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12"/>
      <name val="宋体"/>
      <family val="3"/>
      <charset val="134"/>
    </font>
    <font>
      <sz val="8"/>
      <name val="Times New Roman"/>
      <family val="1"/>
    </font>
    <font>
      <b/>
      <sz val="8"/>
      <name val="宋体"/>
      <family val="3"/>
      <charset val="134"/>
    </font>
    <font>
      <sz val="6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16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374370555742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</cellStyleXfs>
  <cellXfs count="22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 wrapText="1"/>
    </xf>
    <xf numFmtId="176" fontId="18" fillId="0" borderId="1" xfId="1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4" borderId="1" xfId="3" applyFont="1" applyFill="1" applyBorder="1" applyAlignment="1" applyProtection="1">
      <alignment horizontal="left" vertical="center"/>
      <protection hidden="1"/>
    </xf>
    <xf numFmtId="0" fontId="18" fillId="4" borderId="1" xfId="2" applyFont="1" applyFill="1" applyBorder="1" applyAlignment="1">
      <alignment vertical="center" wrapText="1"/>
    </xf>
    <xf numFmtId="0" fontId="19" fillId="4" borderId="1" xfId="3" applyFont="1" applyFill="1" applyBorder="1" applyAlignment="1">
      <alignment horizontal="left" vertical="center"/>
    </xf>
    <xf numFmtId="0" fontId="19" fillId="4" borderId="1" xfId="3" applyFont="1" applyFill="1" applyBorder="1" applyAlignment="1">
      <alignment horizontal="center" vertical="center"/>
    </xf>
    <xf numFmtId="176" fontId="18" fillId="4" borderId="1" xfId="1" applyNumberFormat="1" applyFont="1" applyFill="1" applyBorder="1" applyAlignment="1">
      <alignment horizontal="center" vertical="center" shrinkToFit="1"/>
    </xf>
    <xf numFmtId="177" fontId="18" fillId="4" borderId="1" xfId="1" applyNumberFormat="1" applyFont="1" applyFill="1" applyBorder="1" applyAlignment="1">
      <alignment horizontal="center" vertical="center" shrinkToFit="1"/>
    </xf>
    <xf numFmtId="0" fontId="18" fillId="4" borderId="1" xfId="1" applyFont="1" applyFill="1" applyBorder="1" applyAlignment="1">
      <alignment horizontal="left" vertical="center" wrapText="1"/>
    </xf>
    <xf numFmtId="0" fontId="18" fillId="4" borderId="1" xfId="3" applyFont="1" applyFill="1" applyBorder="1" applyAlignment="1" applyProtection="1">
      <alignment horizontal="left" vertical="center"/>
      <protection locked="0"/>
    </xf>
    <xf numFmtId="0" fontId="18" fillId="4" borderId="1" xfId="3" applyFont="1" applyFill="1" applyBorder="1" applyAlignment="1" applyProtection="1">
      <alignment horizontal="center" vertical="center"/>
      <protection locked="0"/>
    </xf>
    <xf numFmtId="0" fontId="16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  <xf numFmtId="176" fontId="18" fillId="4" borderId="1" xfId="2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vertical="center" wrapText="1"/>
    </xf>
    <xf numFmtId="0" fontId="18" fillId="4" borderId="4" xfId="1" applyFont="1" applyFill="1" applyBorder="1" applyAlignment="1">
      <alignment horizontal="center" vertical="center" wrapText="1"/>
    </xf>
    <xf numFmtId="176" fontId="18" fillId="4" borderId="1" xfId="1" applyNumberFormat="1" applyFont="1" applyFill="1" applyBorder="1" applyAlignment="1">
      <alignment horizontal="center" vertical="center" wrapText="1"/>
    </xf>
    <xf numFmtId="178" fontId="16" fillId="4" borderId="1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3" fillId="2" borderId="0" xfId="5" applyFill="1" applyBorder="1">
      <alignment vertical="center"/>
    </xf>
    <xf numFmtId="0" fontId="23" fillId="2" borderId="0" xfId="5" applyFill="1">
      <alignment vertical="center"/>
    </xf>
    <xf numFmtId="0" fontId="24" fillId="2" borderId="1" xfId="5" applyFont="1" applyFill="1" applyBorder="1" applyAlignment="1">
      <alignment horizontal="center" vertical="center"/>
    </xf>
    <xf numFmtId="0" fontId="24" fillId="6" borderId="1" xfId="5" applyFont="1" applyFill="1" applyBorder="1" applyAlignment="1">
      <alignment horizontal="center" vertical="center" wrapText="1"/>
    </xf>
    <xf numFmtId="0" fontId="10" fillId="6" borderId="1" xfId="5" applyFont="1" applyFill="1" applyBorder="1" applyAlignment="1">
      <alignment horizontal="center" vertical="center" wrapText="1"/>
    </xf>
    <xf numFmtId="0" fontId="2" fillId="6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vertical="center"/>
    </xf>
    <xf numFmtId="0" fontId="4" fillId="2" borderId="1" xfId="5" applyFont="1" applyFill="1" applyBorder="1" applyAlignment="1">
      <alignment horizontal="center" vertical="center"/>
    </xf>
    <xf numFmtId="0" fontId="23" fillId="2" borderId="0" xfId="5" applyFill="1" applyAlignment="1">
      <alignment horizontal="center" vertical="center"/>
    </xf>
    <xf numFmtId="0" fontId="1" fillId="2" borderId="0" xfId="5" applyFont="1" applyFill="1">
      <alignment vertical="center"/>
    </xf>
    <xf numFmtId="0" fontId="5" fillId="2" borderId="1" xfId="5" applyFont="1" applyFill="1" applyBorder="1" applyAlignment="1">
      <alignment horizontal="right" vertical="center"/>
    </xf>
    <xf numFmtId="0" fontId="26" fillId="2" borderId="0" xfId="5" applyFont="1" applyFill="1" applyBorder="1" applyAlignment="1">
      <alignment horizontal="left" vertical="center"/>
    </xf>
    <xf numFmtId="0" fontId="27" fillId="2" borderId="1" xfId="5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/>
    </xf>
    <xf numFmtId="0" fontId="16" fillId="0" borderId="13" xfId="4" applyFont="1" applyFill="1" applyBorder="1" applyAlignment="1">
      <alignment vertical="center"/>
    </xf>
    <xf numFmtId="178" fontId="18" fillId="0" borderId="2" xfId="1" applyNumberFormat="1" applyFont="1" applyFill="1" applyBorder="1" applyAlignment="1">
      <alignment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6" fillId="0" borderId="3" xfId="4" applyFont="1" applyFill="1" applyBorder="1" applyAlignment="1">
      <alignment vertical="center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179" fontId="18" fillId="4" borderId="1" xfId="1" applyNumberFormat="1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8" fillId="0" borderId="2" xfId="2" applyFont="1" applyFill="1" applyBorder="1" applyAlignment="1">
      <alignment horizontal="center" vertical="center" wrapText="1"/>
    </xf>
    <xf numFmtId="0" fontId="18" fillId="0" borderId="4" xfId="2" applyFont="1" applyFill="1" applyBorder="1" applyAlignment="1">
      <alignment horizontal="center" vertical="center" wrapText="1"/>
    </xf>
    <xf numFmtId="0" fontId="18" fillId="0" borderId="3" xfId="2" applyFont="1" applyFill="1" applyBorder="1" applyAlignment="1">
      <alignment horizontal="center" vertical="center" wrapText="1"/>
    </xf>
    <xf numFmtId="178" fontId="16" fillId="0" borderId="3" xfId="4" applyNumberFormat="1" applyFont="1" applyFill="1" applyBorder="1" applyAlignment="1">
      <alignment horizontal="center" vertical="center"/>
    </xf>
    <xf numFmtId="0" fontId="16" fillId="0" borderId="3" xfId="4" applyFont="1" applyFill="1" applyBorder="1" applyAlignment="1">
      <alignment horizontal="center" vertical="center"/>
    </xf>
    <xf numFmtId="0" fontId="16" fillId="0" borderId="4" xfId="4" applyFont="1" applyFill="1" applyBorder="1" applyAlignment="1">
      <alignment horizontal="center" vertical="center"/>
    </xf>
    <xf numFmtId="178" fontId="18" fillId="4" borderId="10" xfId="1" applyNumberFormat="1" applyFont="1" applyFill="1" applyBorder="1" applyAlignment="1">
      <alignment horizontal="center" vertical="center" wrapText="1"/>
    </xf>
    <xf numFmtId="178" fontId="18" fillId="4" borderId="11" xfId="1" applyNumberFormat="1" applyFont="1" applyFill="1" applyBorder="1" applyAlignment="1">
      <alignment horizontal="center" vertical="center" wrapText="1"/>
    </xf>
    <xf numFmtId="178" fontId="18" fillId="4" borderId="12" xfId="1" applyNumberFormat="1" applyFont="1" applyFill="1" applyBorder="1" applyAlignment="1">
      <alignment horizontal="center" vertical="center" wrapText="1"/>
    </xf>
    <xf numFmtId="178" fontId="18" fillId="4" borderId="8" xfId="1" applyNumberFormat="1" applyFont="1" applyFill="1" applyBorder="1" applyAlignment="1">
      <alignment horizontal="center" vertical="center" wrapText="1"/>
    </xf>
    <xf numFmtId="178" fontId="18" fillId="4" borderId="0" xfId="1" applyNumberFormat="1" applyFont="1" applyFill="1" applyBorder="1" applyAlignment="1">
      <alignment horizontal="center" vertical="center" wrapText="1"/>
    </xf>
    <xf numFmtId="178" fontId="18" fillId="4" borderId="13" xfId="1" applyNumberFormat="1" applyFont="1" applyFill="1" applyBorder="1" applyAlignment="1">
      <alignment horizontal="center" vertical="center" wrapText="1"/>
    </xf>
    <xf numFmtId="178" fontId="18" fillId="4" borderId="14" xfId="1" applyNumberFormat="1" applyFont="1" applyFill="1" applyBorder="1" applyAlignment="1">
      <alignment horizontal="center" vertical="center" wrapText="1"/>
    </xf>
    <xf numFmtId="178" fontId="18" fillId="4" borderId="5" xfId="1" applyNumberFormat="1" applyFont="1" applyFill="1" applyBorder="1" applyAlignment="1">
      <alignment horizontal="center" vertical="center" wrapText="1"/>
    </xf>
    <xf numFmtId="178" fontId="18" fillId="4" borderId="15" xfId="1" applyNumberFormat="1" applyFont="1" applyFill="1" applyBorder="1" applyAlignment="1">
      <alignment horizontal="center" vertical="center" wrapText="1"/>
    </xf>
    <xf numFmtId="9" fontId="18" fillId="4" borderId="2" xfId="1" applyNumberFormat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center" vertical="center" wrapText="1"/>
    </xf>
    <xf numFmtId="0" fontId="18" fillId="4" borderId="4" xfId="1" applyFont="1" applyFill="1" applyBorder="1" applyAlignment="1">
      <alignment horizontal="center" vertical="center" wrapText="1"/>
    </xf>
    <xf numFmtId="0" fontId="18" fillId="4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18" fillId="4" borderId="8" xfId="1" applyFont="1" applyFill="1" applyBorder="1" applyAlignment="1">
      <alignment horizontal="center" vertical="center" wrapText="1"/>
    </xf>
    <xf numFmtId="0" fontId="18" fillId="4" borderId="0" xfId="1" applyFont="1" applyFill="1" applyBorder="1" applyAlignment="1">
      <alignment horizontal="center" vertical="center" wrapText="1"/>
    </xf>
    <xf numFmtId="0" fontId="18" fillId="4" borderId="13" xfId="1" applyFont="1" applyFill="1" applyBorder="1" applyAlignment="1">
      <alignment horizontal="center" vertical="center" wrapText="1"/>
    </xf>
    <xf numFmtId="0" fontId="18" fillId="4" borderId="14" xfId="1" applyFont="1" applyFill="1" applyBorder="1" applyAlignment="1">
      <alignment horizontal="center" vertical="center" wrapText="1"/>
    </xf>
    <xf numFmtId="0" fontId="18" fillId="4" borderId="5" xfId="1" applyFont="1" applyFill="1" applyBorder="1" applyAlignment="1">
      <alignment horizontal="center" vertical="center" wrapText="1"/>
    </xf>
    <xf numFmtId="0" fontId="18" fillId="4" borderId="15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center" vertical="center" wrapText="1"/>
    </xf>
    <xf numFmtId="14" fontId="14" fillId="4" borderId="1" xfId="2" applyNumberFormat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9" fillId="4" borderId="1" xfId="3" applyFont="1" applyFill="1" applyBorder="1" applyAlignment="1" applyProtection="1">
      <alignment horizontal="center" vertical="center"/>
      <protection hidden="1"/>
    </xf>
    <xf numFmtId="0" fontId="16" fillId="4" borderId="1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shrinkToFit="1"/>
    </xf>
    <xf numFmtId="0" fontId="20" fillId="4" borderId="1" xfId="3" applyFont="1" applyFill="1" applyBorder="1" applyAlignment="1" applyProtection="1">
      <alignment horizontal="center" vertical="center" wrapText="1"/>
      <protection locked="0"/>
    </xf>
    <xf numFmtId="178" fontId="18" fillId="4" borderId="1" xfId="1" applyNumberFormat="1" applyFont="1" applyFill="1" applyBorder="1" applyAlignment="1">
      <alignment horizontal="center" vertical="center" shrinkToFit="1"/>
    </xf>
    <xf numFmtId="178" fontId="18" fillId="0" borderId="1" xfId="1" applyNumberFormat="1" applyFont="1" applyFill="1" applyBorder="1" applyAlignment="1">
      <alignment horizontal="left" vertical="center" wrapText="1" shrinkToFit="1"/>
    </xf>
    <xf numFmtId="0" fontId="18" fillId="4" borderId="2" xfId="1" applyFont="1" applyFill="1" applyBorder="1" applyAlignment="1">
      <alignment horizontal="right" vertical="center" wrapText="1"/>
    </xf>
    <xf numFmtId="0" fontId="18" fillId="4" borderId="3" xfId="1" applyFont="1" applyFill="1" applyBorder="1" applyAlignment="1">
      <alignment horizontal="right" vertical="center" wrapText="1"/>
    </xf>
    <xf numFmtId="176" fontId="18" fillId="4" borderId="10" xfId="1" applyNumberFormat="1" applyFont="1" applyFill="1" applyBorder="1" applyAlignment="1">
      <alignment horizontal="center" vertical="center" wrapText="1"/>
    </xf>
    <xf numFmtId="176" fontId="18" fillId="4" borderId="11" xfId="1" applyNumberFormat="1" applyFont="1" applyFill="1" applyBorder="1" applyAlignment="1">
      <alignment horizontal="center" vertical="center" wrapText="1"/>
    </xf>
    <xf numFmtId="176" fontId="18" fillId="4" borderId="12" xfId="1" applyNumberFormat="1" applyFont="1" applyFill="1" applyBorder="1" applyAlignment="1">
      <alignment horizontal="center" vertical="center" wrapText="1"/>
    </xf>
    <xf numFmtId="176" fontId="18" fillId="4" borderId="8" xfId="1" applyNumberFormat="1" applyFont="1" applyFill="1" applyBorder="1" applyAlignment="1">
      <alignment horizontal="center" vertical="center" wrapText="1"/>
    </xf>
    <xf numFmtId="176" fontId="18" fillId="4" borderId="0" xfId="1" applyNumberFormat="1" applyFont="1" applyFill="1" applyBorder="1" applyAlignment="1">
      <alignment horizontal="center" vertical="center" wrapText="1"/>
    </xf>
    <xf numFmtId="176" fontId="18" fillId="4" borderId="13" xfId="1" applyNumberFormat="1" applyFont="1" applyFill="1" applyBorder="1" applyAlignment="1">
      <alignment horizontal="center" vertical="center" wrapText="1"/>
    </xf>
    <xf numFmtId="176" fontId="18" fillId="4" borderId="14" xfId="1" applyNumberFormat="1" applyFont="1" applyFill="1" applyBorder="1" applyAlignment="1">
      <alignment horizontal="center" vertical="center" wrapText="1"/>
    </xf>
    <xf numFmtId="176" fontId="18" fillId="4" borderId="5" xfId="1" applyNumberFormat="1" applyFont="1" applyFill="1" applyBorder="1" applyAlignment="1">
      <alignment horizontal="center" vertical="center" wrapText="1"/>
    </xf>
    <xf numFmtId="176" fontId="18" fillId="4" borderId="15" xfId="1" applyNumberFormat="1" applyFont="1" applyFill="1" applyBorder="1" applyAlignment="1">
      <alignment horizontal="center" vertical="center" wrapText="1"/>
    </xf>
    <xf numFmtId="176" fontId="18" fillId="0" borderId="10" xfId="1" applyNumberFormat="1" applyFont="1" applyFill="1" applyBorder="1" applyAlignment="1">
      <alignment horizontal="center" vertical="center" wrapText="1"/>
    </xf>
    <xf numFmtId="176" fontId="18" fillId="0" borderId="12" xfId="1" applyNumberFormat="1" applyFont="1" applyFill="1" applyBorder="1" applyAlignment="1">
      <alignment horizontal="center" vertical="center" wrapText="1"/>
    </xf>
    <xf numFmtId="176" fontId="18" fillId="0" borderId="8" xfId="1" applyNumberFormat="1" applyFont="1" applyFill="1" applyBorder="1" applyAlignment="1">
      <alignment horizontal="center" vertical="center" wrapText="1"/>
    </xf>
    <xf numFmtId="176" fontId="18" fillId="0" borderId="13" xfId="1" applyNumberFormat="1" applyFont="1" applyFill="1" applyBorder="1" applyAlignment="1">
      <alignment horizontal="center" vertical="center" wrapText="1"/>
    </xf>
    <xf numFmtId="176" fontId="18" fillId="0" borderId="14" xfId="1" applyNumberFormat="1" applyFont="1" applyFill="1" applyBorder="1" applyAlignment="1">
      <alignment horizontal="center" vertical="center" wrapText="1"/>
    </xf>
    <xf numFmtId="176" fontId="18" fillId="0" borderId="15" xfId="1" applyNumberFormat="1" applyFont="1" applyFill="1" applyBorder="1" applyAlignment="1">
      <alignment horizontal="center" vertical="center" wrapText="1"/>
    </xf>
    <xf numFmtId="0" fontId="18" fillId="4" borderId="2" xfId="2" applyFont="1" applyFill="1" applyBorder="1" applyAlignment="1">
      <alignment horizontal="center" vertical="center" wrapText="1"/>
    </xf>
    <xf numFmtId="0" fontId="18" fillId="4" borderId="3" xfId="2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176" fontId="18" fillId="4" borderId="2" xfId="1" applyNumberFormat="1" applyFont="1" applyFill="1" applyBorder="1" applyAlignment="1">
      <alignment horizontal="center" vertical="center" shrinkToFit="1"/>
    </xf>
    <xf numFmtId="176" fontId="18" fillId="4" borderId="3" xfId="1" applyNumberFormat="1" applyFont="1" applyFill="1" applyBorder="1" applyAlignment="1">
      <alignment horizontal="center" vertical="center" shrinkToFit="1"/>
    </xf>
    <xf numFmtId="176" fontId="18" fillId="4" borderId="4" xfId="1" applyNumberFormat="1" applyFont="1" applyFill="1" applyBorder="1" applyAlignment="1">
      <alignment horizontal="center" vertical="center" shrinkToFit="1"/>
    </xf>
    <xf numFmtId="176" fontId="18" fillId="4" borderId="10" xfId="2" applyNumberFormat="1" applyFont="1" applyFill="1" applyBorder="1" applyAlignment="1">
      <alignment horizontal="center" vertical="center" wrapText="1"/>
    </xf>
    <xf numFmtId="176" fontId="18" fillId="4" borderId="11" xfId="2" applyNumberFormat="1" applyFont="1" applyFill="1" applyBorder="1" applyAlignment="1">
      <alignment horizontal="center" vertical="center" wrapText="1"/>
    </xf>
    <xf numFmtId="176" fontId="18" fillId="4" borderId="12" xfId="2" applyNumberFormat="1" applyFont="1" applyFill="1" applyBorder="1" applyAlignment="1">
      <alignment horizontal="center" vertical="center" wrapText="1"/>
    </xf>
    <xf numFmtId="176" fontId="18" fillId="4" borderId="8" xfId="2" applyNumberFormat="1" applyFont="1" applyFill="1" applyBorder="1" applyAlignment="1">
      <alignment horizontal="center" vertical="center" wrapText="1"/>
    </xf>
    <xf numFmtId="176" fontId="18" fillId="4" borderId="0" xfId="2" applyNumberFormat="1" applyFont="1" applyFill="1" applyBorder="1" applyAlignment="1">
      <alignment horizontal="center" vertical="center" wrapText="1"/>
    </xf>
    <xf numFmtId="176" fontId="18" fillId="4" borderId="13" xfId="2" applyNumberFormat="1" applyFont="1" applyFill="1" applyBorder="1" applyAlignment="1">
      <alignment horizontal="center" vertical="center" wrapText="1"/>
    </xf>
    <xf numFmtId="176" fontId="18" fillId="4" borderId="14" xfId="2" applyNumberFormat="1" applyFont="1" applyFill="1" applyBorder="1" applyAlignment="1">
      <alignment horizontal="center" vertical="center" wrapText="1"/>
    </xf>
    <xf numFmtId="176" fontId="18" fillId="4" borderId="5" xfId="2" applyNumberFormat="1" applyFont="1" applyFill="1" applyBorder="1" applyAlignment="1">
      <alignment horizontal="center" vertical="center" wrapText="1"/>
    </xf>
    <xf numFmtId="176" fontId="18" fillId="4" borderId="15" xfId="2" applyNumberFormat="1" applyFont="1" applyFill="1" applyBorder="1" applyAlignment="1">
      <alignment horizontal="center" vertical="center" wrapText="1"/>
    </xf>
    <xf numFmtId="176" fontId="18" fillId="0" borderId="10" xfId="2" applyNumberFormat="1" applyFont="1" applyFill="1" applyBorder="1" applyAlignment="1">
      <alignment horizontal="center" vertical="center" wrapText="1"/>
    </xf>
    <xf numFmtId="176" fontId="18" fillId="0" borderId="12" xfId="2" applyNumberFormat="1" applyFont="1" applyFill="1" applyBorder="1" applyAlignment="1">
      <alignment horizontal="center" vertical="center" wrapText="1"/>
    </xf>
    <xf numFmtId="176" fontId="18" fillId="0" borderId="8" xfId="2" applyNumberFormat="1" applyFont="1" applyFill="1" applyBorder="1" applyAlignment="1">
      <alignment horizontal="center" vertical="center" wrapText="1"/>
    </xf>
    <xf numFmtId="176" fontId="18" fillId="0" borderId="13" xfId="2" applyNumberFormat="1" applyFont="1" applyFill="1" applyBorder="1" applyAlignment="1">
      <alignment horizontal="center" vertical="center" wrapText="1"/>
    </xf>
    <xf numFmtId="176" fontId="18" fillId="0" borderId="14" xfId="2" applyNumberFormat="1" applyFont="1" applyFill="1" applyBorder="1" applyAlignment="1">
      <alignment horizontal="center" vertical="center" wrapText="1"/>
    </xf>
    <xf numFmtId="176" fontId="18" fillId="0" borderId="15" xfId="2" applyNumberFormat="1" applyFont="1" applyFill="1" applyBorder="1" applyAlignment="1">
      <alignment horizontal="center" vertical="center" wrapText="1"/>
    </xf>
    <xf numFmtId="0" fontId="16" fillId="0" borderId="6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7" xfId="2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178" fontId="18" fillId="0" borderId="2" xfId="1" applyNumberFormat="1" applyFont="1" applyFill="1" applyBorder="1" applyAlignment="1">
      <alignment horizontal="center" vertical="center" wrapText="1"/>
    </xf>
    <xf numFmtId="178" fontId="18" fillId="0" borderId="4" xfId="1" applyNumberFormat="1" applyFont="1" applyFill="1" applyBorder="1" applyAlignment="1">
      <alignment horizontal="center" vertical="center" wrapText="1"/>
    </xf>
    <xf numFmtId="178" fontId="18" fillId="4" borderId="10" xfId="1" applyNumberFormat="1" applyFont="1" applyFill="1" applyBorder="1" applyAlignment="1">
      <alignment horizontal="center" vertical="center" shrinkToFit="1"/>
    </xf>
    <xf numFmtId="178" fontId="18" fillId="4" borderId="11" xfId="1" applyNumberFormat="1" applyFont="1" applyFill="1" applyBorder="1" applyAlignment="1">
      <alignment horizontal="center" vertical="center" shrinkToFit="1"/>
    </xf>
    <xf numFmtId="178" fontId="18" fillId="4" borderId="12" xfId="1" applyNumberFormat="1" applyFont="1" applyFill="1" applyBorder="1" applyAlignment="1">
      <alignment horizontal="center" vertical="center" shrinkToFit="1"/>
    </xf>
    <xf numFmtId="178" fontId="18" fillId="4" borderId="8" xfId="1" applyNumberFormat="1" applyFont="1" applyFill="1" applyBorder="1" applyAlignment="1">
      <alignment horizontal="center" vertical="center" shrinkToFit="1"/>
    </xf>
    <xf numFmtId="178" fontId="18" fillId="4" borderId="0" xfId="1" applyNumberFormat="1" applyFont="1" applyFill="1" applyBorder="1" applyAlignment="1">
      <alignment horizontal="center" vertical="center" shrinkToFit="1"/>
    </xf>
    <xf numFmtId="178" fontId="18" fillId="4" borderId="13" xfId="1" applyNumberFormat="1" applyFont="1" applyFill="1" applyBorder="1" applyAlignment="1">
      <alignment horizontal="center" vertical="center" shrinkToFit="1"/>
    </xf>
    <xf numFmtId="178" fontId="18" fillId="4" borderId="14" xfId="1" applyNumberFormat="1" applyFont="1" applyFill="1" applyBorder="1" applyAlignment="1">
      <alignment horizontal="center" vertical="center" shrinkToFit="1"/>
    </xf>
    <xf numFmtId="178" fontId="18" fillId="4" borderId="5" xfId="1" applyNumberFormat="1" applyFont="1" applyFill="1" applyBorder="1" applyAlignment="1">
      <alignment horizontal="center" vertical="center" shrinkToFit="1"/>
    </xf>
    <xf numFmtId="178" fontId="18" fillId="4" borderId="15" xfId="1" applyNumberFormat="1" applyFont="1" applyFill="1" applyBorder="1" applyAlignment="1">
      <alignment horizontal="center" vertical="center" shrinkToFi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178" fontId="16" fillId="4" borderId="2" xfId="1" applyNumberFormat="1" applyFont="1" applyFill="1" applyBorder="1" applyAlignment="1">
      <alignment horizontal="center" vertical="center" wrapText="1"/>
    </xf>
    <xf numFmtId="178" fontId="16" fillId="4" borderId="3" xfId="1" applyNumberFormat="1" applyFont="1" applyFill="1" applyBorder="1" applyAlignment="1">
      <alignment horizontal="center" vertical="center" wrapText="1"/>
    </xf>
    <xf numFmtId="178" fontId="16" fillId="4" borderId="4" xfId="1" applyNumberFormat="1" applyFont="1" applyFill="1" applyBorder="1" applyAlignment="1">
      <alignment horizontal="center" vertical="center" wrapText="1"/>
    </xf>
    <xf numFmtId="178" fontId="16" fillId="0" borderId="2" xfId="1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178" fontId="18" fillId="0" borderId="8" xfId="1" applyNumberFormat="1" applyFont="1" applyFill="1" applyBorder="1" applyAlignment="1">
      <alignment horizontal="center" vertical="center" wrapText="1"/>
    </xf>
    <xf numFmtId="178" fontId="18" fillId="0" borderId="13" xfId="1" applyNumberFormat="1" applyFont="1" applyFill="1" applyBorder="1" applyAlignment="1">
      <alignment horizontal="center" vertical="center" wrapText="1"/>
    </xf>
    <xf numFmtId="178" fontId="18" fillId="0" borderId="14" xfId="1" applyNumberFormat="1" applyFont="1" applyFill="1" applyBorder="1" applyAlignment="1">
      <alignment horizontal="center" vertical="center" wrapText="1"/>
    </xf>
    <xf numFmtId="178" fontId="18" fillId="0" borderId="15" xfId="1" applyNumberFormat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178" fontId="18" fillId="4" borderId="1" xfId="1" applyNumberFormat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vertical="center" wrapText="1"/>
    </xf>
    <xf numFmtId="0" fontId="18" fillId="4" borderId="4" xfId="1" applyFont="1" applyFill="1" applyBorder="1" applyAlignment="1">
      <alignment horizontal="left" vertical="center" wrapText="1"/>
    </xf>
    <xf numFmtId="0" fontId="16" fillId="0" borderId="3" xfId="4" applyFont="1" applyFill="1" applyBorder="1" applyAlignment="1">
      <alignment vertical="center"/>
    </xf>
    <xf numFmtId="0" fontId="16" fillId="0" borderId="4" xfId="4" applyFont="1" applyFill="1" applyBorder="1" applyAlignment="1">
      <alignment vertical="center"/>
    </xf>
    <xf numFmtId="0" fontId="5" fillId="2" borderId="1" xfId="5" applyFont="1" applyFill="1" applyBorder="1" applyAlignment="1">
      <alignment horizontal="center" vertical="center" wrapText="1"/>
    </xf>
    <xf numFmtId="0" fontId="25" fillId="2" borderId="1" xfId="5" applyFont="1" applyFill="1" applyBorder="1" applyAlignment="1">
      <alignment horizontal="center" vertical="center" wrapText="1"/>
    </xf>
    <xf numFmtId="0" fontId="5" fillId="2" borderId="6" xfId="5" applyFont="1" applyFill="1" applyBorder="1" applyAlignment="1">
      <alignment horizontal="center" vertical="center" wrapText="1"/>
    </xf>
    <xf numFmtId="0" fontId="5" fillId="2" borderId="9" xfId="5" applyFont="1" applyFill="1" applyBorder="1" applyAlignment="1">
      <alignment horizontal="center" vertical="center" wrapText="1"/>
    </xf>
    <xf numFmtId="0" fontId="5" fillId="2" borderId="7" xfId="5" applyFont="1" applyFill="1" applyBorder="1" applyAlignment="1">
      <alignment horizontal="center" vertical="center" wrapText="1"/>
    </xf>
    <xf numFmtId="0" fontId="28" fillId="2" borderId="2" xfId="5" applyFont="1" applyFill="1" applyBorder="1" applyAlignment="1">
      <alignment horizontal="center" vertical="center" wrapText="1"/>
    </xf>
    <xf numFmtId="0" fontId="28" fillId="2" borderId="3" xfId="5" applyFont="1" applyFill="1" applyBorder="1" applyAlignment="1">
      <alignment horizontal="center" vertical="center" wrapText="1"/>
    </xf>
    <xf numFmtId="0" fontId="28" fillId="2" borderId="4" xfId="5" applyFont="1" applyFill="1" applyBorder="1" applyAlignment="1">
      <alignment horizontal="center" vertical="center" wrapText="1"/>
    </xf>
    <xf numFmtId="0" fontId="26" fillId="2" borderId="0" xfId="5" applyFont="1" applyFill="1" applyBorder="1" applyAlignment="1">
      <alignment horizontal="left" vertical="center"/>
    </xf>
    <xf numFmtId="0" fontId="28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right" vertical="center"/>
    </xf>
    <xf numFmtId="0" fontId="23" fillId="2" borderId="1" xfId="5" applyFill="1" applyBorder="1" applyAlignment="1">
      <alignment horizontal="center" vertical="center"/>
    </xf>
    <xf numFmtId="0" fontId="24" fillId="2" borderId="1" xfId="5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6">
    <cellStyle name="常规" xfId="0" builtinId="0"/>
    <cellStyle name="常规 2" xfId="5" xr:uid="{00000000-0005-0000-0000-000001000000}"/>
    <cellStyle name="常规 2 2 2 2" xfId="4" xr:uid="{00000000-0005-0000-0000-000002000000}"/>
    <cellStyle name="常规 2 3 2" xfId="2" xr:uid="{00000000-0005-0000-0000-000003000000}"/>
    <cellStyle name="常规_附件二　J18模具分项报价表 2" xfId="3" xr:uid="{00000000-0005-0000-0000-000004000000}"/>
    <cellStyle name="常规_模具报价格式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261937</xdr:rowOff>
    </xdr:from>
    <xdr:to>
      <xdr:col>2</xdr:col>
      <xdr:colOff>2062018</xdr:colOff>
      <xdr:row>3</xdr:row>
      <xdr:rowOff>1381124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B8C117E-29F6-4DD5-9A27-E8D46DEF9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4" y="2619375"/>
          <a:ext cx="1871519" cy="1119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333375</xdr:colOff>
      <xdr:row>4</xdr:row>
      <xdr:rowOff>357188</xdr:rowOff>
    </xdr:from>
    <xdr:to>
      <xdr:col>2</xdr:col>
      <xdr:colOff>2165073</xdr:colOff>
      <xdr:row>4</xdr:row>
      <xdr:rowOff>1452562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7051A3-211B-4575-8C2A-E40476BB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4381501"/>
          <a:ext cx="1831698" cy="1095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5</xdr:row>
      <xdr:rowOff>381000</xdr:rowOff>
    </xdr:from>
    <xdr:to>
      <xdr:col>2</xdr:col>
      <xdr:colOff>1934755</xdr:colOff>
      <xdr:row>5</xdr:row>
      <xdr:rowOff>1452562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6D4CB18-7DCB-4150-B543-559D5360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571750" y="6072188"/>
          <a:ext cx="1791880" cy="1071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380999</xdr:colOff>
      <xdr:row>6</xdr:row>
      <xdr:rowOff>357186</xdr:rowOff>
    </xdr:from>
    <xdr:to>
      <xdr:col>2</xdr:col>
      <xdr:colOff>1864967</xdr:colOff>
      <xdr:row>6</xdr:row>
      <xdr:rowOff>1476373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542B214-0303-44FB-9EE6-2D714CA4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4" y="7715249"/>
          <a:ext cx="1483968" cy="1119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285749</xdr:colOff>
      <xdr:row>7</xdr:row>
      <xdr:rowOff>119061</xdr:rowOff>
    </xdr:from>
    <xdr:to>
      <xdr:col>2</xdr:col>
      <xdr:colOff>1646890</xdr:colOff>
      <xdr:row>7</xdr:row>
      <xdr:rowOff>1333498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D8FFF67-C72C-400A-84BC-F26B3CB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4" y="9143999"/>
          <a:ext cx="1361141" cy="121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547688</xdr:colOff>
      <xdr:row>8</xdr:row>
      <xdr:rowOff>452438</xdr:rowOff>
    </xdr:from>
    <xdr:to>
      <xdr:col>2</xdr:col>
      <xdr:colOff>1785938</xdr:colOff>
      <xdr:row>8</xdr:row>
      <xdr:rowOff>1492986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B7D5262-815F-4EF0-BCE3-3C8375967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6563" y="11144251"/>
          <a:ext cx="1238250" cy="104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285749</xdr:colOff>
      <xdr:row>9</xdr:row>
      <xdr:rowOff>119061</xdr:rowOff>
    </xdr:from>
    <xdr:ext cx="1361141" cy="1214437"/>
    <xdr:pic>
      <xdr:nvPicPr>
        <xdr:cNvPr id="8" name="图片 7">
          <a:extLst>
            <a:ext uri="{FF2B5EF4-FFF2-40B4-BE49-F238E27FC236}">
              <a16:creationId xmlns:a16="http://schemas.microsoft.com/office/drawing/2014/main" id="{125390A0-E9CB-4B25-9D89-05BF762F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27613" y="12466925"/>
          <a:ext cx="1361141" cy="1214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547688</xdr:colOff>
      <xdr:row>10</xdr:row>
      <xdr:rowOff>452438</xdr:rowOff>
    </xdr:from>
    <xdr:ext cx="1238250" cy="1040548"/>
    <xdr:pic>
      <xdr:nvPicPr>
        <xdr:cNvPr id="9" name="图片 8">
          <a:extLst>
            <a:ext uri="{FF2B5EF4-FFF2-40B4-BE49-F238E27FC236}">
              <a16:creationId xmlns:a16="http://schemas.microsoft.com/office/drawing/2014/main" id="{F6CA05E3-BCC6-4C9A-A7EF-C70A8FAC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989552" y="14462847"/>
          <a:ext cx="1238250" cy="104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404812</xdr:colOff>
      <xdr:row>11</xdr:row>
      <xdr:rowOff>98695</xdr:rowOff>
    </xdr:from>
    <xdr:to>
      <xdr:col>2</xdr:col>
      <xdr:colOff>1714500</xdr:colOff>
      <xdr:row>11</xdr:row>
      <xdr:rowOff>1283910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C90EE37-BF7D-4A00-8CC8-17CF5717D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7" y="15791133"/>
          <a:ext cx="1309688" cy="118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452437</xdr:colOff>
      <xdr:row>12</xdr:row>
      <xdr:rowOff>221201</xdr:rowOff>
    </xdr:from>
    <xdr:to>
      <xdr:col>2</xdr:col>
      <xdr:colOff>1547812</xdr:colOff>
      <xdr:row>12</xdr:row>
      <xdr:rowOff>1212472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92CA0E6-EFA5-4D07-A8F5-94E0FBB6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881312" y="17318576"/>
          <a:ext cx="1095375" cy="99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184548</xdr:colOff>
      <xdr:row>2</xdr:row>
      <xdr:rowOff>25399</xdr:rowOff>
    </xdr:from>
    <xdr:to>
      <xdr:col>5</xdr:col>
      <xdr:colOff>160735</xdr:colOff>
      <xdr:row>4</xdr:row>
      <xdr:rowOff>116762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47DCB80D-32D3-4614-BCC9-24C5CD4C3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048" y="579040"/>
          <a:ext cx="416718" cy="377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184548</xdr:colOff>
      <xdr:row>2</xdr:row>
      <xdr:rowOff>25399</xdr:rowOff>
    </xdr:from>
    <xdr:to>
      <xdr:col>5</xdr:col>
      <xdr:colOff>160735</xdr:colOff>
      <xdr:row>4</xdr:row>
      <xdr:rowOff>116762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47C514B-B4AA-4AFE-AF56-41AE80A3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048" y="577849"/>
          <a:ext cx="414337" cy="377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494111</xdr:colOff>
      <xdr:row>2</xdr:row>
      <xdr:rowOff>38675</xdr:rowOff>
    </xdr:from>
    <xdr:to>
      <xdr:col>5</xdr:col>
      <xdr:colOff>142877</xdr:colOff>
      <xdr:row>4</xdr:row>
      <xdr:rowOff>119608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FA047A8-469B-424C-AAF8-776B47B1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736" y="592316"/>
          <a:ext cx="613172" cy="366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11907</xdr:colOff>
      <xdr:row>2</xdr:row>
      <xdr:rowOff>33298</xdr:rowOff>
    </xdr:from>
    <xdr:to>
      <xdr:col>5</xdr:col>
      <xdr:colOff>148828</xdr:colOff>
      <xdr:row>4</xdr:row>
      <xdr:rowOff>92870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28B4229-6137-4C14-A7CA-44507FB6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6407" y="586939"/>
          <a:ext cx="577452" cy="34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11907</xdr:colOff>
      <xdr:row>2</xdr:row>
      <xdr:rowOff>33298</xdr:rowOff>
    </xdr:from>
    <xdr:to>
      <xdr:col>5</xdr:col>
      <xdr:colOff>148828</xdr:colOff>
      <xdr:row>4</xdr:row>
      <xdr:rowOff>92870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F951626-DF7D-40F2-8D93-93E7482F9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726407" y="586939"/>
          <a:ext cx="577452" cy="345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154782</xdr:colOff>
      <xdr:row>2</xdr:row>
      <xdr:rowOff>24846</xdr:rowOff>
    </xdr:from>
    <xdr:to>
      <xdr:col>5</xdr:col>
      <xdr:colOff>178593</xdr:colOff>
      <xdr:row>4</xdr:row>
      <xdr:rowOff>89296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16E699C9-DC66-4609-A1D8-C3222E198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9282" y="578487"/>
          <a:ext cx="464342" cy="35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160735</xdr:colOff>
      <xdr:row>2</xdr:row>
      <xdr:rowOff>15781</xdr:rowOff>
    </xdr:from>
    <xdr:to>
      <xdr:col>5</xdr:col>
      <xdr:colOff>166688</xdr:colOff>
      <xdr:row>4</xdr:row>
      <xdr:rowOff>128393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9D9B166-A8D3-40C0-B07F-72CC5198D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235" y="569422"/>
          <a:ext cx="446484" cy="39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172641</xdr:colOff>
      <xdr:row>2</xdr:row>
      <xdr:rowOff>42480</xdr:rowOff>
    </xdr:from>
    <xdr:to>
      <xdr:col>5</xdr:col>
      <xdr:colOff>154782</xdr:colOff>
      <xdr:row>4</xdr:row>
      <xdr:rowOff>111917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57DD172-BE5B-4892-B158-46525EF6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141" y="596121"/>
          <a:ext cx="422672" cy="35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160735</xdr:colOff>
      <xdr:row>2</xdr:row>
      <xdr:rowOff>15781</xdr:rowOff>
    </xdr:from>
    <xdr:to>
      <xdr:col>5</xdr:col>
      <xdr:colOff>166688</xdr:colOff>
      <xdr:row>4</xdr:row>
      <xdr:rowOff>128393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68BA47-90D2-4AF7-94A3-BAAD1E4D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75235" y="569422"/>
          <a:ext cx="446484" cy="398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172641</xdr:colOff>
      <xdr:row>2</xdr:row>
      <xdr:rowOff>42480</xdr:rowOff>
    </xdr:from>
    <xdr:to>
      <xdr:col>5</xdr:col>
      <xdr:colOff>154782</xdr:colOff>
      <xdr:row>4</xdr:row>
      <xdr:rowOff>111917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86CBFE4-503E-4173-9A17-551C634E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887141" y="596121"/>
          <a:ext cx="422672" cy="35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"/>
  <sheetViews>
    <sheetView tabSelected="1" view="pageBreakPreview" zoomScale="40" zoomScaleNormal="55" zoomScaleSheetLayoutView="40" workbookViewId="0">
      <pane ySplit="3" topLeftCell="A4" activePane="bottomLeft" state="frozen"/>
      <selection pane="bottomLeft" activeCell="AA7" sqref="AA7"/>
    </sheetView>
  </sheetViews>
  <sheetFormatPr defaultColWidth="9" defaultRowHeight="13.5" x14ac:dyDescent="0.15"/>
  <cols>
    <col min="1" max="1" width="9" style="1"/>
    <col min="2" max="2" width="22.875" style="1" customWidth="1"/>
    <col min="3" max="3" width="29.125" style="1" customWidth="1"/>
    <col min="4" max="4" width="27.5" style="228" customWidth="1"/>
    <col min="5" max="5" width="10.375" style="1" customWidth="1"/>
    <col min="6" max="6" width="36.875" style="1" customWidth="1"/>
    <col min="7" max="7" width="10" style="1" customWidth="1"/>
    <col min="8" max="8" width="13.375" style="1" customWidth="1"/>
    <col min="9" max="9" width="10.25" style="1" customWidth="1"/>
    <col min="10" max="10" width="14.625" style="1" customWidth="1"/>
    <col min="11" max="11" width="18.5" style="1" customWidth="1"/>
    <col min="12" max="12" width="24.125" style="1" customWidth="1"/>
    <col min="13" max="13" width="22" style="1" customWidth="1"/>
    <col min="14" max="14" width="13.25" style="44" customWidth="1"/>
    <col min="15" max="15" width="18.875" style="44" customWidth="1"/>
    <col min="16" max="16" width="16.625" style="44" customWidth="1"/>
    <col min="17" max="17" width="23.625" style="44" customWidth="1"/>
    <col min="18" max="18" width="16.625" style="44" customWidth="1"/>
    <col min="19" max="19" width="15.625" style="44" customWidth="1"/>
    <col min="20" max="20" width="16.625" style="44" customWidth="1"/>
    <col min="21" max="21" width="16.25" style="44" customWidth="1"/>
    <col min="22" max="22" width="9.625" style="44" customWidth="1"/>
    <col min="23" max="23" width="18.125" style="1" customWidth="1"/>
    <col min="24" max="16384" width="9" style="1"/>
  </cols>
  <sheetData>
    <row r="1" spans="1:23" ht="62.25" customHeight="1" x14ac:dyDescent="0.15">
      <c r="A1" s="89" t="s">
        <v>88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33.75" customHeight="1" x14ac:dyDescent="0.15">
      <c r="A2" s="83" t="s">
        <v>10</v>
      </c>
      <c r="B2" s="84"/>
      <c r="C2" s="84"/>
      <c r="D2" s="84"/>
      <c r="E2" s="84"/>
      <c r="F2" s="84"/>
      <c r="G2" s="84"/>
      <c r="H2" s="84"/>
      <c r="I2" s="84"/>
      <c r="J2" s="85"/>
      <c r="K2" s="73"/>
      <c r="L2" s="86" t="s">
        <v>9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88"/>
    </row>
    <row r="3" spans="1:23" ht="90" customHeight="1" x14ac:dyDescent="0.15">
      <c r="A3" s="2" t="s">
        <v>0</v>
      </c>
      <c r="B3" s="2" t="s">
        <v>97</v>
      </c>
      <c r="C3" s="2" t="s">
        <v>1</v>
      </c>
      <c r="D3" s="12" t="s">
        <v>2</v>
      </c>
      <c r="E3" s="2" t="s">
        <v>3</v>
      </c>
      <c r="F3" s="2" t="s">
        <v>98</v>
      </c>
      <c r="G3" s="2" t="s">
        <v>4</v>
      </c>
      <c r="H3" s="2" t="s">
        <v>5</v>
      </c>
      <c r="I3" s="2" t="s">
        <v>87</v>
      </c>
      <c r="J3" s="2" t="s">
        <v>6</v>
      </c>
      <c r="K3" s="2" t="s">
        <v>99</v>
      </c>
      <c r="L3" s="7" t="s">
        <v>15</v>
      </c>
      <c r="M3" s="7" t="s">
        <v>14</v>
      </c>
      <c r="N3" s="7" t="s">
        <v>11</v>
      </c>
      <c r="O3" s="7" t="s">
        <v>85</v>
      </c>
      <c r="P3" s="7" t="s">
        <v>86</v>
      </c>
      <c r="Q3" s="7" t="s">
        <v>90</v>
      </c>
      <c r="R3" s="7" t="s">
        <v>17</v>
      </c>
      <c r="S3" s="7" t="s">
        <v>12</v>
      </c>
      <c r="T3" s="7" t="s">
        <v>16</v>
      </c>
      <c r="U3" s="8" t="s">
        <v>13</v>
      </c>
      <c r="V3" s="7" t="s">
        <v>8</v>
      </c>
      <c r="W3" s="6" t="s">
        <v>18</v>
      </c>
    </row>
    <row r="4" spans="1:23" ht="131.25" customHeight="1" x14ac:dyDescent="0.15">
      <c r="A4" s="3">
        <v>1</v>
      </c>
      <c r="B4" s="3" t="s">
        <v>188</v>
      </c>
      <c r="C4" s="3"/>
      <c r="D4" s="13" t="s">
        <v>187</v>
      </c>
      <c r="E4" s="3">
        <v>2</v>
      </c>
      <c r="F4" s="6" t="s">
        <v>189</v>
      </c>
      <c r="G4" s="6" t="s">
        <v>190</v>
      </c>
      <c r="H4" s="6" t="s">
        <v>192</v>
      </c>
      <c r="I4" s="6" t="s">
        <v>193</v>
      </c>
      <c r="J4" s="6">
        <v>0.19400000000000001</v>
      </c>
      <c r="K4" s="6" t="s">
        <v>194</v>
      </c>
      <c r="L4" s="6" t="s">
        <v>196</v>
      </c>
      <c r="M4" s="6" t="s">
        <v>241</v>
      </c>
      <c r="N4" s="7" t="s">
        <v>195</v>
      </c>
      <c r="O4" s="7"/>
      <c r="P4" s="7"/>
      <c r="Q4" s="7"/>
      <c r="R4" s="6" t="s">
        <v>241</v>
      </c>
      <c r="S4" s="6" t="s">
        <v>241</v>
      </c>
      <c r="T4" s="7"/>
      <c r="U4" s="7">
        <f>'1铸件蜡模'!K56/10000</f>
        <v>0.63963609999853199</v>
      </c>
      <c r="V4" s="7"/>
      <c r="W4" s="6" t="s">
        <v>224</v>
      </c>
    </row>
    <row r="5" spans="1:23" ht="131.25" customHeight="1" x14ac:dyDescent="0.15">
      <c r="A5" s="3">
        <v>2</v>
      </c>
      <c r="B5" s="3" t="s">
        <v>197</v>
      </c>
      <c r="C5" s="3"/>
      <c r="D5" s="13" t="s">
        <v>198</v>
      </c>
      <c r="E5" s="3">
        <v>1</v>
      </c>
      <c r="F5" s="6" t="s">
        <v>201</v>
      </c>
      <c r="G5" s="6" t="s">
        <v>202</v>
      </c>
      <c r="H5" s="6" t="s">
        <v>203</v>
      </c>
      <c r="I5" s="6" t="s">
        <v>204</v>
      </c>
      <c r="J5" s="6">
        <v>3.1E-2</v>
      </c>
      <c r="K5" s="6" t="s">
        <v>194</v>
      </c>
      <c r="L5" s="6" t="s">
        <v>205</v>
      </c>
      <c r="M5" s="6" t="s">
        <v>228</v>
      </c>
      <c r="N5" s="7" t="s">
        <v>206</v>
      </c>
      <c r="O5" s="7"/>
      <c r="P5" s="7"/>
      <c r="Q5" s="7"/>
      <c r="R5" s="7" t="s">
        <v>229</v>
      </c>
      <c r="S5" s="7" t="s">
        <v>229</v>
      </c>
      <c r="T5" s="7"/>
      <c r="U5" s="7">
        <f>'2镜座固定片L切口模'!K56/10000</f>
        <v>0.69438049962802229</v>
      </c>
      <c r="V5" s="7"/>
      <c r="W5" s="6" t="s">
        <v>224</v>
      </c>
    </row>
    <row r="6" spans="1:23" ht="131.25" customHeight="1" x14ac:dyDescent="0.15">
      <c r="A6" s="3">
        <v>3</v>
      </c>
      <c r="B6" s="3" t="s">
        <v>199</v>
      </c>
      <c r="C6" s="3"/>
      <c r="D6" s="13" t="s">
        <v>200</v>
      </c>
      <c r="E6" s="3">
        <v>1</v>
      </c>
      <c r="F6" s="6" t="s">
        <v>201</v>
      </c>
      <c r="G6" s="6" t="s">
        <v>202</v>
      </c>
      <c r="H6" s="6" t="s">
        <v>203</v>
      </c>
      <c r="I6" s="6" t="s">
        <v>204</v>
      </c>
      <c r="J6" s="6">
        <v>3.1E-2</v>
      </c>
      <c r="K6" s="6" t="s">
        <v>194</v>
      </c>
      <c r="L6" s="6" t="s">
        <v>205</v>
      </c>
      <c r="M6" s="6" t="s">
        <v>228</v>
      </c>
      <c r="N6" s="7" t="s">
        <v>206</v>
      </c>
      <c r="O6" s="7"/>
      <c r="P6" s="7"/>
      <c r="Q6" s="7"/>
      <c r="R6" s="7" t="s">
        <v>229</v>
      </c>
      <c r="S6" s="7" t="s">
        <v>229</v>
      </c>
      <c r="T6" s="7"/>
      <c r="U6" s="7">
        <f>'3镜座固定片R切口模'!K56/10000</f>
        <v>0.69438049962802229</v>
      </c>
      <c r="V6" s="7"/>
      <c r="W6" s="6" t="s">
        <v>224</v>
      </c>
    </row>
    <row r="7" spans="1:23" ht="131.25" customHeight="1" x14ac:dyDescent="0.15">
      <c r="A7" s="3">
        <v>4</v>
      </c>
      <c r="B7" s="3" t="s">
        <v>207</v>
      </c>
      <c r="C7" s="3"/>
      <c r="D7" s="13" t="s">
        <v>208</v>
      </c>
      <c r="E7" s="3">
        <v>2</v>
      </c>
      <c r="F7" s="6" t="s">
        <v>210</v>
      </c>
      <c r="G7" s="6" t="s">
        <v>212</v>
      </c>
      <c r="H7" s="6" t="s">
        <v>203</v>
      </c>
      <c r="I7" s="6" t="s">
        <v>213</v>
      </c>
      <c r="J7" s="6">
        <v>0.32500000000000001</v>
      </c>
      <c r="K7" s="6" t="s">
        <v>194</v>
      </c>
      <c r="L7" s="6" t="s">
        <v>211</v>
      </c>
      <c r="M7" s="6" t="s">
        <v>228</v>
      </c>
      <c r="N7" s="7" t="s">
        <v>206</v>
      </c>
      <c r="O7" s="7"/>
      <c r="P7" s="7"/>
      <c r="Q7" s="7"/>
      <c r="R7" s="7" t="s">
        <v>229</v>
      </c>
      <c r="S7" s="7" t="s">
        <v>229</v>
      </c>
      <c r="T7" s="7"/>
      <c r="U7" s="7">
        <f>'4镜座钣金半剪模'!K56/10000</f>
        <v>0.62219229141193599</v>
      </c>
      <c r="V7" s="7"/>
      <c r="W7" s="6" t="s">
        <v>224</v>
      </c>
    </row>
    <row r="8" spans="1:23" ht="131.25" customHeight="1" x14ac:dyDescent="0.15">
      <c r="A8" s="3">
        <v>5</v>
      </c>
      <c r="B8" s="3" t="s">
        <v>214</v>
      </c>
      <c r="C8" s="3"/>
      <c r="D8" s="13" t="s">
        <v>215</v>
      </c>
      <c r="E8" s="3">
        <v>1</v>
      </c>
      <c r="F8" s="6" t="s">
        <v>217</v>
      </c>
      <c r="G8" s="6" t="s">
        <v>221</v>
      </c>
      <c r="H8" s="6" t="s">
        <v>222</v>
      </c>
      <c r="I8" s="6" t="s">
        <v>223</v>
      </c>
      <c r="J8" s="6">
        <v>0.35599999999999998</v>
      </c>
      <c r="K8" s="6" t="s">
        <v>230</v>
      </c>
      <c r="L8" s="6" t="s">
        <v>219</v>
      </c>
      <c r="M8" s="6" t="s">
        <v>228</v>
      </c>
      <c r="N8" s="7" t="s">
        <v>206</v>
      </c>
      <c r="O8" s="7"/>
      <c r="P8" s="7"/>
      <c r="Q8" s="7"/>
      <c r="R8" s="7" t="s">
        <v>229</v>
      </c>
      <c r="S8" s="7" t="s">
        <v>229</v>
      </c>
      <c r="T8" s="7"/>
      <c r="U8" s="7">
        <f>'5镜座L焊胎1序'!K56/10000</f>
        <v>0.17541993039547069</v>
      </c>
      <c r="V8" s="7"/>
      <c r="W8" s="6" t="s">
        <v>224</v>
      </c>
    </row>
    <row r="9" spans="1:23" ht="131.25" customHeight="1" x14ac:dyDescent="0.15">
      <c r="A9" s="3">
        <v>6</v>
      </c>
      <c r="B9" s="3" t="s">
        <v>216</v>
      </c>
      <c r="C9" s="3"/>
      <c r="D9" s="13" t="s">
        <v>215</v>
      </c>
      <c r="E9" s="3">
        <v>1</v>
      </c>
      <c r="F9" s="6" t="s">
        <v>218</v>
      </c>
      <c r="G9" s="6" t="s">
        <v>221</v>
      </c>
      <c r="H9" s="6" t="s">
        <v>222</v>
      </c>
      <c r="I9" s="6" t="s">
        <v>223</v>
      </c>
      <c r="J9" s="6">
        <v>0.69799999999999995</v>
      </c>
      <c r="K9" s="6" t="s">
        <v>230</v>
      </c>
      <c r="L9" s="6" t="s">
        <v>220</v>
      </c>
      <c r="M9" s="6" t="s">
        <v>228</v>
      </c>
      <c r="N9" s="7" t="s">
        <v>206</v>
      </c>
      <c r="O9" s="7"/>
      <c r="P9" s="7"/>
      <c r="Q9" s="7"/>
      <c r="R9" s="7"/>
      <c r="S9" s="7"/>
      <c r="T9" s="7"/>
      <c r="U9" s="7">
        <f>'6镜座L焊胎2序'!K56/10000</f>
        <v>0.22380644009024944</v>
      </c>
      <c r="V9" s="7"/>
      <c r="W9" s="6" t="s">
        <v>224</v>
      </c>
    </row>
    <row r="10" spans="1:23" ht="131.25" customHeight="1" x14ac:dyDescent="0.15">
      <c r="A10" s="3">
        <v>7</v>
      </c>
      <c r="B10" s="3" t="s">
        <v>225</v>
      </c>
      <c r="C10" s="3"/>
      <c r="D10" s="13" t="s">
        <v>227</v>
      </c>
      <c r="E10" s="3">
        <v>1</v>
      </c>
      <c r="F10" s="6" t="s">
        <v>217</v>
      </c>
      <c r="G10" s="6" t="s">
        <v>221</v>
      </c>
      <c r="H10" s="6" t="s">
        <v>222</v>
      </c>
      <c r="I10" s="6" t="s">
        <v>223</v>
      </c>
      <c r="J10" s="6">
        <v>0.35599999999999998</v>
      </c>
      <c r="K10" s="6" t="s">
        <v>230</v>
      </c>
      <c r="L10" s="6" t="s">
        <v>219</v>
      </c>
      <c r="M10" s="6" t="s">
        <v>228</v>
      </c>
      <c r="N10" s="7" t="s">
        <v>206</v>
      </c>
      <c r="O10" s="7"/>
      <c r="P10" s="7"/>
      <c r="Q10" s="7"/>
      <c r="R10" s="7"/>
      <c r="S10" s="7"/>
      <c r="T10" s="7"/>
      <c r="U10" s="7">
        <f>'7镜座R焊胎1序'!K56/10000</f>
        <v>0.17541993039547069</v>
      </c>
      <c r="V10" s="7"/>
      <c r="W10" s="6" t="s">
        <v>224</v>
      </c>
    </row>
    <row r="11" spans="1:23" ht="131.25" customHeight="1" x14ac:dyDescent="0.15">
      <c r="A11" s="3">
        <v>8</v>
      </c>
      <c r="B11" s="3" t="s">
        <v>226</v>
      </c>
      <c r="C11" s="3"/>
      <c r="D11" s="13" t="s">
        <v>227</v>
      </c>
      <c r="E11" s="3">
        <v>1</v>
      </c>
      <c r="F11" s="6" t="s">
        <v>218</v>
      </c>
      <c r="G11" s="6" t="s">
        <v>221</v>
      </c>
      <c r="H11" s="6" t="s">
        <v>222</v>
      </c>
      <c r="I11" s="6" t="s">
        <v>223</v>
      </c>
      <c r="J11" s="6">
        <v>0.69799999999999995</v>
      </c>
      <c r="K11" s="6" t="s">
        <v>230</v>
      </c>
      <c r="L11" s="6" t="s">
        <v>220</v>
      </c>
      <c r="M11" s="6" t="s">
        <v>228</v>
      </c>
      <c r="N11" s="7" t="s">
        <v>206</v>
      </c>
      <c r="O11" s="7"/>
      <c r="P11" s="7"/>
      <c r="Q11" s="7"/>
      <c r="R11" s="7"/>
      <c r="S11" s="7"/>
      <c r="T11" s="7"/>
      <c r="U11" s="7">
        <f>'8镜座R焊胎2序'!K56/10000</f>
        <v>0.22380644009024944</v>
      </c>
      <c r="V11" s="7"/>
      <c r="W11" s="6" t="s">
        <v>224</v>
      </c>
    </row>
    <row r="12" spans="1:23" ht="110.25" customHeight="1" x14ac:dyDescent="0.15">
      <c r="A12" s="225">
        <v>9</v>
      </c>
      <c r="B12" s="3" t="s">
        <v>235</v>
      </c>
      <c r="C12" s="3"/>
      <c r="D12" s="3" t="s">
        <v>238</v>
      </c>
      <c r="E12" s="13">
        <v>1</v>
      </c>
      <c r="F12" s="6" t="s">
        <v>239</v>
      </c>
      <c r="G12" s="6" t="s">
        <v>221</v>
      </c>
      <c r="H12" s="6" t="s">
        <v>222</v>
      </c>
      <c r="I12" s="6" t="s">
        <v>223</v>
      </c>
      <c r="J12" s="6">
        <v>0.93</v>
      </c>
      <c r="K12" s="6" t="s">
        <v>230</v>
      </c>
      <c r="L12" s="6" t="s">
        <v>240</v>
      </c>
      <c r="M12" s="6" t="s">
        <v>228</v>
      </c>
      <c r="N12" s="7" t="s">
        <v>206</v>
      </c>
      <c r="O12" s="7"/>
      <c r="P12" s="7"/>
      <c r="Q12" s="7"/>
      <c r="R12" s="7"/>
      <c r="S12" s="7"/>
      <c r="T12" s="7"/>
      <c r="U12" s="7">
        <f>'9镜杆总成焊胎L'!K56/10000</f>
        <v>0.2420310656256138</v>
      </c>
      <c r="V12" s="7"/>
      <c r="W12" s="6" t="s">
        <v>224</v>
      </c>
    </row>
    <row r="13" spans="1:23" ht="110.25" customHeight="1" x14ac:dyDescent="0.15">
      <c r="A13" s="225">
        <v>10</v>
      </c>
      <c r="B13" s="3" t="s">
        <v>236</v>
      </c>
      <c r="C13" s="3"/>
      <c r="D13" s="3" t="s">
        <v>237</v>
      </c>
      <c r="E13" s="13">
        <v>1</v>
      </c>
      <c r="F13" s="6" t="s">
        <v>239</v>
      </c>
      <c r="G13" s="6" t="s">
        <v>221</v>
      </c>
      <c r="H13" s="6" t="s">
        <v>222</v>
      </c>
      <c r="I13" s="6" t="s">
        <v>223</v>
      </c>
      <c r="J13" s="6">
        <v>0.93</v>
      </c>
      <c r="K13" s="6" t="s">
        <v>230</v>
      </c>
      <c r="L13" s="6" t="s">
        <v>240</v>
      </c>
      <c r="M13" s="6" t="s">
        <v>228</v>
      </c>
      <c r="N13" s="7" t="s">
        <v>206</v>
      </c>
      <c r="O13" s="7"/>
      <c r="P13" s="7"/>
      <c r="Q13" s="7"/>
      <c r="R13" s="7"/>
      <c r="S13" s="7"/>
      <c r="T13" s="7"/>
      <c r="U13" s="7">
        <f>'10镜杆总成焊胎R'!K56/10000</f>
        <v>0.2420310656256138</v>
      </c>
      <c r="V13" s="7"/>
      <c r="W13" s="6" t="s">
        <v>224</v>
      </c>
    </row>
    <row r="14" spans="1:23" ht="57" customHeight="1" x14ac:dyDescent="0.15">
      <c r="A14" s="226"/>
      <c r="B14" s="227"/>
      <c r="C14" s="227"/>
      <c r="D14" s="227"/>
      <c r="E14" s="227"/>
      <c r="F14" s="227"/>
      <c r="G14" s="227"/>
      <c r="H14" s="227"/>
      <c r="I14" s="227"/>
      <c r="J14" s="11" t="s">
        <v>7</v>
      </c>
      <c r="K14" s="11"/>
      <c r="L14" s="11"/>
      <c r="M14" s="11"/>
      <c r="N14" s="5"/>
      <c r="O14" s="5"/>
      <c r="P14" s="5"/>
      <c r="Q14" s="5"/>
      <c r="R14" s="5"/>
      <c r="S14" s="5"/>
      <c r="T14" s="5"/>
      <c r="U14" s="4">
        <f>SUM(U4:U13)</f>
        <v>3.9331042628891799</v>
      </c>
      <c r="V14" s="5"/>
      <c r="W14" s="6" t="s">
        <v>224</v>
      </c>
    </row>
    <row r="15" spans="1:23" x14ac:dyDescent="0.15">
      <c r="N15" s="9"/>
      <c r="O15" s="9"/>
      <c r="P15" s="9"/>
      <c r="Q15" s="9"/>
      <c r="R15" s="9"/>
      <c r="T15" s="9"/>
    </row>
  </sheetData>
  <mergeCells count="3">
    <mergeCell ref="A2:J2"/>
    <mergeCell ref="L2:W2"/>
    <mergeCell ref="A1:W1"/>
  </mergeCells>
  <phoneticPr fontId="3" type="noConversion"/>
  <pageMargins left="0.69930555555555596" right="0.69930555555555596" top="0.75" bottom="0.75" header="0.3" footer="0.3"/>
  <pageSetup paperSize="9" scale="32" fitToHeight="0" orientation="landscape" r:id="rId1"/>
  <colBreaks count="1" manualBreakCount="1">
    <brk id="2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C7E5-94FE-47CB-B0AE-5CFBDBA5B77B}">
  <dimension ref="A1:R56"/>
  <sheetViews>
    <sheetView zoomScale="160" zoomScaleNormal="160" workbookViewId="0">
      <selection activeCell="R16" sqref="R16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4" t="s">
        <v>171</v>
      </c>
      <c r="L3" s="16" t="s">
        <v>27</v>
      </c>
      <c r="M3" s="131" t="s">
        <v>231</v>
      </c>
      <c r="N3" s="131"/>
      <c r="O3" s="131"/>
      <c r="P3" s="131"/>
      <c r="Q3" s="131"/>
      <c r="R3" s="17"/>
    </row>
    <row r="4" spans="1:18" ht="11.45" customHeight="1" x14ac:dyDescent="0.15">
      <c r="A4" s="132" t="s">
        <v>234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4" t="s">
        <v>170</v>
      </c>
      <c r="L4" s="16" t="s">
        <v>29</v>
      </c>
      <c r="M4" s="131" t="s">
        <v>232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4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75" t="s">
        <v>33</v>
      </c>
      <c r="C6" s="76" t="s">
        <v>91</v>
      </c>
      <c r="D6" s="130" t="s">
        <v>34</v>
      </c>
      <c r="E6" s="130"/>
      <c r="F6" s="130"/>
      <c r="G6" s="130"/>
      <c r="H6" s="130"/>
      <c r="I6" s="76" t="s">
        <v>35</v>
      </c>
      <c r="J6" s="16" t="s">
        <v>36</v>
      </c>
      <c r="K6" s="76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75" t="s">
        <v>174</v>
      </c>
      <c r="C7" s="74" t="s">
        <v>139</v>
      </c>
      <c r="D7" s="20">
        <v>600</v>
      </c>
      <c r="E7" s="21" t="s">
        <v>41</v>
      </c>
      <c r="F7" s="22">
        <v>400</v>
      </c>
      <c r="G7" s="21" t="s">
        <v>41</v>
      </c>
      <c r="H7" s="23">
        <v>20</v>
      </c>
      <c r="I7" s="74">
        <v>1</v>
      </c>
      <c r="J7" s="24">
        <f t="shared" ref="J7:J14" si="0">I7*((H7/100)+0.005)*((F7/100)+0.005)*((D7/100)+0.005)*7.85</f>
        <v>38.702502731249993</v>
      </c>
      <c r="K7" s="25">
        <v>7</v>
      </c>
      <c r="L7" s="24">
        <f t="shared" ref="L7:L17" si="1">K7*J7</f>
        <v>270.91751911874996</v>
      </c>
      <c r="M7" s="135">
        <f>SUM(L7:L18)</f>
        <v>382.95826318124995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75" t="s">
        <v>175</v>
      </c>
      <c r="C8" s="74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4">
        <v>40</v>
      </c>
      <c r="I8" s="74">
        <v>4</v>
      </c>
      <c r="J8" s="24">
        <f t="shared" si="0"/>
        <v>6.1934969250000007</v>
      </c>
      <c r="K8" s="25">
        <v>10</v>
      </c>
      <c r="L8" s="24">
        <f t="shared" si="1"/>
        <v>61.934969250000009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75" t="s">
        <v>176</v>
      </c>
      <c r="C9" s="74" t="s">
        <v>153</v>
      </c>
      <c r="D9" s="20">
        <v>60</v>
      </c>
      <c r="E9" s="21" t="s">
        <v>41</v>
      </c>
      <c r="F9" s="26">
        <v>260</v>
      </c>
      <c r="G9" s="21" t="s">
        <v>41</v>
      </c>
      <c r="H9" s="74">
        <v>40</v>
      </c>
      <c r="I9" s="74">
        <v>1</v>
      </c>
      <c r="J9" s="24">
        <f t="shared" si="0"/>
        <v>5.0105774812500004</v>
      </c>
      <c r="K9" s="25">
        <v>10</v>
      </c>
      <c r="L9" s="24">
        <f t="shared" si="1"/>
        <v>50.105774812500002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75"/>
      <c r="C10" s="74"/>
      <c r="D10" s="26"/>
      <c r="E10" s="21" t="s">
        <v>41</v>
      </c>
      <c r="F10" s="26"/>
      <c r="G10" s="21" t="s">
        <v>41</v>
      </c>
      <c r="H10" s="74"/>
      <c r="I10" s="74"/>
      <c r="J10" s="24">
        <f t="shared" si="0"/>
        <v>0</v>
      </c>
      <c r="K10" s="25"/>
      <c r="L10" s="24">
        <f t="shared" si="1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75"/>
      <c r="C11" s="74"/>
      <c r="D11" s="26"/>
      <c r="E11" s="21" t="s">
        <v>41</v>
      </c>
      <c r="F11" s="26"/>
      <c r="G11" s="21" t="s">
        <v>41</v>
      </c>
      <c r="H11" s="74"/>
      <c r="I11" s="74"/>
      <c r="J11" s="24">
        <f t="shared" si="0"/>
        <v>0</v>
      </c>
      <c r="K11" s="25"/>
      <c r="L11" s="24">
        <f t="shared" si="1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75"/>
      <c r="C12" s="74"/>
      <c r="D12" s="26"/>
      <c r="E12" s="21" t="s">
        <v>41</v>
      </c>
      <c r="F12" s="26"/>
      <c r="G12" s="21" t="s">
        <v>41</v>
      </c>
      <c r="H12" s="74"/>
      <c r="I12" s="74"/>
      <c r="J12" s="24">
        <f t="shared" si="0"/>
        <v>0</v>
      </c>
      <c r="K12" s="25"/>
      <c r="L12" s="24">
        <f t="shared" si="1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75"/>
      <c r="C13" s="74"/>
      <c r="D13" s="26"/>
      <c r="E13" s="21" t="s">
        <v>41</v>
      </c>
      <c r="F13" s="26"/>
      <c r="G13" s="21" t="s">
        <v>41</v>
      </c>
      <c r="H13" s="74"/>
      <c r="I13" s="74"/>
      <c r="J13" s="24">
        <f t="shared" si="0"/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75"/>
      <c r="C14" s="74"/>
      <c r="D14" s="26"/>
      <c r="E14" s="21" t="s">
        <v>41</v>
      </c>
      <c r="F14" s="26"/>
      <c r="G14" s="21" t="s">
        <v>41</v>
      </c>
      <c r="H14" s="74"/>
      <c r="I14" s="74"/>
      <c r="J14" s="24">
        <f t="shared" si="0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75"/>
      <c r="C15" s="74"/>
      <c r="D15" s="26"/>
      <c r="E15" s="21" t="s">
        <v>41</v>
      </c>
      <c r="F15" s="26"/>
      <c r="G15" s="21" t="s">
        <v>41</v>
      </c>
      <c r="H15" s="74"/>
      <c r="I15" s="74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75"/>
      <c r="C16" s="74"/>
      <c r="D16" s="26"/>
      <c r="E16" s="21" t="s">
        <v>41</v>
      </c>
      <c r="F16" s="26"/>
      <c r="G16" s="21" t="s">
        <v>41</v>
      </c>
      <c r="H16" s="74"/>
      <c r="I16" s="74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75"/>
      <c r="C17" s="74"/>
      <c r="D17" s="26"/>
      <c r="E17" s="21" t="s">
        <v>41</v>
      </c>
      <c r="F17" s="26"/>
      <c r="G17" s="21" t="s">
        <v>41</v>
      </c>
      <c r="H17" s="74"/>
      <c r="I17" s="74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75"/>
      <c r="C18" s="74"/>
      <c r="D18" s="26"/>
      <c r="E18" s="21" t="s">
        <v>41</v>
      </c>
      <c r="F18" s="26"/>
      <c r="G18" s="21" t="s">
        <v>41</v>
      </c>
      <c r="H18" s="74"/>
      <c r="I18" s="74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8</v>
      </c>
      <c r="D20" s="154">
        <v>20</v>
      </c>
      <c r="E20" s="155"/>
      <c r="F20" s="155"/>
      <c r="G20" s="155"/>
      <c r="H20" s="155"/>
      <c r="I20" s="156"/>
      <c r="J20" s="157">
        <f>C20*D20</f>
        <v>160</v>
      </c>
      <c r="K20" s="158"/>
      <c r="L20" s="159"/>
      <c r="M20" s="160">
        <f>SUM(J20:L22)</f>
        <v>160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75" t="s">
        <v>50</v>
      </c>
      <c r="C23" s="76" t="s">
        <v>51</v>
      </c>
      <c r="D23" s="109" t="s">
        <v>52</v>
      </c>
      <c r="E23" s="110"/>
      <c r="F23" s="110"/>
      <c r="G23" s="110"/>
      <c r="H23" s="110"/>
      <c r="I23" s="111"/>
      <c r="J23" s="77" t="s">
        <v>53</v>
      </c>
      <c r="K23" s="76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75" t="s">
        <v>55</v>
      </c>
      <c r="C24" s="74"/>
      <c r="D24" s="137" t="s">
        <v>56</v>
      </c>
      <c r="E24" s="138"/>
      <c r="F24" s="138"/>
      <c r="G24" s="138"/>
      <c r="H24" s="79"/>
      <c r="I24" s="34" t="s">
        <v>57</v>
      </c>
      <c r="J24" s="80"/>
      <c r="K24" s="74"/>
      <c r="L24" s="36">
        <f>J24*K24</f>
        <v>0</v>
      </c>
      <c r="M24" s="139">
        <f>SUM(L24:L32)</f>
        <v>120</v>
      </c>
      <c r="N24" s="140"/>
      <c r="O24" s="141"/>
      <c r="P24" s="148"/>
      <c r="Q24" s="149"/>
    </row>
    <row r="25" spans="1:18" ht="11.45" customHeight="1" x14ac:dyDescent="0.15">
      <c r="A25" s="179"/>
      <c r="B25" s="75" t="s">
        <v>58</v>
      </c>
      <c r="C25" s="74"/>
      <c r="D25" s="137" t="s">
        <v>56</v>
      </c>
      <c r="E25" s="138"/>
      <c r="F25" s="138"/>
      <c r="G25" s="138"/>
      <c r="H25" s="79"/>
      <c r="I25" s="34" t="s">
        <v>57</v>
      </c>
      <c r="J25" s="80"/>
      <c r="K25" s="74"/>
      <c r="L25" s="36">
        <f t="shared" ref="L25:L32" si="2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75" t="s">
        <v>59</v>
      </c>
      <c r="C26" s="74"/>
      <c r="D26" s="137" t="s">
        <v>56</v>
      </c>
      <c r="E26" s="138"/>
      <c r="F26" s="138"/>
      <c r="G26" s="138"/>
      <c r="H26" s="79"/>
      <c r="I26" s="34" t="s">
        <v>57</v>
      </c>
      <c r="J26" s="80"/>
      <c r="K26" s="74"/>
      <c r="L26" s="36">
        <f t="shared" si="2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75" t="s">
        <v>60</v>
      </c>
      <c r="C27" s="74"/>
      <c r="D27" s="108"/>
      <c r="E27" s="106"/>
      <c r="F27" s="106"/>
      <c r="G27" s="106"/>
      <c r="H27" s="106"/>
      <c r="I27" s="107"/>
      <c r="J27" s="80"/>
      <c r="K27" s="74"/>
      <c r="L27" s="36">
        <f t="shared" si="2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75" t="s">
        <v>61</v>
      </c>
      <c r="C28" s="74"/>
      <c r="D28" s="108"/>
      <c r="E28" s="106"/>
      <c r="F28" s="106"/>
      <c r="G28" s="106"/>
      <c r="H28" s="106"/>
      <c r="I28" s="107"/>
      <c r="J28" s="80"/>
      <c r="K28" s="74"/>
      <c r="L28" s="36">
        <f t="shared" si="2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75" t="s">
        <v>62</v>
      </c>
      <c r="C29" s="74"/>
      <c r="D29" s="108"/>
      <c r="E29" s="106"/>
      <c r="F29" s="106"/>
      <c r="G29" s="106"/>
      <c r="H29" s="106"/>
      <c r="I29" s="107"/>
      <c r="J29" s="80"/>
      <c r="K29" s="74"/>
      <c r="L29" s="36">
        <f t="shared" si="2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75" t="s">
        <v>63</v>
      </c>
      <c r="C30" s="74"/>
      <c r="D30" s="108"/>
      <c r="E30" s="106"/>
      <c r="F30" s="106"/>
      <c r="G30" s="106"/>
      <c r="H30" s="106"/>
      <c r="I30" s="107"/>
      <c r="J30" s="80"/>
      <c r="K30" s="74"/>
      <c r="L30" s="36">
        <f t="shared" si="2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75" t="s">
        <v>64</v>
      </c>
      <c r="C31" s="74"/>
      <c r="D31" s="108"/>
      <c r="E31" s="106"/>
      <c r="F31" s="106"/>
      <c r="G31" s="106"/>
      <c r="H31" s="106"/>
      <c r="I31" s="107"/>
      <c r="J31" s="80"/>
      <c r="K31" s="74"/>
      <c r="L31" s="36">
        <f t="shared" si="2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75" t="s">
        <v>65</v>
      </c>
      <c r="C32" s="74"/>
      <c r="D32" s="108" t="s">
        <v>178</v>
      </c>
      <c r="E32" s="106"/>
      <c r="F32" s="106"/>
      <c r="G32" s="106"/>
      <c r="H32" s="106"/>
      <c r="I32" s="107"/>
      <c r="J32" s="80">
        <v>1</v>
      </c>
      <c r="K32" s="74">
        <v>120</v>
      </c>
      <c r="L32" s="36">
        <f t="shared" si="2"/>
        <v>120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75" t="s">
        <v>67</v>
      </c>
      <c r="C33" s="76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75" t="s">
        <v>70</v>
      </c>
      <c r="C34" s="74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75" t="s">
        <v>71</v>
      </c>
      <c r="C35" s="74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75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76" t="s">
        <v>74</v>
      </c>
      <c r="K36" s="43" t="s">
        <v>96</v>
      </c>
      <c r="L36" s="76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75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5</v>
      </c>
      <c r="K37" s="74">
        <v>50</v>
      </c>
      <c r="L37" s="74">
        <f t="shared" ref="L37:L48" si="3">J37*K37</f>
        <v>250</v>
      </c>
      <c r="M37" s="185">
        <f>SUM(L37:L48)</f>
        <v>832.5</v>
      </c>
      <c r="N37" s="186"/>
      <c r="O37" s="187"/>
      <c r="P37" s="194"/>
      <c r="Q37" s="195"/>
    </row>
    <row r="38" spans="1:17" ht="11.45" customHeight="1" x14ac:dyDescent="0.15">
      <c r="A38" s="179"/>
      <c r="B38" s="75" t="s">
        <v>93</v>
      </c>
      <c r="C38" s="108"/>
      <c r="D38" s="106"/>
      <c r="E38" s="106"/>
      <c r="F38" s="106"/>
      <c r="G38" s="106"/>
      <c r="H38" s="106"/>
      <c r="I38" s="107"/>
      <c r="J38" s="37"/>
      <c r="K38" s="74"/>
      <c r="L38" s="74">
        <f t="shared" si="3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75" t="s">
        <v>103</v>
      </c>
      <c r="C39" s="108"/>
      <c r="D39" s="106"/>
      <c r="E39" s="106"/>
      <c r="F39" s="106"/>
      <c r="G39" s="106"/>
      <c r="H39" s="106"/>
      <c r="I39" s="107"/>
      <c r="J39" s="74"/>
      <c r="K39" s="74"/>
      <c r="L39" s="74">
        <f t="shared" si="3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75" t="s">
        <v>105</v>
      </c>
      <c r="C40" s="108"/>
      <c r="D40" s="106"/>
      <c r="E40" s="106"/>
      <c r="F40" s="106"/>
      <c r="G40" s="106"/>
      <c r="H40" s="106"/>
      <c r="I40" s="107"/>
      <c r="J40" s="74"/>
      <c r="K40" s="74"/>
      <c r="L40" s="74">
        <f t="shared" si="3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75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4">
        <v>6</v>
      </c>
      <c r="K41" s="74">
        <v>40</v>
      </c>
      <c r="L41" s="74">
        <f t="shared" si="3"/>
        <v>240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75" t="s">
        <v>95</v>
      </c>
      <c r="C42" s="108"/>
      <c r="D42" s="106"/>
      <c r="E42" s="106"/>
      <c r="F42" s="106"/>
      <c r="G42" s="106"/>
      <c r="H42" s="106"/>
      <c r="I42" s="107"/>
      <c r="J42" s="74"/>
      <c r="K42" s="74"/>
      <c r="L42" s="74">
        <f t="shared" si="3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75" t="s">
        <v>109</v>
      </c>
      <c r="C43" s="108"/>
      <c r="D43" s="106"/>
      <c r="E43" s="106"/>
      <c r="F43" s="106"/>
      <c r="G43" s="106"/>
      <c r="H43" s="106"/>
      <c r="I43" s="107"/>
      <c r="J43" s="74"/>
      <c r="K43" s="74"/>
      <c r="L43" s="74">
        <f t="shared" si="3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75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4">
        <v>8500</v>
      </c>
      <c r="K44" s="74">
        <v>5.0000000000000001E-3</v>
      </c>
      <c r="L44" s="74">
        <f t="shared" si="3"/>
        <v>42.5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75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4">
        <v>4</v>
      </c>
      <c r="K45" s="74">
        <v>30</v>
      </c>
      <c r="L45" s="74">
        <f t="shared" si="3"/>
        <v>120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75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4">
        <v>6</v>
      </c>
      <c r="K46" s="74">
        <v>30</v>
      </c>
      <c r="L46" s="74">
        <f t="shared" si="3"/>
        <v>180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75" t="s">
        <v>115</v>
      </c>
      <c r="C47" s="108"/>
      <c r="D47" s="106"/>
      <c r="E47" s="106"/>
      <c r="F47" s="106"/>
      <c r="G47" s="106"/>
      <c r="H47" s="106"/>
      <c r="I47" s="107"/>
      <c r="J47" s="74"/>
      <c r="K47" s="74"/>
      <c r="L47" s="74">
        <f t="shared" si="3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75" t="s">
        <v>76</v>
      </c>
      <c r="C48" s="108"/>
      <c r="D48" s="106"/>
      <c r="E48" s="106"/>
      <c r="F48" s="106"/>
      <c r="G48" s="106"/>
      <c r="H48" s="106"/>
      <c r="I48" s="107"/>
      <c r="J48" s="74"/>
      <c r="K48" s="74"/>
      <c r="L48" s="74">
        <f t="shared" si="3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8"/>
      <c r="E49" s="78"/>
      <c r="F49" s="78"/>
      <c r="G49" s="78"/>
      <c r="H49" s="78"/>
      <c r="I49" s="78"/>
      <c r="J49" s="78"/>
      <c r="K49" s="78"/>
      <c r="L49" s="78"/>
      <c r="M49" s="93">
        <f>SUM(M37,M34,M24,M20,M7)</f>
        <v>1895.45826318125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75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75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94.772913159062512</v>
      </c>
      <c r="L51" s="107"/>
      <c r="M51" s="96">
        <f>SUM(K51:L55)</f>
        <v>524.85239307488814</v>
      </c>
      <c r="N51" s="97"/>
      <c r="O51" s="98"/>
      <c r="P51" s="81"/>
      <c r="Q51" s="63"/>
    </row>
    <row r="52" spans="1:17" ht="11.45" customHeight="1" x14ac:dyDescent="0.15">
      <c r="A52" s="128"/>
      <c r="B52" s="75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151.6366610545</v>
      </c>
      <c r="L52" s="107"/>
      <c r="M52" s="99"/>
      <c r="N52" s="100"/>
      <c r="O52" s="101"/>
      <c r="P52" s="81"/>
      <c r="Q52" s="63"/>
    </row>
    <row r="53" spans="1:17" ht="11.45" customHeight="1" x14ac:dyDescent="0.15">
      <c r="A53" s="128"/>
      <c r="B53" s="75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278.44281886132563</v>
      </c>
      <c r="L53" s="107"/>
      <c r="M53" s="99"/>
      <c r="N53" s="100"/>
      <c r="O53" s="101"/>
      <c r="P53" s="81"/>
      <c r="Q53" s="63"/>
    </row>
    <row r="54" spans="1:17" ht="11.45" customHeight="1" x14ac:dyDescent="0.15">
      <c r="A54" s="128"/>
      <c r="B54" s="75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75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4">M51+M37+M24+M20+M7+M34</f>
        <v>2420.3106562561379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K7:K9 D10:D18 F7:F18 H7:H18 M3:M4 O3:O4 Q3:Q4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A1:Q1"/>
    <mergeCell ref="A2:B2"/>
    <mergeCell ref="C2:F2"/>
    <mergeCell ref="G2:I2"/>
    <mergeCell ref="J2:L2"/>
    <mergeCell ref="M2:N2"/>
    <mergeCell ref="O2:Q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0D30F-8EE2-4E03-8759-E88A61496A6B}">
  <dimension ref="A1:R56"/>
  <sheetViews>
    <sheetView topLeftCell="A37" zoomScale="160" zoomScaleNormal="160" workbookViewId="0">
      <selection activeCell="R14" sqref="R14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4" t="s">
        <v>171</v>
      </c>
      <c r="L3" s="16" t="s">
        <v>27</v>
      </c>
      <c r="M3" s="131" t="s">
        <v>231</v>
      </c>
      <c r="N3" s="131"/>
      <c r="O3" s="131"/>
      <c r="P3" s="131"/>
      <c r="Q3" s="131"/>
      <c r="R3" s="17"/>
    </row>
    <row r="4" spans="1:18" ht="11.45" customHeight="1" x14ac:dyDescent="0.15">
      <c r="A4" s="132" t="s">
        <v>233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4" t="s">
        <v>170</v>
      </c>
      <c r="L4" s="16" t="s">
        <v>29</v>
      </c>
      <c r="M4" s="131" t="s">
        <v>232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4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75" t="s">
        <v>33</v>
      </c>
      <c r="C6" s="76" t="s">
        <v>91</v>
      </c>
      <c r="D6" s="130" t="s">
        <v>34</v>
      </c>
      <c r="E6" s="130"/>
      <c r="F6" s="130"/>
      <c r="G6" s="130"/>
      <c r="H6" s="130"/>
      <c r="I6" s="76" t="s">
        <v>35</v>
      </c>
      <c r="J6" s="16" t="s">
        <v>36</v>
      </c>
      <c r="K6" s="76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75" t="s">
        <v>174</v>
      </c>
      <c r="C7" s="74" t="s">
        <v>139</v>
      </c>
      <c r="D7" s="20">
        <v>600</v>
      </c>
      <c r="E7" s="21" t="s">
        <v>41</v>
      </c>
      <c r="F7" s="22">
        <v>400</v>
      </c>
      <c r="G7" s="21" t="s">
        <v>41</v>
      </c>
      <c r="H7" s="23">
        <v>20</v>
      </c>
      <c r="I7" s="74">
        <v>1</v>
      </c>
      <c r="J7" s="24">
        <f t="shared" ref="J7:J14" si="0">I7*((H7/100)+0.005)*((F7/100)+0.005)*((D7/100)+0.005)*7.85</f>
        <v>38.702502731249993</v>
      </c>
      <c r="K7" s="25">
        <v>7</v>
      </c>
      <c r="L7" s="24">
        <f t="shared" ref="L7:L17" si="1">K7*J7</f>
        <v>270.91751911874996</v>
      </c>
      <c r="M7" s="135">
        <f>SUM(L7:L18)</f>
        <v>382.95826318124995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75" t="s">
        <v>175</v>
      </c>
      <c r="C8" s="74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4">
        <v>40</v>
      </c>
      <c r="I8" s="74">
        <v>4</v>
      </c>
      <c r="J8" s="24">
        <f t="shared" si="0"/>
        <v>6.1934969250000007</v>
      </c>
      <c r="K8" s="25">
        <v>10</v>
      </c>
      <c r="L8" s="24">
        <f t="shared" si="1"/>
        <v>61.934969250000009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75" t="s">
        <v>176</v>
      </c>
      <c r="C9" s="74" t="s">
        <v>153</v>
      </c>
      <c r="D9" s="20">
        <v>60</v>
      </c>
      <c r="E9" s="21" t="s">
        <v>41</v>
      </c>
      <c r="F9" s="26">
        <v>260</v>
      </c>
      <c r="G9" s="21" t="s">
        <v>41</v>
      </c>
      <c r="H9" s="74">
        <v>40</v>
      </c>
      <c r="I9" s="74">
        <v>1</v>
      </c>
      <c r="J9" s="24">
        <f t="shared" si="0"/>
        <v>5.0105774812500004</v>
      </c>
      <c r="K9" s="25">
        <v>10</v>
      </c>
      <c r="L9" s="24">
        <f t="shared" si="1"/>
        <v>50.105774812500002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75"/>
      <c r="C10" s="74"/>
      <c r="D10" s="26"/>
      <c r="E10" s="21" t="s">
        <v>41</v>
      </c>
      <c r="F10" s="26"/>
      <c r="G10" s="21" t="s">
        <v>41</v>
      </c>
      <c r="H10" s="74"/>
      <c r="I10" s="74"/>
      <c r="J10" s="24">
        <f t="shared" si="0"/>
        <v>0</v>
      </c>
      <c r="K10" s="25"/>
      <c r="L10" s="24">
        <f t="shared" si="1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75"/>
      <c r="C11" s="74"/>
      <c r="D11" s="26"/>
      <c r="E11" s="21" t="s">
        <v>41</v>
      </c>
      <c r="F11" s="26"/>
      <c r="G11" s="21" t="s">
        <v>41</v>
      </c>
      <c r="H11" s="74"/>
      <c r="I11" s="74"/>
      <c r="J11" s="24">
        <f t="shared" si="0"/>
        <v>0</v>
      </c>
      <c r="K11" s="25"/>
      <c r="L11" s="24">
        <f t="shared" si="1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75"/>
      <c r="C12" s="74"/>
      <c r="D12" s="26"/>
      <c r="E12" s="21" t="s">
        <v>41</v>
      </c>
      <c r="F12" s="26"/>
      <c r="G12" s="21" t="s">
        <v>41</v>
      </c>
      <c r="H12" s="74"/>
      <c r="I12" s="74"/>
      <c r="J12" s="24">
        <f t="shared" si="0"/>
        <v>0</v>
      </c>
      <c r="K12" s="25"/>
      <c r="L12" s="24">
        <f t="shared" si="1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75"/>
      <c r="C13" s="74"/>
      <c r="D13" s="26"/>
      <c r="E13" s="21" t="s">
        <v>41</v>
      </c>
      <c r="F13" s="26"/>
      <c r="G13" s="21" t="s">
        <v>41</v>
      </c>
      <c r="H13" s="74"/>
      <c r="I13" s="74"/>
      <c r="J13" s="24">
        <f t="shared" si="0"/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75"/>
      <c r="C14" s="74"/>
      <c r="D14" s="26"/>
      <c r="E14" s="21" t="s">
        <v>41</v>
      </c>
      <c r="F14" s="26"/>
      <c r="G14" s="21" t="s">
        <v>41</v>
      </c>
      <c r="H14" s="74"/>
      <c r="I14" s="74"/>
      <c r="J14" s="24">
        <f t="shared" si="0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75"/>
      <c r="C15" s="74"/>
      <c r="D15" s="26"/>
      <c r="E15" s="21" t="s">
        <v>41</v>
      </c>
      <c r="F15" s="26"/>
      <c r="G15" s="21" t="s">
        <v>41</v>
      </c>
      <c r="H15" s="74"/>
      <c r="I15" s="74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75"/>
      <c r="C16" s="74"/>
      <c r="D16" s="26"/>
      <c r="E16" s="21" t="s">
        <v>41</v>
      </c>
      <c r="F16" s="26"/>
      <c r="G16" s="21" t="s">
        <v>41</v>
      </c>
      <c r="H16" s="74"/>
      <c r="I16" s="74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75"/>
      <c r="C17" s="74"/>
      <c r="D17" s="26"/>
      <c r="E17" s="21" t="s">
        <v>41</v>
      </c>
      <c r="F17" s="26"/>
      <c r="G17" s="21" t="s">
        <v>41</v>
      </c>
      <c r="H17" s="74"/>
      <c r="I17" s="74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75"/>
      <c r="C18" s="74"/>
      <c r="D18" s="26"/>
      <c r="E18" s="21" t="s">
        <v>41</v>
      </c>
      <c r="F18" s="26"/>
      <c r="G18" s="21" t="s">
        <v>41</v>
      </c>
      <c r="H18" s="74"/>
      <c r="I18" s="74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8</v>
      </c>
      <c r="D20" s="154">
        <v>20</v>
      </c>
      <c r="E20" s="155"/>
      <c r="F20" s="155"/>
      <c r="G20" s="155"/>
      <c r="H20" s="155"/>
      <c r="I20" s="156"/>
      <c r="J20" s="157">
        <f>C20*D20</f>
        <v>160</v>
      </c>
      <c r="K20" s="158"/>
      <c r="L20" s="159"/>
      <c r="M20" s="160">
        <f>SUM(J20:L22)</f>
        <v>160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75" t="s">
        <v>50</v>
      </c>
      <c r="C23" s="76" t="s">
        <v>51</v>
      </c>
      <c r="D23" s="109" t="s">
        <v>52</v>
      </c>
      <c r="E23" s="110"/>
      <c r="F23" s="110"/>
      <c r="G23" s="110"/>
      <c r="H23" s="110"/>
      <c r="I23" s="111"/>
      <c r="J23" s="77" t="s">
        <v>53</v>
      </c>
      <c r="K23" s="76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75" t="s">
        <v>55</v>
      </c>
      <c r="C24" s="74"/>
      <c r="D24" s="137" t="s">
        <v>56</v>
      </c>
      <c r="E24" s="138"/>
      <c r="F24" s="138"/>
      <c r="G24" s="138"/>
      <c r="H24" s="79"/>
      <c r="I24" s="34" t="s">
        <v>57</v>
      </c>
      <c r="J24" s="80"/>
      <c r="K24" s="74"/>
      <c r="L24" s="36">
        <f>J24*K24</f>
        <v>0</v>
      </c>
      <c r="M24" s="139">
        <f>SUM(L24:L32)</f>
        <v>120</v>
      </c>
      <c r="N24" s="140"/>
      <c r="O24" s="141"/>
      <c r="P24" s="148"/>
      <c r="Q24" s="149"/>
    </row>
    <row r="25" spans="1:18" ht="11.45" customHeight="1" x14ac:dyDescent="0.15">
      <c r="A25" s="179"/>
      <c r="B25" s="75" t="s">
        <v>58</v>
      </c>
      <c r="C25" s="74"/>
      <c r="D25" s="137" t="s">
        <v>56</v>
      </c>
      <c r="E25" s="138"/>
      <c r="F25" s="138"/>
      <c r="G25" s="138"/>
      <c r="H25" s="79"/>
      <c r="I25" s="34" t="s">
        <v>57</v>
      </c>
      <c r="J25" s="80"/>
      <c r="K25" s="74"/>
      <c r="L25" s="36">
        <f t="shared" ref="L25:L32" si="2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75" t="s">
        <v>59</v>
      </c>
      <c r="C26" s="74"/>
      <c r="D26" s="137" t="s">
        <v>56</v>
      </c>
      <c r="E26" s="138"/>
      <c r="F26" s="138"/>
      <c r="G26" s="138"/>
      <c r="H26" s="79"/>
      <c r="I26" s="34" t="s">
        <v>57</v>
      </c>
      <c r="J26" s="80"/>
      <c r="K26" s="74"/>
      <c r="L26" s="36">
        <f t="shared" si="2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75" t="s">
        <v>60</v>
      </c>
      <c r="C27" s="74"/>
      <c r="D27" s="108"/>
      <c r="E27" s="106"/>
      <c r="F27" s="106"/>
      <c r="G27" s="106"/>
      <c r="H27" s="106"/>
      <c r="I27" s="107"/>
      <c r="J27" s="80"/>
      <c r="K27" s="74"/>
      <c r="L27" s="36">
        <f t="shared" si="2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75" t="s">
        <v>61</v>
      </c>
      <c r="C28" s="74"/>
      <c r="D28" s="108"/>
      <c r="E28" s="106"/>
      <c r="F28" s="106"/>
      <c r="G28" s="106"/>
      <c r="H28" s="106"/>
      <c r="I28" s="107"/>
      <c r="J28" s="80"/>
      <c r="K28" s="74"/>
      <c r="L28" s="36">
        <f t="shared" si="2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75" t="s">
        <v>62</v>
      </c>
      <c r="C29" s="74"/>
      <c r="D29" s="108"/>
      <c r="E29" s="106"/>
      <c r="F29" s="106"/>
      <c r="G29" s="106"/>
      <c r="H29" s="106"/>
      <c r="I29" s="107"/>
      <c r="J29" s="80"/>
      <c r="K29" s="74"/>
      <c r="L29" s="36">
        <f t="shared" si="2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75" t="s">
        <v>63</v>
      </c>
      <c r="C30" s="74"/>
      <c r="D30" s="108"/>
      <c r="E30" s="106"/>
      <c r="F30" s="106"/>
      <c r="G30" s="106"/>
      <c r="H30" s="106"/>
      <c r="I30" s="107"/>
      <c r="J30" s="80"/>
      <c r="K30" s="74"/>
      <c r="L30" s="36">
        <f t="shared" si="2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75" t="s">
        <v>64</v>
      </c>
      <c r="C31" s="74"/>
      <c r="D31" s="108"/>
      <c r="E31" s="106"/>
      <c r="F31" s="106"/>
      <c r="G31" s="106"/>
      <c r="H31" s="106"/>
      <c r="I31" s="107"/>
      <c r="J31" s="80"/>
      <c r="K31" s="74"/>
      <c r="L31" s="36">
        <f t="shared" si="2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75" t="s">
        <v>65</v>
      </c>
      <c r="C32" s="74"/>
      <c r="D32" s="108" t="s">
        <v>178</v>
      </c>
      <c r="E32" s="106"/>
      <c r="F32" s="106"/>
      <c r="G32" s="106"/>
      <c r="H32" s="106"/>
      <c r="I32" s="107"/>
      <c r="J32" s="80">
        <v>1</v>
      </c>
      <c r="K32" s="74">
        <v>120</v>
      </c>
      <c r="L32" s="36">
        <f t="shared" si="2"/>
        <v>120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75" t="s">
        <v>67</v>
      </c>
      <c r="C33" s="76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75" t="s">
        <v>70</v>
      </c>
      <c r="C34" s="74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75" t="s">
        <v>71</v>
      </c>
      <c r="C35" s="74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75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76" t="s">
        <v>74</v>
      </c>
      <c r="K36" s="43" t="s">
        <v>96</v>
      </c>
      <c r="L36" s="76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75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5</v>
      </c>
      <c r="K37" s="74">
        <v>50</v>
      </c>
      <c r="L37" s="74">
        <f t="shared" ref="L37:L48" si="3">J37*K37</f>
        <v>250</v>
      </c>
      <c r="M37" s="185">
        <f>SUM(L37:L48)</f>
        <v>832.5</v>
      </c>
      <c r="N37" s="186"/>
      <c r="O37" s="187"/>
      <c r="P37" s="194"/>
      <c r="Q37" s="195"/>
    </row>
    <row r="38" spans="1:17" ht="11.45" customHeight="1" x14ac:dyDescent="0.15">
      <c r="A38" s="179"/>
      <c r="B38" s="75" t="s">
        <v>93</v>
      </c>
      <c r="C38" s="108"/>
      <c r="D38" s="106"/>
      <c r="E38" s="106"/>
      <c r="F38" s="106"/>
      <c r="G38" s="106"/>
      <c r="H38" s="106"/>
      <c r="I38" s="107"/>
      <c r="J38" s="37"/>
      <c r="K38" s="74"/>
      <c r="L38" s="74">
        <f t="shared" si="3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75" t="s">
        <v>103</v>
      </c>
      <c r="C39" s="108"/>
      <c r="D39" s="106"/>
      <c r="E39" s="106"/>
      <c r="F39" s="106"/>
      <c r="G39" s="106"/>
      <c r="H39" s="106"/>
      <c r="I39" s="107"/>
      <c r="J39" s="74"/>
      <c r="K39" s="74"/>
      <c r="L39" s="74">
        <f t="shared" si="3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75" t="s">
        <v>105</v>
      </c>
      <c r="C40" s="108"/>
      <c r="D40" s="106"/>
      <c r="E40" s="106"/>
      <c r="F40" s="106"/>
      <c r="G40" s="106"/>
      <c r="H40" s="106"/>
      <c r="I40" s="107"/>
      <c r="J40" s="74"/>
      <c r="K40" s="74"/>
      <c r="L40" s="74">
        <f t="shared" si="3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75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4">
        <v>6</v>
      </c>
      <c r="K41" s="74">
        <v>40</v>
      </c>
      <c r="L41" s="74">
        <f t="shared" si="3"/>
        <v>240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75" t="s">
        <v>95</v>
      </c>
      <c r="C42" s="108"/>
      <c r="D42" s="106"/>
      <c r="E42" s="106"/>
      <c r="F42" s="106"/>
      <c r="G42" s="106"/>
      <c r="H42" s="106"/>
      <c r="I42" s="107"/>
      <c r="J42" s="74"/>
      <c r="K42" s="74"/>
      <c r="L42" s="74">
        <f t="shared" si="3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75" t="s">
        <v>109</v>
      </c>
      <c r="C43" s="108"/>
      <c r="D43" s="106"/>
      <c r="E43" s="106"/>
      <c r="F43" s="106"/>
      <c r="G43" s="106"/>
      <c r="H43" s="106"/>
      <c r="I43" s="107"/>
      <c r="J43" s="74"/>
      <c r="K43" s="74"/>
      <c r="L43" s="74">
        <f t="shared" si="3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75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4">
        <v>8500</v>
      </c>
      <c r="K44" s="74">
        <v>5.0000000000000001E-3</v>
      </c>
      <c r="L44" s="74">
        <f t="shared" si="3"/>
        <v>42.5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75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4">
        <v>4</v>
      </c>
      <c r="K45" s="74">
        <v>30</v>
      </c>
      <c r="L45" s="74">
        <f t="shared" si="3"/>
        <v>120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75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4">
        <v>6</v>
      </c>
      <c r="K46" s="74">
        <v>30</v>
      </c>
      <c r="L46" s="74">
        <f t="shared" si="3"/>
        <v>180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75" t="s">
        <v>115</v>
      </c>
      <c r="C47" s="108"/>
      <c r="D47" s="106"/>
      <c r="E47" s="106"/>
      <c r="F47" s="106"/>
      <c r="G47" s="106"/>
      <c r="H47" s="106"/>
      <c r="I47" s="107"/>
      <c r="J47" s="74"/>
      <c r="K47" s="74"/>
      <c r="L47" s="74">
        <f t="shared" si="3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75" t="s">
        <v>76</v>
      </c>
      <c r="C48" s="108"/>
      <c r="D48" s="106"/>
      <c r="E48" s="106"/>
      <c r="F48" s="106"/>
      <c r="G48" s="106"/>
      <c r="H48" s="106"/>
      <c r="I48" s="107"/>
      <c r="J48" s="74"/>
      <c r="K48" s="74"/>
      <c r="L48" s="74">
        <f t="shared" si="3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8"/>
      <c r="E49" s="78"/>
      <c r="F49" s="78"/>
      <c r="G49" s="78"/>
      <c r="H49" s="78"/>
      <c r="I49" s="78"/>
      <c r="J49" s="78"/>
      <c r="K49" s="78"/>
      <c r="L49" s="78"/>
      <c r="M49" s="93">
        <f>SUM(M37,M34,M24,M20,M7)</f>
        <v>1895.45826318125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75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75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94.772913159062512</v>
      </c>
      <c r="L51" s="107"/>
      <c r="M51" s="96">
        <f>SUM(K51:L55)</f>
        <v>524.85239307488814</v>
      </c>
      <c r="N51" s="97"/>
      <c r="O51" s="98"/>
      <c r="P51" s="81"/>
      <c r="Q51" s="63"/>
    </row>
    <row r="52" spans="1:17" ht="11.45" customHeight="1" x14ac:dyDescent="0.15">
      <c r="A52" s="128"/>
      <c r="B52" s="75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151.6366610545</v>
      </c>
      <c r="L52" s="107"/>
      <c r="M52" s="99"/>
      <c r="N52" s="100"/>
      <c r="O52" s="101"/>
      <c r="P52" s="81"/>
      <c r="Q52" s="63"/>
    </row>
    <row r="53" spans="1:17" ht="11.45" customHeight="1" x14ac:dyDescent="0.15">
      <c r="A53" s="128"/>
      <c r="B53" s="75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278.44281886132563</v>
      </c>
      <c r="L53" s="107"/>
      <c r="M53" s="99"/>
      <c r="N53" s="100"/>
      <c r="O53" s="101"/>
      <c r="P53" s="81"/>
      <c r="Q53" s="63"/>
    </row>
    <row r="54" spans="1:17" ht="11.45" customHeight="1" x14ac:dyDescent="0.15">
      <c r="A54" s="128"/>
      <c r="B54" s="75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75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4">M51+M37+M24+M20+M7+M34</f>
        <v>2420.3106562561379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K7:K9 D10:D18 F7:F18 H7:H18 M3:M4 O3:O4 Q3:Q4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A1:Q1"/>
    <mergeCell ref="A2:B2"/>
    <mergeCell ref="C2:F2"/>
    <mergeCell ref="G2:I2"/>
    <mergeCell ref="J2:L2"/>
    <mergeCell ref="M2:N2"/>
    <mergeCell ref="O2:Q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8"/>
  <sheetViews>
    <sheetView zoomScale="70" zoomScaleNormal="70" workbookViewId="0">
      <selection activeCell="K17" sqref="K17"/>
    </sheetView>
  </sheetViews>
  <sheetFormatPr defaultColWidth="9" defaultRowHeight="13.5" x14ac:dyDescent="0.15"/>
  <cols>
    <col min="1" max="1" width="9" style="46"/>
    <col min="2" max="2" width="19" style="46" customWidth="1"/>
    <col min="3" max="3" width="44.375" style="46" customWidth="1"/>
    <col min="4" max="4" width="34.125" style="55" customWidth="1"/>
    <col min="5" max="5" width="31.75" style="56" customWidth="1"/>
    <col min="6" max="6" width="25" style="46" customWidth="1"/>
    <col min="7" max="8" width="20.625" style="46" customWidth="1"/>
    <col min="9" max="9" width="18.625" style="46" customWidth="1"/>
    <col min="10" max="16384" width="9" style="46"/>
  </cols>
  <sheetData>
    <row r="1" spans="1:9" ht="36.75" customHeight="1" x14ac:dyDescent="0.15">
      <c r="A1" s="45"/>
      <c r="B1" s="217" t="s">
        <v>100</v>
      </c>
      <c r="C1" s="218"/>
      <c r="D1" s="218"/>
      <c r="E1" s="218"/>
      <c r="F1" s="218"/>
      <c r="G1" s="218"/>
      <c r="H1" s="218"/>
      <c r="I1" s="219"/>
    </row>
    <row r="2" spans="1:9" ht="42" customHeight="1" x14ac:dyDescent="0.15">
      <c r="A2" s="45"/>
      <c r="B2" s="221" t="s">
        <v>124</v>
      </c>
      <c r="C2" s="221"/>
      <c r="D2" s="221"/>
      <c r="E2" s="221"/>
      <c r="F2" s="221"/>
      <c r="G2" s="221"/>
      <c r="H2" s="221"/>
      <c r="I2" s="221"/>
    </row>
    <row r="3" spans="1:9" ht="39" customHeight="1" x14ac:dyDescent="0.15">
      <c r="A3" s="45"/>
      <c r="B3" s="47" t="s">
        <v>97</v>
      </c>
      <c r="C3" s="48" t="s">
        <v>125</v>
      </c>
      <c r="D3" s="48" t="s">
        <v>126</v>
      </c>
      <c r="E3" s="49" t="s">
        <v>127</v>
      </c>
      <c r="F3" s="50" t="s">
        <v>128</v>
      </c>
      <c r="G3" s="48" t="s">
        <v>101</v>
      </c>
      <c r="H3" s="48" t="s">
        <v>118</v>
      </c>
      <c r="I3" s="48" t="s">
        <v>119</v>
      </c>
    </row>
    <row r="4" spans="1:9" ht="27" customHeight="1" x14ac:dyDescent="0.15">
      <c r="A4" s="45"/>
      <c r="B4" s="224"/>
      <c r="C4" s="212"/>
      <c r="D4" s="213"/>
      <c r="E4" s="59" t="s">
        <v>92</v>
      </c>
      <c r="F4" s="51"/>
      <c r="G4" s="52"/>
      <c r="H4" s="52"/>
      <c r="I4" s="214"/>
    </row>
    <row r="5" spans="1:9" ht="27" customHeight="1" x14ac:dyDescent="0.15">
      <c r="A5" s="45"/>
      <c r="B5" s="224"/>
      <c r="C5" s="212"/>
      <c r="D5" s="213"/>
      <c r="E5" s="59" t="s">
        <v>102</v>
      </c>
      <c r="F5" s="51"/>
      <c r="G5" s="52"/>
      <c r="H5" s="52"/>
      <c r="I5" s="215"/>
    </row>
    <row r="6" spans="1:9" ht="27" customHeight="1" x14ac:dyDescent="0.15">
      <c r="A6" s="45"/>
      <c r="B6" s="224"/>
      <c r="C6" s="212"/>
      <c r="D6" s="213"/>
      <c r="E6" s="59" t="s">
        <v>104</v>
      </c>
      <c r="F6" s="51"/>
      <c r="G6" s="52"/>
      <c r="H6" s="52"/>
      <c r="I6" s="215"/>
    </row>
    <row r="7" spans="1:9" ht="27" customHeight="1" x14ac:dyDescent="0.15">
      <c r="A7" s="45"/>
      <c r="B7" s="224"/>
      <c r="C7" s="212"/>
      <c r="D7" s="213"/>
      <c r="E7" s="59" t="s">
        <v>106</v>
      </c>
      <c r="F7" s="51"/>
      <c r="G7" s="52"/>
      <c r="H7" s="52"/>
      <c r="I7" s="215"/>
    </row>
    <row r="8" spans="1:9" ht="27" customHeight="1" x14ac:dyDescent="0.15">
      <c r="A8" s="45"/>
      <c r="B8" s="224"/>
      <c r="C8" s="212"/>
      <c r="D8" s="213"/>
      <c r="E8" s="59" t="s">
        <v>94</v>
      </c>
      <c r="F8" s="51"/>
      <c r="G8" s="52"/>
      <c r="H8" s="52"/>
      <c r="I8" s="215"/>
    </row>
    <row r="9" spans="1:9" ht="27" customHeight="1" x14ac:dyDescent="0.15">
      <c r="A9" s="45"/>
      <c r="B9" s="224"/>
      <c r="C9" s="212"/>
      <c r="D9" s="213"/>
      <c r="E9" s="59" t="s">
        <v>95</v>
      </c>
      <c r="F9" s="51"/>
      <c r="G9" s="52"/>
      <c r="H9" s="52"/>
      <c r="I9" s="215"/>
    </row>
    <row r="10" spans="1:9" ht="27" customHeight="1" x14ac:dyDescent="0.15">
      <c r="A10" s="45"/>
      <c r="B10" s="224"/>
      <c r="C10" s="212"/>
      <c r="D10" s="213"/>
      <c r="E10" s="59" t="s">
        <v>110</v>
      </c>
      <c r="F10" s="51"/>
      <c r="G10" s="52"/>
      <c r="H10" s="52"/>
      <c r="I10" s="215"/>
    </row>
    <row r="11" spans="1:9" ht="27" customHeight="1" x14ac:dyDescent="0.15">
      <c r="A11" s="45"/>
      <c r="B11" s="224"/>
      <c r="C11" s="212"/>
      <c r="D11" s="213"/>
      <c r="E11" s="59" t="s">
        <v>112</v>
      </c>
      <c r="F11" s="51"/>
      <c r="G11" s="52"/>
      <c r="H11" s="52"/>
      <c r="I11" s="215"/>
    </row>
    <row r="12" spans="1:9" ht="27" customHeight="1" x14ac:dyDescent="0.15">
      <c r="A12" s="45"/>
      <c r="B12" s="224"/>
      <c r="C12" s="212"/>
      <c r="D12" s="213"/>
      <c r="E12" s="59" t="s">
        <v>114</v>
      </c>
      <c r="F12" s="51"/>
      <c r="G12" s="52"/>
      <c r="H12" s="52"/>
      <c r="I12" s="215"/>
    </row>
    <row r="13" spans="1:9" ht="27" customHeight="1" x14ac:dyDescent="0.15">
      <c r="A13" s="45"/>
      <c r="B13" s="224"/>
      <c r="C13" s="212"/>
      <c r="D13" s="213"/>
      <c r="E13" s="59" t="s">
        <v>116</v>
      </c>
      <c r="F13" s="51"/>
      <c r="G13" s="52"/>
      <c r="H13" s="52"/>
      <c r="I13" s="215"/>
    </row>
    <row r="14" spans="1:9" ht="27" customHeight="1" x14ac:dyDescent="0.15">
      <c r="A14" s="45"/>
      <c r="B14" s="224"/>
      <c r="C14" s="212"/>
      <c r="D14" s="213"/>
      <c r="E14" s="59" t="s">
        <v>117</v>
      </c>
      <c r="F14" s="53"/>
      <c r="G14" s="53"/>
      <c r="H14" s="57"/>
      <c r="I14" s="216"/>
    </row>
    <row r="15" spans="1:9" ht="27" customHeight="1" x14ac:dyDescent="0.15">
      <c r="A15" s="45"/>
      <c r="B15" s="224"/>
      <c r="C15" s="212"/>
      <c r="D15" s="213"/>
      <c r="E15" s="59" t="s">
        <v>92</v>
      </c>
      <c r="F15" s="51"/>
      <c r="G15" s="52"/>
      <c r="H15" s="52"/>
      <c r="I15" s="214"/>
    </row>
    <row r="16" spans="1:9" ht="27" customHeight="1" x14ac:dyDescent="0.15">
      <c r="A16" s="45"/>
      <c r="B16" s="224"/>
      <c r="C16" s="212"/>
      <c r="D16" s="213"/>
      <c r="E16" s="59" t="s">
        <v>102</v>
      </c>
      <c r="F16" s="51"/>
      <c r="G16" s="52"/>
      <c r="H16" s="52"/>
      <c r="I16" s="215"/>
    </row>
    <row r="17" spans="1:9" ht="27" customHeight="1" x14ac:dyDescent="0.15">
      <c r="A17" s="45"/>
      <c r="B17" s="224"/>
      <c r="C17" s="212"/>
      <c r="D17" s="213"/>
      <c r="E17" s="59" t="s">
        <v>104</v>
      </c>
      <c r="F17" s="51"/>
      <c r="G17" s="52"/>
      <c r="H17" s="52"/>
      <c r="I17" s="215"/>
    </row>
    <row r="18" spans="1:9" ht="27" customHeight="1" x14ac:dyDescent="0.15">
      <c r="A18" s="45"/>
      <c r="B18" s="224"/>
      <c r="C18" s="212"/>
      <c r="D18" s="213"/>
      <c r="E18" s="59" t="s">
        <v>106</v>
      </c>
      <c r="F18" s="51"/>
      <c r="G18" s="52"/>
      <c r="H18" s="52"/>
      <c r="I18" s="215"/>
    </row>
    <row r="19" spans="1:9" ht="27" customHeight="1" x14ac:dyDescent="0.15">
      <c r="A19" s="45"/>
      <c r="B19" s="224"/>
      <c r="C19" s="212"/>
      <c r="D19" s="213"/>
      <c r="E19" s="59" t="s">
        <v>94</v>
      </c>
      <c r="F19" s="51"/>
      <c r="G19" s="52"/>
      <c r="H19" s="52"/>
      <c r="I19" s="215"/>
    </row>
    <row r="20" spans="1:9" ht="27" customHeight="1" x14ac:dyDescent="0.15">
      <c r="A20" s="45"/>
      <c r="B20" s="224"/>
      <c r="C20" s="212"/>
      <c r="D20" s="213"/>
      <c r="E20" s="59" t="s">
        <v>95</v>
      </c>
      <c r="F20" s="51"/>
      <c r="G20" s="52"/>
      <c r="H20" s="52"/>
      <c r="I20" s="215"/>
    </row>
    <row r="21" spans="1:9" ht="27" customHeight="1" x14ac:dyDescent="0.15">
      <c r="A21" s="45"/>
      <c r="B21" s="224"/>
      <c r="C21" s="212"/>
      <c r="D21" s="213"/>
      <c r="E21" s="59" t="s">
        <v>110</v>
      </c>
      <c r="F21" s="51"/>
      <c r="G21" s="52"/>
      <c r="H21" s="52"/>
      <c r="I21" s="215"/>
    </row>
    <row r="22" spans="1:9" ht="27" customHeight="1" x14ac:dyDescent="0.15">
      <c r="A22" s="45"/>
      <c r="B22" s="224"/>
      <c r="C22" s="212"/>
      <c r="D22" s="213"/>
      <c r="E22" s="59" t="s">
        <v>112</v>
      </c>
      <c r="F22" s="51"/>
      <c r="G22" s="52"/>
      <c r="H22" s="52"/>
      <c r="I22" s="215"/>
    </row>
    <row r="23" spans="1:9" ht="27" customHeight="1" x14ac:dyDescent="0.15">
      <c r="A23" s="45"/>
      <c r="B23" s="224"/>
      <c r="C23" s="212"/>
      <c r="D23" s="213"/>
      <c r="E23" s="59" t="s">
        <v>114</v>
      </c>
      <c r="F23" s="51"/>
      <c r="G23" s="52"/>
      <c r="H23" s="52"/>
      <c r="I23" s="215"/>
    </row>
    <row r="24" spans="1:9" ht="27" customHeight="1" x14ac:dyDescent="0.15">
      <c r="A24" s="45"/>
      <c r="B24" s="224"/>
      <c r="C24" s="212"/>
      <c r="D24" s="213"/>
      <c r="E24" s="59" t="s">
        <v>116</v>
      </c>
      <c r="F24" s="51"/>
      <c r="G24" s="52"/>
      <c r="H24" s="52"/>
      <c r="I24" s="215"/>
    </row>
    <row r="25" spans="1:9" ht="27" customHeight="1" x14ac:dyDescent="0.15">
      <c r="A25" s="45"/>
      <c r="B25" s="224"/>
      <c r="C25" s="212"/>
      <c r="D25" s="213"/>
      <c r="E25" s="59" t="s">
        <v>117</v>
      </c>
      <c r="F25" s="53"/>
      <c r="G25" s="53"/>
      <c r="H25" s="57"/>
      <c r="I25" s="216"/>
    </row>
    <row r="26" spans="1:9" ht="60" customHeight="1" x14ac:dyDescent="0.15">
      <c r="A26" s="45"/>
      <c r="B26" s="223"/>
      <c r="C26" s="223"/>
      <c r="D26" s="223"/>
      <c r="E26" s="222"/>
      <c r="F26" s="222"/>
      <c r="G26" s="222"/>
      <c r="H26" s="57" t="s">
        <v>120</v>
      </c>
      <c r="I26" s="54">
        <f>SUM(I4:I25)</f>
        <v>0</v>
      </c>
    </row>
    <row r="27" spans="1:9" ht="30" customHeight="1" x14ac:dyDescent="0.15">
      <c r="A27" s="45"/>
      <c r="B27" s="220"/>
      <c r="C27" s="220"/>
      <c r="D27" s="220"/>
      <c r="E27" s="220"/>
      <c r="F27" s="220"/>
      <c r="G27" s="220"/>
      <c r="H27" s="58"/>
      <c r="I27" s="220"/>
    </row>
    <row r="28" spans="1:9" ht="30" customHeight="1" x14ac:dyDescent="0.15">
      <c r="A28" s="45"/>
      <c r="B28" s="220"/>
      <c r="C28" s="220"/>
      <c r="D28" s="220"/>
      <c r="E28" s="220"/>
      <c r="F28" s="220"/>
      <c r="G28" s="220"/>
      <c r="H28" s="58"/>
      <c r="I28" s="220"/>
    </row>
  </sheetData>
  <mergeCells count="15">
    <mergeCell ref="C15:C25"/>
    <mergeCell ref="D15:D25"/>
    <mergeCell ref="I15:I25"/>
    <mergeCell ref="B1:I1"/>
    <mergeCell ref="B27:C28"/>
    <mergeCell ref="D27:G28"/>
    <mergeCell ref="I27:I28"/>
    <mergeCell ref="B2:I2"/>
    <mergeCell ref="E26:G26"/>
    <mergeCell ref="B26:D26"/>
    <mergeCell ref="B4:B14"/>
    <mergeCell ref="C4:C14"/>
    <mergeCell ref="D4:D14"/>
    <mergeCell ref="I4:I14"/>
    <mergeCell ref="B15:B25"/>
  </mergeCells>
  <phoneticPr fontId="3" type="noConversion"/>
  <pageMargins left="0.69930555555555596" right="0.69930555555555596" top="0.75" bottom="0.75" header="0.3" footer="0.3"/>
  <pageSetup paperSize="9"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6"/>
  <sheetViews>
    <sheetView topLeftCell="A40" zoomScale="160" zoomScaleNormal="160" workbookViewId="0">
      <selection activeCell="O59" sqref="O59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15" t="s">
        <v>191</v>
      </c>
      <c r="L3" s="16" t="s">
        <v>27</v>
      </c>
      <c r="M3" s="131" t="s">
        <v>141</v>
      </c>
      <c r="N3" s="131"/>
      <c r="O3" s="131"/>
      <c r="P3" s="131"/>
      <c r="Q3" s="131"/>
      <c r="R3" s="17"/>
    </row>
    <row r="4" spans="1:18" ht="11.45" customHeight="1" x14ac:dyDescent="0.15">
      <c r="A4" s="132" t="s">
        <v>132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15" t="s">
        <v>136</v>
      </c>
      <c r="L4" s="16" t="s">
        <v>29</v>
      </c>
      <c r="M4" s="131" t="s">
        <v>159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15" t="s">
        <v>161</v>
      </c>
      <c r="L5" s="16" t="s">
        <v>31</v>
      </c>
      <c r="M5" s="134" t="s">
        <v>137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18" t="s">
        <v>33</v>
      </c>
      <c r="C6" s="19" t="s">
        <v>91</v>
      </c>
      <c r="D6" s="130" t="s">
        <v>34</v>
      </c>
      <c r="E6" s="130"/>
      <c r="F6" s="130"/>
      <c r="G6" s="130"/>
      <c r="H6" s="130"/>
      <c r="I6" s="19" t="s">
        <v>35</v>
      </c>
      <c r="J6" s="16" t="s">
        <v>36</v>
      </c>
      <c r="K6" s="19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18" t="s">
        <v>157</v>
      </c>
      <c r="C7" s="15" t="s">
        <v>131</v>
      </c>
      <c r="D7" s="20">
        <v>500</v>
      </c>
      <c r="E7" s="21" t="s">
        <v>41</v>
      </c>
      <c r="F7" s="22">
        <v>300</v>
      </c>
      <c r="G7" s="21" t="s">
        <v>41</v>
      </c>
      <c r="H7" s="23">
        <v>20</v>
      </c>
      <c r="I7" s="15">
        <v>2</v>
      </c>
      <c r="J7" s="24">
        <f>I7*((H7/100)+0.005)*((F7/100)+0.005)*((D7/100)+0.005)*2.7</f>
        <v>16.649307675000003</v>
      </c>
      <c r="K7" s="25">
        <v>32</v>
      </c>
      <c r="L7" s="24">
        <f t="shared" ref="L7:L17" si="0">K7*J7</f>
        <v>532.77784560000009</v>
      </c>
      <c r="M7" s="135">
        <f>SUM(L7:L18)</f>
        <v>3329.2889028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18" t="s">
        <v>158</v>
      </c>
      <c r="C8" s="71" t="s">
        <v>131</v>
      </c>
      <c r="D8" s="20">
        <v>500</v>
      </c>
      <c r="E8" s="21" t="s">
        <v>41</v>
      </c>
      <c r="F8" s="20">
        <v>300</v>
      </c>
      <c r="G8" s="21" t="s">
        <v>41</v>
      </c>
      <c r="H8" s="15">
        <v>180</v>
      </c>
      <c r="I8" s="15">
        <v>1</v>
      </c>
      <c r="J8" s="24">
        <f>I8*((H8/100)+0.005)*((F8/100)+0.005)*((D8/100)+0.005)*2.7</f>
        <v>73.297561837499998</v>
      </c>
      <c r="K8" s="25">
        <v>32</v>
      </c>
      <c r="L8" s="24">
        <f t="shared" si="0"/>
        <v>2345.5219787999999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42</v>
      </c>
      <c r="C9" s="71" t="s">
        <v>131</v>
      </c>
      <c r="D9" s="26">
        <v>160</v>
      </c>
      <c r="E9" s="21" t="s">
        <v>41</v>
      </c>
      <c r="F9" s="26">
        <v>80</v>
      </c>
      <c r="G9" s="21" t="s">
        <v>41</v>
      </c>
      <c r="H9" s="71">
        <v>50</v>
      </c>
      <c r="I9" s="71">
        <v>4</v>
      </c>
      <c r="J9" s="24">
        <f>I9*((H9/100)+0.005)*((F9/100)+0.005)*((D9/100)+0.005)*2.7</f>
        <v>7.0467043500000006</v>
      </c>
      <c r="K9" s="25">
        <v>32</v>
      </c>
      <c r="L9" s="24">
        <f t="shared" ref="L9:L10" si="1">K9*J9</f>
        <v>225.49453920000002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 t="s">
        <v>43</v>
      </c>
      <c r="C10" s="71" t="s">
        <v>131</v>
      </c>
      <c r="D10" s="26">
        <v>160</v>
      </c>
      <c r="E10" s="21" t="s">
        <v>41</v>
      </c>
      <c r="F10" s="26">
        <v>80</v>
      </c>
      <c r="G10" s="21" t="s">
        <v>41</v>
      </c>
      <c r="H10" s="71">
        <v>50</v>
      </c>
      <c r="I10" s="71">
        <v>4</v>
      </c>
      <c r="J10" s="24">
        <f>I10*((H10/100)+0.005)*((F10/100)+0.005)*((D10/100)+0.005)*2.7</f>
        <v>7.0467043500000006</v>
      </c>
      <c r="K10" s="25">
        <v>32</v>
      </c>
      <c r="L10" s="24">
        <f t="shared" si="1"/>
        <v>225.49453920000002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18"/>
      <c r="C11" s="15"/>
      <c r="D11" s="20"/>
      <c r="E11" s="21" t="s">
        <v>41</v>
      </c>
      <c r="F11" s="27"/>
      <c r="G11" s="21" t="s">
        <v>41</v>
      </c>
      <c r="H11" s="15"/>
      <c r="I11" s="15"/>
      <c r="J11" s="24">
        <f t="shared" ref="J11:J17" si="2">I11*((H11/100)+0.005)*((F11/100)+0.005)*((D11/100)+0.005)*7.85</f>
        <v>0</v>
      </c>
      <c r="K11" s="25"/>
      <c r="L11" s="24">
        <f t="shared" si="0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18"/>
      <c r="C12" s="15"/>
      <c r="D12" s="20"/>
      <c r="E12" s="21" t="s">
        <v>41</v>
      </c>
      <c r="F12" s="27"/>
      <c r="G12" s="21" t="s">
        <v>41</v>
      </c>
      <c r="H12" s="15"/>
      <c r="I12" s="15"/>
      <c r="J12" s="24">
        <f t="shared" si="2"/>
        <v>0</v>
      </c>
      <c r="K12" s="25"/>
      <c r="L12" s="24">
        <f t="shared" si="0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18"/>
      <c r="C13" s="15"/>
      <c r="D13" s="20"/>
      <c r="E13" s="21" t="s">
        <v>41</v>
      </c>
      <c r="F13" s="27"/>
      <c r="G13" s="21" t="s">
        <v>41</v>
      </c>
      <c r="H13" s="15"/>
      <c r="I13" s="15"/>
      <c r="J13" s="24">
        <f t="shared" si="2"/>
        <v>0</v>
      </c>
      <c r="K13" s="25"/>
      <c r="L13" s="24">
        <f t="shared" si="0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18"/>
      <c r="C14" s="71"/>
      <c r="D14" s="26"/>
      <c r="E14" s="21" t="s">
        <v>41</v>
      </c>
      <c r="F14" s="26"/>
      <c r="G14" s="21" t="s">
        <v>41</v>
      </c>
      <c r="H14" s="15"/>
      <c r="I14" s="15"/>
      <c r="J14" s="24">
        <f t="shared" si="2"/>
        <v>0</v>
      </c>
      <c r="K14" s="25"/>
      <c r="L14" s="24">
        <f t="shared" si="0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18"/>
      <c r="C15" s="71"/>
      <c r="D15" s="26"/>
      <c r="E15" s="21" t="s">
        <v>41</v>
      </c>
      <c r="F15" s="26"/>
      <c r="G15" s="21" t="s">
        <v>41</v>
      </c>
      <c r="H15" s="15"/>
      <c r="I15" s="15"/>
      <c r="J15" s="24">
        <f t="shared" si="2"/>
        <v>0</v>
      </c>
      <c r="K15" s="25"/>
      <c r="L15" s="24">
        <f t="shared" si="0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18"/>
      <c r="C16" s="15"/>
      <c r="D16" s="26"/>
      <c r="E16" s="21" t="s">
        <v>41</v>
      </c>
      <c r="F16" s="26"/>
      <c r="G16" s="21" t="s">
        <v>41</v>
      </c>
      <c r="H16" s="15"/>
      <c r="I16" s="15"/>
      <c r="J16" s="24">
        <f t="shared" si="2"/>
        <v>0</v>
      </c>
      <c r="K16" s="25"/>
      <c r="L16" s="24">
        <f t="shared" si="0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18"/>
      <c r="C17" s="15"/>
      <c r="D17" s="26"/>
      <c r="E17" s="21"/>
      <c r="F17" s="26"/>
      <c r="G17" s="21"/>
      <c r="H17" s="15"/>
      <c r="I17" s="15"/>
      <c r="J17" s="24">
        <f t="shared" si="2"/>
        <v>0</v>
      </c>
      <c r="K17" s="25"/>
      <c r="L17" s="24">
        <f t="shared" si="0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18"/>
      <c r="C18" s="15"/>
      <c r="D18" s="26"/>
      <c r="E18" s="21" t="s">
        <v>41</v>
      </c>
      <c r="F18" s="26"/>
      <c r="G18" s="21" t="s">
        <v>41</v>
      </c>
      <c r="H18" s="15"/>
      <c r="I18" s="15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/>
      <c r="D20" s="154"/>
      <c r="E20" s="155"/>
      <c r="F20" s="155"/>
      <c r="G20" s="155"/>
      <c r="H20" s="155"/>
      <c r="I20" s="156"/>
      <c r="J20" s="157">
        <f>C20*D20</f>
        <v>0</v>
      </c>
      <c r="K20" s="158"/>
      <c r="L20" s="159"/>
      <c r="M20" s="160">
        <f>SUM(J20:L22)</f>
        <v>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18" t="s">
        <v>50</v>
      </c>
      <c r="C23" s="19" t="s">
        <v>51</v>
      </c>
      <c r="D23" s="109" t="s">
        <v>52</v>
      </c>
      <c r="E23" s="110"/>
      <c r="F23" s="110"/>
      <c r="G23" s="110"/>
      <c r="H23" s="110"/>
      <c r="I23" s="111"/>
      <c r="J23" s="32" t="s">
        <v>53</v>
      </c>
      <c r="K23" s="19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18" t="s">
        <v>55</v>
      </c>
      <c r="C24" s="15"/>
      <c r="D24" s="137" t="s">
        <v>56</v>
      </c>
      <c r="E24" s="138"/>
      <c r="F24" s="138"/>
      <c r="G24" s="138"/>
      <c r="H24" s="33"/>
      <c r="I24" s="34" t="s">
        <v>57</v>
      </c>
      <c r="J24" s="35"/>
      <c r="K24" s="15"/>
      <c r="L24" s="36">
        <f>J24*K24</f>
        <v>0</v>
      </c>
      <c r="M24" s="139">
        <f>SUM(L24:L32)</f>
        <v>0</v>
      </c>
      <c r="N24" s="140"/>
      <c r="O24" s="141"/>
      <c r="P24" s="148"/>
      <c r="Q24" s="149"/>
    </row>
    <row r="25" spans="1:18" ht="11.45" customHeight="1" x14ac:dyDescent="0.15">
      <c r="A25" s="179"/>
      <c r="B25" s="18" t="s">
        <v>58</v>
      </c>
      <c r="C25" s="15"/>
      <c r="D25" s="137" t="s">
        <v>56</v>
      </c>
      <c r="E25" s="138"/>
      <c r="F25" s="138"/>
      <c r="G25" s="138"/>
      <c r="H25" s="33"/>
      <c r="I25" s="34" t="s">
        <v>57</v>
      </c>
      <c r="J25" s="35"/>
      <c r="K25" s="15"/>
      <c r="L25" s="36">
        <f t="shared" ref="L25:L32" si="3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18" t="s">
        <v>59</v>
      </c>
      <c r="C26" s="15"/>
      <c r="D26" s="137" t="s">
        <v>56</v>
      </c>
      <c r="E26" s="138"/>
      <c r="F26" s="138"/>
      <c r="G26" s="138"/>
      <c r="H26" s="33"/>
      <c r="I26" s="34" t="s">
        <v>57</v>
      </c>
      <c r="J26" s="35"/>
      <c r="K26" s="15"/>
      <c r="L26" s="36">
        <f t="shared" si="3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18" t="s">
        <v>60</v>
      </c>
      <c r="C27" s="15"/>
      <c r="D27" s="108"/>
      <c r="E27" s="106"/>
      <c r="F27" s="106"/>
      <c r="G27" s="106"/>
      <c r="H27" s="106"/>
      <c r="I27" s="107"/>
      <c r="J27" s="35"/>
      <c r="K27" s="15"/>
      <c r="L27" s="36">
        <f t="shared" si="3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18" t="s">
        <v>61</v>
      </c>
      <c r="C28" s="15"/>
      <c r="D28" s="108"/>
      <c r="E28" s="106"/>
      <c r="F28" s="106"/>
      <c r="G28" s="106"/>
      <c r="H28" s="106"/>
      <c r="I28" s="107"/>
      <c r="J28" s="35"/>
      <c r="K28" s="15"/>
      <c r="L28" s="36">
        <f t="shared" si="3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18" t="s">
        <v>62</v>
      </c>
      <c r="C29" s="15"/>
      <c r="D29" s="108"/>
      <c r="E29" s="106"/>
      <c r="F29" s="106"/>
      <c r="G29" s="106"/>
      <c r="H29" s="106"/>
      <c r="I29" s="107"/>
      <c r="J29" s="35"/>
      <c r="K29" s="15"/>
      <c r="L29" s="36">
        <f t="shared" si="3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18" t="s">
        <v>63</v>
      </c>
      <c r="C30" s="15"/>
      <c r="D30" s="108"/>
      <c r="E30" s="106"/>
      <c r="F30" s="106"/>
      <c r="G30" s="106"/>
      <c r="H30" s="106"/>
      <c r="I30" s="107"/>
      <c r="J30" s="35"/>
      <c r="K30" s="15"/>
      <c r="L30" s="36">
        <f t="shared" si="3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18" t="s">
        <v>64</v>
      </c>
      <c r="C31" s="15"/>
      <c r="D31" s="108"/>
      <c r="E31" s="106"/>
      <c r="F31" s="106"/>
      <c r="G31" s="106"/>
      <c r="H31" s="106"/>
      <c r="I31" s="107"/>
      <c r="J31" s="35"/>
      <c r="K31" s="15"/>
      <c r="L31" s="36">
        <f t="shared" si="3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18" t="s">
        <v>65</v>
      </c>
      <c r="C32" s="15"/>
      <c r="D32" s="108" t="s">
        <v>49</v>
      </c>
      <c r="E32" s="106"/>
      <c r="F32" s="106"/>
      <c r="G32" s="106"/>
      <c r="H32" s="106"/>
      <c r="I32" s="107"/>
      <c r="J32" s="35"/>
      <c r="K32" s="15"/>
      <c r="L32" s="36">
        <f t="shared" si="3"/>
        <v>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18" t="s">
        <v>67</v>
      </c>
      <c r="C33" s="19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18" t="s">
        <v>70</v>
      </c>
      <c r="C34" s="15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18" t="s">
        <v>71</v>
      </c>
      <c r="C35" s="15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18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19" t="s">
        <v>74</v>
      </c>
      <c r="K36" s="43" t="s">
        <v>96</v>
      </c>
      <c r="L36" s="19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38" t="s">
        <v>92</v>
      </c>
      <c r="C37" s="108" t="s">
        <v>134</v>
      </c>
      <c r="D37" s="106"/>
      <c r="E37" s="106"/>
      <c r="F37" s="106"/>
      <c r="G37" s="106"/>
      <c r="H37" s="106"/>
      <c r="I37" s="107"/>
      <c r="J37" s="37">
        <v>4</v>
      </c>
      <c r="K37" s="15">
        <v>50</v>
      </c>
      <c r="L37" s="15">
        <f t="shared" ref="L37:L48" si="4">J37*K37</f>
        <v>200</v>
      </c>
      <c r="M37" s="185">
        <f>SUM(L37:L48)</f>
        <v>1280</v>
      </c>
      <c r="N37" s="186"/>
      <c r="O37" s="187"/>
      <c r="P37" s="194"/>
      <c r="Q37" s="195"/>
    </row>
    <row r="38" spans="1:17" ht="11.45" customHeight="1" x14ac:dyDescent="0.15">
      <c r="A38" s="179"/>
      <c r="B38" s="38" t="s">
        <v>93</v>
      </c>
      <c r="C38" s="108" t="s">
        <v>133</v>
      </c>
      <c r="D38" s="106"/>
      <c r="E38" s="106"/>
      <c r="F38" s="106"/>
      <c r="G38" s="106"/>
      <c r="H38" s="106"/>
      <c r="I38" s="107"/>
      <c r="J38" s="37">
        <v>8</v>
      </c>
      <c r="K38" s="42">
        <v>80</v>
      </c>
      <c r="L38" s="42">
        <f t="shared" si="4"/>
        <v>640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38" t="s">
        <v>103</v>
      </c>
      <c r="C39" s="108"/>
      <c r="D39" s="106"/>
      <c r="E39" s="106"/>
      <c r="F39" s="106"/>
      <c r="G39" s="106"/>
      <c r="H39" s="106"/>
      <c r="I39" s="107"/>
      <c r="J39" s="15"/>
      <c r="K39" s="15"/>
      <c r="L39" s="42">
        <f t="shared" si="4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38" t="s">
        <v>105</v>
      </c>
      <c r="C40" s="108" t="s">
        <v>138</v>
      </c>
      <c r="D40" s="106"/>
      <c r="E40" s="106"/>
      <c r="F40" s="106"/>
      <c r="G40" s="106"/>
      <c r="H40" s="106"/>
      <c r="I40" s="107"/>
      <c r="J40" s="15">
        <v>2</v>
      </c>
      <c r="K40" s="15">
        <v>100</v>
      </c>
      <c r="L40" s="42">
        <f t="shared" si="4"/>
        <v>200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38" t="s">
        <v>107</v>
      </c>
      <c r="C41" s="39"/>
      <c r="D41" s="40"/>
      <c r="E41" s="40"/>
      <c r="F41" s="40"/>
      <c r="G41" s="40"/>
      <c r="H41" s="40"/>
      <c r="I41" s="41"/>
      <c r="J41" s="42"/>
      <c r="K41" s="42"/>
      <c r="L41" s="42">
        <f t="shared" si="4"/>
        <v>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38" t="s">
        <v>108</v>
      </c>
      <c r="C42" s="108"/>
      <c r="D42" s="106"/>
      <c r="E42" s="106"/>
      <c r="F42" s="106"/>
      <c r="G42" s="106"/>
      <c r="H42" s="106"/>
      <c r="I42" s="107"/>
      <c r="J42" s="15"/>
      <c r="K42" s="15"/>
      <c r="L42" s="42">
        <f t="shared" si="4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38" t="s">
        <v>109</v>
      </c>
      <c r="C43" s="108"/>
      <c r="D43" s="106"/>
      <c r="E43" s="106"/>
      <c r="F43" s="106"/>
      <c r="G43" s="106"/>
      <c r="H43" s="106"/>
      <c r="I43" s="107"/>
      <c r="J43" s="15"/>
      <c r="K43" s="15"/>
      <c r="L43" s="42">
        <f t="shared" si="4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38" t="s">
        <v>111</v>
      </c>
      <c r="C44" s="108"/>
      <c r="D44" s="106"/>
      <c r="E44" s="106"/>
      <c r="F44" s="106"/>
      <c r="G44" s="106"/>
      <c r="H44" s="106"/>
      <c r="I44" s="107"/>
      <c r="J44" s="15"/>
      <c r="K44" s="15"/>
      <c r="L44" s="42">
        <f t="shared" si="4"/>
        <v>0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38" t="s">
        <v>75</v>
      </c>
      <c r="C45" s="108"/>
      <c r="D45" s="106"/>
      <c r="E45" s="106"/>
      <c r="F45" s="106"/>
      <c r="G45" s="106"/>
      <c r="H45" s="106"/>
      <c r="I45" s="107"/>
      <c r="J45" s="15"/>
      <c r="K45" s="15"/>
      <c r="L45" s="42">
        <f t="shared" si="4"/>
        <v>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38" t="s">
        <v>113</v>
      </c>
      <c r="C46" s="108"/>
      <c r="D46" s="106"/>
      <c r="E46" s="106"/>
      <c r="F46" s="106"/>
      <c r="G46" s="106"/>
      <c r="H46" s="106"/>
      <c r="I46" s="107"/>
      <c r="J46" s="15"/>
      <c r="K46" s="15"/>
      <c r="L46" s="42">
        <f t="shared" si="4"/>
        <v>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38" t="s">
        <v>115</v>
      </c>
      <c r="C47" s="108" t="s">
        <v>133</v>
      </c>
      <c r="D47" s="106"/>
      <c r="E47" s="106"/>
      <c r="F47" s="106"/>
      <c r="G47" s="106"/>
      <c r="H47" s="106"/>
      <c r="I47" s="107"/>
      <c r="J47" s="15">
        <v>4</v>
      </c>
      <c r="K47" s="15">
        <v>30</v>
      </c>
      <c r="L47" s="42">
        <f t="shared" si="4"/>
        <v>120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38" t="s">
        <v>76</v>
      </c>
      <c r="C48" s="108" t="s">
        <v>135</v>
      </c>
      <c r="D48" s="106"/>
      <c r="E48" s="106"/>
      <c r="F48" s="106"/>
      <c r="G48" s="106"/>
      <c r="H48" s="106"/>
      <c r="I48" s="107"/>
      <c r="J48" s="15">
        <v>4</v>
      </c>
      <c r="K48" s="15">
        <v>30</v>
      </c>
      <c r="L48" s="42">
        <f t="shared" si="4"/>
        <v>120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62"/>
      <c r="E49" s="62"/>
      <c r="F49" s="62"/>
      <c r="G49" s="62"/>
      <c r="H49" s="62"/>
      <c r="I49" s="62"/>
      <c r="J49" s="62"/>
      <c r="K49" s="62"/>
      <c r="L49" s="62"/>
      <c r="M49" s="93">
        <f>SUM(M37,M34,M24,M20,M7)</f>
        <v>5009.2889028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18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0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250.46444514000001</v>
      </c>
      <c r="L51" s="107"/>
      <c r="M51" s="96">
        <f>SUM(K51:L55)</f>
        <v>1387.07209718532</v>
      </c>
      <c r="N51" s="97"/>
      <c r="O51" s="98"/>
      <c r="P51" s="61"/>
      <c r="Q51" s="63"/>
    </row>
    <row r="52" spans="1:17" ht="11.45" customHeight="1" x14ac:dyDescent="0.15">
      <c r="A52" s="128"/>
      <c r="B52" s="60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400.74311222400001</v>
      </c>
      <c r="L52" s="107"/>
      <c r="M52" s="99"/>
      <c r="N52" s="100"/>
      <c r="O52" s="101"/>
      <c r="P52" s="61"/>
      <c r="Q52" s="63"/>
    </row>
    <row r="53" spans="1:17" ht="11.45" customHeight="1" x14ac:dyDescent="0.15">
      <c r="A53" s="128"/>
      <c r="B53" s="60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735.86453982132002</v>
      </c>
      <c r="L53" s="107"/>
      <c r="M53" s="99"/>
      <c r="N53" s="100"/>
      <c r="O53" s="101"/>
      <c r="P53" s="61"/>
      <c r="Q53" s="63"/>
    </row>
    <row r="54" spans="1:17" ht="11.45" customHeight="1" x14ac:dyDescent="0.15">
      <c r="A54" s="128"/>
      <c r="B54" s="18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18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5">M51+M37+M24+M20+M7+M34</f>
        <v>6396.3609999853197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3 K5 E5:H5 K54:L54 F14:F18 C55:G55 D3 K7:K8 D14:D18 K11:K13 F7 H7:H18 D9:D10 F9:F11 M3:M4 O3:O4 Q3:Q4" name="区域1_3" securityDescriptor=""/>
    <protectedRange sqref="F12:F13" name="区域1_1_2" securityDescriptor=""/>
    <protectedRange sqref="C34:J35 J24:K32 J39:K48" name="区域1_3_1" securityDescriptor=""/>
  </protectedRanges>
  <mergeCells count="102">
    <mergeCell ref="A56:J56"/>
    <mergeCell ref="K56:O56"/>
    <mergeCell ref="P56:Q56"/>
    <mergeCell ref="P54:Q55"/>
    <mergeCell ref="C54:J54"/>
    <mergeCell ref="K54:L54"/>
    <mergeCell ref="C55:G55"/>
    <mergeCell ref="H55:J55"/>
    <mergeCell ref="A50:A55"/>
    <mergeCell ref="C50:J50"/>
    <mergeCell ref="K50:L50"/>
    <mergeCell ref="M50:O50"/>
    <mergeCell ref="P50:Q50"/>
    <mergeCell ref="K55:L55"/>
    <mergeCell ref="C51:J51"/>
    <mergeCell ref="A49:B49"/>
    <mergeCell ref="P49:Q49"/>
    <mergeCell ref="P36:Q36"/>
    <mergeCell ref="C37:I37"/>
    <mergeCell ref="M37:O48"/>
    <mergeCell ref="P37:Q48"/>
    <mergeCell ref="C39:I39"/>
    <mergeCell ref="C40:I40"/>
    <mergeCell ref="C42:I42"/>
    <mergeCell ref="C43:I43"/>
    <mergeCell ref="C44:I44"/>
    <mergeCell ref="A36:A48"/>
    <mergeCell ref="C36:I36"/>
    <mergeCell ref="A19:A22"/>
    <mergeCell ref="D19:I19"/>
    <mergeCell ref="J19:L19"/>
    <mergeCell ref="A33:A35"/>
    <mergeCell ref="A23:A32"/>
    <mergeCell ref="D33:J33"/>
    <mergeCell ref="K33:L33"/>
    <mergeCell ref="A6:A18"/>
    <mergeCell ref="D6:H6"/>
    <mergeCell ref="D21:I21"/>
    <mergeCell ref="J21:L21"/>
    <mergeCell ref="D22:I22"/>
    <mergeCell ref="J22:L22"/>
    <mergeCell ref="D34:J34"/>
    <mergeCell ref="K34:L34"/>
    <mergeCell ref="D35:J35"/>
    <mergeCell ref="K35:L35"/>
    <mergeCell ref="M6:O6"/>
    <mergeCell ref="P6:Q6"/>
    <mergeCell ref="M7:O18"/>
    <mergeCell ref="P7:Q18"/>
    <mergeCell ref="P33:Q33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D23:I23"/>
    <mergeCell ref="M23:O23"/>
    <mergeCell ref="D31:I31"/>
    <mergeCell ref="D32:I32"/>
    <mergeCell ref="M33:O33"/>
    <mergeCell ref="D20:I20"/>
    <mergeCell ref="J20:L20"/>
    <mergeCell ref="M20:O22"/>
    <mergeCell ref="P20:Q22"/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M19:O19"/>
    <mergeCell ref="M49:O49"/>
    <mergeCell ref="M51:O55"/>
    <mergeCell ref="C52:J52"/>
    <mergeCell ref="C53:J53"/>
    <mergeCell ref="K51:L51"/>
    <mergeCell ref="K52:L52"/>
    <mergeCell ref="K53:L53"/>
    <mergeCell ref="M36:O36"/>
    <mergeCell ref="C45:I45"/>
    <mergeCell ref="C46:I46"/>
    <mergeCell ref="C47:I47"/>
    <mergeCell ref="C48:I48"/>
    <mergeCell ref="M34:O35"/>
    <mergeCell ref="P34:Q35"/>
    <mergeCell ref="C38:I38"/>
  </mergeCells>
  <phoneticPr fontId="13" type="noConversion"/>
  <pageMargins left="0.75" right="0.75" top="1" bottom="1" header="0.51180555555555596" footer="0.5118055555555559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0A2B8-3CC4-43B1-AFB9-CB5B5423C54F}">
  <dimension ref="A1:R56"/>
  <sheetViews>
    <sheetView zoomScale="160" zoomScaleNormal="160" workbookViewId="0">
      <selection activeCell="M4" sqref="M4:Q4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168</v>
      </c>
      <c r="L3" s="16" t="s">
        <v>27</v>
      </c>
      <c r="M3" s="131" t="s">
        <v>142</v>
      </c>
      <c r="N3" s="131"/>
      <c r="O3" s="131"/>
      <c r="P3" s="131"/>
      <c r="Q3" s="131"/>
      <c r="R3" s="17"/>
    </row>
    <row r="4" spans="1:18" ht="11.45" customHeight="1" x14ac:dyDescent="0.15">
      <c r="A4" s="132" t="s">
        <v>144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145</v>
      </c>
      <c r="L4" s="16" t="s">
        <v>29</v>
      </c>
      <c r="M4" s="131" t="s">
        <v>140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146</v>
      </c>
      <c r="C7" s="71" t="s">
        <v>139</v>
      </c>
      <c r="D7" s="20">
        <v>400</v>
      </c>
      <c r="E7" s="21" t="s">
        <v>41</v>
      </c>
      <c r="F7" s="22">
        <v>400</v>
      </c>
      <c r="G7" s="21" t="s">
        <v>41</v>
      </c>
      <c r="H7" s="23">
        <v>20</v>
      </c>
      <c r="I7" s="71">
        <v>2</v>
      </c>
      <c r="J7" s="24">
        <f t="shared" ref="J7:J12" si="0">I7*((H7/100)+0.005)*((F7/100)+0.005)*((D7/100)+0.005)*7.85</f>
        <v>51.62482046249999</v>
      </c>
      <c r="K7" s="25">
        <v>7</v>
      </c>
      <c r="L7" s="24">
        <f t="shared" ref="L7:L17" si="1">K7*J7</f>
        <v>361.37374323749992</v>
      </c>
      <c r="M7" s="135">
        <f>SUM(L7:L18)</f>
        <v>1538.0178528312499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147</v>
      </c>
      <c r="C8" s="71" t="s">
        <v>154</v>
      </c>
      <c r="D8" s="20">
        <v>320</v>
      </c>
      <c r="E8" s="21" t="s">
        <v>41</v>
      </c>
      <c r="F8" s="26">
        <v>260</v>
      </c>
      <c r="G8" s="21" t="s">
        <v>41</v>
      </c>
      <c r="H8" s="71">
        <v>15</v>
      </c>
      <c r="I8" s="71">
        <v>2</v>
      </c>
      <c r="J8" s="24">
        <f t="shared" si="0"/>
        <v>20.317352337499997</v>
      </c>
      <c r="K8" s="25">
        <v>17</v>
      </c>
      <c r="L8" s="24">
        <f t="shared" si="1"/>
        <v>345.39498973749994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148</v>
      </c>
      <c r="C9" s="71" t="s">
        <v>153</v>
      </c>
      <c r="D9" s="20">
        <v>320</v>
      </c>
      <c r="E9" s="21" t="s">
        <v>41</v>
      </c>
      <c r="F9" s="26">
        <v>230</v>
      </c>
      <c r="G9" s="21" t="s">
        <v>41</v>
      </c>
      <c r="H9" s="71">
        <v>20</v>
      </c>
      <c r="I9" s="71">
        <v>1</v>
      </c>
      <c r="J9" s="24">
        <f t="shared" si="0"/>
        <v>11.88837460625</v>
      </c>
      <c r="K9" s="25">
        <v>10</v>
      </c>
      <c r="L9" s="24">
        <f t="shared" si="1"/>
        <v>118.88374606249999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 t="s">
        <v>149</v>
      </c>
      <c r="C10" s="71" t="s">
        <v>155</v>
      </c>
      <c r="D10" s="20">
        <v>26.5</v>
      </c>
      <c r="E10" s="21" t="s">
        <v>41</v>
      </c>
      <c r="F10" s="27">
        <v>26.5</v>
      </c>
      <c r="G10" s="21" t="s">
        <v>41</v>
      </c>
      <c r="H10" s="28">
        <v>50</v>
      </c>
      <c r="I10" s="71">
        <v>1</v>
      </c>
      <c r="J10" s="82">
        <f t="shared" si="0"/>
        <v>0.28899382499999998</v>
      </c>
      <c r="K10" s="25">
        <v>23</v>
      </c>
      <c r="L10" s="24">
        <f t="shared" si="1"/>
        <v>6.6468579749999996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 t="s">
        <v>150</v>
      </c>
      <c r="C11" s="71" t="s">
        <v>155</v>
      </c>
      <c r="D11" s="20">
        <v>320</v>
      </c>
      <c r="E11" s="21" t="s">
        <v>41</v>
      </c>
      <c r="F11" s="27">
        <v>230</v>
      </c>
      <c r="G11" s="21" t="s">
        <v>41</v>
      </c>
      <c r="H11" s="71">
        <v>40</v>
      </c>
      <c r="I11" s="71">
        <v>1</v>
      </c>
      <c r="J11" s="24">
        <f t="shared" si="0"/>
        <v>23.486788856249998</v>
      </c>
      <c r="K11" s="25">
        <v>23</v>
      </c>
      <c r="L11" s="24">
        <f t="shared" si="1"/>
        <v>540.19614369374995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 t="s">
        <v>151</v>
      </c>
      <c r="C12" s="71" t="s">
        <v>154</v>
      </c>
      <c r="D12" s="20">
        <v>320</v>
      </c>
      <c r="E12" s="21" t="s">
        <v>41</v>
      </c>
      <c r="F12" s="27">
        <v>230</v>
      </c>
      <c r="G12" s="21" t="s">
        <v>41</v>
      </c>
      <c r="H12" s="71">
        <v>15</v>
      </c>
      <c r="I12" s="71">
        <v>1</v>
      </c>
      <c r="J12" s="24">
        <f t="shared" si="0"/>
        <v>8.988771043749999</v>
      </c>
      <c r="K12" s="25">
        <v>17</v>
      </c>
      <c r="L12" s="24">
        <f t="shared" si="1"/>
        <v>152.80910774374999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 t="s">
        <v>152</v>
      </c>
      <c r="C13" s="71" t="s">
        <v>154</v>
      </c>
      <c r="D13" s="20">
        <v>48</v>
      </c>
      <c r="E13" s="21" t="s">
        <v>41</v>
      </c>
      <c r="F13" s="27">
        <v>48</v>
      </c>
      <c r="G13" s="21" t="s">
        <v>41</v>
      </c>
      <c r="H13" s="71">
        <v>40</v>
      </c>
      <c r="I13" s="71">
        <v>1</v>
      </c>
      <c r="J13" s="24">
        <f>I13*((H13/100)+0.005)*((F13/100)+0.005)*((D13/100)+0.005)*7.85</f>
        <v>0.74783908124999998</v>
      </c>
      <c r="K13" s="25">
        <v>17</v>
      </c>
      <c r="L13" s="24">
        <f t="shared" si="1"/>
        <v>12.713264381249999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ref="J14" si="2">I14*((H14/100)+0.005)*((F14/100)+0.005)*((D14/100)+0.005)*7.85</f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12</v>
      </c>
      <c r="D20" s="154">
        <v>20</v>
      </c>
      <c r="E20" s="155"/>
      <c r="F20" s="155"/>
      <c r="G20" s="155"/>
      <c r="H20" s="155"/>
      <c r="I20" s="156"/>
      <c r="J20" s="157">
        <f>C20*D20</f>
        <v>240</v>
      </c>
      <c r="K20" s="158"/>
      <c r="L20" s="159"/>
      <c r="M20" s="160">
        <f>SUM(J20:L22)</f>
        <v>1320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>
        <v>54</v>
      </c>
      <c r="D21" s="154">
        <v>20</v>
      </c>
      <c r="E21" s="155"/>
      <c r="F21" s="155"/>
      <c r="G21" s="155"/>
      <c r="H21" s="155"/>
      <c r="I21" s="156"/>
      <c r="J21" s="157">
        <f>C21*D21</f>
        <v>1080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300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3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3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3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3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3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3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3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167</v>
      </c>
      <c r="E32" s="106"/>
      <c r="F32" s="106"/>
      <c r="G32" s="106"/>
      <c r="H32" s="106"/>
      <c r="I32" s="107"/>
      <c r="J32" s="66">
        <v>1</v>
      </c>
      <c r="K32" s="71">
        <v>300</v>
      </c>
      <c r="L32" s="36">
        <f t="shared" si="3"/>
        <v>300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156</v>
      </c>
      <c r="D37" s="106"/>
      <c r="E37" s="106"/>
      <c r="F37" s="106"/>
      <c r="G37" s="106"/>
      <c r="H37" s="106"/>
      <c r="I37" s="107"/>
      <c r="J37" s="37">
        <v>16</v>
      </c>
      <c r="K37" s="71">
        <v>50</v>
      </c>
      <c r="L37" s="71">
        <f t="shared" ref="L37:L47" si="4">J37*K37</f>
        <v>800</v>
      </c>
      <c r="M37" s="185">
        <f>SUM(L37:L48)</f>
        <v>1880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4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4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4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160</v>
      </c>
      <c r="D41" s="106"/>
      <c r="E41" s="106"/>
      <c r="F41" s="106"/>
      <c r="G41" s="106"/>
      <c r="H41" s="106"/>
      <c r="I41" s="107"/>
      <c r="J41" s="71">
        <v>8</v>
      </c>
      <c r="K41" s="71">
        <v>40</v>
      </c>
      <c r="L41" s="71">
        <f t="shared" si="4"/>
        <v>320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4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4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160</v>
      </c>
      <c r="D44" s="106"/>
      <c r="E44" s="106"/>
      <c r="F44" s="106"/>
      <c r="G44" s="106"/>
      <c r="H44" s="106"/>
      <c r="I44" s="107"/>
      <c r="J44" s="71">
        <v>56000</v>
      </c>
      <c r="K44" s="71">
        <v>5.0000000000000001E-3</v>
      </c>
      <c r="L44" s="71">
        <f t="shared" si="4"/>
        <v>280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/>
      <c r="D45" s="106"/>
      <c r="E45" s="106"/>
      <c r="F45" s="106"/>
      <c r="G45" s="106"/>
      <c r="H45" s="106"/>
      <c r="I45" s="107"/>
      <c r="J45" s="71"/>
      <c r="K45" s="71"/>
      <c r="L45" s="71">
        <f t="shared" si="4"/>
        <v>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135</v>
      </c>
      <c r="D46" s="106"/>
      <c r="E46" s="106"/>
      <c r="F46" s="106"/>
      <c r="G46" s="106"/>
      <c r="H46" s="106"/>
      <c r="I46" s="107"/>
      <c r="J46" s="71">
        <v>16</v>
      </c>
      <c r="K46" s="71">
        <v>30</v>
      </c>
      <c r="L46" s="71">
        <f t="shared" ref="L46" si="5">J46*K46</f>
        <v>480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4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ref="L48" si="6">J48*K48</f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5438.0178528312499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271.90089264156251</v>
      </c>
      <c r="L51" s="107"/>
      <c r="M51" s="96">
        <f>SUM(K51:L55)</f>
        <v>1505.7871434489732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435.04142822649999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798.84482258091066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7">M51+M37+M24+M20+M7+M34</f>
        <v>6943.8049962802233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F14:F16 H7:H18 C55:G55 D3 F7:F11 K7:K13 D14:D18 F18 M4 O4 Q4" name="区域1_3" securityDescriptor=""/>
    <protectedRange sqref="F12:F13" name="区域1_1_2" securityDescriptor=""/>
    <protectedRange sqref="C34:J35 J24:K32 J39:K40 J42:K48" name="区域1_3_1" securityDescriptor=""/>
    <protectedRange sqref="K3" name="区域1_3_2" securityDescriptor=""/>
    <protectedRange sqref="F17" name="区域1_3_3" securityDescriptor=""/>
    <protectedRange sqref="J41:K41" name="区域1_3_1_1" securityDescriptor=""/>
    <protectedRange sqref="M3 O3 Q3" name="区域1_3_4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0:I40"/>
    <mergeCell ref="C42:I42"/>
    <mergeCell ref="C43:I43"/>
    <mergeCell ref="C44:I44"/>
    <mergeCell ref="C45:I45"/>
    <mergeCell ref="C46:I46"/>
    <mergeCell ref="C41:I41"/>
    <mergeCell ref="K35:L35"/>
    <mergeCell ref="A36:A48"/>
    <mergeCell ref="C36:I36"/>
    <mergeCell ref="C47:I47"/>
    <mergeCell ref="C48:I48"/>
    <mergeCell ref="A49:B49"/>
    <mergeCell ref="M49:O49"/>
    <mergeCell ref="P49:Q49"/>
    <mergeCell ref="A50:A55"/>
    <mergeCell ref="C50:J50"/>
    <mergeCell ref="K50:L50"/>
    <mergeCell ref="M50:O50"/>
    <mergeCell ref="P50:Q50"/>
    <mergeCell ref="P54:Q55"/>
    <mergeCell ref="C55:G55"/>
    <mergeCell ref="H55:J55"/>
    <mergeCell ref="K55:L55"/>
    <mergeCell ref="A56:J56"/>
    <mergeCell ref="K56:O56"/>
    <mergeCell ref="P56:Q56"/>
    <mergeCell ref="C51:J51"/>
    <mergeCell ref="K51:L51"/>
    <mergeCell ref="M51:O55"/>
    <mergeCell ref="C52:J52"/>
    <mergeCell ref="K52:L52"/>
    <mergeCell ref="C53:J53"/>
    <mergeCell ref="K53:L53"/>
    <mergeCell ref="C54:J54"/>
    <mergeCell ref="K54:L54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58A6-3D6C-48DC-8357-72A966AAE23B}">
  <dimension ref="A1:R56"/>
  <sheetViews>
    <sheetView topLeftCell="A4" zoomScale="160" zoomScaleNormal="160" workbookViewId="0">
      <selection activeCell="K56" sqref="K56:O56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168</v>
      </c>
      <c r="L3" s="16" t="s">
        <v>27</v>
      </c>
      <c r="M3" s="131" t="s">
        <v>142</v>
      </c>
      <c r="N3" s="131"/>
      <c r="O3" s="131"/>
      <c r="P3" s="131"/>
      <c r="Q3" s="131"/>
      <c r="R3" s="17"/>
    </row>
    <row r="4" spans="1:18" ht="11.45" customHeight="1" x14ac:dyDescent="0.15">
      <c r="A4" s="132" t="s">
        <v>162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145</v>
      </c>
      <c r="L4" s="16" t="s">
        <v>29</v>
      </c>
      <c r="M4" s="131" t="s">
        <v>140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146</v>
      </c>
      <c r="C7" s="71" t="s">
        <v>139</v>
      </c>
      <c r="D7" s="20">
        <v>400</v>
      </c>
      <c r="E7" s="21" t="s">
        <v>41</v>
      </c>
      <c r="F7" s="22">
        <v>400</v>
      </c>
      <c r="G7" s="21" t="s">
        <v>41</v>
      </c>
      <c r="H7" s="23">
        <v>20</v>
      </c>
      <c r="I7" s="71">
        <v>2</v>
      </c>
      <c r="J7" s="24">
        <f t="shared" ref="J7:J12" si="0">I7*((H7/100)+0.005)*((F7/100)+0.005)*((D7/100)+0.005)*7.85</f>
        <v>51.62482046249999</v>
      </c>
      <c r="K7" s="25">
        <v>7</v>
      </c>
      <c r="L7" s="24">
        <f t="shared" ref="L7:L17" si="1">K7*J7</f>
        <v>361.37374323749992</v>
      </c>
      <c r="M7" s="135">
        <f>SUM(L7:L18)</f>
        <v>1538.0178528312499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147</v>
      </c>
      <c r="C8" s="71" t="s">
        <v>154</v>
      </c>
      <c r="D8" s="20">
        <v>320</v>
      </c>
      <c r="E8" s="21" t="s">
        <v>41</v>
      </c>
      <c r="F8" s="26">
        <v>260</v>
      </c>
      <c r="G8" s="21" t="s">
        <v>41</v>
      </c>
      <c r="H8" s="71">
        <v>15</v>
      </c>
      <c r="I8" s="71">
        <v>2</v>
      </c>
      <c r="J8" s="24">
        <f t="shared" si="0"/>
        <v>20.317352337499997</v>
      </c>
      <c r="K8" s="25">
        <v>17</v>
      </c>
      <c r="L8" s="24">
        <f t="shared" si="1"/>
        <v>345.39498973749994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148</v>
      </c>
      <c r="C9" s="71" t="s">
        <v>153</v>
      </c>
      <c r="D9" s="20">
        <v>320</v>
      </c>
      <c r="E9" s="21" t="s">
        <v>41</v>
      </c>
      <c r="F9" s="26">
        <v>230</v>
      </c>
      <c r="G9" s="21" t="s">
        <v>41</v>
      </c>
      <c r="H9" s="71">
        <v>20</v>
      </c>
      <c r="I9" s="71">
        <v>1</v>
      </c>
      <c r="J9" s="24">
        <f t="shared" si="0"/>
        <v>11.88837460625</v>
      </c>
      <c r="K9" s="25">
        <v>10</v>
      </c>
      <c r="L9" s="24">
        <f t="shared" si="1"/>
        <v>118.88374606249999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 t="s">
        <v>149</v>
      </c>
      <c r="C10" s="71" t="s">
        <v>155</v>
      </c>
      <c r="D10" s="20">
        <v>26.5</v>
      </c>
      <c r="E10" s="21" t="s">
        <v>41</v>
      </c>
      <c r="F10" s="27">
        <v>26.5</v>
      </c>
      <c r="G10" s="21" t="s">
        <v>41</v>
      </c>
      <c r="H10" s="28">
        <v>50</v>
      </c>
      <c r="I10" s="71">
        <v>1</v>
      </c>
      <c r="J10" s="82">
        <f t="shared" si="0"/>
        <v>0.28899382499999998</v>
      </c>
      <c r="K10" s="25">
        <v>23</v>
      </c>
      <c r="L10" s="24">
        <f t="shared" si="1"/>
        <v>6.6468579749999996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 t="s">
        <v>150</v>
      </c>
      <c r="C11" s="71" t="s">
        <v>155</v>
      </c>
      <c r="D11" s="20">
        <v>320</v>
      </c>
      <c r="E11" s="21" t="s">
        <v>41</v>
      </c>
      <c r="F11" s="27">
        <v>230</v>
      </c>
      <c r="G11" s="21" t="s">
        <v>41</v>
      </c>
      <c r="H11" s="71">
        <v>40</v>
      </c>
      <c r="I11" s="71">
        <v>1</v>
      </c>
      <c r="J11" s="24">
        <f t="shared" si="0"/>
        <v>23.486788856249998</v>
      </c>
      <c r="K11" s="25">
        <v>23</v>
      </c>
      <c r="L11" s="24">
        <f t="shared" si="1"/>
        <v>540.19614369374995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 t="s">
        <v>151</v>
      </c>
      <c r="C12" s="71" t="s">
        <v>154</v>
      </c>
      <c r="D12" s="20">
        <v>320</v>
      </c>
      <c r="E12" s="21" t="s">
        <v>41</v>
      </c>
      <c r="F12" s="27">
        <v>230</v>
      </c>
      <c r="G12" s="21" t="s">
        <v>41</v>
      </c>
      <c r="H12" s="71">
        <v>15</v>
      </c>
      <c r="I12" s="71">
        <v>1</v>
      </c>
      <c r="J12" s="24">
        <f t="shared" si="0"/>
        <v>8.988771043749999</v>
      </c>
      <c r="K12" s="25">
        <v>17</v>
      </c>
      <c r="L12" s="24">
        <f t="shared" si="1"/>
        <v>152.80910774374999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 t="s">
        <v>152</v>
      </c>
      <c r="C13" s="71" t="s">
        <v>154</v>
      </c>
      <c r="D13" s="20">
        <v>48</v>
      </c>
      <c r="E13" s="21" t="s">
        <v>41</v>
      </c>
      <c r="F13" s="27">
        <v>48</v>
      </c>
      <c r="G13" s="21" t="s">
        <v>41</v>
      </c>
      <c r="H13" s="71">
        <v>40</v>
      </c>
      <c r="I13" s="71">
        <v>1</v>
      </c>
      <c r="J13" s="24">
        <f>I13*((H13/100)+0.005)*((F13/100)+0.005)*((D13/100)+0.005)*7.85</f>
        <v>0.74783908124999998</v>
      </c>
      <c r="K13" s="25">
        <v>17</v>
      </c>
      <c r="L13" s="24">
        <f t="shared" si="1"/>
        <v>12.713264381249999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ref="J14" si="2">I14*((H14/100)+0.005)*((F14/100)+0.005)*((D14/100)+0.005)*7.85</f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12</v>
      </c>
      <c r="D20" s="154">
        <v>20</v>
      </c>
      <c r="E20" s="155"/>
      <c r="F20" s="155"/>
      <c r="G20" s="155"/>
      <c r="H20" s="155"/>
      <c r="I20" s="156"/>
      <c r="J20" s="157">
        <f>C20*D20</f>
        <v>240</v>
      </c>
      <c r="K20" s="158"/>
      <c r="L20" s="159"/>
      <c r="M20" s="160">
        <f>SUM(J20:L22)</f>
        <v>1320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>
        <v>54</v>
      </c>
      <c r="D21" s="154">
        <v>20</v>
      </c>
      <c r="E21" s="155"/>
      <c r="F21" s="155"/>
      <c r="G21" s="155"/>
      <c r="H21" s="155"/>
      <c r="I21" s="156"/>
      <c r="J21" s="157">
        <f>C21*D21</f>
        <v>1080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300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3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3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3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3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3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3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3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167</v>
      </c>
      <c r="E32" s="106"/>
      <c r="F32" s="106"/>
      <c r="G32" s="106"/>
      <c r="H32" s="106"/>
      <c r="I32" s="107"/>
      <c r="J32" s="66">
        <v>1</v>
      </c>
      <c r="K32" s="71">
        <v>300</v>
      </c>
      <c r="L32" s="36">
        <f t="shared" si="3"/>
        <v>300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156</v>
      </c>
      <c r="D37" s="106"/>
      <c r="E37" s="106"/>
      <c r="F37" s="106"/>
      <c r="G37" s="106"/>
      <c r="H37" s="106"/>
      <c r="I37" s="107"/>
      <c r="J37" s="37">
        <v>16</v>
      </c>
      <c r="K37" s="71">
        <v>50</v>
      </c>
      <c r="L37" s="71">
        <f t="shared" ref="L37:L48" si="4">J37*K37</f>
        <v>800</v>
      </c>
      <c r="M37" s="185">
        <f>SUM(L37:L48)</f>
        <v>1880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4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4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4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160</v>
      </c>
      <c r="D41" s="106"/>
      <c r="E41" s="106"/>
      <c r="F41" s="106"/>
      <c r="G41" s="106"/>
      <c r="H41" s="106"/>
      <c r="I41" s="107"/>
      <c r="J41" s="71">
        <v>8</v>
      </c>
      <c r="K41" s="71">
        <v>40</v>
      </c>
      <c r="L41" s="71">
        <f t="shared" si="4"/>
        <v>320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4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4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160</v>
      </c>
      <c r="D44" s="106"/>
      <c r="E44" s="106"/>
      <c r="F44" s="106"/>
      <c r="G44" s="106"/>
      <c r="H44" s="106"/>
      <c r="I44" s="107"/>
      <c r="J44" s="71">
        <v>56000</v>
      </c>
      <c r="K44" s="71">
        <v>5.0000000000000001E-3</v>
      </c>
      <c r="L44" s="71">
        <f t="shared" si="4"/>
        <v>280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/>
      <c r="D45" s="106"/>
      <c r="E45" s="106"/>
      <c r="F45" s="106"/>
      <c r="G45" s="106"/>
      <c r="H45" s="106"/>
      <c r="I45" s="107"/>
      <c r="J45" s="71"/>
      <c r="K45" s="71"/>
      <c r="L45" s="71">
        <f t="shared" si="4"/>
        <v>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135</v>
      </c>
      <c r="D46" s="106"/>
      <c r="E46" s="106"/>
      <c r="F46" s="106"/>
      <c r="G46" s="106"/>
      <c r="H46" s="106"/>
      <c r="I46" s="107"/>
      <c r="J46" s="71">
        <v>16</v>
      </c>
      <c r="K46" s="71">
        <v>30</v>
      </c>
      <c r="L46" s="71">
        <f t="shared" si="4"/>
        <v>480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4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si="4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5438.0178528312499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271.90089264156251</v>
      </c>
      <c r="L51" s="107"/>
      <c r="M51" s="96">
        <f>SUM(K51:L55)</f>
        <v>1505.7871434489732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435.04142822649999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798.84482258091066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5">M51+M37+M24+M20+M7+M34</f>
        <v>6943.8049962802233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3 K5 E5:H5 K54:L54 H7:H18 C55:G55 D3 F7:F11 K7:K13 D14:D18 F14:F18" name="区域1_3" securityDescriptor=""/>
    <protectedRange sqref="F12:F13" name="区域1_1_2" securityDescriptor=""/>
    <protectedRange sqref="C34:J35 J24:K31 J39:K40 J42:K45" name="区域1_3_1" securityDescriptor=""/>
    <protectedRange sqref="J32:K32" name="区域1_3_1_1" securityDescriptor=""/>
    <protectedRange sqref="J41:K41" name="区域1_3_1_2" securityDescriptor=""/>
    <protectedRange sqref="J46:K48" name="区域1_3_1_3" securityDescriptor=""/>
    <protectedRange sqref="M4 O4 Q4" name="区域1_3_2" securityDescriptor=""/>
    <protectedRange sqref="M3 O3 Q3" name="区域1_3_4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0:I40"/>
    <mergeCell ref="C42:I42"/>
    <mergeCell ref="C43:I43"/>
    <mergeCell ref="C44:I44"/>
    <mergeCell ref="C45:I45"/>
    <mergeCell ref="C46:I46"/>
    <mergeCell ref="C41:I41"/>
    <mergeCell ref="K35:L35"/>
    <mergeCell ref="A36:A48"/>
    <mergeCell ref="C36:I36"/>
    <mergeCell ref="C47:I47"/>
    <mergeCell ref="C48:I48"/>
    <mergeCell ref="A49:B49"/>
    <mergeCell ref="M49:O49"/>
    <mergeCell ref="P49:Q49"/>
    <mergeCell ref="A50:A55"/>
    <mergeCell ref="C50:J50"/>
    <mergeCell ref="K50:L50"/>
    <mergeCell ref="M50:O50"/>
    <mergeCell ref="P50:Q50"/>
    <mergeCell ref="P54:Q55"/>
    <mergeCell ref="C55:G55"/>
    <mergeCell ref="H55:J55"/>
    <mergeCell ref="K55:L55"/>
    <mergeCell ref="A56:J56"/>
    <mergeCell ref="K56:O56"/>
    <mergeCell ref="P56:Q56"/>
    <mergeCell ref="C51:J51"/>
    <mergeCell ref="K51:L51"/>
    <mergeCell ref="M51:O55"/>
    <mergeCell ref="C52:J52"/>
    <mergeCell ref="K52:L52"/>
    <mergeCell ref="C53:J53"/>
    <mergeCell ref="K53:L53"/>
    <mergeCell ref="C54:J54"/>
    <mergeCell ref="K54:L54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DBA72-5B19-4314-9006-8478F434C331}">
  <dimension ref="A1:R56"/>
  <sheetViews>
    <sheetView topLeftCell="A46" zoomScale="160" zoomScaleNormal="160" workbookViewId="0">
      <selection activeCell="K56" sqref="K56:O56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168</v>
      </c>
      <c r="L3" s="16" t="s">
        <v>27</v>
      </c>
      <c r="M3" s="131" t="s">
        <v>163</v>
      </c>
      <c r="N3" s="131"/>
      <c r="O3" s="131"/>
      <c r="P3" s="131"/>
      <c r="Q3" s="131"/>
      <c r="R3" s="17"/>
    </row>
    <row r="4" spans="1:18" ht="11.45" customHeight="1" x14ac:dyDescent="0.15">
      <c r="A4" s="132" t="s">
        <v>209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169</v>
      </c>
      <c r="L4" s="16" t="s">
        <v>29</v>
      </c>
      <c r="M4" s="131" t="s">
        <v>165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146</v>
      </c>
      <c r="C7" s="71" t="s">
        <v>139</v>
      </c>
      <c r="D7" s="20">
        <v>450</v>
      </c>
      <c r="E7" s="21" t="s">
        <v>41</v>
      </c>
      <c r="F7" s="22">
        <v>400</v>
      </c>
      <c r="G7" s="21" t="s">
        <v>41</v>
      </c>
      <c r="H7" s="23">
        <v>20</v>
      </c>
      <c r="I7" s="71">
        <v>2</v>
      </c>
      <c r="J7" s="24">
        <f t="shared" ref="J7:J11" si="0">I7*((H7/100)+0.005)*((F7/100)+0.005)*((D7/100)+0.005)*7.85</f>
        <v>58.069866712499994</v>
      </c>
      <c r="K7" s="25">
        <v>7</v>
      </c>
      <c r="L7" s="24">
        <f t="shared" ref="L7:L17" si="1">K7*J7</f>
        <v>406.48906698749994</v>
      </c>
      <c r="M7" s="135">
        <f>SUM(L7:L18)</f>
        <v>1572.6782943999997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147</v>
      </c>
      <c r="C8" s="71" t="s">
        <v>154</v>
      </c>
      <c r="D8" s="20">
        <v>280</v>
      </c>
      <c r="E8" s="21" t="s">
        <v>41</v>
      </c>
      <c r="F8" s="26">
        <v>230</v>
      </c>
      <c r="G8" s="21" t="s">
        <v>41</v>
      </c>
      <c r="H8" s="71">
        <v>15</v>
      </c>
      <c r="I8" s="71">
        <v>2</v>
      </c>
      <c r="J8" s="24">
        <f t="shared" si="0"/>
        <v>15.733855087499995</v>
      </c>
      <c r="K8" s="25">
        <v>17</v>
      </c>
      <c r="L8" s="24">
        <f t="shared" si="1"/>
        <v>267.47553648749994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148</v>
      </c>
      <c r="C9" s="71" t="s">
        <v>153</v>
      </c>
      <c r="D9" s="20">
        <v>280</v>
      </c>
      <c r="E9" s="21" t="s">
        <v>41</v>
      </c>
      <c r="F9" s="26">
        <v>230</v>
      </c>
      <c r="G9" s="21" t="s">
        <v>41</v>
      </c>
      <c r="H9" s="71">
        <v>20</v>
      </c>
      <c r="I9" s="71">
        <v>1</v>
      </c>
      <c r="J9" s="24">
        <f t="shared" si="0"/>
        <v>10.404646106249997</v>
      </c>
      <c r="K9" s="25">
        <v>10</v>
      </c>
      <c r="L9" s="24">
        <f t="shared" si="1"/>
        <v>104.04646106249997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 t="s">
        <v>149</v>
      </c>
      <c r="C10" s="71" t="s">
        <v>155</v>
      </c>
      <c r="D10" s="20">
        <v>30</v>
      </c>
      <c r="E10" s="21" t="s">
        <v>41</v>
      </c>
      <c r="F10" s="27">
        <v>30</v>
      </c>
      <c r="G10" s="21" t="s">
        <v>41</v>
      </c>
      <c r="H10" s="28">
        <v>50</v>
      </c>
      <c r="I10" s="71">
        <v>1</v>
      </c>
      <c r="J10" s="82">
        <f t="shared" si="0"/>
        <v>0.36877435624999994</v>
      </c>
      <c r="K10" s="25">
        <v>23</v>
      </c>
      <c r="L10" s="24">
        <f t="shared" si="1"/>
        <v>8.4818101937499986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 t="s">
        <v>150</v>
      </c>
      <c r="C11" s="71" t="s">
        <v>155</v>
      </c>
      <c r="D11" s="20">
        <v>280</v>
      </c>
      <c r="E11" s="21" t="s">
        <v>41</v>
      </c>
      <c r="F11" s="27">
        <v>230</v>
      </c>
      <c r="G11" s="21" t="s">
        <v>41</v>
      </c>
      <c r="H11" s="71">
        <v>40</v>
      </c>
      <c r="I11" s="71">
        <v>1</v>
      </c>
      <c r="J11" s="24">
        <f t="shared" si="0"/>
        <v>20.555520356249996</v>
      </c>
      <c r="K11" s="25">
        <v>23</v>
      </c>
      <c r="L11" s="24">
        <f t="shared" si="1"/>
        <v>472.77696819374989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 t="s">
        <v>164</v>
      </c>
      <c r="C12" s="71" t="s">
        <v>139</v>
      </c>
      <c r="D12" s="20">
        <v>400</v>
      </c>
      <c r="E12" s="21" t="s">
        <v>41</v>
      </c>
      <c r="F12" s="27">
        <v>50</v>
      </c>
      <c r="G12" s="21" t="s">
        <v>41</v>
      </c>
      <c r="H12" s="71">
        <v>70</v>
      </c>
      <c r="I12" s="71">
        <v>4</v>
      </c>
      <c r="J12" s="24">
        <f>I12*((H12/100)+0.005)*((F12/100)+0.005)*((D12/100)+0.005)*7.85</f>
        <v>44.772635924999996</v>
      </c>
      <c r="K12" s="25">
        <v>7</v>
      </c>
      <c r="L12" s="24">
        <f t="shared" ref="L12:L13" si="2">K12*J12</f>
        <v>313.40845147499999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/>
      <c r="C13" s="71"/>
      <c r="D13" s="26"/>
      <c r="E13" s="21" t="s">
        <v>41</v>
      </c>
      <c r="F13" s="26"/>
      <c r="G13" s="21" t="s">
        <v>41</v>
      </c>
      <c r="H13" s="71"/>
      <c r="I13" s="71"/>
      <c r="J13" s="24">
        <f t="shared" ref="J13" si="3">I13*((H13/100)+0.005)*((F13/100)+0.005)*((D13/100)+0.005)*7.85</f>
        <v>0</v>
      </c>
      <c r="K13" s="25"/>
      <c r="L13" s="24">
        <f t="shared" si="2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ref="J14" si="4">I14*((H14/100)+0.005)*((F14/100)+0.005)*((D14/100)+0.005)*7.85</f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10</v>
      </c>
      <c r="D20" s="154">
        <v>20</v>
      </c>
      <c r="E20" s="155"/>
      <c r="F20" s="155"/>
      <c r="G20" s="155"/>
      <c r="H20" s="155"/>
      <c r="I20" s="156"/>
      <c r="J20" s="157">
        <f>C20*D20</f>
        <v>200</v>
      </c>
      <c r="K20" s="158"/>
      <c r="L20" s="159"/>
      <c r="M20" s="160">
        <f>SUM(J20:L22)</f>
        <v>940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>
        <v>37</v>
      </c>
      <c r="D21" s="154">
        <v>20</v>
      </c>
      <c r="E21" s="155"/>
      <c r="F21" s="155"/>
      <c r="G21" s="155"/>
      <c r="H21" s="155"/>
      <c r="I21" s="156"/>
      <c r="J21" s="157">
        <f>C21*D21</f>
        <v>740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220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5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5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5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5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5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5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5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166</v>
      </c>
      <c r="E32" s="106"/>
      <c r="F32" s="106"/>
      <c r="G32" s="106"/>
      <c r="H32" s="106"/>
      <c r="I32" s="107"/>
      <c r="J32" s="66">
        <v>1</v>
      </c>
      <c r="K32" s="71">
        <v>220</v>
      </c>
      <c r="L32" s="36">
        <f t="shared" si="5"/>
        <v>220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156</v>
      </c>
      <c r="D37" s="106"/>
      <c r="E37" s="106"/>
      <c r="F37" s="106"/>
      <c r="G37" s="106"/>
      <c r="H37" s="106"/>
      <c r="I37" s="107"/>
      <c r="J37" s="37">
        <v>12</v>
      </c>
      <c r="K37" s="71">
        <v>50</v>
      </c>
      <c r="L37" s="71">
        <f t="shared" ref="L37:L47" si="6">J37*K37</f>
        <v>600</v>
      </c>
      <c r="M37" s="185">
        <f>SUM(L37:L48)</f>
        <v>1740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6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6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6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160</v>
      </c>
      <c r="D41" s="106"/>
      <c r="E41" s="106"/>
      <c r="F41" s="106"/>
      <c r="G41" s="106"/>
      <c r="H41" s="106"/>
      <c r="I41" s="107"/>
      <c r="J41" s="71">
        <v>8</v>
      </c>
      <c r="K41" s="71">
        <v>40</v>
      </c>
      <c r="L41" s="71">
        <f t="shared" ref="L41" si="7">J41*K41</f>
        <v>320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6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6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160</v>
      </c>
      <c r="D44" s="106"/>
      <c r="E44" s="106"/>
      <c r="F44" s="106"/>
      <c r="G44" s="106"/>
      <c r="H44" s="106"/>
      <c r="I44" s="107"/>
      <c r="J44" s="71">
        <v>32000</v>
      </c>
      <c r="K44" s="71">
        <v>5.0000000000000001E-3</v>
      </c>
      <c r="L44" s="71">
        <f t="shared" si="6"/>
        <v>160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 t="s">
        <v>160</v>
      </c>
      <c r="D45" s="106"/>
      <c r="E45" s="106"/>
      <c r="F45" s="106"/>
      <c r="G45" s="106"/>
      <c r="H45" s="106"/>
      <c r="I45" s="107"/>
      <c r="J45" s="71">
        <v>6</v>
      </c>
      <c r="K45" s="71">
        <v>30</v>
      </c>
      <c r="L45" s="71">
        <f t="shared" si="6"/>
        <v>180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1">
        <v>16</v>
      </c>
      <c r="K46" s="71">
        <v>30</v>
      </c>
      <c r="L46" s="71">
        <f t="shared" si="6"/>
        <v>480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6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ref="L48" si="8">J48*K48</f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4872.6782943999997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243.63391472000001</v>
      </c>
      <c r="L51" s="107"/>
      <c r="M51" s="96">
        <f>SUM(K51:L55)</f>
        <v>1349.2446197193599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389.814263552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715.79644144735994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9">M51+M37+M24+M20+M7+M34</f>
        <v>6221.92291411936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F7:F11 K7:K12 D13:D18 F13:F18 H7:H18 M3:M4 O3:O4 Q3:Q4" name="区域1_3" securityDescriptor=""/>
    <protectedRange sqref="F12" name="区域1_1_2" securityDescriptor=""/>
    <protectedRange sqref="C34:J35 J24:K32 J39:K48" name="区域1_3_1" securityDescriptor=""/>
    <protectedRange sqref="K3" name="区域1_3_2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0:I40"/>
    <mergeCell ref="C42:I42"/>
    <mergeCell ref="C43:I43"/>
    <mergeCell ref="C44:I44"/>
    <mergeCell ref="C45:I45"/>
    <mergeCell ref="C46:I46"/>
    <mergeCell ref="C41:I41"/>
    <mergeCell ref="K35:L35"/>
    <mergeCell ref="A36:A48"/>
    <mergeCell ref="C36:I36"/>
    <mergeCell ref="C47:I47"/>
    <mergeCell ref="C48:I48"/>
    <mergeCell ref="A49:B49"/>
    <mergeCell ref="M49:O49"/>
    <mergeCell ref="P49:Q49"/>
    <mergeCell ref="A50:A55"/>
    <mergeCell ref="C50:J50"/>
    <mergeCell ref="K50:L50"/>
    <mergeCell ref="M50:O50"/>
    <mergeCell ref="P50:Q50"/>
    <mergeCell ref="P54:Q55"/>
    <mergeCell ref="C55:G55"/>
    <mergeCell ref="H55:J55"/>
    <mergeCell ref="K55:L55"/>
    <mergeCell ref="A56:J56"/>
    <mergeCell ref="K56:O56"/>
    <mergeCell ref="P56:Q56"/>
    <mergeCell ref="C51:J51"/>
    <mergeCell ref="K51:L51"/>
    <mergeCell ref="M51:O55"/>
    <mergeCell ref="C52:J52"/>
    <mergeCell ref="K52:L52"/>
    <mergeCell ref="C53:J53"/>
    <mergeCell ref="K53:L53"/>
    <mergeCell ref="C54:J54"/>
    <mergeCell ref="K54:L54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E6D6-7BAE-4890-A286-94BD0FEBC99A}">
  <dimension ref="A1:R56"/>
  <sheetViews>
    <sheetView topLeftCell="A37" zoomScale="160" zoomScaleNormal="160" workbookViewId="0">
      <selection activeCell="R14" sqref="R14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171</v>
      </c>
      <c r="L3" s="16" t="s">
        <v>27</v>
      </c>
      <c r="M3" s="131" t="s">
        <v>180</v>
      </c>
      <c r="N3" s="131"/>
      <c r="O3" s="131"/>
      <c r="P3" s="131"/>
      <c r="Q3" s="131"/>
      <c r="R3" s="17"/>
    </row>
    <row r="4" spans="1:18" ht="11.45" customHeight="1" x14ac:dyDescent="0.15">
      <c r="A4" s="132" t="s">
        <v>183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170</v>
      </c>
      <c r="L4" s="16" t="s">
        <v>29</v>
      </c>
      <c r="M4" s="131" t="s">
        <v>181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182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174</v>
      </c>
      <c r="C7" s="71" t="s">
        <v>139</v>
      </c>
      <c r="D7" s="20">
        <v>300</v>
      </c>
      <c r="E7" s="21" t="s">
        <v>41</v>
      </c>
      <c r="F7" s="22">
        <v>150</v>
      </c>
      <c r="G7" s="21" t="s">
        <v>41</v>
      </c>
      <c r="H7" s="23">
        <v>20</v>
      </c>
      <c r="I7" s="71">
        <v>1</v>
      </c>
      <c r="J7" s="24">
        <f t="shared" ref="J7:J14" si="0">I7*((H7/100)+0.005)*((F7/100)+0.005)*((D7/100)+0.005)*7.85</f>
        <v>7.2778733562499989</v>
      </c>
      <c r="K7" s="25">
        <v>7</v>
      </c>
      <c r="L7" s="24">
        <f t="shared" ref="L7:L17" si="1">K7*J7</f>
        <v>50.945113493749993</v>
      </c>
      <c r="M7" s="135">
        <f>SUM(L7:L18)</f>
        <v>72.295366868749994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175</v>
      </c>
      <c r="C8" s="71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1">
        <v>40</v>
      </c>
      <c r="I8" s="71">
        <v>1</v>
      </c>
      <c r="J8" s="24">
        <f t="shared" si="0"/>
        <v>1.5483742312500002</v>
      </c>
      <c r="K8" s="25">
        <v>10</v>
      </c>
      <c r="L8" s="24">
        <f t="shared" si="1"/>
        <v>15.483742312500002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176</v>
      </c>
      <c r="C9" s="71" t="s">
        <v>153</v>
      </c>
      <c r="D9" s="20">
        <v>60</v>
      </c>
      <c r="E9" s="21" t="s">
        <v>41</v>
      </c>
      <c r="F9" s="26">
        <v>40</v>
      </c>
      <c r="G9" s="21" t="s">
        <v>41</v>
      </c>
      <c r="H9" s="71">
        <v>30</v>
      </c>
      <c r="I9" s="71">
        <v>1</v>
      </c>
      <c r="J9" s="24">
        <f t="shared" si="0"/>
        <v>0.58665110624999994</v>
      </c>
      <c r="K9" s="25">
        <v>10</v>
      </c>
      <c r="L9" s="24">
        <f t="shared" si="1"/>
        <v>5.866511062499999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/>
      <c r="C10" s="71"/>
      <c r="D10" s="26"/>
      <c r="E10" s="21" t="s">
        <v>41</v>
      </c>
      <c r="F10" s="26"/>
      <c r="G10" s="21" t="s">
        <v>41</v>
      </c>
      <c r="H10" s="71"/>
      <c r="I10" s="71"/>
      <c r="J10" s="24">
        <f t="shared" si="0"/>
        <v>0</v>
      </c>
      <c r="K10" s="25"/>
      <c r="L10" s="24">
        <f t="shared" si="1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/>
      <c r="C11" s="71"/>
      <c r="D11" s="26"/>
      <c r="E11" s="21" t="s">
        <v>41</v>
      </c>
      <c r="F11" s="26"/>
      <c r="G11" s="21" t="s">
        <v>41</v>
      </c>
      <c r="H11" s="71"/>
      <c r="I11" s="71"/>
      <c r="J11" s="24">
        <f t="shared" si="0"/>
        <v>0</v>
      </c>
      <c r="K11" s="25"/>
      <c r="L11" s="24">
        <f t="shared" si="1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/>
      <c r="C12" s="71"/>
      <c r="D12" s="26"/>
      <c r="E12" s="21" t="s">
        <v>41</v>
      </c>
      <c r="F12" s="26"/>
      <c r="G12" s="21" t="s">
        <v>41</v>
      </c>
      <c r="H12" s="71"/>
      <c r="I12" s="71"/>
      <c r="J12" s="24">
        <f t="shared" si="0"/>
        <v>0</v>
      </c>
      <c r="K12" s="25"/>
      <c r="L12" s="24">
        <f t="shared" si="1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/>
      <c r="C13" s="71"/>
      <c r="D13" s="26"/>
      <c r="E13" s="21" t="s">
        <v>41</v>
      </c>
      <c r="F13" s="26"/>
      <c r="G13" s="21" t="s">
        <v>41</v>
      </c>
      <c r="H13" s="71"/>
      <c r="I13" s="71"/>
      <c r="J13" s="24">
        <f t="shared" si="0"/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si="0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3</v>
      </c>
      <c r="D20" s="154">
        <v>20</v>
      </c>
      <c r="E20" s="155"/>
      <c r="F20" s="155"/>
      <c r="G20" s="155"/>
      <c r="H20" s="155"/>
      <c r="I20" s="156"/>
      <c r="J20" s="157">
        <f>C20*D20</f>
        <v>60</v>
      </c>
      <c r="K20" s="158"/>
      <c r="L20" s="159"/>
      <c r="M20" s="160">
        <f>SUM(J20:L22)</f>
        <v>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165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2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2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2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2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2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2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2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178</v>
      </c>
      <c r="E32" s="106"/>
      <c r="F32" s="106"/>
      <c r="G32" s="106"/>
      <c r="H32" s="106"/>
      <c r="I32" s="107"/>
      <c r="J32" s="66">
        <v>1</v>
      </c>
      <c r="K32" s="71">
        <v>165</v>
      </c>
      <c r="L32" s="36">
        <f t="shared" si="2"/>
        <v>165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5</v>
      </c>
      <c r="K37" s="71">
        <v>50</v>
      </c>
      <c r="L37" s="71">
        <f t="shared" ref="L37:L48" si="3">J37*K37</f>
        <v>250</v>
      </c>
      <c r="M37" s="185">
        <f>SUM(L37:L48)</f>
        <v>676.5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3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3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3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1">
        <v>3.5</v>
      </c>
      <c r="K41" s="71">
        <v>40</v>
      </c>
      <c r="L41" s="71">
        <f t="shared" si="3"/>
        <v>140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3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3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1">
        <v>9300</v>
      </c>
      <c r="K44" s="71">
        <v>5.0000000000000001E-3</v>
      </c>
      <c r="L44" s="71">
        <f t="shared" si="3"/>
        <v>46.5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1">
        <v>2</v>
      </c>
      <c r="K45" s="71">
        <v>30</v>
      </c>
      <c r="L45" s="71">
        <f t="shared" si="3"/>
        <v>60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1">
        <v>6</v>
      </c>
      <c r="K46" s="71">
        <v>30</v>
      </c>
      <c r="L46" s="71">
        <f t="shared" si="3"/>
        <v>180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3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si="3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1373.7953668687501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68.689768343437507</v>
      </c>
      <c r="L51" s="107"/>
      <c r="M51" s="96">
        <f>SUM(K51:L55)</f>
        <v>380.4039370859569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109.90362934950001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201.81053939301938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4">M51+M37+M24+M20+M7+M34</f>
        <v>1754.1993039547069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K7:K9 D10:D18 F7:F18 H7:H18 M3:M4 O3:O4 Q3:Q4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9349E-08D4-41F2-86F1-D86C5DE776D7}">
  <dimension ref="A1:R56"/>
  <sheetViews>
    <sheetView topLeftCell="A40" zoomScale="160" zoomScaleNormal="160" workbookViewId="0">
      <selection activeCell="R13" sqref="R13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171</v>
      </c>
      <c r="L3" s="16" t="s">
        <v>27</v>
      </c>
      <c r="M3" s="131" t="s">
        <v>172</v>
      </c>
      <c r="N3" s="131"/>
      <c r="O3" s="131"/>
      <c r="P3" s="131"/>
      <c r="Q3" s="131"/>
      <c r="R3" s="17"/>
    </row>
    <row r="4" spans="1:18" ht="11.45" customHeight="1" x14ac:dyDescent="0.15">
      <c r="A4" s="132" t="s">
        <v>184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170</v>
      </c>
      <c r="L4" s="16" t="s">
        <v>29</v>
      </c>
      <c r="M4" s="131" t="s">
        <v>173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174</v>
      </c>
      <c r="C7" s="71" t="s">
        <v>139</v>
      </c>
      <c r="D7" s="20">
        <v>450</v>
      </c>
      <c r="E7" s="21" t="s">
        <v>41</v>
      </c>
      <c r="F7" s="22">
        <v>230</v>
      </c>
      <c r="G7" s="21" t="s">
        <v>41</v>
      </c>
      <c r="H7" s="23">
        <v>20</v>
      </c>
      <c r="I7" s="71">
        <v>1</v>
      </c>
      <c r="J7" s="24">
        <f t="shared" ref="J7:J12" si="0">I7*((H7/100)+0.005)*((F7/100)+0.005)*((D7/100)+0.005)*7.85</f>
        <v>16.710492231249997</v>
      </c>
      <c r="K7" s="25">
        <v>7</v>
      </c>
      <c r="L7" s="24">
        <f t="shared" ref="L7:L17" si="1">K7*J7</f>
        <v>116.97344561874998</v>
      </c>
      <c r="M7" s="135">
        <f>SUM(L7:L18)</f>
        <v>141.23271274375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175</v>
      </c>
      <c r="C8" s="71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1">
        <v>40</v>
      </c>
      <c r="I8" s="71">
        <v>1</v>
      </c>
      <c r="J8" s="24">
        <f t="shared" ref="J8:J10" si="2">I8*((H8/100)+0.005)*((F8/100)+0.005)*((D8/100)+0.005)*7.85</f>
        <v>1.5483742312500002</v>
      </c>
      <c r="K8" s="25">
        <v>10</v>
      </c>
      <c r="L8" s="24">
        <f t="shared" ref="L8:L10" si="3">K8*J8</f>
        <v>15.483742312500002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176</v>
      </c>
      <c r="C9" s="71" t="s">
        <v>153</v>
      </c>
      <c r="D9" s="20">
        <v>90</v>
      </c>
      <c r="E9" s="21" t="s">
        <v>41</v>
      </c>
      <c r="F9" s="26">
        <v>40</v>
      </c>
      <c r="G9" s="21" t="s">
        <v>41</v>
      </c>
      <c r="H9" s="71">
        <v>30</v>
      </c>
      <c r="I9" s="71">
        <v>1</v>
      </c>
      <c r="J9" s="24">
        <f t="shared" si="2"/>
        <v>0.87755248125000007</v>
      </c>
      <c r="K9" s="25">
        <v>10</v>
      </c>
      <c r="L9" s="24">
        <f t="shared" si="3"/>
        <v>8.7755248125000005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/>
      <c r="C10" s="71"/>
      <c r="D10" s="26"/>
      <c r="E10" s="21" t="s">
        <v>41</v>
      </c>
      <c r="F10" s="26"/>
      <c r="G10" s="21" t="s">
        <v>41</v>
      </c>
      <c r="H10" s="71"/>
      <c r="I10" s="71"/>
      <c r="J10" s="24">
        <f t="shared" si="2"/>
        <v>0</v>
      </c>
      <c r="K10" s="25"/>
      <c r="L10" s="24">
        <f t="shared" si="3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/>
      <c r="C11" s="71"/>
      <c r="D11" s="26"/>
      <c r="E11" s="21" t="s">
        <v>41</v>
      </c>
      <c r="F11" s="26"/>
      <c r="G11" s="21" t="s">
        <v>41</v>
      </c>
      <c r="H11" s="71"/>
      <c r="I11" s="71"/>
      <c r="J11" s="24">
        <f t="shared" si="0"/>
        <v>0</v>
      </c>
      <c r="K11" s="25"/>
      <c r="L11" s="24">
        <f t="shared" ref="L11:L12" si="4">K11*J11</f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/>
      <c r="C12" s="71"/>
      <c r="D12" s="26"/>
      <c r="E12" s="21" t="s">
        <v>41</v>
      </c>
      <c r="F12" s="26"/>
      <c r="G12" s="21" t="s">
        <v>41</v>
      </c>
      <c r="H12" s="71"/>
      <c r="I12" s="71"/>
      <c r="J12" s="24">
        <f t="shared" si="0"/>
        <v>0</v>
      </c>
      <c r="K12" s="25"/>
      <c r="L12" s="24">
        <f t="shared" si="4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/>
      <c r="C13" s="71"/>
      <c r="D13" s="26"/>
      <c r="E13" s="21" t="s">
        <v>41</v>
      </c>
      <c r="F13" s="26"/>
      <c r="G13" s="21" t="s">
        <v>41</v>
      </c>
      <c r="H13" s="71"/>
      <c r="I13" s="71"/>
      <c r="J13" s="24">
        <f t="shared" ref="J13:J14" si="5">I13*((H13/100)+0.005)*((F13/100)+0.005)*((D13/100)+0.005)*7.85</f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si="5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3</v>
      </c>
      <c r="D20" s="154">
        <v>20</v>
      </c>
      <c r="E20" s="155"/>
      <c r="F20" s="155"/>
      <c r="G20" s="155"/>
      <c r="H20" s="155"/>
      <c r="I20" s="156"/>
      <c r="J20" s="157">
        <f>C20*D20</f>
        <v>60</v>
      </c>
      <c r="K20" s="158"/>
      <c r="L20" s="159"/>
      <c r="M20" s="160">
        <f>SUM(J20:L22)</f>
        <v>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275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6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6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6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6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6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6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6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178</v>
      </c>
      <c r="E32" s="106"/>
      <c r="F32" s="106"/>
      <c r="G32" s="106"/>
      <c r="H32" s="106"/>
      <c r="I32" s="107"/>
      <c r="J32" s="66">
        <v>1</v>
      </c>
      <c r="K32" s="71">
        <v>275</v>
      </c>
      <c r="L32" s="36">
        <f t="shared" si="6"/>
        <v>275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6</v>
      </c>
      <c r="K37" s="71">
        <v>50</v>
      </c>
      <c r="L37" s="71">
        <f t="shared" ref="L37:L48" si="7">J37*K37</f>
        <v>300</v>
      </c>
      <c r="M37" s="185">
        <f>SUM(L37:L48)</f>
        <v>876.5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7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7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7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1">
        <v>5</v>
      </c>
      <c r="K41" s="71">
        <v>40</v>
      </c>
      <c r="L41" s="71">
        <f t="shared" si="7"/>
        <v>200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7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7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1">
        <v>15300</v>
      </c>
      <c r="K44" s="71">
        <v>5.0000000000000001E-3</v>
      </c>
      <c r="L44" s="71">
        <f t="shared" si="7"/>
        <v>76.5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1">
        <v>2</v>
      </c>
      <c r="K45" s="71">
        <v>30</v>
      </c>
      <c r="L45" s="71">
        <f t="shared" si="7"/>
        <v>60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1">
        <v>8</v>
      </c>
      <c r="K46" s="71">
        <v>30</v>
      </c>
      <c r="L46" s="71">
        <f t="shared" si="7"/>
        <v>240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7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si="7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1752.73271274375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87.63663563718751</v>
      </c>
      <c r="L51" s="107"/>
      <c r="M51" s="96">
        <f>SUM(K51:L55)</f>
        <v>485.33168815874433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140.21861701949999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257.47643550205686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8">M51+M37+M24+M20+M7+M34</f>
        <v>2238.0644009024945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M3:M4 O3:O4 Q3:Q4 K7:K9 D10:D18 F7:F18 H7:H18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B2F3-B104-4A8F-A861-2F282CE44165}">
  <dimension ref="A1:R56"/>
  <sheetViews>
    <sheetView topLeftCell="A43" zoomScale="160" zoomScaleNormal="160" workbookViewId="0">
      <selection activeCell="P61" sqref="P61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171</v>
      </c>
      <c r="L3" s="16" t="s">
        <v>27</v>
      </c>
      <c r="M3" s="131" t="s">
        <v>180</v>
      </c>
      <c r="N3" s="131"/>
      <c r="O3" s="131"/>
      <c r="P3" s="131"/>
      <c r="Q3" s="131"/>
      <c r="R3" s="17"/>
    </row>
    <row r="4" spans="1:18" ht="11.45" customHeight="1" x14ac:dyDescent="0.15">
      <c r="A4" s="132" t="s">
        <v>185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170</v>
      </c>
      <c r="L4" s="16" t="s">
        <v>29</v>
      </c>
      <c r="M4" s="131" t="s">
        <v>181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182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174</v>
      </c>
      <c r="C7" s="71" t="s">
        <v>139</v>
      </c>
      <c r="D7" s="20">
        <v>300</v>
      </c>
      <c r="E7" s="21" t="s">
        <v>41</v>
      </c>
      <c r="F7" s="22">
        <v>150</v>
      </c>
      <c r="G7" s="21" t="s">
        <v>41</v>
      </c>
      <c r="H7" s="23">
        <v>20</v>
      </c>
      <c r="I7" s="71">
        <v>1</v>
      </c>
      <c r="J7" s="24">
        <f t="shared" ref="J7:J14" si="0">I7*((H7/100)+0.005)*((F7/100)+0.005)*((D7/100)+0.005)*7.85</f>
        <v>7.2778733562499989</v>
      </c>
      <c r="K7" s="25">
        <v>7</v>
      </c>
      <c r="L7" s="24">
        <f t="shared" ref="L7:L17" si="1">K7*J7</f>
        <v>50.945113493749993</v>
      </c>
      <c r="M7" s="135">
        <f>SUM(L7:L18)</f>
        <v>72.295366868749994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175</v>
      </c>
      <c r="C8" s="71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1">
        <v>40</v>
      </c>
      <c r="I8" s="71">
        <v>1</v>
      </c>
      <c r="J8" s="24">
        <f t="shared" si="0"/>
        <v>1.5483742312500002</v>
      </c>
      <c r="K8" s="25">
        <v>10</v>
      </c>
      <c r="L8" s="24">
        <f t="shared" si="1"/>
        <v>15.483742312500002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176</v>
      </c>
      <c r="C9" s="71" t="s">
        <v>153</v>
      </c>
      <c r="D9" s="20">
        <v>60</v>
      </c>
      <c r="E9" s="21" t="s">
        <v>41</v>
      </c>
      <c r="F9" s="26">
        <v>40</v>
      </c>
      <c r="G9" s="21" t="s">
        <v>41</v>
      </c>
      <c r="H9" s="71">
        <v>30</v>
      </c>
      <c r="I9" s="71">
        <v>1</v>
      </c>
      <c r="J9" s="24">
        <f t="shared" si="0"/>
        <v>0.58665110624999994</v>
      </c>
      <c r="K9" s="25">
        <v>10</v>
      </c>
      <c r="L9" s="24">
        <f t="shared" si="1"/>
        <v>5.866511062499999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/>
      <c r="C10" s="71"/>
      <c r="D10" s="26"/>
      <c r="E10" s="21" t="s">
        <v>41</v>
      </c>
      <c r="F10" s="26"/>
      <c r="G10" s="21" t="s">
        <v>41</v>
      </c>
      <c r="H10" s="71"/>
      <c r="I10" s="71"/>
      <c r="J10" s="24">
        <f t="shared" si="0"/>
        <v>0</v>
      </c>
      <c r="K10" s="25"/>
      <c r="L10" s="24">
        <f t="shared" si="1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/>
      <c r="C11" s="71"/>
      <c r="D11" s="26"/>
      <c r="E11" s="21" t="s">
        <v>41</v>
      </c>
      <c r="F11" s="26"/>
      <c r="G11" s="21" t="s">
        <v>41</v>
      </c>
      <c r="H11" s="71"/>
      <c r="I11" s="71"/>
      <c r="J11" s="24">
        <f t="shared" si="0"/>
        <v>0</v>
      </c>
      <c r="K11" s="25"/>
      <c r="L11" s="24">
        <f t="shared" si="1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/>
      <c r="C12" s="71"/>
      <c r="D12" s="26"/>
      <c r="E12" s="21" t="s">
        <v>41</v>
      </c>
      <c r="F12" s="26"/>
      <c r="G12" s="21" t="s">
        <v>41</v>
      </c>
      <c r="H12" s="71"/>
      <c r="I12" s="71"/>
      <c r="J12" s="24">
        <f t="shared" si="0"/>
        <v>0</v>
      </c>
      <c r="K12" s="25"/>
      <c r="L12" s="24">
        <f t="shared" si="1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/>
      <c r="C13" s="71"/>
      <c r="D13" s="26"/>
      <c r="E13" s="21" t="s">
        <v>41</v>
      </c>
      <c r="F13" s="26"/>
      <c r="G13" s="21" t="s">
        <v>41</v>
      </c>
      <c r="H13" s="71"/>
      <c r="I13" s="71"/>
      <c r="J13" s="24">
        <f t="shared" si="0"/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si="0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3</v>
      </c>
      <c r="D20" s="154">
        <v>20</v>
      </c>
      <c r="E20" s="155"/>
      <c r="F20" s="155"/>
      <c r="G20" s="155"/>
      <c r="H20" s="155"/>
      <c r="I20" s="156"/>
      <c r="J20" s="157">
        <f>C20*D20</f>
        <v>60</v>
      </c>
      <c r="K20" s="158"/>
      <c r="L20" s="159"/>
      <c r="M20" s="160">
        <f>SUM(J20:L22)</f>
        <v>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165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2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2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2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2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2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2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2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178</v>
      </c>
      <c r="E32" s="106"/>
      <c r="F32" s="106"/>
      <c r="G32" s="106"/>
      <c r="H32" s="106"/>
      <c r="I32" s="107"/>
      <c r="J32" s="66">
        <v>1</v>
      </c>
      <c r="K32" s="71">
        <v>165</v>
      </c>
      <c r="L32" s="36">
        <f t="shared" si="2"/>
        <v>165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5</v>
      </c>
      <c r="K37" s="71">
        <v>50</v>
      </c>
      <c r="L37" s="71">
        <f t="shared" ref="L37:L48" si="3">J37*K37</f>
        <v>250</v>
      </c>
      <c r="M37" s="185">
        <f>SUM(L37:L48)</f>
        <v>676.5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3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3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3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1">
        <v>3.5</v>
      </c>
      <c r="K41" s="71">
        <v>40</v>
      </c>
      <c r="L41" s="71">
        <f t="shared" si="3"/>
        <v>140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3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3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1">
        <v>9300</v>
      </c>
      <c r="K44" s="71">
        <v>5.0000000000000001E-3</v>
      </c>
      <c r="L44" s="71">
        <f t="shared" si="3"/>
        <v>46.5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1">
        <v>2</v>
      </c>
      <c r="K45" s="71">
        <v>30</v>
      </c>
      <c r="L45" s="71">
        <f t="shared" si="3"/>
        <v>60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1">
        <v>6</v>
      </c>
      <c r="K46" s="71">
        <v>30</v>
      </c>
      <c r="L46" s="71">
        <f t="shared" si="3"/>
        <v>180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3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si="3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1373.7953668687501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68.689768343437507</v>
      </c>
      <c r="L51" s="107"/>
      <c r="M51" s="96">
        <f>SUM(K51:L55)</f>
        <v>380.4039370859569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109.90362934950001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201.81053939301938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4">M51+M37+M24+M20+M7+M34</f>
        <v>1754.1993039547069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K7:K9 D10:D18 F7:F18 H7:H18 M3:M4 O3:O4 Q3:Q4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8F43A-391A-40D5-87A7-5373548AE0C2}">
  <dimension ref="A1:R56"/>
  <sheetViews>
    <sheetView topLeftCell="A40" zoomScale="160" zoomScaleNormal="160" workbookViewId="0">
      <selection activeCell="R57" sqref="R57"/>
    </sheetView>
  </sheetViews>
  <sheetFormatPr defaultColWidth="9" defaultRowHeight="13.5" x14ac:dyDescent="0.15"/>
  <cols>
    <col min="1" max="1" width="3.5" style="10" customWidth="1"/>
    <col min="2" max="2" width="12.125" style="10" customWidth="1"/>
    <col min="3" max="3" width="6.875" style="10" customWidth="1"/>
    <col min="4" max="4" width="3.75" style="10" customWidth="1"/>
    <col min="5" max="5" width="2" style="10" customWidth="1"/>
    <col min="6" max="6" width="3.75" style="10" customWidth="1"/>
    <col min="7" max="7" width="1.875" style="10" customWidth="1"/>
    <col min="8" max="8" width="5.625" style="10" customWidth="1"/>
    <col min="9" max="9" width="4.125" style="10" customWidth="1"/>
    <col min="10" max="10" width="7.25" style="10" customWidth="1"/>
    <col min="11" max="12" width="9" style="10"/>
    <col min="13" max="13" width="3.875" style="10" customWidth="1"/>
    <col min="14" max="14" width="2" style="10" customWidth="1"/>
    <col min="15" max="15" width="3.75" style="10" customWidth="1"/>
    <col min="16" max="16" width="2.875" style="10" customWidth="1"/>
    <col min="17" max="17" width="4.375" style="10" customWidth="1"/>
    <col min="18" max="18" width="18.375" style="10" customWidth="1"/>
    <col min="19" max="16384" width="9" style="10"/>
  </cols>
  <sheetData>
    <row r="1" spans="1:18" ht="19.5" customHeight="1" x14ac:dyDescent="0.15">
      <c r="A1" s="122" t="s">
        <v>19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8" ht="24" customHeight="1" x14ac:dyDescent="0.15">
      <c r="A2" s="123" t="s">
        <v>20</v>
      </c>
      <c r="B2" s="123"/>
      <c r="C2" s="124" t="s">
        <v>129</v>
      </c>
      <c r="D2" s="124"/>
      <c r="E2" s="124"/>
      <c r="F2" s="124"/>
      <c r="G2" s="125" t="s">
        <v>21</v>
      </c>
      <c r="H2" s="125"/>
      <c r="I2" s="125"/>
      <c r="J2" s="126" t="s">
        <v>130</v>
      </c>
      <c r="K2" s="126"/>
      <c r="L2" s="126"/>
      <c r="M2" s="125" t="s">
        <v>22</v>
      </c>
      <c r="N2" s="125"/>
      <c r="O2" s="127">
        <v>43930</v>
      </c>
      <c r="P2" s="126"/>
      <c r="Q2" s="126"/>
      <c r="R2" s="14" t="s">
        <v>23</v>
      </c>
    </row>
    <row r="3" spans="1:18" ht="11.45" customHeight="1" x14ac:dyDescent="0.15">
      <c r="A3" s="128" t="s">
        <v>24</v>
      </c>
      <c r="B3" s="128"/>
      <c r="C3" s="129" t="s">
        <v>25</v>
      </c>
      <c r="D3" s="130"/>
      <c r="E3" s="130"/>
      <c r="F3" s="130"/>
      <c r="G3" s="130"/>
      <c r="H3" s="130"/>
      <c r="I3" s="130" t="s">
        <v>26</v>
      </c>
      <c r="J3" s="130"/>
      <c r="K3" s="71" t="s">
        <v>171</v>
      </c>
      <c r="L3" s="16" t="s">
        <v>27</v>
      </c>
      <c r="M3" s="131" t="s">
        <v>172</v>
      </c>
      <c r="N3" s="131"/>
      <c r="O3" s="131"/>
      <c r="P3" s="131"/>
      <c r="Q3" s="131"/>
      <c r="R3" s="17"/>
    </row>
    <row r="4" spans="1:18" ht="11.45" customHeight="1" x14ac:dyDescent="0.15">
      <c r="A4" s="132" t="s">
        <v>186</v>
      </c>
      <c r="B4" s="132"/>
      <c r="C4" s="130"/>
      <c r="D4" s="130"/>
      <c r="E4" s="130"/>
      <c r="F4" s="130"/>
      <c r="G4" s="130"/>
      <c r="H4" s="130"/>
      <c r="I4" s="130" t="s">
        <v>28</v>
      </c>
      <c r="J4" s="130"/>
      <c r="K4" s="71" t="s">
        <v>170</v>
      </c>
      <c r="L4" s="16" t="s">
        <v>29</v>
      </c>
      <c r="M4" s="131" t="s">
        <v>173</v>
      </c>
      <c r="N4" s="131"/>
      <c r="O4" s="131"/>
      <c r="P4" s="131"/>
      <c r="Q4" s="131"/>
      <c r="R4" s="17"/>
    </row>
    <row r="5" spans="1:18" ht="11.45" customHeight="1" x14ac:dyDescent="0.15">
      <c r="A5" s="132"/>
      <c r="B5" s="132"/>
      <c r="C5" s="130"/>
      <c r="D5" s="130"/>
      <c r="E5" s="130"/>
      <c r="F5" s="130"/>
      <c r="G5" s="130"/>
      <c r="H5" s="130"/>
      <c r="I5" s="133" t="s">
        <v>30</v>
      </c>
      <c r="J5" s="133"/>
      <c r="K5" s="71" t="s">
        <v>161</v>
      </c>
      <c r="L5" s="16" t="s">
        <v>31</v>
      </c>
      <c r="M5" s="134" t="s">
        <v>143</v>
      </c>
      <c r="N5" s="134"/>
      <c r="O5" s="134"/>
      <c r="P5" s="134"/>
      <c r="Q5" s="134"/>
      <c r="R5" s="17"/>
    </row>
    <row r="6" spans="1:18" ht="11.45" customHeight="1" x14ac:dyDescent="0.15">
      <c r="A6" s="128" t="s">
        <v>32</v>
      </c>
      <c r="B6" s="67" t="s">
        <v>33</v>
      </c>
      <c r="C6" s="68" t="s">
        <v>91</v>
      </c>
      <c r="D6" s="130" t="s">
        <v>34</v>
      </c>
      <c r="E6" s="130"/>
      <c r="F6" s="130"/>
      <c r="G6" s="130"/>
      <c r="H6" s="130"/>
      <c r="I6" s="68" t="s">
        <v>35</v>
      </c>
      <c r="J6" s="16" t="s">
        <v>36</v>
      </c>
      <c r="K6" s="68" t="s">
        <v>37</v>
      </c>
      <c r="L6" s="16" t="s">
        <v>38</v>
      </c>
      <c r="M6" s="130" t="s">
        <v>39</v>
      </c>
      <c r="N6" s="130"/>
      <c r="O6" s="130"/>
      <c r="P6" s="130" t="s">
        <v>40</v>
      </c>
      <c r="Q6" s="130"/>
      <c r="R6" s="17"/>
    </row>
    <row r="7" spans="1:18" ht="11.45" customHeight="1" x14ac:dyDescent="0.15">
      <c r="A7" s="128"/>
      <c r="B7" s="67" t="s">
        <v>174</v>
      </c>
      <c r="C7" s="71" t="s">
        <v>139</v>
      </c>
      <c r="D7" s="20">
        <v>450</v>
      </c>
      <c r="E7" s="21" t="s">
        <v>41</v>
      </c>
      <c r="F7" s="22">
        <v>230</v>
      </c>
      <c r="G7" s="21" t="s">
        <v>41</v>
      </c>
      <c r="H7" s="23">
        <v>20</v>
      </c>
      <c r="I7" s="71">
        <v>1</v>
      </c>
      <c r="J7" s="24">
        <f t="shared" ref="J7:J14" si="0">I7*((H7/100)+0.005)*((F7/100)+0.005)*((D7/100)+0.005)*7.85</f>
        <v>16.710492231249997</v>
      </c>
      <c r="K7" s="25">
        <v>7</v>
      </c>
      <c r="L7" s="24">
        <f t="shared" ref="L7:L17" si="1">K7*J7</f>
        <v>116.97344561874998</v>
      </c>
      <c r="M7" s="135">
        <f>SUM(L7:L18)</f>
        <v>141.23271274375</v>
      </c>
      <c r="N7" s="135"/>
      <c r="O7" s="135"/>
      <c r="P7" s="136"/>
      <c r="Q7" s="136"/>
      <c r="R7" s="17"/>
    </row>
    <row r="8" spans="1:18" ht="11.45" customHeight="1" x14ac:dyDescent="0.15">
      <c r="A8" s="128"/>
      <c r="B8" s="67" t="s">
        <v>175</v>
      </c>
      <c r="C8" s="71" t="s">
        <v>153</v>
      </c>
      <c r="D8" s="20">
        <v>60</v>
      </c>
      <c r="E8" s="21" t="s">
        <v>41</v>
      </c>
      <c r="F8" s="26">
        <v>80</v>
      </c>
      <c r="G8" s="21" t="s">
        <v>41</v>
      </c>
      <c r="H8" s="71">
        <v>40</v>
      </c>
      <c r="I8" s="71">
        <v>1</v>
      </c>
      <c r="J8" s="24">
        <f t="shared" si="0"/>
        <v>1.5483742312500002</v>
      </c>
      <c r="K8" s="25">
        <v>10</v>
      </c>
      <c r="L8" s="24">
        <f t="shared" si="1"/>
        <v>15.483742312500002</v>
      </c>
      <c r="M8" s="135"/>
      <c r="N8" s="135"/>
      <c r="O8" s="135"/>
      <c r="P8" s="136"/>
      <c r="Q8" s="136"/>
      <c r="R8" s="17"/>
    </row>
    <row r="9" spans="1:18" ht="11.45" customHeight="1" x14ac:dyDescent="0.15">
      <c r="A9" s="128"/>
      <c r="B9" s="67" t="s">
        <v>176</v>
      </c>
      <c r="C9" s="71" t="s">
        <v>153</v>
      </c>
      <c r="D9" s="20">
        <v>90</v>
      </c>
      <c r="E9" s="21" t="s">
        <v>41</v>
      </c>
      <c r="F9" s="26">
        <v>40</v>
      </c>
      <c r="G9" s="21" t="s">
        <v>41</v>
      </c>
      <c r="H9" s="71">
        <v>30</v>
      </c>
      <c r="I9" s="71">
        <v>1</v>
      </c>
      <c r="J9" s="24">
        <f t="shared" si="0"/>
        <v>0.87755248125000007</v>
      </c>
      <c r="K9" s="25">
        <v>10</v>
      </c>
      <c r="L9" s="24">
        <f t="shared" si="1"/>
        <v>8.7755248125000005</v>
      </c>
      <c r="M9" s="135"/>
      <c r="N9" s="135"/>
      <c r="O9" s="135"/>
      <c r="P9" s="136"/>
      <c r="Q9" s="136"/>
      <c r="R9" s="17"/>
    </row>
    <row r="10" spans="1:18" ht="11.45" customHeight="1" x14ac:dyDescent="0.15">
      <c r="A10" s="128"/>
      <c r="B10" s="67"/>
      <c r="C10" s="71"/>
      <c r="D10" s="26"/>
      <c r="E10" s="21" t="s">
        <v>41</v>
      </c>
      <c r="F10" s="26"/>
      <c r="G10" s="21" t="s">
        <v>41</v>
      </c>
      <c r="H10" s="71"/>
      <c r="I10" s="71"/>
      <c r="J10" s="24">
        <f t="shared" si="0"/>
        <v>0</v>
      </c>
      <c r="K10" s="25"/>
      <c r="L10" s="24">
        <f t="shared" si="1"/>
        <v>0</v>
      </c>
      <c r="M10" s="135"/>
      <c r="N10" s="135"/>
      <c r="O10" s="135"/>
      <c r="P10" s="136"/>
      <c r="Q10" s="136"/>
      <c r="R10" s="17"/>
    </row>
    <row r="11" spans="1:18" ht="11.45" customHeight="1" x14ac:dyDescent="0.15">
      <c r="A11" s="128"/>
      <c r="B11" s="67"/>
      <c r="C11" s="71"/>
      <c r="D11" s="26"/>
      <c r="E11" s="21" t="s">
        <v>41</v>
      </c>
      <c r="F11" s="26"/>
      <c r="G11" s="21" t="s">
        <v>41</v>
      </c>
      <c r="H11" s="71"/>
      <c r="I11" s="71"/>
      <c r="J11" s="24">
        <f t="shared" si="0"/>
        <v>0</v>
      </c>
      <c r="K11" s="25"/>
      <c r="L11" s="24">
        <f t="shared" si="1"/>
        <v>0</v>
      </c>
      <c r="M11" s="135"/>
      <c r="N11" s="135"/>
      <c r="O11" s="135"/>
      <c r="P11" s="136"/>
      <c r="Q11" s="136"/>
      <c r="R11" s="17"/>
    </row>
    <row r="12" spans="1:18" ht="11.45" customHeight="1" x14ac:dyDescent="0.15">
      <c r="A12" s="128"/>
      <c r="B12" s="67"/>
      <c r="C12" s="71"/>
      <c r="D12" s="26"/>
      <c r="E12" s="21" t="s">
        <v>41</v>
      </c>
      <c r="F12" s="26"/>
      <c r="G12" s="21" t="s">
        <v>41</v>
      </c>
      <c r="H12" s="71"/>
      <c r="I12" s="71"/>
      <c r="J12" s="24">
        <f t="shared" si="0"/>
        <v>0</v>
      </c>
      <c r="K12" s="25"/>
      <c r="L12" s="24">
        <f t="shared" si="1"/>
        <v>0</v>
      </c>
      <c r="M12" s="135"/>
      <c r="N12" s="135"/>
      <c r="O12" s="135"/>
      <c r="P12" s="136"/>
      <c r="Q12" s="136"/>
      <c r="R12" s="17"/>
    </row>
    <row r="13" spans="1:18" ht="11.45" customHeight="1" x14ac:dyDescent="0.15">
      <c r="A13" s="128"/>
      <c r="B13" s="67"/>
      <c r="C13" s="71"/>
      <c r="D13" s="26"/>
      <c r="E13" s="21" t="s">
        <v>41</v>
      </c>
      <c r="F13" s="26"/>
      <c r="G13" s="21" t="s">
        <v>41</v>
      </c>
      <c r="H13" s="71"/>
      <c r="I13" s="71"/>
      <c r="J13" s="24">
        <f t="shared" si="0"/>
        <v>0</v>
      </c>
      <c r="K13" s="25"/>
      <c r="L13" s="24">
        <f t="shared" si="1"/>
        <v>0</v>
      </c>
      <c r="M13" s="135"/>
      <c r="N13" s="135"/>
      <c r="O13" s="135"/>
      <c r="P13" s="136"/>
      <c r="Q13" s="136"/>
      <c r="R13" s="17"/>
    </row>
    <row r="14" spans="1:18" ht="11.45" customHeight="1" x14ac:dyDescent="0.15">
      <c r="A14" s="128"/>
      <c r="B14" s="67"/>
      <c r="C14" s="71"/>
      <c r="D14" s="26"/>
      <c r="E14" s="21" t="s">
        <v>41</v>
      </c>
      <c r="F14" s="26"/>
      <c r="G14" s="21" t="s">
        <v>41</v>
      </c>
      <c r="H14" s="71"/>
      <c r="I14" s="71"/>
      <c r="J14" s="24">
        <f t="shared" si="0"/>
        <v>0</v>
      </c>
      <c r="K14" s="25"/>
      <c r="L14" s="24">
        <f t="shared" si="1"/>
        <v>0</v>
      </c>
      <c r="M14" s="135"/>
      <c r="N14" s="135"/>
      <c r="O14" s="135"/>
      <c r="P14" s="136"/>
      <c r="Q14" s="136"/>
      <c r="R14" s="17"/>
    </row>
    <row r="15" spans="1:18" ht="11.45" customHeight="1" x14ac:dyDescent="0.15">
      <c r="A15" s="128"/>
      <c r="B15" s="67"/>
      <c r="C15" s="71"/>
      <c r="D15" s="26"/>
      <c r="E15" s="21" t="s">
        <v>41</v>
      </c>
      <c r="F15" s="26"/>
      <c r="G15" s="21" t="s">
        <v>41</v>
      </c>
      <c r="H15" s="71"/>
      <c r="I15" s="71"/>
      <c r="J15" s="24">
        <f>I15*((H15/100)+0.005)*((F15/100)+0.005)*((D15/100)+0.005)*7.85</f>
        <v>0</v>
      </c>
      <c r="K15" s="25"/>
      <c r="L15" s="24">
        <f t="shared" si="1"/>
        <v>0</v>
      </c>
      <c r="M15" s="135"/>
      <c r="N15" s="135"/>
      <c r="O15" s="135"/>
      <c r="P15" s="136"/>
      <c r="Q15" s="136"/>
      <c r="R15" s="17"/>
    </row>
    <row r="16" spans="1:18" ht="11.45" customHeight="1" x14ac:dyDescent="0.15">
      <c r="A16" s="128"/>
      <c r="B16" s="67"/>
      <c r="C16" s="71"/>
      <c r="D16" s="26"/>
      <c r="E16" s="21" t="s">
        <v>41</v>
      </c>
      <c r="F16" s="26"/>
      <c r="G16" s="21" t="s">
        <v>41</v>
      </c>
      <c r="H16" s="71"/>
      <c r="I16" s="71"/>
      <c r="J16" s="24">
        <f>I16*((H16/100)+0.005)*((F16/100)+0.005)*((D16/100)+0.005)*2.75</f>
        <v>0</v>
      </c>
      <c r="K16" s="25"/>
      <c r="L16" s="24">
        <f t="shared" si="1"/>
        <v>0</v>
      </c>
      <c r="M16" s="135"/>
      <c r="N16" s="135"/>
      <c r="O16" s="135"/>
      <c r="P16" s="136"/>
      <c r="Q16" s="136"/>
      <c r="R16" s="17"/>
    </row>
    <row r="17" spans="1:18" ht="11.45" customHeight="1" x14ac:dyDescent="0.15">
      <c r="A17" s="128"/>
      <c r="B17" s="67"/>
      <c r="C17" s="71"/>
      <c r="D17" s="26"/>
      <c r="E17" s="21" t="s">
        <v>41</v>
      </c>
      <c r="F17" s="26"/>
      <c r="G17" s="21" t="s">
        <v>41</v>
      </c>
      <c r="H17" s="71"/>
      <c r="I17" s="71"/>
      <c r="J17" s="24">
        <f>I17*((H17/100)+0.005)*((F17/100)+0.005)*((D17/100)+0.005)*2.75</f>
        <v>0</v>
      </c>
      <c r="K17" s="25"/>
      <c r="L17" s="24">
        <f t="shared" si="1"/>
        <v>0</v>
      </c>
      <c r="M17" s="135"/>
      <c r="N17" s="135"/>
      <c r="O17" s="135"/>
      <c r="P17" s="136"/>
      <c r="Q17" s="136"/>
      <c r="R17" s="17"/>
    </row>
    <row r="18" spans="1:18" ht="11.45" customHeight="1" x14ac:dyDescent="0.15">
      <c r="A18" s="128"/>
      <c r="B18" s="67"/>
      <c r="C18" s="71"/>
      <c r="D18" s="26"/>
      <c r="E18" s="21" t="s">
        <v>41</v>
      </c>
      <c r="F18" s="26"/>
      <c r="G18" s="21" t="s">
        <v>41</v>
      </c>
      <c r="H18" s="71"/>
      <c r="I18" s="71"/>
      <c r="J18" s="24">
        <f>I18*((H18/100)+0.005)*((F18/100)+0.005)*((D18/100)+0.005)*7.85</f>
        <v>0</v>
      </c>
      <c r="K18" s="25"/>
      <c r="L18" s="24">
        <f>K18*J18</f>
        <v>0</v>
      </c>
      <c r="M18" s="135"/>
      <c r="N18" s="135"/>
      <c r="O18" s="135"/>
      <c r="P18" s="136"/>
      <c r="Q18" s="136"/>
      <c r="R18" s="17"/>
    </row>
    <row r="19" spans="1:18" ht="11.45" customHeight="1" x14ac:dyDescent="0.15">
      <c r="A19" s="175" t="s">
        <v>44</v>
      </c>
      <c r="B19" s="29" t="s">
        <v>45</v>
      </c>
      <c r="C19" s="30" t="s">
        <v>36</v>
      </c>
      <c r="D19" s="90" t="s">
        <v>37</v>
      </c>
      <c r="E19" s="92"/>
      <c r="F19" s="92"/>
      <c r="G19" s="92"/>
      <c r="H19" s="92"/>
      <c r="I19" s="91"/>
      <c r="J19" s="90" t="s">
        <v>38</v>
      </c>
      <c r="K19" s="92"/>
      <c r="L19" s="91"/>
      <c r="M19" s="90" t="s">
        <v>39</v>
      </c>
      <c r="N19" s="92"/>
      <c r="O19" s="91"/>
      <c r="P19" s="90" t="s">
        <v>40</v>
      </c>
      <c r="Q19" s="91"/>
    </row>
    <row r="20" spans="1:18" ht="11.45" customHeight="1" x14ac:dyDescent="0.15">
      <c r="A20" s="176"/>
      <c r="B20" s="29" t="s">
        <v>46</v>
      </c>
      <c r="C20" s="31">
        <v>3</v>
      </c>
      <c r="D20" s="154">
        <v>20</v>
      </c>
      <c r="E20" s="155"/>
      <c r="F20" s="155"/>
      <c r="G20" s="155"/>
      <c r="H20" s="155"/>
      <c r="I20" s="156"/>
      <c r="J20" s="157">
        <f>C20*D20</f>
        <v>60</v>
      </c>
      <c r="K20" s="158"/>
      <c r="L20" s="159"/>
      <c r="M20" s="160">
        <f>SUM(J20:L22)</f>
        <v>60</v>
      </c>
      <c r="N20" s="161"/>
      <c r="O20" s="162"/>
      <c r="P20" s="169"/>
      <c r="Q20" s="170"/>
    </row>
    <row r="21" spans="1:18" ht="11.45" customHeight="1" x14ac:dyDescent="0.15">
      <c r="A21" s="176"/>
      <c r="B21" s="29" t="s">
        <v>47</v>
      </c>
      <c r="C21" s="31"/>
      <c r="D21" s="154"/>
      <c r="E21" s="155"/>
      <c r="F21" s="155"/>
      <c r="G21" s="155"/>
      <c r="H21" s="155"/>
      <c r="I21" s="156"/>
      <c r="J21" s="157">
        <v>0</v>
      </c>
      <c r="K21" s="158"/>
      <c r="L21" s="159"/>
      <c r="M21" s="163"/>
      <c r="N21" s="164"/>
      <c r="O21" s="165"/>
      <c r="P21" s="171"/>
      <c r="Q21" s="172"/>
    </row>
    <row r="22" spans="1:18" ht="11.45" customHeight="1" x14ac:dyDescent="0.15">
      <c r="A22" s="177"/>
      <c r="B22" s="29" t="s">
        <v>48</v>
      </c>
      <c r="C22" s="31"/>
      <c r="D22" s="154"/>
      <c r="E22" s="155"/>
      <c r="F22" s="155"/>
      <c r="G22" s="155"/>
      <c r="H22" s="155"/>
      <c r="I22" s="156"/>
      <c r="J22" s="157">
        <f>C22*D22</f>
        <v>0</v>
      </c>
      <c r="K22" s="158"/>
      <c r="L22" s="159"/>
      <c r="M22" s="166"/>
      <c r="N22" s="167"/>
      <c r="O22" s="168"/>
      <c r="P22" s="173"/>
      <c r="Q22" s="174"/>
    </row>
    <row r="23" spans="1:18" ht="11.45" customHeight="1" x14ac:dyDescent="0.15">
      <c r="A23" s="178" t="s">
        <v>49</v>
      </c>
      <c r="B23" s="67" t="s">
        <v>50</v>
      </c>
      <c r="C23" s="68" t="s">
        <v>51</v>
      </c>
      <c r="D23" s="109" t="s">
        <v>52</v>
      </c>
      <c r="E23" s="110"/>
      <c r="F23" s="110"/>
      <c r="G23" s="110"/>
      <c r="H23" s="110"/>
      <c r="I23" s="111"/>
      <c r="J23" s="69" t="s">
        <v>53</v>
      </c>
      <c r="K23" s="68" t="s">
        <v>54</v>
      </c>
      <c r="L23" s="16" t="s">
        <v>38</v>
      </c>
      <c r="M23" s="109" t="s">
        <v>39</v>
      </c>
      <c r="N23" s="110"/>
      <c r="O23" s="111"/>
      <c r="P23" s="109" t="s">
        <v>40</v>
      </c>
      <c r="Q23" s="111"/>
    </row>
    <row r="24" spans="1:18" ht="11.45" customHeight="1" x14ac:dyDescent="0.15">
      <c r="A24" s="179"/>
      <c r="B24" s="67" t="s">
        <v>55</v>
      </c>
      <c r="C24" s="71"/>
      <c r="D24" s="137" t="s">
        <v>56</v>
      </c>
      <c r="E24" s="138"/>
      <c r="F24" s="138"/>
      <c r="G24" s="138"/>
      <c r="H24" s="65"/>
      <c r="I24" s="34" t="s">
        <v>57</v>
      </c>
      <c r="J24" s="66"/>
      <c r="K24" s="71"/>
      <c r="L24" s="36">
        <f>J24*K24</f>
        <v>0</v>
      </c>
      <c r="M24" s="139">
        <f>SUM(L24:L32)</f>
        <v>275</v>
      </c>
      <c r="N24" s="140"/>
      <c r="O24" s="141"/>
      <c r="P24" s="148"/>
      <c r="Q24" s="149"/>
    </row>
    <row r="25" spans="1:18" ht="11.45" customHeight="1" x14ac:dyDescent="0.15">
      <c r="A25" s="179"/>
      <c r="B25" s="67" t="s">
        <v>58</v>
      </c>
      <c r="C25" s="71"/>
      <c r="D25" s="137" t="s">
        <v>56</v>
      </c>
      <c r="E25" s="138"/>
      <c r="F25" s="138"/>
      <c r="G25" s="138"/>
      <c r="H25" s="65"/>
      <c r="I25" s="34" t="s">
        <v>57</v>
      </c>
      <c r="J25" s="66"/>
      <c r="K25" s="71"/>
      <c r="L25" s="36">
        <f t="shared" ref="L25:L32" si="2">J25*K25</f>
        <v>0</v>
      </c>
      <c r="M25" s="142"/>
      <c r="N25" s="143"/>
      <c r="O25" s="144"/>
      <c r="P25" s="150"/>
      <c r="Q25" s="151"/>
    </row>
    <row r="26" spans="1:18" ht="11.45" customHeight="1" x14ac:dyDescent="0.15">
      <c r="A26" s="179"/>
      <c r="B26" s="67" t="s">
        <v>59</v>
      </c>
      <c r="C26" s="71"/>
      <c r="D26" s="137" t="s">
        <v>56</v>
      </c>
      <c r="E26" s="138"/>
      <c r="F26" s="138"/>
      <c r="G26" s="138"/>
      <c r="H26" s="65"/>
      <c r="I26" s="34" t="s">
        <v>57</v>
      </c>
      <c r="J26" s="66"/>
      <c r="K26" s="71"/>
      <c r="L26" s="36">
        <f t="shared" si="2"/>
        <v>0</v>
      </c>
      <c r="M26" s="142"/>
      <c r="N26" s="143"/>
      <c r="O26" s="144"/>
      <c r="P26" s="150"/>
      <c r="Q26" s="151"/>
    </row>
    <row r="27" spans="1:18" ht="11.45" customHeight="1" x14ac:dyDescent="0.15">
      <c r="A27" s="179"/>
      <c r="B27" s="67" t="s">
        <v>60</v>
      </c>
      <c r="C27" s="71"/>
      <c r="D27" s="108"/>
      <c r="E27" s="106"/>
      <c r="F27" s="106"/>
      <c r="G27" s="106"/>
      <c r="H27" s="106"/>
      <c r="I27" s="107"/>
      <c r="J27" s="66"/>
      <c r="K27" s="71"/>
      <c r="L27" s="36">
        <f t="shared" si="2"/>
        <v>0</v>
      </c>
      <c r="M27" s="142"/>
      <c r="N27" s="143"/>
      <c r="O27" s="144"/>
      <c r="P27" s="150"/>
      <c r="Q27" s="151"/>
    </row>
    <row r="28" spans="1:18" ht="11.45" customHeight="1" x14ac:dyDescent="0.15">
      <c r="A28" s="179"/>
      <c r="B28" s="67" t="s">
        <v>61</v>
      </c>
      <c r="C28" s="71"/>
      <c r="D28" s="108"/>
      <c r="E28" s="106"/>
      <c r="F28" s="106"/>
      <c r="G28" s="106"/>
      <c r="H28" s="106"/>
      <c r="I28" s="107"/>
      <c r="J28" s="66"/>
      <c r="K28" s="71"/>
      <c r="L28" s="36">
        <f t="shared" si="2"/>
        <v>0</v>
      </c>
      <c r="M28" s="142"/>
      <c r="N28" s="143"/>
      <c r="O28" s="144"/>
      <c r="P28" s="150"/>
      <c r="Q28" s="151"/>
    </row>
    <row r="29" spans="1:18" ht="11.45" customHeight="1" x14ac:dyDescent="0.15">
      <c r="A29" s="179"/>
      <c r="B29" s="67" t="s">
        <v>62</v>
      </c>
      <c r="C29" s="71"/>
      <c r="D29" s="108"/>
      <c r="E29" s="106"/>
      <c r="F29" s="106"/>
      <c r="G29" s="106"/>
      <c r="H29" s="106"/>
      <c r="I29" s="107"/>
      <c r="J29" s="66"/>
      <c r="K29" s="71"/>
      <c r="L29" s="36">
        <f t="shared" si="2"/>
        <v>0</v>
      </c>
      <c r="M29" s="142"/>
      <c r="N29" s="143"/>
      <c r="O29" s="144"/>
      <c r="P29" s="150"/>
      <c r="Q29" s="151"/>
    </row>
    <row r="30" spans="1:18" ht="11.45" customHeight="1" x14ac:dyDescent="0.15">
      <c r="A30" s="179"/>
      <c r="B30" s="67" t="s">
        <v>63</v>
      </c>
      <c r="C30" s="71"/>
      <c r="D30" s="108"/>
      <c r="E30" s="106"/>
      <c r="F30" s="106"/>
      <c r="G30" s="106"/>
      <c r="H30" s="106"/>
      <c r="I30" s="107"/>
      <c r="J30" s="66"/>
      <c r="K30" s="71"/>
      <c r="L30" s="36">
        <f t="shared" si="2"/>
        <v>0</v>
      </c>
      <c r="M30" s="142"/>
      <c r="N30" s="143"/>
      <c r="O30" s="144"/>
      <c r="P30" s="150"/>
      <c r="Q30" s="151"/>
    </row>
    <row r="31" spans="1:18" ht="11.45" customHeight="1" x14ac:dyDescent="0.15">
      <c r="A31" s="179"/>
      <c r="B31" s="67" t="s">
        <v>64</v>
      </c>
      <c r="C31" s="71"/>
      <c r="D31" s="108"/>
      <c r="E31" s="106"/>
      <c r="F31" s="106"/>
      <c r="G31" s="106"/>
      <c r="H31" s="106"/>
      <c r="I31" s="107"/>
      <c r="J31" s="66"/>
      <c r="K31" s="71"/>
      <c r="L31" s="36">
        <f t="shared" si="2"/>
        <v>0</v>
      </c>
      <c r="M31" s="142"/>
      <c r="N31" s="143"/>
      <c r="O31" s="144"/>
      <c r="P31" s="150"/>
      <c r="Q31" s="151"/>
    </row>
    <row r="32" spans="1:18" ht="11.45" customHeight="1" x14ac:dyDescent="0.15">
      <c r="A32" s="180"/>
      <c r="B32" s="67" t="s">
        <v>65</v>
      </c>
      <c r="C32" s="71"/>
      <c r="D32" s="108" t="s">
        <v>178</v>
      </c>
      <c r="E32" s="106"/>
      <c r="F32" s="106"/>
      <c r="G32" s="106"/>
      <c r="H32" s="106"/>
      <c r="I32" s="107"/>
      <c r="J32" s="66">
        <v>1</v>
      </c>
      <c r="K32" s="71">
        <v>275</v>
      </c>
      <c r="L32" s="36">
        <f t="shared" si="2"/>
        <v>275</v>
      </c>
      <c r="M32" s="145"/>
      <c r="N32" s="146"/>
      <c r="O32" s="147"/>
      <c r="P32" s="152"/>
      <c r="Q32" s="153"/>
    </row>
    <row r="33" spans="1:17" ht="11.45" customHeight="1" x14ac:dyDescent="0.15">
      <c r="A33" s="178" t="s">
        <v>66</v>
      </c>
      <c r="B33" s="67" t="s">
        <v>67</v>
      </c>
      <c r="C33" s="68" t="s">
        <v>68</v>
      </c>
      <c r="D33" s="109" t="s">
        <v>69</v>
      </c>
      <c r="E33" s="110"/>
      <c r="F33" s="110"/>
      <c r="G33" s="110"/>
      <c r="H33" s="110"/>
      <c r="I33" s="110"/>
      <c r="J33" s="111"/>
      <c r="K33" s="109" t="s">
        <v>38</v>
      </c>
      <c r="L33" s="111"/>
      <c r="M33" s="109" t="s">
        <v>39</v>
      </c>
      <c r="N33" s="110"/>
      <c r="O33" s="111"/>
      <c r="P33" s="109" t="s">
        <v>40</v>
      </c>
      <c r="Q33" s="111"/>
    </row>
    <row r="34" spans="1:17" ht="11.45" customHeight="1" x14ac:dyDescent="0.15">
      <c r="A34" s="179"/>
      <c r="B34" s="67" t="s">
        <v>70</v>
      </c>
      <c r="C34" s="71">
        <v>8</v>
      </c>
      <c r="D34" s="108">
        <v>50</v>
      </c>
      <c r="E34" s="106"/>
      <c r="F34" s="106"/>
      <c r="G34" s="106"/>
      <c r="H34" s="106"/>
      <c r="I34" s="106"/>
      <c r="J34" s="107"/>
      <c r="K34" s="108">
        <f>C34*D34</f>
        <v>400</v>
      </c>
      <c r="L34" s="107"/>
      <c r="M34" s="112">
        <f>SUM(K34:L35)</f>
        <v>400</v>
      </c>
      <c r="N34" s="113"/>
      <c r="O34" s="114"/>
      <c r="P34" s="118"/>
      <c r="Q34" s="119"/>
    </row>
    <row r="35" spans="1:17" ht="11.45" customHeight="1" x14ac:dyDescent="0.15">
      <c r="A35" s="180"/>
      <c r="B35" s="67" t="s">
        <v>71</v>
      </c>
      <c r="C35" s="71"/>
      <c r="D35" s="108"/>
      <c r="E35" s="106"/>
      <c r="F35" s="106"/>
      <c r="G35" s="106"/>
      <c r="H35" s="106"/>
      <c r="I35" s="106"/>
      <c r="J35" s="107"/>
      <c r="K35" s="108">
        <f>C35*D35</f>
        <v>0</v>
      </c>
      <c r="L35" s="107"/>
      <c r="M35" s="115"/>
      <c r="N35" s="116"/>
      <c r="O35" s="117"/>
      <c r="P35" s="120"/>
      <c r="Q35" s="121"/>
    </row>
    <row r="36" spans="1:17" ht="12.75" customHeight="1" x14ac:dyDescent="0.15">
      <c r="A36" s="178" t="s">
        <v>72</v>
      </c>
      <c r="B36" s="67" t="s">
        <v>67</v>
      </c>
      <c r="C36" s="109" t="s">
        <v>73</v>
      </c>
      <c r="D36" s="110"/>
      <c r="E36" s="110"/>
      <c r="F36" s="110"/>
      <c r="G36" s="110"/>
      <c r="H36" s="110"/>
      <c r="I36" s="111"/>
      <c r="J36" s="68" t="s">
        <v>74</v>
      </c>
      <c r="K36" s="43" t="s">
        <v>96</v>
      </c>
      <c r="L36" s="68" t="s">
        <v>38</v>
      </c>
      <c r="M36" s="109" t="s">
        <v>39</v>
      </c>
      <c r="N36" s="110"/>
      <c r="O36" s="111"/>
      <c r="P36" s="109" t="s">
        <v>40</v>
      </c>
      <c r="Q36" s="111"/>
    </row>
    <row r="37" spans="1:17" ht="11.45" customHeight="1" x14ac:dyDescent="0.15">
      <c r="A37" s="179"/>
      <c r="B37" s="67" t="s">
        <v>92</v>
      </c>
      <c r="C37" s="108" t="s">
        <v>177</v>
      </c>
      <c r="D37" s="106"/>
      <c r="E37" s="106"/>
      <c r="F37" s="106"/>
      <c r="G37" s="106"/>
      <c r="H37" s="106"/>
      <c r="I37" s="107"/>
      <c r="J37" s="37">
        <v>6</v>
      </c>
      <c r="K37" s="71">
        <v>50</v>
      </c>
      <c r="L37" s="71">
        <f t="shared" ref="L37:L48" si="3">J37*K37</f>
        <v>300</v>
      </c>
      <c r="M37" s="185">
        <f>SUM(L37:L48)</f>
        <v>876.5</v>
      </c>
      <c r="N37" s="186"/>
      <c r="O37" s="187"/>
      <c r="P37" s="194"/>
      <c r="Q37" s="195"/>
    </row>
    <row r="38" spans="1:17" ht="11.45" customHeight="1" x14ac:dyDescent="0.15">
      <c r="A38" s="179"/>
      <c r="B38" s="67" t="s">
        <v>93</v>
      </c>
      <c r="C38" s="108"/>
      <c r="D38" s="106"/>
      <c r="E38" s="106"/>
      <c r="F38" s="106"/>
      <c r="G38" s="106"/>
      <c r="H38" s="106"/>
      <c r="I38" s="107"/>
      <c r="J38" s="37"/>
      <c r="K38" s="71"/>
      <c r="L38" s="71">
        <f t="shared" si="3"/>
        <v>0</v>
      </c>
      <c r="M38" s="188"/>
      <c r="N38" s="189"/>
      <c r="O38" s="190"/>
      <c r="P38" s="118"/>
      <c r="Q38" s="119"/>
    </row>
    <row r="39" spans="1:17" ht="11.45" customHeight="1" x14ac:dyDescent="0.15">
      <c r="A39" s="179"/>
      <c r="B39" s="67" t="s">
        <v>103</v>
      </c>
      <c r="C39" s="108"/>
      <c r="D39" s="106"/>
      <c r="E39" s="106"/>
      <c r="F39" s="106"/>
      <c r="G39" s="106"/>
      <c r="H39" s="106"/>
      <c r="I39" s="107"/>
      <c r="J39" s="71"/>
      <c r="K39" s="71"/>
      <c r="L39" s="71">
        <f t="shared" si="3"/>
        <v>0</v>
      </c>
      <c r="M39" s="188"/>
      <c r="N39" s="189"/>
      <c r="O39" s="190"/>
      <c r="P39" s="118"/>
      <c r="Q39" s="119"/>
    </row>
    <row r="40" spans="1:17" ht="11.45" customHeight="1" x14ac:dyDescent="0.15">
      <c r="A40" s="179"/>
      <c r="B40" s="67" t="s">
        <v>105</v>
      </c>
      <c r="C40" s="108"/>
      <c r="D40" s="106"/>
      <c r="E40" s="106"/>
      <c r="F40" s="106"/>
      <c r="G40" s="106"/>
      <c r="H40" s="106"/>
      <c r="I40" s="107"/>
      <c r="J40" s="71"/>
      <c r="K40" s="71"/>
      <c r="L40" s="71">
        <f t="shared" si="3"/>
        <v>0</v>
      </c>
      <c r="M40" s="188"/>
      <c r="N40" s="189"/>
      <c r="O40" s="190"/>
      <c r="P40" s="118"/>
      <c r="Q40" s="119"/>
    </row>
    <row r="41" spans="1:17" ht="11.45" customHeight="1" x14ac:dyDescent="0.15">
      <c r="A41" s="179"/>
      <c r="B41" s="67" t="s">
        <v>94</v>
      </c>
      <c r="C41" s="108" t="s">
        <v>177</v>
      </c>
      <c r="D41" s="106"/>
      <c r="E41" s="106"/>
      <c r="F41" s="106"/>
      <c r="G41" s="106"/>
      <c r="H41" s="106"/>
      <c r="I41" s="107"/>
      <c r="J41" s="71">
        <v>5</v>
      </c>
      <c r="K41" s="71">
        <v>40</v>
      </c>
      <c r="L41" s="71">
        <f t="shared" si="3"/>
        <v>200</v>
      </c>
      <c r="M41" s="188"/>
      <c r="N41" s="189"/>
      <c r="O41" s="190"/>
      <c r="P41" s="118"/>
      <c r="Q41" s="119"/>
    </row>
    <row r="42" spans="1:17" ht="11.45" customHeight="1" x14ac:dyDescent="0.15">
      <c r="A42" s="179"/>
      <c r="B42" s="67" t="s">
        <v>95</v>
      </c>
      <c r="C42" s="108"/>
      <c r="D42" s="106"/>
      <c r="E42" s="106"/>
      <c r="F42" s="106"/>
      <c r="G42" s="106"/>
      <c r="H42" s="106"/>
      <c r="I42" s="107"/>
      <c r="J42" s="71"/>
      <c r="K42" s="71"/>
      <c r="L42" s="71">
        <f t="shared" si="3"/>
        <v>0</v>
      </c>
      <c r="M42" s="188"/>
      <c r="N42" s="189"/>
      <c r="O42" s="190"/>
      <c r="P42" s="118"/>
      <c r="Q42" s="119"/>
    </row>
    <row r="43" spans="1:17" ht="11.45" customHeight="1" x14ac:dyDescent="0.15">
      <c r="A43" s="179"/>
      <c r="B43" s="67" t="s">
        <v>109</v>
      </c>
      <c r="C43" s="108"/>
      <c r="D43" s="106"/>
      <c r="E43" s="106"/>
      <c r="F43" s="106"/>
      <c r="G43" s="106"/>
      <c r="H43" s="106"/>
      <c r="I43" s="107"/>
      <c r="J43" s="71"/>
      <c r="K43" s="71"/>
      <c r="L43" s="71">
        <f t="shared" si="3"/>
        <v>0</v>
      </c>
      <c r="M43" s="188"/>
      <c r="N43" s="189"/>
      <c r="O43" s="190"/>
      <c r="P43" s="118"/>
      <c r="Q43" s="119"/>
    </row>
    <row r="44" spans="1:17" ht="11.45" customHeight="1" x14ac:dyDescent="0.15">
      <c r="A44" s="179"/>
      <c r="B44" s="67" t="s">
        <v>111</v>
      </c>
      <c r="C44" s="108" t="s">
        <v>177</v>
      </c>
      <c r="D44" s="106"/>
      <c r="E44" s="106"/>
      <c r="F44" s="106"/>
      <c r="G44" s="106"/>
      <c r="H44" s="106"/>
      <c r="I44" s="107"/>
      <c r="J44" s="71">
        <v>15300</v>
      </c>
      <c r="K44" s="71">
        <v>5.0000000000000001E-3</v>
      </c>
      <c r="L44" s="71">
        <f t="shared" si="3"/>
        <v>76.5</v>
      </c>
      <c r="M44" s="188"/>
      <c r="N44" s="189"/>
      <c r="O44" s="190"/>
      <c r="P44" s="118"/>
      <c r="Q44" s="119"/>
    </row>
    <row r="45" spans="1:17" ht="11.45" customHeight="1" x14ac:dyDescent="0.15">
      <c r="A45" s="179"/>
      <c r="B45" s="67" t="s">
        <v>75</v>
      </c>
      <c r="C45" s="108" t="s">
        <v>177</v>
      </c>
      <c r="D45" s="106"/>
      <c r="E45" s="106"/>
      <c r="F45" s="106"/>
      <c r="G45" s="106"/>
      <c r="H45" s="106"/>
      <c r="I45" s="107"/>
      <c r="J45" s="71">
        <v>2</v>
      </c>
      <c r="K45" s="71">
        <v>30</v>
      </c>
      <c r="L45" s="71">
        <f t="shared" si="3"/>
        <v>60</v>
      </c>
      <c r="M45" s="188"/>
      <c r="N45" s="189"/>
      <c r="O45" s="190"/>
      <c r="P45" s="118"/>
      <c r="Q45" s="119"/>
    </row>
    <row r="46" spans="1:17" ht="11.45" customHeight="1" x14ac:dyDescent="0.15">
      <c r="A46" s="179"/>
      <c r="B46" s="67" t="s">
        <v>113</v>
      </c>
      <c r="C46" s="108" t="s">
        <v>179</v>
      </c>
      <c r="D46" s="106"/>
      <c r="E46" s="106"/>
      <c r="F46" s="106"/>
      <c r="G46" s="106"/>
      <c r="H46" s="106"/>
      <c r="I46" s="107"/>
      <c r="J46" s="71">
        <v>8</v>
      </c>
      <c r="K46" s="71">
        <v>30</v>
      </c>
      <c r="L46" s="71">
        <f t="shared" si="3"/>
        <v>240</v>
      </c>
      <c r="M46" s="188"/>
      <c r="N46" s="189"/>
      <c r="O46" s="190"/>
      <c r="P46" s="118"/>
      <c r="Q46" s="119"/>
    </row>
    <row r="47" spans="1:17" ht="11.45" customHeight="1" x14ac:dyDescent="0.15">
      <c r="A47" s="179"/>
      <c r="B47" s="67" t="s">
        <v>115</v>
      </c>
      <c r="C47" s="108"/>
      <c r="D47" s="106"/>
      <c r="E47" s="106"/>
      <c r="F47" s="106"/>
      <c r="G47" s="106"/>
      <c r="H47" s="106"/>
      <c r="I47" s="107"/>
      <c r="J47" s="71"/>
      <c r="K47" s="71"/>
      <c r="L47" s="71">
        <f t="shared" si="3"/>
        <v>0</v>
      </c>
      <c r="M47" s="188"/>
      <c r="N47" s="189"/>
      <c r="O47" s="190"/>
      <c r="P47" s="118"/>
      <c r="Q47" s="119"/>
    </row>
    <row r="48" spans="1:17" ht="11.45" customHeight="1" x14ac:dyDescent="0.15">
      <c r="A48" s="180"/>
      <c r="B48" s="67" t="s">
        <v>76</v>
      </c>
      <c r="C48" s="108"/>
      <c r="D48" s="106"/>
      <c r="E48" s="106"/>
      <c r="F48" s="106"/>
      <c r="G48" s="106"/>
      <c r="H48" s="106"/>
      <c r="I48" s="107"/>
      <c r="J48" s="71"/>
      <c r="K48" s="71"/>
      <c r="L48" s="71">
        <f t="shared" si="3"/>
        <v>0</v>
      </c>
      <c r="M48" s="191"/>
      <c r="N48" s="192"/>
      <c r="O48" s="193"/>
      <c r="P48" s="120"/>
      <c r="Q48" s="121"/>
    </row>
    <row r="49" spans="1:17" ht="11.45" customHeight="1" x14ac:dyDescent="0.15">
      <c r="A49" s="181" t="s">
        <v>78</v>
      </c>
      <c r="B49" s="182"/>
      <c r="C49" s="64"/>
      <c r="D49" s="72"/>
      <c r="E49" s="72"/>
      <c r="F49" s="72"/>
      <c r="G49" s="72"/>
      <c r="H49" s="72"/>
      <c r="I49" s="72"/>
      <c r="J49" s="72"/>
      <c r="K49" s="72"/>
      <c r="L49" s="72"/>
      <c r="M49" s="93">
        <f>SUM(M37,M34,M24,M20,M7)</f>
        <v>1752.73271274375</v>
      </c>
      <c r="N49" s="94"/>
      <c r="O49" s="95"/>
      <c r="P49" s="183"/>
      <c r="Q49" s="184"/>
    </row>
    <row r="50" spans="1:17" ht="11.45" customHeight="1" x14ac:dyDescent="0.15">
      <c r="A50" s="128" t="s">
        <v>79</v>
      </c>
      <c r="B50" s="67" t="s">
        <v>77</v>
      </c>
      <c r="C50" s="130" t="s">
        <v>80</v>
      </c>
      <c r="D50" s="130"/>
      <c r="E50" s="130"/>
      <c r="F50" s="130"/>
      <c r="G50" s="130"/>
      <c r="H50" s="130"/>
      <c r="I50" s="130"/>
      <c r="J50" s="130"/>
      <c r="K50" s="109" t="s">
        <v>38</v>
      </c>
      <c r="L50" s="111"/>
      <c r="M50" s="109" t="s">
        <v>39</v>
      </c>
      <c r="N50" s="210"/>
      <c r="O50" s="211"/>
      <c r="P50" s="109" t="s">
        <v>40</v>
      </c>
      <c r="Q50" s="211"/>
    </row>
    <row r="51" spans="1:17" ht="11.45" customHeight="1" x14ac:dyDescent="0.15">
      <c r="A51" s="128"/>
      <c r="B51" s="67" t="s">
        <v>121</v>
      </c>
      <c r="C51" s="105">
        <v>0.05</v>
      </c>
      <c r="D51" s="106"/>
      <c r="E51" s="106"/>
      <c r="F51" s="106"/>
      <c r="G51" s="106"/>
      <c r="H51" s="106"/>
      <c r="I51" s="106"/>
      <c r="J51" s="107"/>
      <c r="K51" s="108">
        <f>M49*0.05</f>
        <v>87.63663563718751</v>
      </c>
      <c r="L51" s="107"/>
      <c r="M51" s="96">
        <f>SUM(K51:L55)</f>
        <v>485.33168815874433</v>
      </c>
      <c r="N51" s="97"/>
      <c r="O51" s="98"/>
      <c r="P51" s="70"/>
      <c r="Q51" s="63"/>
    </row>
    <row r="52" spans="1:17" ht="11.45" customHeight="1" x14ac:dyDescent="0.15">
      <c r="A52" s="128"/>
      <c r="B52" s="67" t="s">
        <v>122</v>
      </c>
      <c r="C52" s="105">
        <v>0.08</v>
      </c>
      <c r="D52" s="106"/>
      <c r="E52" s="106"/>
      <c r="F52" s="106"/>
      <c r="G52" s="106"/>
      <c r="H52" s="106"/>
      <c r="I52" s="106"/>
      <c r="J52" s="107"/>
      <c r="K52" s="108">
        <f>M49*0.08</f>
        <v>140.21861701949999</v>
      </c>
      <c r="L52" s="107"/>
      <c r="M52" s="99"/>
      <c r="N52" s="100"/>
      <c r="O52" s="101"/>
      <c r="P52" s="70"/>
      <c r="Q52" s="63"/>
    </row>
    <row r="53" spans="1:17" ht="11.45" customHeight="1" x14ac:dyDescent="0.15">
      <c r="A53" s="128"/>
      <c r="B53" s="67" t="s">
        <v>123</v>
      </c>
      <c r="C53" s="105">
        <v>0.13</v>
      </c>
      <c r="D53" s="106"/>
      <c r="E53" s="106"/>
      <c r="F53" s="106"/>
      <c r="G53" s="106"/>
      <c r="H53" s="106"/>
      <c r="I53" s="106"/>
      <c r="J53" s="107"/>
      <c r="K53" s="108">
        <f>(M49+K51+K52)*0.13</f>
        <v>257.47643550205686</v>
      </c>
      <c r="L53" s="107"/>
      <c r="M53" s="99"/>
      <c r="N53" s="100"/>
      <c r="O53" s="101"/>
      <c r="P53" s="70"/>
      <c r="Q53" s="63"/>
    </row>
    <row r="54" spans="1:17" ht="11.45" customHeight="1" x14ac:dyDescent="0.15">
      <c r="A54" s="128"/>
      <c r="B54" s="67" t="s">
        <v>81</v>
      </c>
      <c r="C54" s="206"/>
      <c r="D54" s="206"/>
      <c r="E54" s="206"/>
      <c r="F54" s="206"/>
      <c r="G54" s="206"/>
      <c r="H54" s="206"/>
      <c r="I54" s="206"/>
      <c r="J54" s="206"/>
      <c r="K54" s="207"/>
      <c r="L54" s="207"/>
      <c r="M54" s="99"/>
      <c r="N54" s="100"/>
      <c r="O54" s="101"/>
      <c r="P54" s="202"/>
      <c r="Q54" s="203"/>
    </row>
    <row r="55" spans="1:17" ht="11.45" customHeight="1" x14ac:dyDescent="0.15">
      <c r="A55" s="128"/>
      <c r="B55" s="67" t="s">
        <v>82</v>
      </c>
      <c r="C55" s="137"/>
      <c r="D55" s="138"/>
      <c r="E55" s="138"/>
      <c r="F55" s="138"/>
      <c r="G55" s="138"/>
      <c r="H55" s="208" t="s">
        <v>83</v>
      </c>
      <c r="I55" s="208"/>
      <c r="J55" s="209"/>
      <c r="K55" s="207"/>
      <c r="L55" s="207"/>
      <c r="M55" s="102"/>
      <c r="N55" s="103"/>
      <c r="O55" s="104"/>
      <c r="P55" s="204"/>
      <c r="Q55" s="205"/>
    </row>
    <row r="56" spans="1:17" ht="11.45" customHeight="1" x14ac:dyDescent="0.15">
      <c r="A56" s="196" t="s">
        <v>84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7">
        <f t="shared" ref="K56" si="4">M51+M37+M24+M20+M7+M34</f>
        <v>2238.0644009024945</v>
      </c>
      <c r="L56" s="198"/>
      <c r="M56" s="198"/>
      <c r="N56" s="198"/>
      <c r="O56" s="199"/>
      <c r="P56" s="200" t="s">
        <v>89</v>
      </c>
      <c r="Q56" s="201"/>
    </row>
  </sheetData>
  <protectedRanges>
    <protectedRange sqref="F3:H3 K5 E5:H5 K54:L54 C55:G55 D3 M3:M4 O3:O4 Q3:Q4 K7:K9 D10:D18 F7:F18 H7:H18" name="区域1_3" securityDescriptor=""/>
    <protectedRange sqref="C34:J35 J24:K32 J39:K48" name="区域1_3_1" securityDescriptor=""/>
    <protectedRange sqref="K3" name="区域1_3_2" securityDescriptor=""/>
  </protectedRanges>
  <mergeCells count="103">
    <mergeCell ref="A1:Q1"/>
    <mergeCell ref="A2:B2"/>
    <mergeCell ref="C2:F2"/>
    <mergeCell ref="G2:I2"/>
    <mergeCell ref="J2:L2"/>
    <mergeCell ref="M2:N2"/>
    <mergeCell ref="O2:Q2"/>
    <mergeCell ref="A3:B3"/>
    <mergeCell ref="C3:H5"/>
    <mergeCell ref="I3:J3"/>
    <mergeCell ref="M3:Q3"/>
    <mergeCell ref="A4:B5"/>
    <mergeCell ref="I4:J4"/>
    <mergeCell ref="M4:Q4"/>
    <mergeCell ref="I5:J5"/>
    <mergeCell ref="M5:Q5"/>
    <mergeCell ref="P19:Q19"/>
    <mergeCell ref="D20:I20"/>
    <mergeCell ref="J20:L20"/>
    <mergeCell ref="M20:O22"/>
    <mergeCell ref="P20:Q22"/>
    <mergeCell ref="D21:I21"/>
    <mergeCell ref="A6:A18"/>
    <mergeCell ref="D6:H6"/>
    <mergeCell ref="M6:O6"/>
    <mergeCell ref="P6:Q6"/>
    <mergeCell ref="M7:O18"/>
    <mergeCell ref="P7:Q18"/>
    <mergeCell ref="J21:L21"/>
    <mergeCell ref="D22:I22"/>
    <mergeCell ref="J22:L22"/>
    <mergeCell ref="A23:A32"/>
    <mergeCell ref="D23:I23"/>
    <mergeCell ref="M23:O23"/>
    <mergeCell ref="D31:I31"/>
    <mergeCell ref="D32:I32"/>
    <mergeCell ref="A19:A22"/>
    <mergeCell ref="D19:I19"/>
    <mergeCell ref="J19:L19"/>
    <mergeCell ref="M19:O19"/>
    <mergeCell ref="P23:Q23"/>
    <mergeCell ref="D24:G24"/>
    <mergeCell ref="M24:O32"/>
    <mergeCell ref="P24:Q32"/>
    <mergeCell ref="D25:G25"/>
    <mergeCell ref="D26:G26"/>
    <mergeCell ref="D27:I27"/>
    <mergeCell ref="D28:I28"/>
    <mergeCell ref="D29:I29"/>
    <mergeCell ref="D30:I30"/>
    <mergeCell ref="K35:L35"/>
    <mergeCell ref="A36:A48"/>
    <mergeCell ref="C36:I36"/>
    <mergeCell ref="M36:O36"/>
    <mergeCell ref="P36:Q36"/>
    <mergeCell ref="C37:I37"/>
    <mergeCell ref="M37:O48"/>
    <mergeCell ref="P37:Q48"/>
    <mergeCell ref="C38:I38"/>
    <mergeCell ref="C39:I39"/>
    <mergeCell ref="A33:A35"/>
    <mergeCell ref="D33:J33"/>
    <mergeCell ref="K33:L33"/>
    <mergeCell ref="M33:O33"/>
    <mergeCell ref="P33:Q33"/>
    <mergeCell ref="D34:J34"/>
    <mergeCell ref="K34:L34"/>
    <mergeCell ref="M34:O35"/>
    <mergeCell ref="P34:Q35"/>
    <mergeCell ref="D35:J35"/>
    <mergeCell ref="C46:I46"/>
    <mergeCell ref="C47:I47"/>
    <mergeCell ref="C48:I48"/>
    <mergeCell ref="A49:B49"/>
    <mergeCell ref="M49:O49"/>
    <mergeCell ref="P49:Q49"/>
    <mergeCell ref="C40:I40"/>
    <mergeCell ref="C41:I41"/>
    <mergeCell ref="C42:I42"/>
    <mergeCell ref="C43:I43"/>
    <mergeCell ref="C44:I44"/>
    <mergeCell ref="C45:I45"/>
    <mergeCell ref="A56:J56"/>
    <mergeCell ref="K56:O56"/>
    <mergeCell ref="P56:Q56"/>
    <mergeCell ref="C53:J53"/>
    <mergeCell ref="K53:L53"/>
    <mergeCell ref="C54:J54"/>
    <mergeCell ref="K54:L54"/>
    <mergeCell ref="P54:Q55"/>
    <mergeCell ref="C55:G55"/>
    <mergeCell ref="H55:J55"/>
    <mergeCell ref="K55:L55"/>
    <mergeCell ref="A50:A55"/>
    <mergeCell ref="C50:J50"/>
    <mergeCell ref="K50:L50"/>
    <mergeCell ref="M50:O50"/>
    <mergeCell ref="P50:Q50"/>
    <mergeCell ref="C51:J51"/>
    <mergeCell ref="K51:L51"/>
    <mergeCell ref="M51:O55"/>
    <mergeCell ref="C52:J52"/>
    <mergeCell ref="K52:L52"/>
  </mergeCells>
  <phoneticPr fontId="3" type="noConversion"/>
  <pageMargins left="0.75" right="0.75" top="1" bottom="1" header="0.51180555555555596" footer="0.51180555555555596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报价总表</vt:lpstr>
      <vt:lpstr>1铸件蜡模</vt:lpstr>
      <vt:lpstr>2镜座固定片L切口模</vt:lpstr>
      <vt:lpstr>3镜座固定片R切口模</vt:lpstr>
      <vt:lpstr>4镜座钣金半剪模</vt:lpstr>
      <vt:lpstr>5镜座L焊胎1序</vt:lpstr>
      <vt:lpstr>6镜座L焊胎2序</vt:lpstr>
      <vt:lpstr>7镜座R焊胎1序</vt:lpstr>
      <vt:lpstr>8镜座R焊胎2序</vt:lpstr>
      <vt:lpstr>9镜杆总成焊胎L</vt:lpstr>
      <vt:lpstr>10镜杆总成焊胎R</vt:lpstr>
      <vt:lpstr>设变维修报价表</vt:lpstr>
      <vt:lpstr>设变维修报价表!Print_Area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王文乐</cp:lastModifiedBy>
  <cp:lastPrinted>2019-12-03T00:58:00Z</cp:lastPrinted>
  <dcterms:created xsi:type="dcterms:W3CDTF">2006-09-13T11:21:00Z</dcterms:created>
  <dcterms:modified xsi:type="dcterms:W3CDTF">2020-04-09T10:01:14Z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5CF220C2">
    <vt:lpwstr/>
  </property>
  <property fmtid="{D5CDD505-2E9C-101B-9397-08002B2CF9AE}" pid="3" name="IVID60D5E5B2">
    <vt:lpwstr/>
  </property>
  <property fmtid="{D5CDD505-2E9C-101B-9397-08002B2CF9AE}" pid="4" name="IVID7ABCC19B">
    <vt:lpwstr/>
  </property>
  <property fmtid="{D5CDD505-2E9C-101B-9397-08002B2CF9AE}" pid="5" name="IVID5BB85C">
    <vt:lpwstr/>
  </property>
  <property fmtid="{D5CDD505-2E9C-101B-9397-08002B2CF9AE}" pid="6" name="IVID5039FE14">
    <vt:lpwstr/>
  </property>
  <property fmtid="{D5CDD505-2E9C-101B-9397-08002B2CF9AE}" pid="7" name="IVID5C0BECEE">
    <vt:lpwstr/>
  </property>
  <property fmtid="{D5CDD505-2E9C-101B-9397-08002B2CF9AE}" pid="8" name="IVIDF9F32">
    <vt:lpwstr/>
  </property>
  <property fmtid="{D5CDD505-2E9C-101B-9397-08002B2CF9AE}" pid="9" name="IVID6404C780">
    <vt:lpwstr/>
  </property>
  <property fmtid="{D5CDD505-2E9C-101B-9397-08002B2CF9AE}" pid="10" name="IVIDD1C6C0">
    <vt:lpwstr/>
  </property>
  <property fmtid="{D5CDD505-2E9C-101B-9397-08002B2CF9AE}" pid="11" name="IVIDD07946C9">
    <vt:lpwstr/>
  </property>
  <property fmtid="{D5CDD505-2E9C-101B-9397-08002B2CF9AE}" pid="12" name="IVIDFAA47FD5">
    <vt:lpwstr/>
  </property>
  <property fmtid="{D5CDD505-2E9C-101B-9397-08002B2CF9AE}" pid="13" name="IVID489E5FB3">
    <vt:lpwstr/>
  </property>
  <property fmtid="{D5CDD505-2E9C-101B-9397-08002B2CF9AE}" pid="14" name="IVID20093A88">
    <vt:lpwstr/>
  </property>
  <property fmtid="{D5CDD505-2E9C-101B-9397-08002B2CF9AE}" pid="15" name="IVIDC46C1A88">
    <vt:lpwstr/>
  </property>
  <property fmtid="{D5CDD505-2E9C-101B-9397-08002B2CF9AE}" pid="16" name="IVID12845393">
    <vt:lpwstr/>
  </property>
  <property fmtid="{D5CDD505-2E9C-101B-9397-08002B2CF9AE}" pid="17" name="IVID68F1EA06">
    <vt:lpwstr/>
  </property>
  <property fmtid="{D5CDD505-2E9C-101B-9397-08002B2CF9AE}" pid="18" name="IVIDC495490D">
    <vt:lpwstr/>
  </property>
  <property fmtid="{D5CDD505-2E9C-101B-9397-08002B2CF9AE}" pid="19" name="KSOProductBuildVer">
    <vt:lpwstr>2052-10.1.0.7566</vt:lpwstr>
  </property>
</Properties>
</file>