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firstSheet="3" activeTab="3"/>
  </bookViews>
  <sheets>
    <sheet name="V1" sheetId="1" state="hidden" r:id="rId1"/>
    <sheet name="V2" sheetId="2" state="hidden" r:id="rId2"/>
    <sheet name="V3" sheetId="3" state="hidden" r:id="rId3"/>
    <sheet name="V4" sheetId="4" r:id="rId4"/>
  </sheets>
  <calcPr calcId="144525"/>
</workbook>
</file>

<file path=xl/comments1.xml><?xml version="1.0" encoding="utf-8"?>
<comments xmlns="http://schemas.openxmlformats.org/spreadsheetml/2006/main">
  <authors>
    <author>gupen</author>
  </authors>
  <commentList>
    <comment ref="E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按实际发生</t>
        </r>
      </text>
    </comment>
    <comment ref="C4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仓储面积是否会随库存变动</t>
        </r>
      </text>
    </comment>
    <comment ref="H4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按实际发生
</t>
        </r>
      </text>
    </comment>
    <comment ref="H10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预估</t>
        </r>
      </text>
    </comment>
    <comment ref="E14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按实际发生
</t>
        </r>
      </text>
    </comment>
    <comment ref="H15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按实际发生
</t>
        </r>
      </text>
    </comment>
    <comment ref="H21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预估</t>
        </r>
      </text>
    </comment>
  </commentList>
</comments>
</file>

<file path=xl/comments2.xml><?xml version="1.0" encoding="utf-8"?>
<comments xmlns="http://schemas.openxmlformats.org/spreadsheetml/2006/main">
  <authors>
    <author>gupen</author>
  </authors>
  <commentList>
    <comment ref="E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按实际发生</t>
        </r>
      </text>
    </comment>
    <comment ref="C4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仓储面积是否会随库存变动</t>
        </r>
      </text>
    </comment>
    <comment ref="N15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含税</t>
        </r>
      </text>
    </comment>
  </commentList>
</comments>
</file>

<file path=xl/comments3.xml><?xml version="1.0" encoding="utf-8"?>
<comments xmlns="http://schemas.openxmlformats.org/spreadsheetml/2006/main">
  <authors>
    <author>Administrator</author>
    <author>gupen</author>
  </authors>
  <commentList>
    <comment ref="N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现有服务人员</t>
        </r>
      </text>
    </comment>
    <comment ref="I6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N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现有人员  越分减1人</t>
        </r>
      </text>
    </comment>
    <comment ref="I21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N21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减编1人</t>
        </r>
      </text>
    </comment>
    <comment ref="I37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N37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减编1人</t>
        </r>
      </text>
    </comment>
  </commentList>
</comments>
</file>

<file path=xl/comments4.xml><?xml version="1.0" encoding="utf-8"?>
<comments xmlns="http://schemas.openxmlformats.org/spreadsheetml/2006/main">
  <authors>
    <author>Administrator</author>
    <author>gupen</author>
  </authors>
  <commentList>
    <comment ref="Q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现有服务人员</t>
        </r>
      </text>
    </comment>
    <comment ref="J7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J15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J23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J36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J44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J52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J65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Q65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减编1人</t>
        </r>
      </text>
    </comment>
    <comment ref="J73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J83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运输方式改变</t>
        </r>
      </text>
    </comment>
    <comment ref="Q83" authorId="1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减编1人</t>
        </r>
      </text>
    </comment>
  </commentList>
</comments>
</file>

<file path=xl/sharedStrings.xml><?xml version="1.0" encoding="utf-8"?>
<sst xmlns="http://schemas.openxmlformats.org/spreadsheetml/2006/main" count="548" uniqueCount="109">
  <si>
    <t>中天物流（北京）有限公司三方物流方案</t>
  </si>
  <si>
    <t>方案一</t>
  </si>
  <si>
    <t>方案简述</t>
  </si>
  <si>
    <t>仓储</t>
  </si>
  <si>
    <t>装卸</t>
  </si>
  <si>
    <t>配送</t>
  </si>
  <si>
    <t>综合人工</t>
  </si>
  <si>
    <t>月度
费用合计</t>
  </si>
  <si>
    <t>备注</t>
  </si>
  <si>
    <t>面积（㎡）</t>
  </si>
  <si>
    <t>租金标准（元/平/天）</t>
  </si>
  <si>
    <t>水电</t>
  </si>
  <si>
    <t>月租金</t>
  </si>
  <si>
    <t>设备</t>
  </si>
  <si>
    <t>燃料</t>
  </si>
  <si>
    <t>其他</t>
  </si>
  <si>
    <t>车厂</t>
  </si>
  <si>
    <t>车型产品</t>
  </si>
  <si>
    <t>运费（元/件）</t>
  </si>
  <si>
    <t>月度数量预估</t>
  </si>
  <si>
    <t>运费</t>
  </si>
  <si>
    <t>仅租用场地，自配送装卸、人员自定</t>
  </si>
  <si>
    <t>叉车一台</t>
  </si>
  <si>
    <t>叉车油料</t>
  </si>
  <si>
    <t>/</t>
  </si>
  <si>
    <t>福田</t>
  </si>
  <si>
    <t>H3座椅</t>
  </si>
  <si>
    <t>现编人员10人</t>
  </si>
  <si>
    <t>H3卧铺</t>
  </si>
  <si>
    <t>H4座椅</t>
  </si>
  <si>
    <t>H4吊铺</t>
  </si>
  <si>
    <t>越野车</t>
  </si>
  <si>
    <t>四分座</t>
  </si>
  <si>
    <t>六分座</t>
  </si>
  <si>
    <t>小计</t>
  </si>
  <si>
    <t>年度</t>
  </si>
  <si>
    <t>方案二</t>
  </si>
  <si>
    <t>人工（人/月）</t>
  </si>
  <si>
    <t>租用场地，三方装卸，自配送、人员自定</t>
  </si>
  <si>
    <t>1人</t>
  </si>
  <si>
    <t>方案三</t>
  </si>
  <si>
    <t>管理费（配送服务费*20%）
（含入库管理、配送装卸、器具返回服务）</t>
  </si>
  <si>
    <t>收费标准(元/件）</t>
  </si>
  <si>
    <t>配送费</t>
  </si>
  <si>
    <t>三方物流</t>
  </si>
  <si>
    <t>外部费用</t>
  </si>
  <si>
    <t>内部费用</t>
  </si>
  <si>
    <t>费用合计</t>
  </si>
  <si>
    <t>原租赁费/
综合人工</t>
  </si>
  <si>
    <t>运费（元/辆次）</t>
  </si>
  <si>
    <t>月度辆次预估</t>
  </si>
  <si>
    <t>未税</t>
  </si>
  <si>
    <t>收费标准（元/件）</t>
  </si>
  <si>
    <t>装卸费</t>
  </si>
  <si>
    <t>留现编人员4人</t>
  </si>
  <si>
    <t>三方物流方案</t>
  </si>
  <si>
    <t>原费用</t>
  </si>
  <si>
    <t>服务</t>
  </si>
  <si>
    <t>合计</t>
  </si>
  <si>
    <t>厂房</t>
  </si>
  <si>
    <t>路途</t>
  </si>
  <si>
    <t>收费标准</t>
  </si>
  <si>
    <t>装卸人工</t>
  </si>
  <si>
    <t>人工</t>
  </si>
  <si>
    <t>月度平均</t>
  </si>
  <si>
    <t>黄骅-三方</t>
  </si>
  <si>
    <t>2000元*180辆次</t>
  </si>
  <si>
    <t>黄骅-天津</t>
  </si>
  <si>
    <t>三方-欧曼</t>
  </si>
  <si>
    <t>150元*360辆次</t>
  </si>
  <si>
    <t>天津-主机厂</t>
  </si>
  <si>
    <t>三方-越野车</t>
  </si>
  <si>
    <t>说明：</t>
  </si>
  <si>
    <t>节约</t>
  </si>
  <si>
    <t>仓存房租方面，月度费用降低8.5万；</t>
  </si>
  <si>
    <t>运输配送方面，月度费用降低21万左右，主要为节省黄骅到天津运费；</t>
  </si>
  <si>
    <t>欧曼自己二次运输与现场服务
越野车托管</t>
  </si>
  <si>
    <t>1.2/1.1</t>
  </si>
  <si>
    <t>运输配送方面，月度费用降低22万左右，主要为节省黄骅到天津运费；</t>
  </si>
  <si>
    <t>越分+欧曼装卸与越分配送降15%</t>
  </si>
  <si>
    <t>装卸人员减编，服务人员减编；</t>
  </si>
  <si>
    <t>服务费</t>
  </si>
  <si>
    <t>收费标准（20%）</t>
  </si>
  <si>
    <t>越分托管；欧曼自己负责现场服务。</t>
  </si>
  <si>
    <r>
      <rPr>
        <sz val="11"/>
        <color theme="1"/>
        <rFont val="微软雅黑"/>
        <charset val="134"/>
      </rPr>
      <t>运输配送方面，月度费用降低</t>
    </r>
    <r>
      <rPr>
        <b/>
        <sz val="11"/>
        <color theme="1"/>
        <rFont val="微软雅黑"/>
        <charset val="134"/>
      </rPr>
      <t>原黄骅至天津运费10万左右；</t>
    </r>
  </si>
  <si>
    <t>第 三 方 仓 储 方 案</t>
  </si>
  <si>
    <t>电</t>
  </si>
  <si>
    <t>收费标准(自运）</t>
  </si>
  <si>
    <t>仅租用场地，增加配送装卸、人员管理</t>
  </si>
  <si>
    <r>
      <rPr>
        <sz val="11"/>
        <color theme="1"/>
        <rFont val="微软雅黑"/>
        <charset val="134"/>
      </rPr>
      <t>中天物流（离欧曼18公里）</t>
    </r>
    <r>
      <rPr>
        <b/>
        <sz val="11"/>
        <color theme="1"/>
        <rFont val="微软雅黑"/>
        <charset val="134"/>
      </rPr>
      <t>6%增值税发票</t>
    </r>
  </si>
  <si>
    <t>2300元*180辆次</t>
  </si>
  <si>
    <t>此方案需要自己增加装卸工与仓储管理（预计6人）与叉车，安全风险较高。</t>
  </si>
  <si>
    <t>100元*360辆次</t>
  </si>
  <si>
    <r>
      <rPr>
        <sz val="11"/>
        <color theme="1"/>
        <rFont val="微软雅黑"/>
        <charset val="134"/>
      </rPr>
      <t>通联物流(陆）（离欧曼12公里）</t>
    </r>
    <r>
      <rPr>
        <b/>
        <sz val="11"/>
        <color theme="1"/>
        <rFont val="微软雅黑"/>
        <charset val="134"/>
      </rPr>
      <t>3%增值税</t>
    </r>
  </si>
  <si>
    <t>1500（额外加20%公摊）</t>
  </si>
  <si>
    <t>100元*100辆次</t>
  </si>
  <si>
    <r>
      <rPr>
        <sz val="11"/>
        <color theme="1"/>
        <rFont val="微软雅黑"/>
        <charset val="134"/>
      </rPr>
      <t>友联物流（离欧曼5公里）</t>
    </r>
    <r>
      <rPr>
        <b/>
        <sz val="11"/>
        <color theme="1"/>
        <rFont val="微软雅黑"/>
        <charset val="134"/>
      </rPr>
      <t>6%增值税发票</t>
    </r>
  </si>
  <si>
    <t>80元*360辆次</t>
  </si>
  <si>
    <t>装卸/分拣以及仓储管理</t>
  </si>
  <si>
    <t>库房+装卸+仓储管理</t>
  </si>
  <si>
    <t>可行性较高。仓储、装卸由周转库负责。</t>
  </si>
  <si>
    <t>80元*100辆次</t>
  </si>
  <si>
    <t>按照65/平包括仓储、装卸、分拣</t>
  </si>
  <si>
    <t>仓储、分拣、装卸按照0.3%计提，按照2200万计算66000</t>
  </si>
  <si>
    <t>此方案由周转库全负责，但是欧曼现场服务不负责。费用较高，可行性不高。</t>
  </si>
  <si>
    <r>
      <t>100元*360辆次（</t>
    </r>
    <r>
      <rPr>
        <b/>
        <sz val="11"/>
        <color theme="1"/>
        <rFont val="微软雅黑"/>
        <charset val="134"/>
      </rPr>
      <t>需自运</t>
    </r>
    <r>
      <rPr>
        <sz val="11"/>
        <color theme="1"/>
        <rFont val="微软雅黑"/>
        <charset val="134"/>
      </rPr>
      <t>）</t>
    </r>
  </si>
  <si>
    <t>260元*100辆次</t>
  </si>
  <si>
    <t>按照销售额的 0.9% 收取，按2000万计算每月18万</t>
  </si>
  <si>
    <t>仓储、分拣、装卸按照销售额的 0.5% 收取，按2200万计算每月11万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</si>
</sst>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0_ "/>
    <numFmt numFmtId="177" formatCode="#,##0.00000000_ "/>
    <numFmt numFmtId="178" formatCode="#,##0.0_ "/>
    <numFmt numFmtId="179" formatCode="#,##0_ "/>
    <numFmt numFmtId="180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28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51">
    <border>
      <left/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11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2" borderId="49" applyNumberFormat="0" applyFont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43" applyNumberFormat="0" applyFill="0" applyAlignment="0" applyProtection="0">
      <alignment vertical="center"/>
    </xf>
    <xf numFmtId="0" fontId="11" fillId="0" borderId="4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48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4" fillId="31" borderId="50" applyNumberFormat="0" applyAlignment="0" applyProtection="0">
      <alignment vertical="center"/>
    </xf>
    <xf numFmtId="0" fontId="23" fillId="31" borderId="44" applyNumberFormat="0" applyAlignment="0" applyProtection="0">
      <alignment vertical="center"/>
    </xf>
    <xf numFmtId="0" fontId="19" fillId="21" borderId="4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179" fontId="1" fillId="0" borderId="0" xfId="0" applyNumberFormat="1" applyFont="1">
      <alignment vertical="center"/>
    </xf>
    <xf numFmtId="179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vertical="center" wrapText="1"/>
    </xf>
    <xf numFmtId="179" fontId="2" fillId="0" borderId="0" xfId="0" applyNumberFormat="1" applyFont="1">
      <alignment vertical="center"/>
    </xf>
    <xf numFmtId="179" fontId="2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 wrapText="1"/>
    </xf>
    <xf numFmtId="179" fontId="1" fillId="0" borderId="4" xfId="0" applyNumberFormat="1" applyFont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179" fontId="1" fillId="0" borderId="4" xfId="0" applyNumberFormat="1" applyFont="1" applyBorder="1" applyAlignment="1">
      <alignment horizontal="center" vertical="center" wrapText="1"/>
    </xf>
    <xf numFmtId="17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9" fontId="1" fillId="0" borderId="5" xfId="0" applyNumberFormat="1" applyFont="1" applyFill="1" applyBorder="1" applyAlignment="1">
      <alignment horizontal="center" vertical="center" wrapText="1"/>
    </xf>
    <xf numFmtId="179" fontId="2" fillId="0" borderId="6" xfId="0" applyNumberFormat="1" applyFont="1" applyBorder="1" applyAlignment="1">
      <alignment horizontal="center" vertical="center" wrapText="1"/>
    </xf>
    <xf numFmtId="179" fontId="2" fillId="0" borderId="7" xfId="0" applyNumberFormat="1" applyFont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9" fontId="2" fillId="0" borderId="8" xfId="0" applyNumberFormat="1" applyFont="1" applyBorder="1" applyAlignment="1">
      <alignment horizontal="center" vertical="center" wrapText="1"/>
    </xf>
    <xf numFmtId="179" fontId="2" fillId="0" borderId="4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179" fontId="1" fillId="0" borderId="6" xfId="0" applyNumberFormat="1" applyFont="1" applyBorder="1" applyAlignment="1">
      <alignment horizontal="center" vertical="center" wrapText="1"/>
    </xf>
    <xf numFmtId="179" fontId="1" fillId="0" borderId="9" xfId="0" applyNumberFormat="1" applyFont="1" applyBorder="1" applyAlignment="1">
      <alignment horizontal="center" vertical="center" wrapText="1"/>
    </xf>
    <xf numFmtId="179" fontId="1" fillId="0" borderId="10" xfId="0" applyNumberFormat="1" applyFont="1" applyFill="1" applyBorder="1" applyAlignment="1">
      <alignment horizontal="center" vertical="center"/>
    </xf>
    <xf numFmtId="178" fontId="1" fillId="0" borderId="10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/>
    </xf>
    <xf numFmtId="179" fontId="1" fillId="0" borderId="10" xfId="0" applyNumberFormat="1" applyFont="1" applyFill="1" applyBorder="1" applyAlignment="1">
      <alignment horizontal="center" vertical="center" wrapText="1"/>
    </xf>
    <xf numFmtId="179" fontId="1" fillId="0" borderId="10" xfId="0" applyNumberFormat="1" applyFont="1" applyBorder="1" applyAlignment="1">
      <alignment horizontal="center" vertical="center"/>
    </xf>
    <xf numFmtId="179" fontId="1" fillId="0" borderId="10" xfId="0" applyNumberFormat="1" applyFont="1" applyBorder="1" applyAlignment="1">
      <alignment horizontal="left" vertic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9" fontId="1" fillId="0" borderId="11" xfId="0" applyNumberFormat="1" applyFont="1" applyBorder="1" applyAlignment="1">
      <alignment horizontal="center" vertical="center" wrapText="1"/>
    </xf>
    <xf numFmtId="179" fontId="1" fillId="0" borderId="12" xfId="0" applyNumberFormat="1" applyFont="1" applyBorder="1" applyAlignment="1">
      <alignment horizontal="center" vertical="center" wrapText="1"/>
    </xf>
    <xf numFmtId="178" fontId="1" fillId="0" borderId="10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left" vertical="center"/>
    </xf>
    <xf numFmtId="179" fontId="2" fillId="0" borderId="0" xfId="0" applyNumberFormat="1" applyFont="1" applyFill="1" applyAlignment="1">
      <alignment horizontal="center" vertical="center"/>
    </xf>
    <xf numFmtId="179" fontId="4" fillId="0" borderId="13" xfId="0" applyNumberFormat="1" applyFont="1" applyBorder="1" applyAlignment="1">
      <alignment horizontal="center" vertical="center" wrapText="1"/>
    </xf>
    <xf numFmtId="179" fontId="1" fillId="0" borderId="14" xfId="0" applyNumberFormat="1" applyFont="1" applyBorder="1" applyAlignment="1">
      <alignment horizontal="center" vertical="center"/>
    </xf>
    <xf numFmtId="179" fontId="1" fillId="0" borderId="13" xfId="0" applyNumberFormat="1" applyFont="1" applyBorder="1" applyAlignment="1">
      <alignment horizontal="center" vertical="center"/>
    </xf>
    <xf numFmtId="179" fontId="4" fillId="0" borderId="15" xfId="0" applyNumberFormat="1" applyFont="1" applyBorder="1" applyAlignment="1">
      <alignment horizontal="center" vertical="center" wrapText="1"/>
    </xf>
    <xf numFmtId="179" fontId="1" fillId="0" borderId="16" xfId="0" applyNumberFormat="1" applyFont="1" applyBorder="1" applyAlignment="1">
      <alignment horizontal="center" vertical="center"/>
    </xf>
    <xf numFmtId="179" fontId="1" fillId="0" borderId="15" xfId="0" applyNumberFormat="1" applyFont="1" applyBorder="1" applyAlignment="1">
      <alignment horizontal="center" vertical="center"/>
    </xf>
    <xf numFmtId="179" fontId="1" fillId="0" borderId="17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179" fontId="2" fillId="2" borderId="4" xfId="0" applyNumberFormat="1" applyFont="1" applyFill="1" applyBorder="1" applyAlignment="1">
      <alignment horizontal="center" vertical="center"/>
    </xf>
    <xf numFmtId="179" fontId="1" fillId="2" borderId="10" xfId="0" applyNumberFormat="1" applyFont="1" applyFill="1" applyBorder="1" applyAlignment="1">
      <alignment horizontal="center" vertical="center"/>
    </xf>
    <xf numFmtId="179" fontId="2" fillId="0" borderId="18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/>
    </xf>
    <xf numFmtId="179" fontId="2" fillId="0" borderId="18" xfId="0" applyNumberFormat="1" applyFont="1" applyBorder="1" applyAlignment="1">
      <alignment horizontal="center" vertical="center"/>
    </xf>
    <xf numFmtId="179" fontId="2" fillId="0" borderId="19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/>
    </xf>
    <xf numFmtId="179" fontId="2" fillId="0" borderId="19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 wrapText="1"/>
    </xf>
    <xf numFmtId="179" fontId="1" fillId="0" borderId="21" xfId="0" applyNumberFormat="1" applyFont="1" applyBorder="1" applyAlignment="1">
      <alignment horizontal="center" vertical="center" wrapText="1"/>
    </xf>
    <xf numFmtId="176" fontId="1" fillId="0" borderId="21" xfId="0" applyNumberFormat="1" applyFont="1" applyBorder="1" applyAlignment="1">
      <alignment horizontal="center" vertical="center"/>
    </xf>
    <xf numFmtId="179" fontId="1" fillId="0" borderId="21" xfId="0" applyNumberFormat="1" applyFont="1" applyBorder="1" applyAlignment="1">
      <alignment horizontal="center" vertical="center"/>
    </xf>
    <xf numFmtId="179" fontId="1" fillId="0" borderId="10" xfId="0" applyNumberFormat="1" applyFont="1" applyFill="1" applyBorder="1" applyAlignment="1">
      <alignment horizontal="left" vertical="center"/>
    </xf>
    <xf numFmtId="180" fontId="2" fillId="0" borderId="18" xfId="0" applyNumberFormat="1" applyFont="1" applyBorder="1" applyAlignment="1">
      <alignment horizontal="center" vertical="center"/>
    </xf>
    <xf numFmtId="180" fontId="2" fillId="0" borderId="19" xfId="0" applyNumberFormat="1" applyFont="1" applyBorder="1" applyAlignment="1">
      <alignment horizontal="center" vertical="center"/>
    </xf>
    <xf numFmtId="180" fontId="1" fillId="0" borderId="21" xfId="0" applyNumberFormat="1" applyFont="1" applyBorder="1" applyAlignment="1">
      <alignment horizontal="center" vertical="center"/>
    </xf>
    <xf numFmtId="179" fontId="1" fillId="0" borderId="13" xfId="0" applyNumberFormat="1" applyFont="1" applyBorder="1" applyAlignment="1">
      <alignment horizontal="center" vertical="center" wrapText="1"/>
    </xf>
    <xf numFmtId="179" fontId="1" fillId="0" borderId="15" xfId="0" applyNumberFormat="1" applyFont="1" applyBorder="1" applyAlignment="1">
      <alignment horizontal="center" vertical="center" wrapText="1"/>
    </xf>
    <xf numFmtId="179" fontId="1" fillId="0" borderId="22" xfId="0" applyNumberFormat="1" applyFont="1" applyFill="1" applyBorder="1" applyAlignment="1">
      <alignment horizontal="center" vertical="center" wrapText="1"/>
    </xf>
    <xf numFmtId="179" fontId="1" fillId="0" borderId="23" xfId="0" applyNumberFormat="1" applyFont="1" applyFill="1" applyBorder="1" applyAlignment="1">
      <alignment horizontal="center" vertical="center" wrapText="1"/>
    </xf>
    <xf numFmtId="179" fontId="1" fillId="0" borderId="24" xfId="0" applyNumberFormat="1" applyFont="1" applyFill="1" applyBorder="1" applyAlignment="1">
      <alignment horizontal="center" vertical="center" wrapText="1"/>
    </xf>
    <xf numFmtId="179" fontId="2" fillId="0" borderId="5" xfId="0" applyNumberFormat="1" applyFont="1" applyFill="1" applyBorder="1" applyAlignment="1">
      <alignment horizontal="center" vertical="center"/>
    </xf>
    <xf numFmtId="179" fontId="2" fillId="0" borderId="25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179" fontId="1" fillId="0" borderId="26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179" fontId="1" fillId="0" borderId="22" xfId="0" applyNumberFormat="1" applyFont="1" applyFill="1" applyBorder="1" applyAlignment="1">
      <alignment horizontal="center" vertical="center"/>
    </xf>
    <xf numFmtId="179" fontId="1" fillId="0" borderId="24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80" fontId="2" fillId="2" borderId="5" xfId="0" applyNumberFormat="1" applyFont="1" applyFill="1" applyBorder="1" applyAlignment="1">
      <alignment horizontal="center" vertical="center"/>
    </xf>
    <xf numFmtId="179" fontId="2" fillId="2" borderId="5" xfId="0" applyNumberFormat="1" applyFont="1" applyFill="1" applyBorder="1" applyAlignment="1">
      <alignment horizontal="center" vertical="center"/>
    </xf>
    <xf numFmtId="180" fontId="2" fillId="2" borderId="25" xfId="0" applyNumberFormat="1" applyFont="1" applyFill="1" applyBorder="1" applyAlignment="1">
      <alignment horizontal="center" vertical="center"/>
    </xf>
    <xf numFmtId="179" fontId="2" fillId="2" borderId="25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9" fontId="1" fillId="0" borderId="29" xfId="0" applyNumberFormat="1" applyFont="1" applyFill="1" applyBorder="1" applyAlignment="1">
      <alignment horizontal="center" vertical="center"/>
    </xf>
    <xf numFmtId="179" fontId="1" fillId="3" borderId="7" xfId="0" applyNumberFormat="1" applyFont="1" applyFill="1" applyBorder="1" applyAlignment="1">
      <alignment horizontal="center" vertical="center"/>
    </xf>
    <xf numFmtId="179" fontId="1" fillId="3" borderId="2" xfId="0" applyNumberFormat="1" applyFont="1" applyFill="1" applyBorder="1" applyAlignment="1">
      <alignment horizontal="center" vertical="center"/>
    </xf>
    <xf numFmtId="179" fontId="1" fillId="4" borderId="6" xfId="0" applyNumberFormat="1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179" fontId="1" fillId="3" borderId="4" xfId="0" applyNumberFormat="1" applyFont="1" applyFill="1" applyBorder="1" applyAlignment="1">
      <alignment horizontal="center" vertical="center"/>
    </xf>
    <xf numFmtId="179" fontId="1" fillId="4" borderId="22" xfId="0" applyNumberFormat="1" applyFont="1" applyFill="1" applyBorder="1" applyAlignment="1">
      <alignment horizontal="center" vertical="center" wrapText="1"/>
    </xf>
    <xf numFmtId="179" fontId="1" fillId="3" borderId="30" xfId="0" applyNumberFormat="1" applyFont="1" applyFill="1" applyBorder="1" applyAlignment="1">
      <alignment horizontal="center" vertical="center" wrapText="1"/>
    </xf>
    <xf numFmtId="179" fontId="1" fillId="3" borderId="5" xfId="0" applyNumberFormat="1" applyFont="1" applyFill="1" applyBorder="1" applyAlignment="1">
      <alignment horizontal="center" vertical="center" wrapText="1"/>
    </xf>
    <xf numFmtId="179" fontId="1" fillId="4" borderId="29" xfId="0" applyNumberFormat="1" applyFont="1" applyFill="1" applyBorder="1" applyAlignment="1">
      <alignment horizontal="center" vertical="center"/>
    </xf>
    <xf numFmtId="179" fontId="2" fillId="3" borderId="7" xfId="0" applyNumberFormat="1" applyFont="1" applyFill="1" applyBorder="1" applyAlignment="1">
      <alignment horizontal="center" vertical="center"/>
    </xf>
    <xf numFmtId="179" fontId="2" fillId="3" borderId="2" xfId="0" applyNumberFormat="1" applyFont="1" applyFill="1" applyBorder="1" applyAlignment="1">
      <alignment horizontal="center" vertical="center"/>
    </xf>
    <xf numFmtId="179" fontId="2" fillId="3" borderId="8" xfId="0" applyNumberFormat="1" applyFont="1" applyFill="1" applyBorder="1" applyAlignment="1">
      <alignment horizontal="center" vertical="center"/>
    </xf>
    <xf numFmtId="179" fontId="2" fillId="3" borderId="4" xfId="0" applyNumberFormat="1" applyFont="1" applyFill="1" applyBorder="1" applyAlignment="1">
      <alignment horizontal="center" vertical="center"/>
    </xf>
    <xf numFmtId="179" fontId="1" fillId="4" borderId="12" xfId="0" applyNumberFormat="1" applyFont="1" applyFill="1" applyBorder="1" applyAlignment="1">
      <alignment horizontal="center" vertical="center"/>
    </xf>
    <xf numFmtId="179" fontId="1" fillId="3" borderId="9" xfId="0" applyNumberFormat="1" applyFont="1" applyFill="1" applyBorder="1" applyAlignment="1">
      <alignment horizontal="center" vertical="center"/>
    </xf>
    <xf numFmtId="179" fontId="1" fillId="3" borderId="10" xfId="0" applyNumberFormat="1" applyFont="1" applyFill="1" applyBorder="1" applyAlignment="1">
      <alignment horizontal="center" vertical="center"/>
    </xf>
    <xf numFmtId="179" fontId="1" fillId="4" borderId="22" xfId="0" applyNumberFormat="1" applyFont="1" applyFill="1" applyBorder="1" applyAlignment="1">
      <alignment horizontal="center" vertical="center"/>
    </xf>
    <xf numFmtId="179" fontId="1" fillId="3" borderId="30" xfId="0" applyNumberFormat="1" applyFont="1" applyFill="1" applyBorder="1" applyAlignment="1">
      <alignment horizontal="center" vertical="center"/>
    </xf>
    <xf numFmtId="179" fontId="1" fillId="3" borderId="5" xfId="0" applyNumberFormat="1" applyFont="1" applyFill="1" applyBorder="1" applyAlignment="1">
      <alignment horizontal="center" vertical="center"/>
    </xf>
    <xf numFmtId="179" fontId="1" fillId="0" borderId="31" xfId="0" applyNumberFormat="1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/>
    </xf>
    <xf numFmtId="179" fontId="1" fillId="4" borderId="32" xfId="0" applyNumberFormat="1" applyFont="1" applyFill="1" applyBorder="1" applyAlignment="1">
      <alignment horizontal="center" vertical="center"/>
    </xf>
    <xf numFmtId="179" fontId="1" fillId="3" borderId="3" xfId="0" applyNumberFormat="1" applyFont="1" applyFill="1" applyBorder="1" applyAlignment="1">
      <alignment horizontal="center" vertical="center"/>
    </xf>
    <xf numFmtId="179" fontId="1" fillId="4" borderId="33" xfId="0" applyNumberFormat="1" applyFont="1" applyFill="1" applyBorder="1" applyAlignment="1">
      <alignment horizontal="center" vertical="center"/>
    </xf>
    <xf numFmtId="179" fontId="1" fillId="3" borderId="24" xfId="0" applyNumberFormat="1" applyFont="1" applyFill="1" applyBorder="1" applyAlignment="1">
      <alignment horizontal="center" vertical="center"/>
    </xf>
    <xf numFmtId="179" fontId="1" fillId="0" borderId="31" xfId="0" applyNumberFormat="1" applyFont="1" applyBorder="1" applyAlignment="1">
      <alignment horizontal="center" vertical="center"/>
    </xf>
    <xf numFmtId="179" fontId="1" fillId="0" borderId="32" xfId="0" applyNumberFormat="1" applyFont="1" applyBorder="1" applyAlignment="1">
      <alignment horizontal="center" vertical="center"/>
    </xf>
    <xf numFmtId="179" fontId="1" fillId="0" borderId="33" xfId="0" applyNumberFormat="1" applyFont="1" applyBorder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79" fontId="2" fillId="0" borderId="34" xfId="0" applyNumberFormat="1" applyFont="1" applyBorder="1" applyAlignment="1">
      <alignment horizontal="center" vertical="center" wrapText="1"/>
    </xf>
    <xf numFmtId="179" fontId="2" fillId="0" borderId="35" xfId="0" applyNumberFormat="1" applyFont="1" applyBorder="1" applyAlignment="1">
      <alignment horizontal="center" vertical="center" wrapText="1"/>
    </xf>
    <xf numFmtId="179" fontId="2" fillId="0" borderId="36" xfId="0" applyNumberFormat="1" applyFont="1" applyBorder="1" applyAlignment="1">
      <alignment horizontal="center" vertical="center" wrapText="1"/>
    </xf>
    <xf numFmtId="179" fontId="1" fillId="0" borderId="33" xfId="0" applyNumberFormat="1" applyFont="1" applyBorder="1" applyAlignment="1">
      <alignment horizontal="center" vertical="center"/>
    </xf>
    <xf numFmtId="179" fontId="1" fillId="0" borderId="29" xfId="0" applyNumberFormat="1" applyFont="1" applyBorder="1" applyAlignment="1">
      <alignment horizontal="center" vertical="center"/>
    </xf>
    <xf numFmtId="179" fontId="1" fillId="0" borderId="37" xfId="0" applyNumberFormat="1" applyFont="1" applyBorder="1" applyAlignment="1">
      <alignment horizontal="center" vertical="center"/>
    </xf>
    <xf numFmtId="179" fontId="1" fillId="0" borderId="6" xfId="0" applyNumberFormat="1" applyFont="1" applyBorder="1" applyAlignment="1">
      <alignment horizontal="center" vertical="center"/>
    </xf>
    <xf numFmtId="179" fontId="1" fillId="0" borderId="22" xfId="0" applyNumberFormat="1" applyFont="1" applyBorder="1" applyAlignment="1">
      <alignment horizontal="center" vertical="center"/>
    </xf>
    <xf numFmtId="179" fontId="2" fillId="0" borderId="17" xfId="0" applyNumberFormat="1" applyFont="1" applyBorder="1" applyAlignment="1">
      <alignment horizontal="center" vertical="center" wrapText="1"/>
    </xf>
    <xf numFmtId="178" fontId="2" fillId="0" borderId="18" xfId="0" applyNumberFormat="1" applyFont="1" applyBorder="1" applyAlignment="1">
      <alignment horizontal="center" vertical="center"/>
    </xf>
    <xf numFmtId="179" fontId="2" fillId="0" borderId="8" xfId="0" applyNumberFormat="1" applyFont="1" applyBorder="1" applyAlignment="1">
      <alignment horizontal="center" vertical="center"/>
    </xf>
    <xf numFmtId="178" fontId="2" fillId="0" borderId="19" xfId="0" applyNumberFormat="1" applyFont="1" applyBorder="1" applyAlignment="1">
      <alignment horizontal="center" vertical="center"/>
    </xf>
    <xf numFmtId="179" fontId="2" fillId="2" borderId="6" xfId="0" applyNumberFormat="1" applyFont="1" applyFill="1" applyBorder="1" applyAlignment="1">
      <alignment horizontal="center" vertical="center"/>
    </xf>
    <xf numFmtId="179" fontId="1" fillId="0" borderId="9" xfId="0" applyNumberFormat="1" applyFont="1" applyBorder="1" applyAlignment="1">
      <alignment horizontal="center" vertical="center"/>
    </xf>
    <xf numFmtId="178" fontId="1" fillId="0" borderId="21" xfId="0" applyNumberFormat="1" applyFont="1" applyBorder="1" applyAlignment="1">
      <alignment horizontal="center" vertical="center"/>
    </xf>
    <xf numFmtId="179" fontId="1" fillId="0" borderId="20" xfId="0" applyNumberFormat="1" applyFont="1" applyBorder="1" applyAlignment="1">
      <alignment horizontal="center" vertical="center" wrapText="1"/>
    </xf>
    <xf numFmtId="179" fontId="2" fillId="2" borderId="4" xfId="0" applyNumberFormat="1" applyFont="1" applyFill="1" applyBorder="1" applyAlignment="1">
      <alignment horizontal="center" vertical="center" wrapText="1"/>
    </xf>
    <xf numFmtId="179" fontId="2" fillId="0" borderId="18" xfId="0" applyNumberFormat="1" applyFont="1" applyFill="1" applyBorder="1" applyAlignment="1">
      <alignment horizontal="center" vertical="center"/>
    </xf>
    <xf numFmtId="179" fontId="2" fillId="2" borderId="22" xfId="0" applyNumberFormat="1" applyFont="1" applyFill="1" applyBorder="1" applyAlignment="1">
      <alignment horizontal="center" vertical="center"/>
    </xf>
    <xf numFmtId="179" fontId="2" fillId="2" borderId="23" xfId="0" applyNumberFormat="1" applyFont="1" applyFill="1" applyBorder="1" applyAlignment="1">
      <alignment horizontal="center" vertical="center"/>
    </xf>
    <xf numFmtId="179" fontId="2" fillId="2" borderId="24" xfId="0" applyNumberFormat="1" applyFont="1" applyFill="1" applyBorder="1" applyAlignment="1">
      <alignment horizontal="center" vertical="center"/>
    </xf>
    <xf numFmtId="179" fontId="2" fillId="2" borderId="16" xfId="0" applyNumberFormat="1" applyFont="1" applyFill="1" applyBorder="1" applyAlignment="1">
      <alignment horizontal="center" vertical="center"/>
    </xf>
    <xf numFmtId="179" fontId="2" fillId="2" borderId="0" xfId="0" applyNumberFormat="1" applyFont="1" applyFill="1" applyAlignment="1">
      <alignment horizontal="center" vertical="center"/>
    </xf>
    <xf numFmtId="179" fontId="2" fillId="2" borderId="15" xfId="0" applyNumberFormat="1" applyFont="1" applyFill="1" applyBorder="1" applyAlignment="1">
      <alignment horizontal="center" vertical="center"/>
    </xf>
    <xf numFmtId="179" fontId="2" fillId="2" borderId="4" xfId="0" applyNumberFormat="1" applyFont="1" applyFill="1" applyBorder="1" applyAlignment="1">
      <alignment vertical="center"/>
    </xf>
    <xf numFmtId="179" fontId="2" fillId="2" borderId="25" xfId="0" applyNumberFormat="1" applyFont="1" applyFill="1" applyBorder="1" applyAlignment="1">
      <alignment vertical="center"/>
    </xf>
    <xf numFmtId="179" fontId="2" fillId="2" borderId="15" xfId="0" applyNumberFormat="1" applyFont="1" applyFill="1" applyBorder="1" applyAlignment="1">
      <alignment horizontal="center" vertical="center"/>
    </xf>
    <xf numFmtId="179" fontId="1" fillId="2" borderId="25" xfId="0" applyNumberFormat="1" applyFont="1" applyFill="1" applyBorder="1" applyAlignment="1">
      <alignment horizontal="center" vertical="center"/>
    </xf>
    <xf numFmtId="179" fontId="2" fillId="2" borderId="28" xfId="0" applyNumberFormat="1" applyFont="1" applyFill="1" applyBorder="1" applyAlignment="1">
      <alignment horizontal="center" vertical="center"/>
    </xf>
    <xf numFmtId="179" fontId="1" fillId="2" borderId="21" xfId="0" applyNumberFormat="1" applyFont="1" applyFill="1" applyBorder="1" applyAlignment="1">
      <alignment horizontal="center" vertical="center"/>
    </xf>
    <xf numFmtId="179" fontId="1" fillId="0" borderId="14" xfId="0" applyNumberFormat="1" applyFont="1" applyBorder="1" applyAlignment="1">
      <alignment vertical="center" wrapText="1"/>
    </xf>
    <xf numFmtId="179" fontId="1" fillId="0" borderId="13" xfId="0" applyNumberFormat="1" applyFont="1" applyBorder="1" applyAlignment="1">
      <alignment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 wrapText="1"/>
    </xf>
    <xf numFmtId="176" fontId="2" fillId="0" borderId="27" xfId="0" applyNumberFormat="1" applyFont="1" applyBorder="1" applyAlignment="1">
      <alignment horizontal="center" vertical="center" wrapText="1"/>
    </xf>
    <xf numFmtId="176" fontId="2" fillId="0" borderId="28" xfId="0" applyNumberFormat="1" applyFont="1" applyBorder="1" applyAlignment="1">
      <alignment horizontal="center" vertical="center" wrapText="1"/>
    </xf>
    <xf numFmtId="179" fontId="1" fillId="0" borderId="12" xfId="0" applyNumberFormat="1" applyFont="1" applyBorder="1" applyAlignment="1">
      <alignment horizontal="center" vertical="center"/>
    </xf>
    <xf numFmtId="179" fontId="1" fillId="0" borderId="11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9" fontId="1" fillId="4" borderId="31" xfId="0" applyNumberFormat="1" applyFont="1" applyFill="1" applyBorder="1" applyAlignment="1">
      <alignment horizontal="center" vertical="center"/>
    </xf>
    <xf numFmtId="179" fontId="2" fillId="3" borderId="1" xfId="0" applyNumberFormat="1" applyFont="1" applyFill="1" applyBorder="1" applyAlignment="1">
      <alignment horizontal="center" vertical="center"/>
    </xf>
    <xf numFmtId="179" fontId="2" fillId="3" borderId="3" xfId="0" applyNumberFormat="1" applyFont="1" applyFill="1" applyBorder="1" applyAlignment="1">
      <alignment horizontal="center" vertical="center"/>
    </xf>
    <xf numFmtId="179" fontId="1" fillId="4" borderId="38" xfId="0" applyNumberFormat="1" applyFont="1" applyFill="1" applyBorder="1" applyAlignment="1">
      <alignment horizontal="center" vertical="center"/>
    </xf>
    <xf numFmtId="179" fontId="1" fillId="3" borderId="11" xfId="0" applyNumberFormat="1" applyFont="1" applyFill="1" applyBorder="1" applyAlignment="1">
      <alignment horizontal="center" vertical="center"/>
    </xf>
    <xf numFmtId="179" fontId="5" fillId="0" borderId="0" xfId="0" applyNumberFormat="1" applyFont="1">
      <alignment vertical="center"/>
    </xf>
    <xf numFmtId="179" fontId="5" fillId="0" borderId="0" xfId="0" applyNumberFormat="1" applyFont="1" applyAlignment="1">
      <alignment horizontal="center" vertical="center"/>
    </xf>
    <xf numFmtId="179" fontId="1" fillId="0" borderId="18" xfId="0" applyNumberFormat="1" applyFont="1" applyBorder="1" applyAlignment="1">
      <alignment horizontal="center" vertical="center"/>
    </xf>
    <xf numFmtId="179" fontId="1" fillId="0" borderId="19" xfId="0" applyNumberFormat="1" applyFont="1" applyBorder="1" applyAlignment="1">
      <alignment horizontal="center" vertical="center"/>
    </xf>
    <xf numFmtId="179" fontId="1" fillId="0" borderId="25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9" fontId="2" fillId="0" borderId="5" xfId="0" applyNumberFormat="1" applyFont="1" applyBorder="1" applyAlignment="1">
      <alignment horizontal="center" vertical="center" wrapText="1"/>
    </xf>
    <xf numFmtId="179" fontId="1" fillId="0" borderId="20" xfId="0" applyNumberFormat="1" applyFont="1" applyBorder="1" applyAlignment="1">
      <alignment horizontal="center" vertical="center"/>
    </xf>
    <xf numFmtId="179" fontId="2" fillId="0" borderId="21" xfId="0" applyNumberFormat="1" applyFont="1" applyBorder="1" applyAlignment="1">
      <alignment horizontal="center" vertical="center"/>
    </xf>
    <xf numFmtId="179" fontId="2" fillId="0" borderId="10" xfId="0" applyNumberFormat="1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179" fontId="2" fillId="0" borderId="6" xfId="0" applyNumberFormat="1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/>
    </xf>
    <xf numFmtId="179" fontId="2" fillId="0" borderId="22" xfId="0" applyNumberFormat="1" applyFont="1" applyFill="1" applyBorder="1" applyAlignment="1">
      <alignment horizontal="center" vertical="center"/>
    </xf>
    <xf numFmtId="179" fontId="2" fillId="0" borderId="24" xfId="0" applyNumberFormat="1" applyFont="1" applyFill="1" applyBorder="1" applyAlignment="1">
      <alignment horizontal="center" vertical="center"/>
    </xf>
    <xf numFmtId="179" fontId="2" fillId="0" borderId="16" xfId="0" applyNumberFormat="1" applyFont="1" applyFill="1" applyBorder="1" applyAlignment="1">
      <alignment horizontal="center" vertical="center"/>
    </xf>
    <xf numFmtId="179" fontId="2" fillId="0" borderId="15" xfId="0" applyNumberFormat="1" applyFont="1" applyFill="1" applyBorder="1" applyAlignment="1">
      <alignment horizontal="center" vertical="center"/>
    </xf>
    <xf numFmtId="179" fontId="2" fillId="0" borderId="19" xfId="0" applyNumberFormat="1" applyFont="1" applyFill="1" applyBorder="1" applyAlignment="1">
      <alignment horizontal="center" vertical="center"/>
    </xf>
    <xf numFmtId="179" fontId="2" fillId="0" borderId="17" xfId="0" applyNumberFormat="1" applyFont="1" applyFill="1" applyBorder="1" applyAlignment="1">
      <alignment horizontal="center" vertical="center"/>
    </xf>
    <xf numFmtId="179" fontId="2" fillId="0" borderId="28" xfId="0" applyNumberFormat="1" applyFont="1" applyFill="1" applyBorder="1" applyAlignment="1">
      <alignment horizontal="center" vertical="center"/>
    </xf>
    <xf numFmtId="179" fontId="2" fillId="3" borderId="10" xfId="0" applyNumberFormat="1" applyFont="1" applyFill="1" applyBorder="1" applyAlignment="1">
      <alignment horizontal="center" vertical="center"/>
    </xf>
    <xf numFmtId="179" fontId="1" fillId="5" borderId="0" xfId="0" applyNumberFormat="1" applyFont="1" applyFill="1" applyAlignment="1">
      <alignment horizontal="center" vertical="center"/>
    </xf>
    <xf numFmtId="179" fontId="2" fillId="0" borderId="12" xfId="0" applyNumberFormat="1" applyFont="1" applyFill="1" applyBorder="1" applyAlignment="1">
      <alignment horizontal="center" vertical="center"/>
    </xf>
    <xf numFmtId="179" fontId="2" fillId="0" borderId="11" xfId="0" applyNumberFormat="1" applyFont="1" applyFill="1" applyBorder="1" applyAlignment="1">
      <alignment horizontal="center" vertical="center"/>
    </xf>
    <xf numFmtId="179" fontId="5" fillId="0" borderId="0" xfId="0" applyNumberFormat="1" applyFont="1" applyAlignment="1">
      <alignment vertical="center"/>
    </xf>
    <xf numFmtId="179" fontId="2" fillId="3" borderId="5" xfId="0" applyNumberFormat="1" applyFont="1" applyFill="1" applyBorder="1" applyAlignment="1">
      <alignment horizontal="center" vertical="center"/>
    </xf>
    <xf numFmtId="179" fontId="2" fillId="0" borderId="22" xfId="0" applyNumberFormat="1" applyFont="1" applyBorder="1" applyAlignment="1">
      <alignment horizontal="center" vertical="center"/>
    </xf>
    <xf numFmtId="179" fontId="2" fillId="3" borderId="19" xfId="0" applyNumberFormat="1" applyFont="1" applyFill="1" applyBorder="1" applyAlignment="1">
      <alignment horizontal="center" vertical="center"/>
    </xf>
    <xf numFmtId="179" fontId="2" fillId="0" borderId="16" xfId="0" applyNumberFormat="1" applyFont="1" applyBorder="1" applyAlignment="1">
      <alignment horizontal="center" vertical="center"/>
    </xf>
    <xf numFmtId="179" fontId="2" fillId="3" borderId="21" xfId="0" applyNumberFormat="1" applyFont="1" applyFill="1" applyBorder="1" applyAlignment="1">
      <alignment horizontal="center" vertical="center"/>
    </xf>
    <xf numFmtId="179" fontId="2" fillId="0" borderId="39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9" fontId="1" fillId="0" borderId="40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179" fontId="2" fillId="3" borderId="25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9" fontId="1" fillId="3" borderId="14" xfId="0" applyNumberFormat="1" applyFont="1" applyFill="1" applyBorder="1" applyAlignment="1">
      <alignment horizontal="center" vertical="center"/>
    </xf>
    <xf numFmtId="179" fontId="1" fillId="3" borderId="17" xfId="0" applyNumberFormat="1" applyFont="1" applyFill="1" applyBorder="1" applyAlignment="1">
      <alignment horizontal="center" vertical="center"/>
    </xf>
    <xf numFmtId="179" fontId="2" fillId="0" borderId="5" xfId="0" applyNumberFormat="1" applyFont="1" applyBorder="1" applyAlignment="1">
      <alignment horizontal="center" vertical="center"/>
    </xf>
    <xf numFmtId="179" fontId="2" fillId="0" borderId="25" xfId="0" applyNumberFormat="1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/>
    </xf>
    <xf numFmtId="178" fontId="2" fillId="3" borderId="4" xfId="0" applyNumberFormat="1" applyFont="1" applyFill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179" fontId="2" fillId="3" borderId="6" xfId="0" applyNumberFormat="1" applyFont="1" applyFill="1" applyBorder="1" applyAlignment="1">
      <alignment horizontal="center" vertical="center"/>
    </xf>
    <xf numFmtId="179" fontId="2" fillId="3" borderId="26" xfId="0" applyNumberFormat="1" applyFont="1" applyFill="1" applyBorder="1" applyAlignment="1">
      <alignment horizontal="center" vertical="center"/>
    </xf>
    <xf numFmtId="179" fontId="2" fillId="3" borderId="12" xfId="0" applyNumberFormat="1" applyFont="1" applyFill="1" applyBorder="1" applyAlignment="1">
      <alignment horizontal="center" vertical="center"/>
    </xf>
    <xf numFmtId="179" fontId="2" fillId="3" borderId="42" xfId="0" applyNumberFormat="1" applyFont="1" applyFill="1" applyBorder="1" applyAlignment="1">
      <alignment horizontal="center" vertical="center"/>
    </xf>
    <xf numFmtId="179" fontId="1" fillId="0" borderId="41" xfId="0" applyNumberFormat="1" applyFont="1" applyBorder="1" applyAlignment="1">
      <alignment horizontal="center" vertical="center" wrapText="1"/>
    </xf>
    <xf numFmtId="179" fontId="1" fillId="0" borderId="27" xfId="0" applyNumberFormat="1" applyFont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79" fontId="2" fillId="0" borderId="6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79" fontId="2" fillId="3" borderId="11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45085</xdr:colOff>
      <xdr:row>51</xdr:row>
      <xdr:rowOff>33655</xdr:rowOff>
    </xdr:from>
    <xdr:to>
      <xdr:col>33</xdr:col>
      <xdr:colOff>487045</xdr:colOff>
      <xdr:row>57</xdr:row>
      <xdr:rowOff>2540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74085" y="12663805"/>
          <a:ext cx="4956810" cy="1264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45085</xdr:colOff>
      <xdr:row>43</xdr:row>
      <xdr:rowOff>33655</xdr:rowOff>
    </xdr:from>
    <xdr:to>
      <xdr:col>33</xdr:col>
      <xdr:colOff>487045</xdr:colOff>
      <xdr:row>49</xdr:row>
      <xdr:rowOff>2540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74085" y="10936605"/>
          <a:ext cx="4956810" cy="1264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L29" sqref="L26:L29"/>
    </sheetView>
  </sheetViews>
  <sheetFormatPr defaultColWidth="9" defaultRowHeight="13.5"/>
  <cols>
    <col min="1" max="1" width="7" style="212" customWidth="1"/>
    <col min="2" max="2" width="37.875" style="212" customWidth="1"/>
    <col min="3" max="3" width="10.875" style="211" customWidth="1"/>
    <col min="4" max="4" width="21.125" style="211" customWidth="1"/>
    <col min="5" max="5" width="5.125" style="211" customWidth="1"/>
    <col min="6" max="6" width="8" style="5" customWidth="1"/>
    <col min="7" max="7" width="9.75" style="5" customWidth="1"/>
    <col min="8" max="8" width="9.75" style="211" customWidth="1"/>
    <col min="9" max="9" width="16.875" style="5" customWidth="1"/>
    <col min="10" max="10" width="12.875" style="211" customWidth="1"/>
    <col min="11" max="11" width="11.875" style="211" customWidth="1"/>
    <col min="12" max="12" width="16.875" style="211" customWidth="1"/>
    <col min="13" max="13" width="12.875" style="5" customWidth="1"/>
    <col min="14" max="14" width="9.125" style="5" customWidth="1"/>
    <col min="15" max="15" width="13.375" style="211" customWidth="1"/>
    <col min="16" max="16" width="10.875" style="5" customWidth="1"/>
    <col min="17" max="19" width="9" style="211"/>
    <col min="20" max="16384" width="9" style="212"/>
  </cols>
  <sheetData>
    <row r="1" s="209" customFormat="1" ht="19.5" spans="1:19">
      <c r="A1" s="213" t="s">
        <v>0</v>
      </c>
      <c r="B1" s="213"/>
      <c r="C1" s="213"/>
      <c r="D1" s="213"/>
      <c r="E1" s="214"/>
      <c r="F1" s="202"/>
      <c r="G1" s="202"/>
      <c r="H1" s="214"/>
      <c r="I1" s="202"/>
      <c r="J1" s="213"/>
      <c r="K1" s="213"/>
      <c r="L1" s="213"/>
      <c r="M1" s="177"/>
      <c r="N1" s="177"/>
      <c r="O1" s="213"/>
      <c r="P1" s="177"/>
      <c r="Q1" s="213"/>
      <c r="R1" s="213"/>
      <c r="S1" s="213"/>
    </row>
    <row r="2" s="210" customFormat="1" spans="1:17">
      <c r="A2" s="215" t="s">
        <v>1</v>
      </c>
      <c r="B2" s="216" t="s">
        <v>2</v>
      </c>
      <c r="C2" s="217" t="s">
        <v>3</v>
      </c>
      <c r="D2" s="217"/>
      <c r="E2" s="217"/>
      <c r="F2" s="8"/>
      <c r="G2" s="8" t="s">
        <v>4</v>
      </c>
      <c r="H2" s="217"/>
      <c r="I2" s="8"/>
      <c r="J2" s="218" t="s">
        <v>5</v>
      </c>
      <c r="K2" s="219"/>
      <c r="L2" s="219"/>
      <c r="M2" s="234"/>
      <c r="N2" s="234"/>
      <c r="O2" s="43" t="s">
        <v>6</v>
      </c>
      <c r="P2" s="267" t="s">
        <v>7</v>
      </c>
      <c r="Q2" s="248" t="s">
        <v>8</v>
      </c>
    </row>
    <row r="3" s="210" customFormat="1" spans="1:17">
      <c r="A3" s="220"/>
      <c r="B3" s="221"/>
      <c r="C3" s="222" t="s">
        <v>9</v>
      </c>
      <c r="D3" s="222" t="s">
        <v>10</v>
      </c>
      <c r="E3" s="222" t="s">
        <v>11</v>
      </c>
      <c r="F3" s="11" t="s">
        <v>12</v>
      </c>
      <c r="G3" s="11" t="s">
        <v>13</v>
      </c>
      <c r="H3" s="222" t="s">
        <v>14</v>
      </c>
      <c r="I3" s="11" t="s">
        <v>15</v>
      </c>
      <c r="J3" s="11" t="s">
        <v>16</v>
      </c>
      <c r="K3" s="222" t="s">
        <v>17</v>
      </c>
      <c r="L3" s="222" t="s">
        <v>18</v>
      </c>
      <c r="M3" s="11" t="s">
        <v>19</v>
      </c>
      <c r="N3" s="11" t="s">
        <v>20</v>
      </c>
      <c r="O3" s="48"/>
      <c r="P3" s="268"/>
      <c r="Q3" s="249"/>
    </row>
    <row r="4" s="211" customFormat="1" spans="1:17">
      <c r="A4" s="220"/>
      <c r="B4" s="256" t="s">
        <v>21</v>
      </c>
      <c r="C4" s="224">
        <v>1100</v>
      </c>
      <c r="D4" s="224">
        <v>1.1</v>
      </c>
      <c r="E4" s="224"/>
      <c r="F4" s="113">
        <f>C4*D4*30+E4</f>
        <v>36300</v>
      </c>
      <c r="G4" s="243" t="s">
        <v>22</v>
      </c>
      <c r="H4" s="257" t="s">
        <v>23</v>
      </c>
      <c r="I4" s="243" t="s">
        <v>24</v>
      </c>
      <c r="J4" s="195" t="s">
        <v>25</v>
      </c>
      <c r="K4" s="269" t="s">
        <v>26</v>
      </c>
      <c r="L4" s="256"/>
      <c r="M4" s="31">
        <v>3000</v>
      </c>
      <c r="N4" s="31">
        <f t="shared" ref="N4:N9" si="0">M4*L4</f>
        <v>0</v>
      </c>
      <c r="O4" s="243" t="s">
        <v>27</v>
      </c>
      <c r="P4" s="270"/>
      <c r="Q4" s="250"/>
    </row>
    <row r="5" s="211" customFormat="1" spans="1:17">
      <c r="A5" s="220"/>
      <c r="B5" s="257"/>
      <c r="C5" s="227"/>
      <c r="D5" s="227"/>
      <c r="E5" s="227"/>
      <c r="F5" s="203"/>
      <c r="G5" s="58"/>
      <c r="H5" s="238"/>
      <c r="I5" s="58"/>
      <c r="J5" s="195"/>
      <c r="K5" s="228" t="s">
        <v>28</v>
      </c>
      <c r="L5" s="257"/>
      <c r="M5" s="243">
        <v>300</v>
      </c>
      <c r="N5" s="31">
        <f t="shared" si="0"/>
        <v>0</v>
      </c>
      <c r="O5" s="58"/>
      <c r="P5" s="204"/>
      <c r="Q5" s="251"/>
    </row>
    <row r="6" s="211" customFormat="1" spans="1:17">
      <c r="A6" s="220"/>
      <c r="B6" s="257"/>
      <c r="C6" s="227"/>
      <c r="D6" s="227"/>
      <c r="E6" s="227"/>
      <c r="F6" s="203"/>
      <c r="G6" s="58"/>
      <c r="H6" s="238"/>
      <c r="I6" s="58"/>
      <c r="J6" s="195"/>
      <c r="K6" s="228" t="s">
        <v>29</v>
      </c>
      <c r="L6" s="257"/>
      <c r="M6" s="243">
        <v>7200</v>
      </c>
      <c r="N6" s="31">
        <f t="shared" si="0"/>
        <v>0</v>
      </c>
      <c r="O6" s="58"/>
      <c r="P6" s="204"/>
      <c r="Q6" s="251"/>
    </row>
    <row r="7" s="211" customFormat="1" spans="1:17">
      <c r="A7" s="220"/>
      <c r="B7" s="257"/>
      <c r="C7" s="227"/>
      <c r="D7" s="227"/>
      <c r="E7" s="227"/>
      <c r="F7" s="203"/>
      <c r="G7" s="58"/>
      <c r="H7" s="238"/>
      <c r="I7" s="58"/>
      <c r="J7" s="73"/>
      <c r="K7" s="228" t="s">
        <v>30</v>
      </c>
      <c r="L7" s="257"/>
      <c r="M7" s="243">
        <v>3600</v>
      </c>
      <c r="N7" s="31">
        <f t="shared" si="0"/>
        <v>0</v>
      </c>
      <c r="O7" s="58"/>
      <c r="P7" s="204"/>
      <c r="Q7" s="251"/>
    </row>
    <row r="8" s="211" customFormat="1" spans="1:17">
      <c r="A8" s="220"/>
      <c r="B8" s="257"/>
      <c r="C8" s="227"/>
      <c r="D8" s="227"/>
      <c r="E8" s="227"/>
      <c r="F8" s="203"/>
      <c r="G8" s="58"/>
      <c r="H8" s="238"/>
      <c r="I8" s="58"/>
      <c r="J8" s="72" t="s">
        <v>31</v>
      </c>
      <c r="K8" s="228" t="s">
        <v>32</v>
      </c>
      <c r="L8" s="257"/>
      <c r="M8" s="243">
        <v>1200</v>
      </c>
      <c r="N8" s="31">
        <f t="shared" si="0"/>
        <v>0</v>
      </c>
      <c r="O8" s="58"/>
      <c r="P8" s="204"/>
      <c r="Q8" s="251"/>
    </row>
    <row r="9" s="211" customFormat="1" spans="1:17">
      <c r="A9" s="220"/>
      <c r="B9" s="257"/>
      <c r="C9" s="227"/>
      <c r="D9" s="227"/>
      <c r="E9" s="227"/>
      <c r="F9" s="203"/>
      <c r="G9" s="58"/>
      <c r="H9" s="238"/>
      <c r="I9" s="58"/>
      <c r="J9" s="195"/>
      <c r="K9" s="271" t="s">
        <v>33</v>
      </c>
      <c r="L9" s="257"/>
      <c r="M9" s="243">
        <v>1200</v>
      </c>
      <c r="N9" s="31">
        <f t="shared" si="0"/>
        <v>0</v>
      </c>
      <c r="O9" s="58"/>
      <c r="P9" s="204"/>
      <c r="Q9" s="251"/>
    </row>
    <row r="10" ht="14.25" spans="1:17">
      <c r="A10" s="229"/>
      <c r="B10" s="258"/>
      <c r="C10" s="231"/>
      <c r="D10" s="231"/>
      <c r="E10" s="232"/>
      <c r="F10" s="198"/>
      <c r="G10" s="245"/>
      <c r="H10" s="233">
        <v>4000</v>
      </c>
      <c r="I10" s="245"/>
      <c r="J10" s="233" t="s">
        <v>34</v>
      </c>
      <c r="K10" s="233"/>
      <c r="L10" s="233"/>
      <c r="M10" s="245"/>
      <c r="N10" s="245">
        <f>SUM(N4:N9)</f>
        <v>0</v>
      </c>
      <c r="O10" s="245">
        <v>75094.27</v>
      </c>
      <c r="P10" s="168">
        <f>O10+N10+H10+F4</f>
        <v>115394.27</v>
      </c>
      <c r="Q10" s="252"/>
    </row>
    <row r="11" s="210" customFormat="1" spans="13:16">
      <c r="M11" s="2"/>
      <c r="N11" s="2"/>
      <c r="O11" s="211" t="s">
        <v>35</v>
      </c>
      <c r="P11" s="5">
        <f>P10*12</f>
        <v>1384731.24</v>
      </c>
    </row>
    <row r="12" ht="14.25"/>
    <row r="13" spans="1:17">
      <c r="A13" s="215" t="s">
        <v>36</v>
      </c>
      <c r="B13" s="216" t="s">
        <v>2</v>
      </c>
      <c r="C13" s="217" t="s">
        <v>3</v>
      </c>
      <c r="D13" s="217"/>
      <c r="E13" s="217"/>
      <c r="F13" s="8"/>
      <c r="G13" s="8" t="s">
        <v>4</v>
      </c>
      <c r="H13" s="217"/>
      <c r="I13" s="8"/>
      <c r="J13" s="217" t="s">
        <v>5</v>
      </c>
      <c r="K13" s="217"/>
      <c r="L13" s="217"/>
      <c r="M13" s="134"/>
      <c r="N13" s="134"/>
      <c r="O13" s="43" t="s">
        <v>6</v>
      </c>
      <c r="P13" s="267" t="s">
        <v>7</v>
      </c>
      <c r="Q13" s="248" t="s">
        <v>8</v>
      </c>
    </row>
    <row r="14" spans="1:17">
      <c r="A14" s="220"/>
      <c r="B14" s="221"/>
      <c r="C14" s="222" t="s">
        <v>9</v>
      </c>
      <c r="D14" s="222" t="s">
        <v>10</v>
      </c>
      <c r="E14" s="222" t="s">
        <v>11</v>
      </c>
      <c r="F14" s="11" t="s">
        <v>12</v>
      </c>
      <c r="G14" s="11" t="s">
        <v>13</v>
      </c>
      <c r="H14" s="222" t="s">
        <v>14</v>
      </c>
      <c r="I14" s="11" t="s">
        <v>37</v>
      </c>
      <c r="J14" s="11" t="s">
        <v>16</v>
      </c>
      <c r="K14" s="222" t="s">
        <v>17</v>
      </c>
      <c r="L14" s="222" t="s">
        <v>18</v>
      </c>
      <c r="M14" s="11" t="s">
        <v>19</v>
      </c>
      <c r="N14" s="11" t="s">
        <v>20</v>
      </c>
      <c r="O14" s="48"/>
      <c r="P14" s="268"/>
      <c r="Q14" s="249"/>
    </row>
    <row r="15" spans="1:17">
      <c r="A15" s="220"/>
      <c r="B15" s="235" t="s">
        <v>38</v>
      </c>
      <c r="C15" s="236">
        <v>1100</v>
      </c>
      <c r="D15" s="236">
        <v>1.2</v>
      </c>
      <c r="E15" s="259"/>
      <c r="F15" s="237">
        <f>C15*D15*30+E15</f>
        <v>39600</v>
      </c>
      <c r="G15" s="205" t="s">
        <v>22</v>
      </c>
      <c r="H15" s="239" t="s">
        <v>23</v>
      </c>
      <c r="I15" s="205" t="s">
        <v>39</v>
      </c>
      <c r="J15" s="195" t="s">
        <v>25</v>
      </c>
      <c r="K15" s="269" t="s">
        <v>26</v>
      </c>
      <c r="L15" s="256"/>
      <c r="M15" s="31">
        <v>3000</v>
      </c>
      <c r="N15" s="31">
        <f t="shared" ref="N15:N20" si="1">M15*L15</f>
        <v>0</v>
      </c>
      <c r="O15" s="243" t="s">
        <v>27</v>
      </c>
      <c r="P15" s="270"/>
      <c r="Q15" s="250"/>
    </row>
    <row r="16" spans="1:17">
      <c r="A16" s="220"/>
      <c r="B16" s="238"/>
      <c r="C16" s="239"/>
      <c r="D16" s="239"/>
      <c r="E16" s="260"/>
      <c r="F16" s="205"/>
      <c r="G16" s="205"/>
      <c r="H16" s="239"/>
      <c r="I16" s="205"/>
      <c r="J16" s="195"/>
      <c r="K16" s="228" t="s">
        <v>28</v>
      </c>
      <c r="L16" s="257"/>
      <c r="M16" s="243">
        <v>300</v>
      </c>
      <c r="N16" s="31">
        <f t="shared" si="1"/>
        <v>0</v>
      </c>
      <c r="O16" s="58"/>
      <c r="P16" s="204"/>
      <c r="Q16" s="251"/>
    </row>
    <row r="17" spans="1:17">
      <c r="A17" s="220"/>
      <c r="B17" s="238"/>
      <c r="C17" s="239"/>
      <c r="D17" s="239"/>
      <c r="E17" s="260"/>
      <c r="F17" s="205"/>
      <c r="G17" s="205"/>
      <c r="H17" s="239"/>
      <c r="I17" s="205"/>
      <c r="J17" s="195"/>
      <c r="K17" s="228" t="s">
        <v>29</v>
      </c>
      <c r="L17" s="257"/>
      <c r="M17" s="243">
        <v>7200</v>
      </c>
      <c r="N17" s="31">
        <f t="shared" si="1"/>
        <v>0</v>
      </c>
      <c r="O17" s="58"/>
      <c r="P17" s="204"/>
      <c r="Q17" s="251"/>
    </row>
    <row r="18" spans="1:17">
      <c r="A18" s="220"/>
      <c r="B18" s="238"/>
      <c r="C18" s="239"/>
      <c r="D18" s="239"/>
      <c r="E18" s="260"/>
      <c r="F18" s="205"/>
      <c r="G18" s="205"/>
      <c r="H18" s="239"/>
      <c r="I18" s="205"/>
      <c r="J18" s="73"/>
      <c r="K18" s="228" t="s">
        <v>30</v>
      </c>
      <c r="L18" s="257"/>
      <c r="M18" s="243">
        <v>3600</v>
      </c>
      <c r="N18" s="31">
        <f t="shared" si="1"/>
        <v>0</v>
      </c>
      <c r="O18" s="58"/>
      <c r="P18" s="204"/>
      <c r="Q18" s="251"/>
    </row>
    <row r="19" spans="1:17">
      <c r="A19" s="220"/>
      <c r="B19" s="238"/>
      <c r="C19" s="239"/>
      <c r="D19" s="239"/>
      <c r="E19" s="260"/>
      <c r="F19" s="205"/>
      <c r="G19" s="205"/>
      <c r="H19" s="239"/>
      <c r="I19" s="205"/>
      <c r="J19" s="72" t="s">
        <v>31</v>
      </c>
      <c r="K19" s="228" t="s">
        <v>32</v>
      </c>
      <c r="L19" s="257"/>
      <c r="M19" s="243">
        <v>1200</v>
      </c>
      <c r="N19" s="31">
        <f t="shared" si="1"/>
        <v>0</v>
      </c>
      <c r="O19" s="58"/>
      <c r="P19" s="204"/>
      <c r="Q19" s="251"/>
    </row>
    <row r="20" spans="1:17">
      <c r="A20" s="220"/>
      <c r="B20" s="238"/>
      <c r="C20" s="239"/>
      <c r="D20" s="239"/>
      <c r="E20" s="260"/>
      <c r="F20" s="205"/>
      <c r="G20" s="205"/>
      <c r="H20" s="239"/>
      <c r="I20" s="205"/>
      <c r="J20" s="195"/>
      <c r="K20" s="271" t="s">
        <v>33</v>
      </c>
      <c r="L20" s="257"/>
      <c r="M20" s="243">
        <v>1200</v>
      </c>
      <c r="N20" s="31">
        <f t="shared" si="1"/>
        <v>0</v>
      </c>
      <c r="O20" s="58"/>
      <c r="P20" s="204"/>
      <c r="Q20" s="251"/>
    </row>
    <row r="21" ht="14.25" spans="1:17">
      <c r="A21" s="229"/>
      <c r="B21" s="233"/>
      <c r="C21" s="231"/>
      <c r="D21" s="231"/>
      <c r="E21" s="232"/>
      <c r="F21" s="198"/>
      <c r="G21" s="198">
        <v>6000</v>
      </c>
      <c r="H21" s="231">
        <v>4000</v>
      </c>
      <c r="I21" s="198">
        <v>8000</v>
      </c>
      <c r="J21" s="233" t="s">
        <v>34</v>
      </c>
      <c r="K21" s="233"/>
      <c r="L21" s="233"/>
      <c r="M21" s="245"/>
      <c r="N21" s="245">
        <f>SUM(N15:N20)</f>
        <v>0</v>
      </c>
      <c r="O21" s="245">
        <v>75094.27</v>
      </c>
      <c r="P21" s="168">
        <f>O21+L21+I21+H21+G21+F15</f>
        <v>132694.27</v>
      </c>
      <c r="Q21" s="252"/>
    </row>
    <row r="22" spans="15:16">
      <c r="O22" s="211" t="s">
        <v>35</v>
      </c>
      <c r="P22" s="5">
        <f>P21*12</f>
        <v>1592331.24</v>
      </c>
    </row>
    <row r="23" ht="14.25"/>
    <row r="24" spans="1:17">
      <c r="A24" s="215" t="s">
        <v>40</v>
      </c>
      <c r="B24" s="216" t="s">
        <v>2</v>
      </c>
      <c r="C24" s="217" t="s">
        <v>3</v>
      </c>
      <c r="D24" s="217"/>
      <c r="E24" s="217"/>
      <c r="F24" s="8"/>
      <c r="G24" s="261" t="s">
        <v>41</v>
      </c>
      <c r="H24" s="248"/>
      <c r="I24" s="272"/>
      <c r="J24" s="134" t="s">
        <v>5</v>
      </c>
      <c r="K24" s="234"/>
      <c r="L24" s="234"/>
      <c r="M24" s="234"/>
      <c r="N24" s="240"/>
      <c r="O24" s="43" t="s">
        <v>6</v>
      </c>
      <c r="P24" s="247" t="s">
        <v>7</v>
      </c>
      <c r="Q24" s="218" t="s">
        <v>8</v>
      </c>
    </row>
    <row r="25" spans="1:17">
      <c r="A25" s="220"/>
      <c r="B25" s="221"/>
      <c r="C25" s="222" t="s">
        <v>9</v>
      </c>
      <c r="D25" s="222" t="s">
        <v>10</v>
      </c>
      <c r="E25" s="222" t="s">
        <v>11</v>
      </c>
      <c r="F25" s="11" t="s">
        <v>12</v>
      </c>
      <c r="G25" s="262"/>
      <c r="H25" s="249"/>
      <c r="I25" s="273"/>
      <c r="J25" s="11" t="s">
        <v>16</v>
      </c>
      <c r="K25" s="222" t="s">
        <v>17</v>
      </c>
      <c r="L25" s="11" t="s">
        <v>42</v>
      </c>
      <c r="M25" s="11" t="s">
        <v>19</v>
      </c>
      <c r="N25" s="11" t="s">
        <v>43</v>
      </c>
      <c r="O25" s="48"/>
      <c r="P25" s="11"/>
      <c r="Q25" s="253"/>
    </row>
    <row r="26" spans="1:17">
      <c r="A26" s="220"/>
      <c r="B26" s="235" t="s">
        <v>44</v>
      </c>
      <c r="C26" s="236">
        <v>1100</v>
      </c>
      <c r="D26" s="236">
        <v>1.2</v>
      </c>
      <c r="E26" s="236">
        <v>0</v>
      </c>
      <c r="F26" s="237">
        <f>C26*D26*30+E26</f>
        <v>39600</v>
      </c>
      <c r="G26" s="263">
        <f t="shared" ref="G26:G31" si="2">N26*0.2</f>
        <v>5700</v>
      </c>
      <c r="H26" s="264"/>
      <c r="I26" s="173"/>
      <c r="J26" s="203" t="s">
        <v>25</v>
      </c>
      <c r="K26" s="224" t="s">
        <v>26</v>
      </c>
      <c r="L26" s="246">
        <v>9.5</v>
      </c>
      <c r="M26" s="113">
        <v>3000</v>
      </c>
      <c r="N26" s="113">
        <f t="shared" ref="N26:N31" si="3">M26*L26</f>
        <v>28500</v>
      </c>
      <c r="O26" s="227"/>
      <c r="P26" s="113"/>
      <c r="Q26" s="275"/>
    </row>
    <row r="27" spans="1:17">
      <c r="A27" s="220"/>
      <c r="B27" s="238"/>
      <c r="C27" s="239"/>
      <c r="D27" s="239"/>
      <c r="E27" s="239"/>
      <c r="F27" s="205"/>
      <c r="G27" s="263">
        <f t="shared" si="2"/>
        <v>630</v>
      </c>
      <c r="H27" s="264"/>
      <c r="I27" s="173"/>
      <c r="J27" s="205"/>
      <c r="K27" s="224" t="s">
        <v>28</v>
      </c>
      <c r="L27" s="246">
        <v>10.5</v>
      </c>
      <c r="M27" s="113">
        <v>300</v>
      </c>
      <c r="N27" s="113">
        <f t="shared" si="3"/>
        <v>3150</v>
      </c>
      <c r="O27" s="239"/>
      <c r="P27" s="113"/>
      <c r="Q27" s="275"/>
    </row>
    <row r="28" spans="1:17">
      <c r="A28" s="220"/>
      <c r="B28" s="238"/>
      <c r="C28" s="239"/>
      <c r="D28" s="239"/>
      <c r="E28" s="239"/>
      <c r="F28" s="205"/>
      <c r="G28" s="263">
        <f t="shared" si="2"/>
        <v>21600</v>
      </c>
      <c r="H28" s="264"/>
      <c r="I28" s="173"/>
      <c r="J28" s="205"/>
      <c r="K28" s="224" t="s">
        <v>29</v>
      </c>
      <c r="L28" s="246">
        <v>15</v>
      </c>
      <c r="M28" s="113">
        <v>7200</v>
      </c>
      <c r="N28" s="113">
        <f t="shared" si="3"/>
        <v>108000</v>
      </c>
      <c r="O28" s="239"/>
      <c r="P28" s="113"/>
      <c r="Q28" s="275"/>
    </row>
    <row r="29" spans="1:17">
      <c r="A29" s="220"/>
      <c r="B29" s="238"/>
      <c r="C29" s="239"/>
      <c r="D29" s="239"/>
      <c r="E29" s="239"/>
      <c r="F29" s="205"/>
      <c r="G29" s="263">
        <f t="shared" si="2"/>
        <v>2880</v>
      </c>
      <c r="H29" s="264"/>
      <c r="I29" s="173"/>
      <c r="J29" s="237"/>
      <c r="K29" s="224" t="s">
        <v>30</v>
      </c>
      <c r="L29" s="246">
        <v>4</v>
      </c>
      <c r="M29" s="113">
        <v>3600</v>
      </c>
      <c r="N29" s="113">
        <f t="shared" si="3"/>
        <v>14400</v>
      </c>
      <c r="O29" s="239"/>
      <c r="P29" s="113"/>
      <c r="Q29" s="275"/>
    </row>
    <row r="30" spans="1:17">
      <c r="A30" s="220"/>
      <c r="B30" s="238"/>
      <c r="C30" s="239"/>
      <c r="D30" s="239"/>
      <c r="E30" s="239"/>
      <c r="F30" s="205"/>
      <c r="G30" s="263">
        <f t="shared" si="2"/>
        <v>1440</v>
      </c>
      <c r="H30" s="264"/>
      <c r="I30" s="173"/>
      <c r="J30" s="203" t="s">
        <v>31</v>
      </c>
      <c r="K30" s="224" t="s">
        <v>32</v>
      </c>
      <c r="L30" s="246">
        <v>6</v>
      </c>
      <c r="M30" s="113">
        <v>1200</v>
      </c>
      <c r="N30" s="113">
        <f t="shared" si="3"/>
        <v>7200</v>
      </c>
      <c r="O30" s="239"/>
      <c r="P30" s="113"/>
      <c r="Q30" s="275"/>
    </row>
    <row r="31" spans="1:17">
      <c r="A31" s="220"/>
      <c r="B31" s="238"/>
      <c r="C31" s="239"/>
      <c r="D31" s="239"/>
      <c r="E31" s="239"/>
      <c r="F31" s="205"/>
      <c r="G31" s="263">
        <f t="shared" si="2"/>
        <v>1440</v>
      </c>
      <c r="H31" s="264"/>
      <c r="I31" s="173"/>
      <c r="J31" s="237"/>
      <c r="K31" s="224" t="s">
        <v>33</v>
      </c>
      <c r="L31" s="246">
        <v>6</v>
      </c>
      <c r="M31" s="113">
        <v>1200</v>
      </c>
      <c r="N31" s="113">
        <f t="shared" si="3"/>
        <v>7200</v>
      </c>
      <c r="O31" s="236"/>
      <c r="P31" s="113"/>
      <c r="Q31" s="275"/>
    </row>
    <row r="32" ht="14.25" spans="1:17">
      <c r="A32" s="229"/>
      <c r="B32" s="233"/>
      <c r="C32" s="231"/>
      <c r="D32" s="231"/>
      <c r="E32" s="231"/>
      <c r="F32" s="198"/>
      <c r="G32" s="265">
        <f>SUM(G26:I31)</f>
        <v>33690</v>
      </c>
      <c r="H32" s="266"/>
      <c r="I32" s="274"/>
      <c r="J32" s="198" t="s">
        <v>34</v>
      </c>
      <c r="K32" s="231"/>
      <c r="L32" s="198"/>
      <c r="M32" s="198"/>
      <c r="N32" s="198">
        <f>SUM(N26:N31)</f>
        <v>168450</v>
      </c>
      <c r="O32" s="198">
        <v>32237</v>
      </c>
      <c r="P32" s="116">
        <f>N32+G32+F26+O32</f>
        <v>273977</v>
      </c>
      <c r="Q32" s="276"/>
    </row>
    <row r="33" spans="15:16">
      <c r="O33" s="211" t="s">
        <v>35</v>
      </c>
      <c r="P33" s="5">
        <f>P32*12</f>
        <v>3287724</v>
      </c>
    </row>
  </sheetData>
  <mergeCells count="62">
    <mergeCell ref="A1:D1"/>
    <mergeCell ref="C2:F2"/>
    <mergeCell ref="G2:I2"/>
    <mergeCell ref="J2:N2"/>
    <mergeCell ref="C13:F13"/>
    <mergeCell ref="G13:I13"/>
    <mergeCell ref="J13:L13"/>
    <mergeCell ref="C24:F24"/>
    <mergeCell ref="J24:N24"/>
    <mergeCell ref="G26:I26"/>
    <mergeCell ref="G27:I27"/>
    <mergeCell ref="G28:I28"/>
    <mergeCell ref="G29:I29"/>
    <mergeCell ref="G30:I30"/>
    <mergeCell ref="G31:I31"/>
    <mergeCell ref="G32:I32"/>
    <mergeCell ref="A2:A10"/>
    <mergeCell ref="A13:A21"/>
    <mergeCell ref="A24:A32"/>
    <mergeCell ref="B2:B3"/>
    <mergeCell ref="B4:B10"/>
    <mergeCell ref="B13:B14"/>
    <mergeCell ref="B15:B21"/>
    <mergeCell ref="B24:B25"/>
    <mergeCell ref="B26:B32"/>
    <mergeCell ref="C4:C10"/>
    <mergeCell ref="C15:C21"/>
    <mergeCell ref="C26:C32"/>
    <mergeCell ref="D4:D10"/>
    <mergeCell ref="D15:D21"/>
    <mergeCell ref="D26:D32"/>
    <mergeCell ref="E4:E10"/>
    <mergeCell ref="E15:E21"/>
    <mergeCell ref="E26:E32"/>
    <mergeCell ref="F4:F10"/>
    <mergeCell ref="F15:F21"/>
    <mergeCell ref="F26:F32"/>
    <mergeCell ref="G4:G9"/>
    <mergeCell ref="G15:G20"/>
    <mergeCell ref="H4:H9"/>
    <mergeCell ref="H15:H20"/>
    <mergeCell ref="I4:I9"/>
    <mergeCell ref="I15:I20"/>
    <mergeCell ref="J4:J7"/>
    <mergeCell ref="J8:J9"/>
    <mergeCell ref="J15:J18"/>
    <mergeCell ref="J19:J20"/>
    <mergeCell ref="J26:J29"/>
    <mergeCell ref="J30:J31"/>
    <mergeCell ref="O2:O3"/>
    <mergeCell ref="O4:O9"/>
    <mergeCell ref="O13:O14"/>
    <mergeCell ref="O15:O20"/>
    <mergeCell ref="O24:O25"/>
    <mergeCell ref="O26:O31"/>
    <mergeCell ref="P2:P3"/>
    <mergeCell ref="P13:P14"/>
    <mergeCell ref="P24:P25"/>
    <mergeCell ref="Q2:Q3"/>
    <mergeCell ref="Q13:Q14"/>
    <mergeCell ref="Q24:Q25"/>
    <mergeCell ref="G24:I25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workbookViewId="0">
      <selection activeCell="B4" sqref="B4:B10"/>
    </sheetView>
  </sheetViews>
  <sheetFormatPr defaultColWidth="9" defaultRowHeight="13.5"/>
  <cols>
    <col min="1" max="1" width="7" style="212" customWidth="1"/>
    <col min="2" max="2" width="10" style="212" customWidth="1"/>
    <col min="3" max="3" width="10.875" style="211" customWidth="1"/>
    <col min="4" max="4" width="21.125" style="211" customWidth="1"/>
    <col min="5" max="5" width="5.125" style="211" customWidth="1"/>
    <col min="6" max="6" width="8" style="5" customWidth="1"/>
    <col min="7" max="7" width="12.875" style="211" customWidth="1"/>
    <col min="8" max="8" width="11.875" style="211" customWidth="1"/>
    <col min="9" max="9" width="16.875" style="211" customWidth="1"/>
    <col min="10" max="10" width="12.875" style="5" customWidth="1"/>
    <col min="11" max="11" width="9.125" style="5" customWidth="1"/>
    <col min="12" max="12" width="18.125" style="5" customWidth="1"/>
    <col min="13" max="13" width="8" style="5" customWidth="1"/>
    <col min="14" max="14" width="8.875" style="5" customWidth="1"/>
    <col min="15" max="15" width="13.375" style="5" customWidth="1"/>
    <col min="16" max="18" width="9.125" style="5" customWidth="1"/>
    <col min="19" max="23" width="9" style="211"/>
    <col min="24" max="16379" width="9" style="212"/>
  </cols>
  <sheetData>
    <row r="1" s="209" customFormat="1" ht="19.5" spans="1:23">
      <c r="A1" s="213" t="s">
        <v>0</v>
      </c>
      <c r="B1" s="213"/>
      <c r="C1" s="213"/>
      <c r="D1" s="213"/>
      <c r="E1" s="214"/>
      <c r="F1" s="202"/>
      <c r="G1" s="213"/>
      <c r="H1" s="213"/>
      <c r="I1" s="213"/>
      <c r="J1" s="177"/>
      <c r="K1" s="177"/>
      <c r="L1" s="177"/>
      <c r="M1" s="177"/>
      <c r="N1" s="177"/>
      <c r="O1" s="177"/>
      <c r="P1" s="177"/>
      <c r="Q1" s="177"/>
      <c r="R1" s="177"/>
      <c r="S1" s="213"/>
      <c r="T1" s="213"/>
      <c r="U1" s="213"/>
      <c r="V1" s="213"/>
      <c r="W1" s="213"/>
    </row>
    <row r="2" s="210" customFormat="1" spans="1:19">
      <c r="A2" s="215" t="s">
        <v>1</v>
      </c>
      <c r="B2" s="216" t="s">
        <v>2</v>
      </c>
      <c r="C2" s="217" t="s">
        <v>3</v>
      </c>
      <c r="D2" s="217"/>
      <c r="E2" s="217"/>
      <c r="F2" s="8"/>
      <c r="G2" s="218" t="s">
        <v>5</v>
      </c>
      <c r="H2" s="219"/>
      <c r="I2" s="219"/>
      <c r="J2" s="234"/>
      <c r="K2" s="234"/>
      <c r="L2" s="234" t="s">
        <v>4</v>
      </c>
      <c r="M2" s="240"/>
      <c r="N2" s="241" t="s">
        <v>45</v>
      </c>
      <c r="O2" s="8" t="s">
        <v>6</v>
      </c>
      <c r="P2" s="8" t="s">
        <v>46</v>
      </c>
      <c r="Q2" s="8" t="s">
        <v>47</v>
      </c>
      <c r="R2" s="247" t="s">
        <v>48</v>
      </c>
      <c r="S2" s="248" t="s">
        <v>8</v>
      </c>
    </row>
    <row r="3" s="210" customFormat="1" spans="1:19">
      <c r="A3" s="220"/>
      <c r="B3" s="221"/>
      <c r="C3" s="222" t="s">
        <v>9</v>
      </c>
      <c r="D3" s="222" t="s">
        <v>10</v>
      </c>
      <c r="E3" s="222" t="s">
        <v>11</v>
      </c>
      <c r="F3" s="11" t="s">
        <v>12</v>
      </c>
      <c r="G3" s="11" t="s">
        <v>16</v>
      </c>
      <c r="H3" s="222" t="s">
        <v>49</v>
      </c>
      <c r="I3" s="222"/>
      <c r="J3" s="11" t="s">
        <v>50</v>
      </c>
      <c r="K3" s="11" t="s">
        <v>20</v>
      </c>
      <c r="L3" s="11" t="s">
        <v>23</v>
      </c>
      <c r="M3" s="11"/>
      <c r="N3" s="242"/>
      <c r="O3" s="11"/>
      <c r="P3" s="11"/>
      <c r="Q3" s="11"/>
      <c r="R3" s="11"/>
      <c r="S3" s="249"/>
    </row>
    <row r="4" s="211" customFormat="1" spans="1:19">
      <c r="A4" s="220"/>
      <c r="B4" s="223" t="s">
        <v>21</v>
      </c>
      <c r="C4" s="224">
        <v>1100</v>
      </c>
      <c r="D4" s="224">
        <v>1.1</v>
      </c>
      <c r="E4" s="224"/>
      <c r="F4" s="113">
        <f>C4*D4*30+E4</f>
        <v>36300</v>
      </c>
      <c r="G4" s="22" t="s">
        <v>25</v>
      </c>
      <c r="H4" s="225">
        <v>150</v>
      </c>
      <c r="I4" s="228"/>
      <c r="J4" s="31">
        <v>360</v>
      </c>
      <c r="K4" s="243">
        <f>J4*H4</f>
        <v>54000</v>
      </c>
      <c r="L4" s="31"/>
      <c r="M4" s="31"/>
      <c r="N4" s="203">
        <f>F4</f>
        <v>36300</v>
      </c>
      <c r="O4" s="31" t="s">
        <v>27</v>
      </c>
      <c r="P4" s="243">
        <f>O10+L10+K10</f>
        <v>133094.27</v>
      </c>
      <c r="Q4" s="243">
        <f>P4+N4</f>
        <v>169394.27</v>
      </c>
      <c r="R4" s="243">
        <f>120000+O10+L10</f>
        <v>199094.27</v>
      </c>
      <c r="S4" s="250"/>
    </row>
    <row r="5" s="211" customFormat="1" spans="1:19">
      <c r="A5" s="220"/>
      <c r="B5" s="226"/>
      <c r="C5" s="227"/>
      <c r="D5" s="227"/>
      <c r="E5" s="227"/>
      <c r="F5" s="203"/>
      <c r="G5" s="22"/>
      <c r="H5" s="228"/>
      <c r="I5" s="228"/>
      <c r="J5" s="31"/>
      <c r="K5" s="58"/>
      <c r="L5" s="31"/>
      <c r="M5" s="31"/>
      <c r="N5" s="205"/>
      <c r="O5" s="31"/>
      <c r="P5" s="58"/>
      <c r="Q5" s="58"/>
      <c r="R5" s="58"/>
      <c r="S5" s="251"/>
    </row>
    <row r="6" s="211" customFormat="1" spans="1:19">
      <c r="A6" s="220"/>
      <c r="B6" s="226"/>
      <c r="C6" s="227"/>
      <c r="D6" s="227"/>
      <c r="E6" s="227"/>
      <c r="F6" s="203"/>
      <c r="G6" s="22"/>
      <c r="H6" s="228"/>
      <c r="I6" s="228"/>
      <c r="J6" s="31"/>
      <c r="K6" s="58"/>
      <c r="L6" s="31"/>
      <c r="M6" s="31"/>
      <c r="N6" s="205"/>
      <c r="O6" s="31"/>
      <c r="P6" s="58"/>
      <c r="Q6" s="58"/>
      <c r="R6" s="58"/>
      <c r="S6" s="251"/>
    </row>
    <row r="7" s="211" customFormat="1" spans="1:19">
      <c r="A7" s="220"/>
      <c r="B7" s="226"/>
      <c r="C7" s="227"/>
      <c r="D7" s="227"/>
      <c r="E7" s="227"/>
      <c r="F7" s="203"/>
      <c r="G7" s="22"/>
      <c r="H7" s="228"/>
      <c r="I7" s="228"/>
      <c r="J7" s="31"/>
      <c r="K7" s="244"/>
      <c r="L7" s="31"/>
      <c r="M7" s="31"/>
      <c r="N7" s="205"/>
      <c r="O7" s="31"/>
      <c r="P7" s="58"/>
      <c r="Q7" s="58"/>
      <c r="R7" s="58"/>
      <c r="S7" s="251"/>
    </row>
    <row r="8" s="211" customFormat="1" spans="1:19">
      <c r="A8" s="220"/>
      <c r="B8" s="226"/>
      <c r="C8" s="227"/>
      <c r="D8" s="227"/>
      <c r="E8" s="227"/>
      <c r="F8" s="203"/>
      <c r="G8" s="22" t="s">
        <v>31</v>
      </c>
      <c r="H8" s="225"/>
      <c r="I8" s="228"/>
      <c r="J8" s="31"/>
      <c r="K8" s="243">
        <f>J8*I8</f>
        <v>0</v>
      </c>
      <c r="L8" s="31"/>
      <c r="M8" s="31"/>
      <c r="N8" s="205"/>
      <c r="O8" s="31"/>
      <c r="P8" s="58"/>
      <c r="Q8" s="58"/>
      <c r="R8" s="58"/>
      <c r="S8" s="251"/>
    </row>
    <row r="9" s="211" customFormat="1" spans="1:19">
      <c r="A9" s="220"/>
      <c r="B9" s="226"/>
      <c r="C9" s="227"/>
      <c r="D9" s="227"/>
      <c r="E9" s="227"/>
      <c r="F9" s="203"/>
      <c r="G9" s="22"/>
      <c r="H9" s="228"/>
      <c r="I9" s="228"/>
      <c r="J9" s="31"/>
      <c r="K9" s="244"/>
      <c r="L9" s="31"/>
      <c r="M9" s="31"/>
      <c r="N9" s="205"/>
      <c r="O9" s="31"/>
      <c r="P9" s="58"/>
      <c r="Q9" s="58"/>
      <c r="R9" s="58"/>
      <c r="S9" s="251"/>
    </row>
    <row r="10" ht="14.25" spans="1:19">
      <c r="A10" s="229"/>
      <c r="B10" s="230"/>
      <c r="C10" s="231"/>
      <c r="D10" s="231"/>
      <c r="E10" s="232"/>
      <c r="F10" s="198"/>
      <c r="G10" s="233" t="s">
        <v>34</v>
      </c>
      <c r="H10" s="233"/>
      <c r="I10" s="233"/>
      <c r="J10" s="245"/>
      <c r="K10" s="245">
        <f>SUM(K4:K9)</f>
        <v>54000</v>
      </c>
      <c r="L10" s="245">
        <v>4000</v>
      </c>
      <c r="M10" s="245"/>
      <c r="N10" s="207"/>
      <c r="O10" s="245">
        <v>75094.27</v>
      </c>
      <c r="P10" s="184"/>
      <c r="Q10" s="184"/>
      <c r="R10" s="184"/>
      <c r="S10" s="252"/>
    </row>
    <row r="11" s="210" customFormat="1" spans="10:18">
      <c r="J11" s="2"/>
      <c r="K11" s="2"/>
      <c r="L11" s="2"/>
      <c r="M11" s="5" t="s">
        <v>51</v>
      </c>
      <c r="N11" s="5">
        <f>N4/1.06</f>
        <v>34245.2830188679</v>
      </c>
      <c r="O11" s="2"/>
      <c r="P11" s="2"/>
      <c r="Q11" s="2"/>
      <c r="R11" s="2"/>
    </row>
    <row r="12" ht="14.25"/>
    <row r="13" spans="1:19">
      <c r="A13" s="215" t="s">
        <v>36</v>
      </c>
      <c r="B13" s="216" t="s">
        <v>2</v>
      </c>
      <c r="C13" s="217" t="s">
        <v>3</v>
      </c>
      <c r="D13" s="217"/>
      <c r="E13" s="217"/>
      <c r="F13" s="8"/>
      <c r="G13" s="134" t="s">
        <v>5</v>
      </c>
      <c r="H13" s="234"/>
      <c r="I13" s="234"/>
      <c r="J13" s="234"/>
      <c r="K13" s="240"/>
      <c r="L13" s="234" t="s">
        <v>4</v>
      </c>
      <c r="M13" s="240"/>
      <c r="N13" s="241" t="s">
        <v>45</v>
      </c>
      <c r="O13" s="43" t="s">
        <v>6</v>
      </c>
      <c r="P13" s="8" t="s">
        <v>46</v>
      </c>
      <c r="Q13" s="8" t="s">
        <v>47</v>
      </c>
      <c r="R13" s="247" t="s">
        <v>48</v>
      </c>
      <c r="S13" s="218" t="s">
        <v>8</v>
      </c>
    </row>
    <row r="14" spans="1:19">
      <c r="A14" s="220"/>
      <c r="B14" s="221"/>
      <c r="C14" s="222" t="s">
        <v>9</v>
      </c>
      <c r="D14" s="222" t="s">
        <v>10</v>
      </c>
      <c r="E14" s="222" t="s">
        <v>11</v>
      </c>
      <c r="F14" s="11" t="s">
        <v>12</v>
      </c>
      <c r="G14" s="11" t="s">
        <v>16</v>
      </c>
      <c r="H14" s="222" t="s">
        <v>17</v>
      </c>
      <c r="I14" s="11" t="s">
        <v>42</v>
      </c>
      <c r="J14" s="11" t="s">
        <v>19</v>
      </c>
      <c r="K14" s="11" t="s">
        <v>43</v>
      </c>
      <c r="L14" s="11" t="s">
        <v>52</v>
      </c>
      <c r="M14" s="11" t="s">
        <v>53</v>
      </c>
      <c r="N14" s="242"/>
      <c r="O14" s="48"/>
      <c r="P14" s="11"/>
      <c r="Q14" s="11"/>
      <c r="R14" s="11"/>
      <c r="S14" s="253"/>
    </row>
    <row r="15" spans="1:19">
      <c r="A15" s="220"/>
      <c r="B15" s="235" t="s">
        <v>44</v>
      </c>
      <c r="C15" s="236">
        <v>1100</v>
      </c>
      <c r="D15" s="236">
        <v>1.2</v>
      </c>
      <c r="E15" s="236">
        <v>0</v>
      </c>
      <c r="F15" s="237">
        <f>C15*D15*30+E15</f>
        <v>39600</v>
      </c>
      <c r="G15" s="72" t="s">
        <v>25</v>
      </c>
      <c r="H15" s="228" t="s">
        <v>26</v>
      </c>
      <c r="I15" s="23"/>
      <c r="J15" s="22">
        <v>3000</v>
      </c>
      <c r="K15" s="22">
        <f t="shared" ref="K15:K20" si="0">J15*I15</f>
        <v>0</v>
      </c>
      <c r="L15" s="246">
        <v>1</v>
      </c>
      <c r="M15" s="113">
        <f t="shared" ref="M15:M20" si="1">L15*J15</f>
        <v>3000</v>
      </c>
      <c r="N15" s="203">
        <f>M21+K21+F15</f>
        <v>73500</v>
      </c>
      <c r="O15" s="72" t="s">
        <v>54</v>
      </c>
      <c r="P15" s="243">
        <f>O21+K4</f>
        <v>86237</v>
      </c>
      <c r="Q15" s="243">
        <f>P15+N15</f>
        <v>159737</v>
      </c>
      <c r="R15" s="243">
        <v>199094.27</v>
      </c>
      <c r="S15" s="254"/>
    </row>
    <row r="16" spans="1:19">
      <c r="A16" s="220"/>
      <c r="B16" s="238"/>
      <c r="C16" s="239"/>
      <c r="D16" s="239"/>
      <c r="E16" s="239"/>
      <c r="F16" s="205"/>
      <c r="G16" s="195"/>
      <c r="H16" s="228" t="s">
        <v>28</v>
      </c>
      <c r="I16" s="23"/>
      <c r="J16" s="22">
        <v>300</v>
      </c>
      <c r="K16" s="22">
        <f t="shared" si="0"/>
        <v>0</v>
      </c>
      <c r="L16" s="246">
        <v>1</v>
      </c>
      <c r="M16" s="113">
        <f t="shared" si="1"/>
        <v>300</v>
      </c>
      <c r="N16" s="205"/>
      <c r="O16" s="195"/>
      <c r="P16" s="58"/>
      <c r="Q16" s="58"/>
      <c r="R16" s="58"/>
      <c r="S16" s="254"/>
    </row>
    <row r="17" spans="1:19">
      <c r="A17" s="220"/>
      <c r="B17" s="238"/>
      <c r="C17" s="239"/>
      <c r="D17" s="239"/>
      <c r="E17" s="239"/>
      <c r="F17" s="205"/>
      <c r="G17" s="195"/>
      <c r="H17" s="228" t="s">
        <v>29</v>
      </c>
      <c r="I17" s="23"/>
      <c r="J17" s="22">
        <v>7200</v>
      </c>
      <c r="K17" s="22">
        <f t="shared" si="0"/>
        <v>0</v>
      </c>
      <c r="L17" s="246">
        <v>1.5</v>
      </c>
      <c r="M17" s="113">
        <f t="shared" si="1"/>
        <v>10800</v>
      </c>
      <c r="N17" s="205"/>
      <c r="O17" s="195"/>
      <c r="P17" s="58"/>
      <c r="Q17" s="58"/>
      <c r="R17" s="58"/>
      <c r="S17" s="254"/>
    </row>
    <row r="18" spans="1:19">
      <c r="A18" s="220"/>
      <c r="B18" s="238"/>
      <c r="C18" s="239"/>
      <c r="D18" s="239"/>
      <c r="E18" s="239"/>
      <c r="F18" s="205"/>
      <c r="G18" s="73"/>
      <c r="H18" s="228" t="s">
        <v>30</v>
      </c>
      <c r="I18" s="23"/>
      <c r="J18" s="22">
        <v>3600</v>
      </c>
      <c r="K18" s="22">
        <f t="shared" si="0"/>
        <v>0</v>
      </c>
      <c r="L18" s="246">
        <v>0.5</v>
      </c>
      <c r="M18" s="113">
        <f t="shared" si="1"/>
        <v>1800</v>
      </c>
      <c r="N18" s="205"/>
      <c r="O18" s="195"/>
      <c r="P18" s="58"/>
      <c r="Q18" s="58"/>
      <c r="R18" s="58"/>
      <c r="S18" s="254"/>
    </row>
    <row r="19" spans="1:19">
      <c r="A19" s="220"/>
      <c r="B19" s="238"/>
      <c r="C19" s="239"/>
      <c r="D19" s="239"/>
      <c r="E19" s="239"/>
      <c r="F19" s="205"/>
      <c r="G19" s="203" t="s">
        <v>31</v>
      </c>
      <c r="H19" s="224" t="s">
        <v>32</v>
      </c>
      <c r="I19" s="246">
        <v>6</v>
      </c>
      <c r="J19" s="113">
        <v>1200</v>
      </c>
      <c r="K19" s="113">
        <f t="shared" si="0"/>
        <v>7200</v>
      </c>
      <c r="L19" s="246">
        <v>1.5</v>
      </c>
      <c r="M19" s="113">
        <f t="shared" si="1"/>
        <v>1800</v>
      </c>
      <c r="N19" s="205"/>
      <c r="O19" s="195"/>
      <c r="P19" s="58"/>
      <c r="Q19" s="58"/>
      <c r="R19" s="58"/>
      <c r="S19" s="254"/>
    </row>
    <row r="20" spans="1:19">
      <c r="A20" s="220"/>
      <c r="B20" s="238"/>
      <c r="C20" s="239"/>
      <c r="D20" s="239"/>
      <c r="E20" s="239"/>
      <c r="F20" s="205"/>
      <c r="G20" s="237"/>
      <c r="H20" s="224" t="s">
        <v>33</v>
      </c>
      <c r="I20" s="246">
        <v>6</v>
      </c>
      <c r="J20" s="113">
        <v>1200</v>
      </c>
      <c r="K20" s="113">
        <f t="shared" si="0"/>
        <v>7200</v>
      </c>
      <c r="L20" s="246">
        <v>1.5</v>
      </c>
      <c r="M20" s="113">
        <f t="shared" si="1"/>
        <v>1800</v>
      </c>
      <c r="N20" s="205"/>
      <c r="O20" s="73"/>
      <c r="P20" s="58"/>
      <c r="Q20" s="58"/>
      <c r="R20" s="58"/>
      <c r="S20" s="254"/>
    </row>
    <row r="21" ht="14.25" spans="1:19">
      <c r="A21" s="229"/>
      <c r="B21" s="233"/>
      <c r="C21" s="231"/>
      <c r="D21" s="231"/>
      <c r="E21" s="231"/>
      <c r="F21" s="198"/>
      <c r="G21" s="198" t="s">
        <v>34</v>
      </c>
      <c r="H21" s="231"/>
      <c r="I21" s="198"/>
      <c r="J21" s="198"/>
      <c r="K21" s="198">
        <f>SUM(K19:K20)</f>
        <v>14400</v>
      </c>
      <c r="L21" s="198"/>
      <c r="M21" s="198">
        <f>SUM(M15:M20)</f>
        <v>19500</v>
      </c>
      <c r="N21" s="207"/>
      <c r="O21" s="185">
        <v>32237</v>
      </c>
      <c r="P21" s="184"/>
      <c r="Q21" s="184"/>
      <c r="R21" s="184"/>
      <c r="S21" s="255"/>
    </row>
    <row r="22" spans="13:14">
      <c r="M22" s="5" t="s">
        <v>51</v>
      </c>
      <c r="N22" s="5">
        <f>N15/1.06</f>
        <v>69339.6226415094</v>
      </c>
    </row>
  </sheetData>
  <mergeCells count="54">
    <mergeCell ref="A1:D1"/>
    <mergeCell ref="C2:F2"/>
    <mergeCell ref="G2:K2"/>
    <mergeCell ref="L2:M2"/>
    <mergeCell ref="H3:I3"/>
    <mergeCell ref="C13:F13"/>
    <mergeCell ref="G13:K13"/>
    <mergeCell ref="L13:M13"/>
    <mergeCell ref="A2:A10"/>
    <mergeCell ref="A13:A21"/>
    <mergeCell ref="B2:B3"/>
    <mergeCell ref="B4:B10"/>
    <mergeCell ref="B13:B14"/>
    <mergeCell ref="B15:B21"/>
    <mergeCell ref="C4:C10"/>
    <mergeCell ref="C15:C21"/>
    <mergeCell ref="D4:D10"/>
    <mergeCell ref="D15:D21"/>
    <mergeCell ref="E4:E10"/>
    <mergeCell ref="E15:E21"/>
    <mergeCell ref="F4:F10"/>
    <mergeCell ref="F15:F21"/>
    <mergeCell ref="G4:G7"/>
    <mergeCell ref="G8:G9"/>
    <mergeCell ref="G15:G18"/>
    <mergeCell ref="G19:G20"/>
    <mergeCell ref="J4:J7"/>
    <mergeCell ref="J8:J9"/>
    <mergeCell ref="K4:K7"/>
    <mergeCell ref="K8:K9"/>
    <mergeCell ref="N2:N3"/>
    <mergeCell ref="N4:N10"/>
    <mergeCell ref="N13:N14"/>
    <mergeCell ref="N15:N21"/>
    <mergeCell ref="O2:O3"/>
    <mergeCell ref="O4:O9"/>
    <mergeCell ref="O13:O14"/>
    <mergeCell ref="O15:O20"/>
    <mergeCell ref="P2:P3"/>
    <mergeCell ref="P4:P10"/>
    <mergeCell ref="P13:P14"/>
    <mergeCell ref="P15:P21"/>
    <mergeCell ref="Q2:Q3"/>
    <mergeCell ref="Q4:Q10"/>
    <mergeCell ref="Q13:Q14"/>
    <mergeCell ref="Q15:Q21"/>
    <mergeCell ref="R2:R3"/>
    <mergeCell ref="R4:R10"/>
    <mergeCell ref="R13:R14"/>
    <mergeCell ref="R15:R21"/>
    <mergeCell ref="S2:S3"/>
    <mergeCell ref="S13:S14"/>
    <mergeCell ref="H4:I7"/>
    <mergeCell ref="H8:I9"/>
  </mergeCell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8"/>
  <sheetViews>
    <sheetView zoomScale="85" zoomScaleNormal="85" topLeftCell="B1" workbookViewId="0">
      <selection activeCell="D21" sqref="D21:D28"/>
    </sheetView>
  </sheetViews>
  <sheetFormatPr defaultColWidth="9" defaultRowHeight="13.5"/>
  <cols>
    <col min="1" max="1" width="7.75" style="5" customWidth="1"/>
    <col min="2" max="2" width="10" style="5" customWidth="1"/>
    <col min="3" max="3" width="10.875" style="5" customWidth="1"/>
    <col min="4" max="4" width="21.125" style="5" customWidth="1"/>
    <col min="5" max="5" width="6.875" style="5" customWidth="1"/>
    <col min="6" max="6" width="8" style="5" customWidth="1"/>
    <col min="7" max="7" width="11.625" style="5" customWidth="1"/>
    <col min="8" max="8" width="8.875" style="5" customWidth="1"/>
    <col min="9" max="9" width="16.375" style="5" customWidth="1"/>
    <col min="10" max="10" width="12.875" style="5" customWidth="1"/>
    <col min="11" max="11" width="9.125" style="5" customWidth="1"/>
    <col min="12" max="12" width="18.125" style="5" customWidth="1"/>
    <col min="13" max="13" width="8.875" style="5" customWidth="1"/>
    <col min="14" max="14" width="8" style="5" customWidth="1"/>
    <col min="15" max="15" width="9.875" style="5" customWidth="1"/>
    <col min="16" max="16" width="9.125" style="5" customWidth="1"/>
    <col min="17" max="17" width="11.625" style="5" customWidth="1"/>
    <col min="18" max="18" width="9.125" style="5" customWidth="1"/>
    <col min="19" max="20" width="8.875" style="5" customWidth="1"/>
    <col min="21" max="21" width="8" style="5" customWidth="1"/>
    <col min="22" max="22" width="9.125" style="5" customWidth="1"/>
    <col min="23" max="24" width="5.125" style="5" customWidth="1"/>
    <col min="25" max="25" width="9.125" style="5" customWidth="1"/>
    <col min="26" max="30" width="9" style="5"/>
    <col min="31" max="16384" width="9" style="4"/>
  </cols>
  <sheetData>
    <row r="1" s="176" customFormat="1" ht="18.75" spans="1:30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Q1" s="202"/>
      <c r="R1" s="202"/>
      <c r="S1" s="202"/>
      <c r="T1" s="202"/>
      <c r="U1" s="202"/>
      <c r="V1" s="202"/>
      <c r="W1" s="177"/>
      <c r="X1" s="177"/>
      <c r="Y1" s="177"/>
      <c r="Z1" s="177"/>
      <c r="AA1" s="177"/>
      <c r="AB1" s="177"/>
      <c r="AC1" s="177"/>
      <c r="AD1" s="177"/>
    </row>
    <row r="2" ht="14.25"/>
    <row r="3" s="1" customFormat="1" spans="1:30">
      <c r="A3" s="44" t="s">
        <v>1</v>
      </c>
      <c r="B3" s="178" t="s">
        <v>2</v>
      </c>
      <c r="C3" s="9" t="s">
        <v>55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2" t="s">
        <v>56</v>
      </c>
      <c r="Q3" s="102"/>
      <c r="R3" s="102"/>
      <c r="S3" s="102"/>
      <c r="T3" s="102"/>
      <c r="U3" s="102"/>
      <c r="V3" s="102"/>
      <c r="W3" s="43" t="s">
        <v>8</v>
      </c>
      <c r="X3" s="2"/>
      <c r="Y3" s="2"/>
      <c r="Z3" s="2"/>
      <c r="AA3" s="2"/>
      <c r="AB3" s="2"/>
      <c r="AC3" s="2"/>
      <c r="AD3" s="2"/>
    </row>
    <row r="4" s="2" customFormat="1" spans="1:23">
      <c r="A4" s="47"/>
      <c r="B4" s="179"/>
      <c r="C4" s="12" t="s">
        <v>3</v>
      </c>
      <c r="D4" s="12"/>
      <c r="E4" s="12"/>
      <c r="F4" s="12"/>
      <c r="G4" s="12" t="s">
        <v>20</v>
      </c>
      <c r="H4" s="12"/>
      <c r="I4" s="12"/>
      <c r="J4" s="12"/>
      <c r="K4" s="12"/>
      <c r="L4" s="12" t="s">
        <v>4</v>
      </c>
      <c r="M4" s="12"/>
      <c r="N4" s="12" t="s">
        <v>57</v>
      </c>
      <c r="O4" s="12" t="s">
        <v>58</v>
      </c>
      <c r="P4" s="105" t="s">
        <v>59</v>
      </c>
      <c r="Q4" s="105" t="s">
        <v>20</v>
      </c>
      <c r="R4" s="105"/>
      <c r="S4" s="105" t="s">
        <v>4</v>
      </c>
      <c r="T4" s="105"/>
      <c r="U4" s="105" t="s">
        <v>57</v>
      </c>
      <c r="V4" s="105" t="s">
        <v>58</v>
      </c>
      <c r="W4" s="46"/>
    </row>
    <row r="5" s="1" customFormat="1" spans="1:30">
      <c r="A5" s="47"/>
      <c r="B5" s="180"/>
      <c r="C5" s="181" t="s">
        <v>9</v>
      </c>
      <c r="D5" s="181" t="s">
        <v>10</v>
      </c>
      <c r="E5" s="181" t="s">
        <v>11</v>
      </c>
      <c r="F5" s="12" t="s">
        <v>12</v>
      </c>
      <c r="G5" s="12" t="s">
        <v>60</v>
      </c>
      <c r="H5" s="12" t="s">
        <v>17</v>
      </c>
      <c r="I5" s="187" t="s">
        <v>61</v>
      </c>
      <c r="J5" s="188"/>
      <c r="K5" s="12" t="s">
        <v>43</v>
      </c>
      <c r="L5" s="12" t="s">
        <v>23</v>
      </c>
      <c r="M5" s="12" t="s">
        <v>62</v>
      </c>
      <c r="N5" s="12" t="s">
        <v>63</v>
      </c>
      <c r="O5" s="12"/>
      <c r="P5" s="105"/>
      <c r="Q5" s="105" t="s">
        <v>60</v>
      </c>
      <c r="R5" s="105" t="s">
        <v>64</v>
      </c>
      <c r="S5" s="105" t="s">
        <v>23</v>
      </c>
      <c r="T5" s="105" t="s">
        <v>62</v>
      </c>
      <c r="U5" s="105" t="s">
        <v>63</v>
      </c>
      <c r="V5" s="105"/>
      <c r="W5" s="48"/>
      <c r="X5" s="2"/>
      <c r="Y5" s="2"/>
      <c r="Z5" s="2"/>
      <c r="AA5" s="2"/>
      <c r="AB5" s="2"/>
      <c r="AC5" s="2"/>
      <c r="AD5" s="2"/>
    </row>
    <row r="6" s="4" customFormat="1" spans="1:30">
      <c r="A6" s="47"/>
      <c r="B6" s="182" t="s">
        <v>21</v>
      </c>
      <c r="C6" s="22">
        <v>1100</v>
      </c>
      <c r="D6" s="23">
        <v>1.1</v>
      </c>
      <c r="E6" s="22">
        <v>3000</v>
      </c>
      <c r="F6" s="22">
        <f>D6*C6*30+E6</f>
        <v>39300</v>
      </c>
      <c r="G6" s="22" t="s">
        <v>65</v>
      </c>
      <c r="H6" s="22"/>
      <c r="I6" s="189" t="s">
        <v>66</v>
      </c>
      <c r="J6" s="190"/>
      <c r="K6" s="22">
        <v>360000</v>
      </c>
      <c r="L6" s="22"/>
      <c r="M6" s="22"/>
      <c r="N6" s="22">
        <v>75000</v>
      </c>
      <c r="O6" s="22">
        <f>N6+M13+K13+F6</f>
        <v>568300</v>
      </c>
      <c r="P6" s="113">
        <v>125000</v>
      </c>
      <c r="Q6" s="113" t="s">
        <v>67</v>
      </c>
      <c r="R6" s="113">
        <v>225000</v>
      </c>
      <c r="S6" s="203">
        <v>4000</v>
      </c>
      <c r="T6" s="113"/>
      <c r="U6" s="113">
        <v>75000</v>
      </c>
      <c r="V6" s="113">
        <f>P6+R13+S6+T13+U6</f>
        <v>865000</v>
      </c>
      <c r="W6" s="204"/>
      <c r="X6" s="5"/>
      <c r="Y6" s="5"/>
      <c r="Z6" s="5"/>
      <c r="AA6" s="5"/>
      <c r="AB6" s="5"/>
      <c r="AC6" s="5"/>
      <c r="AD6" s="5"/>
    </row>
    <row r="7" s="4" customFormat="1" spans="1:30">
      <c r="A7" s="47"/>
      <c r="B7" s="58"/>
      <c r="C7" s="22"/>
      <c r="D7" s="23"/>
      <c r="E7" s="22"/>
      <c r="F7" s="22"/>
      <c r="G7" s="22" t="s">
        <v>68</v>
      </c>
      <c r="H7" s="22" t="s">
        <v>26</v>
      </c>
      <c r="I7" s="191" t="s">
        <v>69</v>
      </c>
      <c r="J7" s="192"/>
      <c r="K7" s="22">
        <v>54000</v>
      </c>
      <c r="L7" s="72">
        <v>4000</v>
      </c>
      <c r="M7" s="72">
        <v>40000</v>
      </c>
      <c r="N7" s="22"/>
      <c r="O7" s="22"/>
      <c r="P7" s="113"/>
      <c r="Q7" s="113" t="s">
        <v>70</v>
      </c>
      <c r="R7" s="113">
        <v>396000</v>
      </c>
      <c r="S7" s="205"/>
      <c r="T7" s="113">
        <v>40000</v>
      </c>
      <c r="U7" s="113"/>
      <c r="V7" s="113"/>
      <c r="W7" s="206"/>
      <c r="X7" s="5"/>
      <c r="Y7" s="5"/>
      <c r="Z7" s="5"/>
      <c r="AA7" s="5"/>
      <c r="AB7" s="5"/>
      <c r="AC7" s="5"/>
      <c r="AD7" s="5"/>
    </row>
    <row r="8" s="4" customFormat="1" spans="1:30">
      <c r="A8" s="47"/>
      <c r="B8" s="58"/>
      <c r="C8" s="22"/>
      <c r="D8" s="23"/>
      <c r="E8" s="22"/>
      <c r="F8" s="22"/>
      <c r="G8" s="22"/>
      <c r="H8" s="22" t="s">
        <v>28</v>
      </c>
      <c r="I8" s="193"/>
      <c r="J8" s="194"/>
      <c r="K8" s="22"/>
      <c r="L8" s="195"/>
      <c r="M8" s="195"/>
      <c r="N8" s="22"/>
      <c r="O8" s="22"/>
      <c r="P8" s="113"/>
      <c r="Q8" s="113"/>
      <c r="R8" s="113"/>
      <c r="S8" s="205"/>
      <c r="T8" s="113"/>
      <c r="U8" s="113"/>
      <c r="V8" s="113"/>
      <c r="W8" s="206"/>
      <c r="X8" s="5"/>
      <c r="Y8" s="5"/>
      <c r="Z8" s="5"/>
      <c r="AA8" s="5"/>
      <c r="AB8" s="5"/>
      <c r="AC8" s="5"/>
      <c r="AD8" s="5"/>
    </row>
    <row r="9" s="4" customFormat="1" spans="1:30">
      <c r="A9" s="47"/>
      <c r="B9" s="58"/>
      <c r="C9" s="22"/>
      <c r="D9" s="23"/>
      <c r="E9" s="22"/>
      <c r="F9" s="22"/>
      <c r="G9" s="22"/>
      <c r="H9" s="22" t="s">
        <v>29</v>
      </c>
      <c r="I9" s="193"/>
      <c r="J9" s="194"/>
      <c r="K9" s="22"/>
      <c r="L9" s="195"/>
      <c r="M9" s="195"/>
      <c r="N9" s="22"/>
      <c r="O9" s="22"/>
      <c r="P9" s="113"/>
      <c r="Q9" s="113"/>
      <c r="R9" s="113"/>
      <c r="S9" s="205"/>
      <c r="T9" s="113"/>
      <c r="U9" s="113"/>
      <c r="V9" s="113"/>
      <c r="W9" s="206"/>
      <c r="X9" s="5"/>
      <c r="Y9" s="5"/>
      <c r="Z9" s="5"/>
      <c r="AA9" s="5"/>
      <c r="AB9" s="5"/>
      <c r="AC9" s="5"/>
      <c r="AD9" s="5"/>
    </row>
    <row r="10" s="4" customFormat="1" spans="1:30">
      <c r="A10" s="47"/>
      <c r="B10" s="58"/>
      <c r="C10" s="22"/>
      <c r="D10" s="23"/>
      <c r="E10" s="22"/>
      <c r="F10" s="22"/>
      <c r="G10" s="22"/>
      <c r="H10" s="22" t="s">
        <v>30</v>
      </c>
      <c r="I10" s="196"/>
      <c r="J10" s="197"/>
      <c r="K10" s="22"/>
      <c r="L10" s="195"/>
      <c r="M10" s="195"/>
      <c r="N10" s="22"/>
      <c r="O10" s="22"/>
      <c r="P10" s="113"/>
      <c r="Q10" s="113"/>
      <c r="R10" s="113"/>
      <c r="S10" s="205"/>
      <c r="T10" s="113"/>
      <c r="U10" s="113"/>
      <c r="V10" s="113"/>
      <c r="W10" s="206"/>
      <c r="X10" s="5"/>
      <c r="Y10" s="5"/>
      <c r="Z10" s="5"/>
      <c r="AA10" s="5"/>
      <c r="AB10" s="5"/>
      <c r="AC10" s="5"/>
      <c r="AD10" s="5"/>
    </row>
    <row r="11" s="4" customFormat="1" spans="1:30">
      <c r="A11" s="47"/>
      <c r="B11" s="58"/>
      <c r="C11" s="22"/>
      <c r="D11" s="23"/>
      <c r="E11" s="22"/>
      <c r="F11" s="22"/>
      <c r="G11" s="22" t="s">
        <v>71</v>
      </c>
      <c r="H11" s="22" t="s">
        <v>32</v>
      </c>
      <c r="I11" s="191"/>
      <c r="J11" s="192"/>
      <c r="K11" s="72">
        <v>0</v>
      </c>
      <c r="L11" s="195"/>
      <c r="M11" s="195"/>
      <c r="N11" s="22"/>
      <c r="O11" s="22"/>
      <c r="P11" s="113"/>
      <c r="Q11" s="113"/>
      <c r="R11" s="113"/>
      <c r="S11" s="205"/>
      <c r="T11" s="113"/>
      <c r="U11" s="113"/>
      <c r="V11" s="113"/>
      <c r="W11" s="206"/>
      <c r="X11" s="5"/>
      <c r="Y11" s="5"/>
      <c r="Z11" s="5"/>
      <c r="AA11" s="5"/>
      <c r="AB11" s="5"/>
      <c r="AC11" s="5"/>
      <c r="AD11" s="5"/>
    </row>
    <row r="12" s="4" customFormat="1" spans="1:30">
      <c r="A12" s="47"/>
      <c r="B12" s="58"/>
      <c r="C12" s="22"/>
      <c r="D12" s="23"/>
      <c r="E12" s="22"/>
      <c r="F12" s="22"/>
      <c r="G12" s="22"/>
      <c r="H12" s="22" t="s">
        <v>33</v>
      </c>
      <c r="I12" s="196"/>
      <c r="J12" s="197"/>
      <c r="K12" s="73"/>
      <c r="L12" s="73"/>
      <c r="M12" s="73"/>
      <c r="N12" s="22"/>
      <c r="O12" s="22"/>
      <c r="P12" s="113"/>
      <c r="Q12" s="113"/>
      <c r="R12" s="113"/>
      <c r="S12" s="205"/>
      <c r="T12" s="113"/>
      <c r="U12" s="113"/>
      <c r="V12" s="113"/>
      <c r="W12" s="206"/>
      <c r="X12" s="5"/>
      <c r="Y12" s="5"/>
      <c r="Z12" s="5"/>
      <c r="AA12" s="5"/>
      <c r="AB12" s="5"/>
      <c r="AC12" s="5"/>
      <c r="AD12" s="5"/>
    </row>
    <row r="13" s="4" customFormat="1" ht="14.25" spans="1:30">
      <c r="A13" s="183"/>
      <c r="B13" s="184"/>
      <c r="C13" s="185"/>
      <c r="D13" s="186"/>
      <c r="E13" s="185"/>
      <c r="F13" s="185"/>
      <c r="G13" s="185"/>
      <c r="H13" s="185"/>
      <c r="I13" s="185"/>
      <c r="J13" s="185"/>
      <c r="K13" s="185">
        <f>SUM(K6:K12)</f>
        <v>414000</v>
      </c>
      <c r="L13" s="185">
        <f>SUM(L6:L12)</f>
        <v>4000</v>
      </c>
      <c r="M13" s="185">
        <f>SUM(M6:M12)</f>
        <v>40000</v>
      </c>
      <c r="N13" s="185"/>
      <c r="O13" s="185"/>
      <c r="P13" s="198"/>
      <c r="Q13" s="198"/>
      <c r="R13" s="198">
        <f>SUM(R6:R12)</f>
        <v>621000</v>
      </c>
      <c r="S13" s="207"/>
      <c r="T13" s="198">
        <f>SUM(T7:T12)</f>
        <v>40000</v>
      </c>
      <c r="U13" s="198"/>
      <c r="V13" s="198"/>
      <c r="W13" s="208"/>
      <c r="X13" s="5"/>
      <c r="Y13" s="5"/>
      <c r="Z13" s="5"/>
      <c r="AA13" s="5"/>
      <c r="AB13" s="5"/>
      <c r="AC13" s="5"/>
      <c r="AD13" s="5"/>
    </row>
    <row r="14" spans="1:15">
      <c r="A14" s="5" t="s">
        <v>72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199" t="s">
        <v>73</v>
      </c>
      <c r="O14" s="199">
        <f>V6-O6</f>
        <v>296700</v>
      </c>
    </row>
    <row r="15" spans="1:15">
      <c r="A15" s="5">
        <v>1</v>
      </c>
      <c r="B15" s="40" t="s">
        <v>74</v>
      </c>
      <c r="C15" s="40"/>
      <c r="D15" s="40"/>
      <c r="E15" s="40"/>
      <c r="F15" s="40"/>
      <c r="G15" s="40"/>
      <c r="H15" s="41"/>
      <c r="I15" s="41"/>
      <c r="J15" s="41"/>
      <c r="K15" s="41"/>
      <c r="L15" s="41"/>
      <c r="M15" s="41"/>
      <c r="N15" s="41"/>
      <c r="O15" s="41"/>
    </row>
    <row r="16" spans="1:15">
      <c r="A16" s="5">
        <v>2</v>
      </c>
      <c r="B16" s="40" t="s">
        <v>75</v>
      </c>
      <c r="C16" s="40"/>
      <c r="D16" s="40"/>
      <c r="E16" s="40"/>
      <c r="F16" s="40"/>
      <c r="G16" s="40"/>
      <c r="H16" s="41"/>
      <c r="I16" s="41"/>
      <c r="J16" s="41"/>
      <c r="K16" s="41"/>
      <c r="L16" s="41"/>
      <c r="M16" s="41"/>
      <c r="N16" s="41"/>
      <c r="O16" s="41"/>
    </row>
    <row r="17" ht="14.25" spans="3:15"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="1" customFormat="1" spans="1:30">
      <c r="A18" s="44" t="s">
        <v>36</v>
      </c>
      <c r="B18" s="178" t="s">
        <v>2</v>
      </c>
      <c r="C18" s="9" t="s">
        <v>55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2" t="s">
        <v>56</v>
      </c>
      <c r="Q18" s="102"/>
      <c r="R18" s="102"/>
      <c r="S18" s="102"/>
      <c r="T18" s="102"/>
      <c r="U18" s="102"/>
      <c r="V18" s="102"/>
      <c r="W18" s="43" t="s">
        <v>8</v>
      </c>
      <c r="X18" s="2"/>
      <c r="Y18" s="2"/>
      <c r="Z18" s="2"/>
      <c r="AA18" s="2"/>
      <c r="AB18" s="2"/>
      <c r="AC18" s="2"/>
      <c r="AD18" s="2"/>
    </row>
    <row r="19" s="2" customFormat="1" spans="1:23">
      <c r="A19" s="47"/>
      <c r="B19" s="179"/>
      <c r="C19" s="12" t="s">
        <v>3</v>
      </c>
      <c r="D19" s="12"/>
      <c r="E19" s="12"/>
      <c r="F19" s="12"/>
      <c r="G19" s="12" t="s">
        <v>20</v>
      </c>
      <c r="H19" s="12"/>
      <c r="I19" s="12"/>
      <c r="J19" s="12"/>
      <c r="K19" s="12"/>
      <c r="L19" s="12" t="s">
        <v>4</v>
      </c>
      <c r="M19" s="12"/>
      <c r="N19" s="12" t="s">
        <v>57</v>
      </c>
      <c r="O19" s="12" t="s">
        <v>58</v>
      </c>
      <c r="P19" s="105" t="s">
        <v>59</v>
      </c>
      <c r="Q19" s="105" t="s">
        <v>20</v>
      </c>
      <c r="R19" s="105"/>
      <c r="S19" s="105" t="s">
        <v>4</v>
      </c>
      <c r="T19" s="105"/>
      <c r="U19" s="105" t="s">
        <v>57</v>
      </c>
      <c r="V19" s="105" t="s">
        <v>58</v>
      </c>
      <c r="W19" s="46"/>
    </row>
    <row r="20" s="1" customFormat="1" spans="1:30">
      <c r="A20" s="47"/>
      <c r="B20" s="180"/>
      <c r="C20" s="181" t="s">
        <v>9</v>
      </c>
      <c r="D20" s="181" t="s">
        <v>10</v>
      </c>
      <c r="E20" s="181" t="s">
        <v>11</v>
      </c>
      <c r="F20" s="12" t="s">
        <v>12</v>
      </c>
      <c r="G20" s="12" t="s">
        <v>60</v>
      </c>
      <c r="H20" s="12" t="s">
        <v>17</v>
      </c>
      <c r="I20" s="12" t="s">
        <v>61</v>
      </c>
      <c r="J20" s="12" t="s">
        <v>19</v>
      </c>
      <c r="K20" s="12" t="s">
        <v>43</v>
      </c>
      <c r="L20" s="12" t="s">
        <v>52</v>
      </c>
      <c r="M20" s="12" t="s">
        <v>53</v>
      </c>
      <c r="N20" s="12" t="s">
        <v>63</v>
      </c>
      <c r="O20" s="12"/>
      <c r="P20" s="105"/>
      <c r="Q20" s="105" t="s">
        <v>60</v>
      </c>
      <c r="R20" s="105" t="s">
        <v>64</v>
      </c>
      <c r="S20" s="105" t="s">
        <v>23</v>
      </c>
      <c r="T20" s="105" t="s">
        <v>62</v>
      </c>
      <c r="U20" s="105" t="s">
        <v>63</v>
      </c>
      <c r="V20" s="105"/>
      <c r="W20" s="48"/>
      <c r="X20" s="2"/>
      <c r="Y20" s="2"/>
      <c r="Z20" s="2"/>
      <c r="AA20" s="2"/>
      <c r="AB20" s="2"/>
      <c r="AC20" s="2"/>
      <c r="AD20" s="2"/>
    </row>
    <row r="21" spans="1:23">
      <c r="A21" s="47"/>
      <c r="B21" s="182" t="s">
        <v>76</v>
      </c>
      <c r="C21" s="22">
        <v>1100</v>
      </c>
      <c r="D21" s="23" t="s">
        <v>77</v>
      </c>
      <c r="E21" s="22">
        <v>0</v>
      </c>
      <c r="F21" s="22" t="e">
        <f>D21*C21*30</f>
        <v>#VALUE!</v>
      </c>
      <c r="G21" s="22" t="s">
        <v>65</v>
      </c>
      <c r="H21" s="22"/>
      <c r="I21" s="22" t="s">
        <v>66</v>
      </c>
      <c r="J21" s="22"/>
      <c r="K21" s="22">
        <v>360000</v>
      </c>
      <c r="L21" s="22"/>
      <c r="M21" s="22"/>
      <c r="N21" s="22">
        <v>67000</v>
      </c>
      <c r="O21" s="22" t="e">
        <f>N21+M28+K28+F21</f>
        <v>#VALUE!</v>
      </c>
      <c r="P21" s="113">
        <v>125000</v>
      </c>
      <c r="Q21" s="113" t="s">
        <v>67</v>
      </c>
      <c r="R21" s="113">
        <v>225000</v>
      </c>
      <c r="S21" s="203">
        <v>4000</v>
      </c>
      <c r="T21" s="113"/>
      <c r="U21" s="113">
        <v>75000</v>
      </c>
      <c r="V21" s="113">
        <f>P21+R28+S21+T28+U21</f>
        <v>865000</v>
      </c>
      <c r="W21" s="204"/>
    </row>
    <row r="22" spans="1:23">
      <c r="A22" s="47"/>
      <c r="B22" s="58"/>
      <c r="C22" s="22"/>
      <c r="D22" s="23"/>
      <c r="E22" s="22"/>
      <c r="F22" s="22"/>
      <c r="G22" s="22" t="s">
        <v>68</v>
      </c>
      <c r="H22" s="22" t="s">
        <v>26</v>
      </c>
      <c r="I22" s="22" t="s">
        <v>69</v>
      </c>
      <c r="J22" s="22">
        <v>3000</v>
      </c>
      <c r="K22" s="22">
        <v>54000</v>
      </c>
      <c r="L22" s="23">
        <v>1</v>
      </c>
      <c r="M22" s="22">
        <f>L22*J22</f>
        <v>3000</v>
      </c>
      <c r="N22" s="22"/>
      <c r="O22" s="22"/>
      <c r="P22" s="113"/>
      <c r="Q22" s="113" t="s">
        <v>70</v>
      </c>
      <c r="R22" s="113">
        <v>396000</v>
      </c>
      <c r="S22" s="205"/>
      <c r="T22" s="113">
        <v>40000</v>
      </c>
      <c r="U22" s="113"/>
      <c r="V22" s="113"/>
      <c r="W22" s="206"/>
    </row>
    <row r="23" spans="1:23">
      <c r="A23" s="47"/>
      <c r="B23" s="58"/>
      <c r="C23" s="22"/>
      <c r="D23" s="23"/>
      <c r="E23" s="22"/>
      <c r="F23" s="22"/>
      <c r="G23" s="22"/>
      <c r="H23" s="22" t="s">
        <v>28</v>
      </c>
      <c r="I23" s="22"/>
      <c r="J23" s="22">
        <v>300</v>
      </c>
      <c r="K23" s="22"/>
      <c r="L23" s="23">
        <v>1</v>
      </c>
      <c r="M23" s="22">
        <f t="shared" ref="M22:M27" si="0">L23*J23</f>
        <v>300</v>
      </c>
      <c r="N23" s="22"/>
      <c r="O23" s="22"/>
      <c r="P23" s="113"/>
      <c r="Q23" s="113"/>
      <c r="R23" s="113"/>
      <c r="S23" s="205"/>
      <c r="T23" s="113"/>
      <c r="U23" s="113"/>
      <c r="V23" s="113"/>
      <c r="W23" s="206"/>
    </row>
    <row r="24" spans="1:23">
      <c r="A24" s="47"/>
      <c r="B24" s="58"/>
      <c r="C24" s="22"/>
      <c r="D24" s="23"/>
      <c r="E24" s="22"/>
      <c r="F24" s="22"/>
      <c r="G24" s="22"/>
      <c r="H24" s="22" t="s">
        <v>29</v>
      </c>
      <c r="I24" s="22"/>
      <c r="J24" s="22">
        <v>7200</v>
      </c>
      <c r="K24" s="22"/>
      <c r="L24" s="23">
        <v>1.5</v>
      </c>
      <c r="M24" s="22">
        <f t="shared" si="0"/>
        <v>10800</v>
      </c>
      <c r="N24" s="22"/>
      <c r="O24" s="22"/>
      <c r="P24" s="113"/>
      <c r="Q24" s="113"/>
      <c r="R24" s="113"/>
      <c r="S24" s="205"/>
      <c r="T24" s="113"/>
      <c r="U24" s="113"/>
      <c r="V24" s="113"/>
      <c r="W24" s="206"/>
    </row>
    <row r="25" spans="1:23">
      <c r="A25" s="47"/>
      <c r="B25" s="58"/>
      <c r="C25" s="22"/>
      <c r="D25" s="23"/>
      <c r="E25" s="22"/>
      <c r="F25" s="22"/>
      <c r="G25" s="22"/>
      <c r="H25" s="22" t="s">
        <v>30</v>
      </c>
      <c r="I25" s="22"/>
      <c r="J25" s="22">
        <v>3600</v>
      </c>
      <c r="K25" s="22"/>
      <c r="L25" s="23">
        <v>0.5</v>
      </c>
      <c r="M25" s="22">
        <f t="shared" si="0"/>
        <v>1800</v>
      </c>
      <c r="N25" s="22"/>
      <c r="O25" s="22"/>
      <c r="P25" s="113"/>
      <c r="Q25" s="113"/>
      <c r="R25" s="113"/>
      <c r="S25" s="205"/>
      <c r="T25" s="113"/>
      <c r="U25" s="113"/>
      <c r="V25" s="113"/>
      <c r="W25" s="206"/>
    </row>
    <row r="26" spans="1:23">
      <c r="A26" s="47"/>
      <c r="B26" s="58"/>
      <c r="C26" s="22"/>
      <c r="D26" s="23"/>
      <c r="E26" s="22"/>
      <c r="F26" s="22"/>
      <c r="G26" s="22" t="s">
        <v>71</v>
      </c>
      <c r="H26" s="22" t="s">
        <v>32</v>
      </c>
      <c r="I26" s="22">
        <v>6</v>
      </c>
      <c r="J26" s="22">
        <v>1200</v>
      </c>
      <c r="K26" s="22">
        <f>J26*I26</f>
        <v>7200</v>
      </c>
      <c r="L26" s="23">
        <v>1.5</v>
      </c>
      <c r="M26" s="22">
        <f t="shared" si="0"/>
        <v>1800</v>
      </c>
      <c r="N26" s="22"/>
      <c r="O26" s="22"/>
      <c r="P26" s="113"/>
      <c r="Q26" s="113"/>
      <c r="R26" s="113"/>
      <c r="S26" s="205"/>
      <c r="T26" s="113"/>
      <c r="U26" s="113"/>
      <c r="V26" s="113"/>
      <c r="W26" s="206"/>
    </row>
    <row r="27" spans="1:23">
      <c r="A27" s="47"/>
      <c r="B27" s="58"/>
      <c r="C27" s="22"/>
      <c r="D27" s="23"/>
      <c r="E27" s="22"/>
      <c r="F27" s="22"/>
      <c r="G27" s="22"/>
      <c r="H27" s="22" t="s">
        <v>33</v>
      </c>
      <c r="I27" s="22">
        <v>6</v>
      </c>
      <c r="J27" s="22">
        <v>1200</v>
      </c>
      <c r="K27" s="22">
        <f>J27*I27</f>
        <v>7200</v>
      </c>
      <c r="L27" s="23">
        <v>1.5</v>
      </c>
      <c r="M27" s="22">
        <f t="shared" si="0"/>
        <v>1800</v>
      </c>
      <c r="N27" s="22"/>
      <c r="O27" s="22"/>
      <c r="P27" s="113"/>
      <c r="Q27" s="113"/>
      <c r="R27" s="113"/>
      <c r="S27" s="205"/>
      <c r="T27" s="113"/>
      <c r="U27" s="113"/>
      <c r="V27" s="113"/>
      <c r="W27" s="206"/>
    </row>
    <row r="28" ht="14.25" spans="1:23">
      <c r="A28" s="183"/>
      <c r="B28" s="184"/>
      <c r="C28" s="185"/>
      <c r="D28" s="186"/>
      <c r="E28" s="185"/>
      <c r="F28" s="185"/>
      <c r="G28" s="185"/>
      <c r="H28" s="185"/>
      <c r="I28" s="185"/>
      <c r="J28" s="185"/>
      <c r="K28" s="185">
        <f>SUM(K21:K27)</f>
        <v>428400</v>
      </c>
      <c r="L28" s="185"/>
      <c r="M28" s="185">
        <f>SUM(M21:M27)</f>
        <v>19500</v>
      </c>
      <c r="N28" s="185"/>
      <c r="O28" s="185"/>
      <c r="P28" s="198"/>
      <c r="Q28" s="198"/>
      <c r="R28" s="198">
        <f>SUM(R21:R27)</f>
        <v>621000</v>
      </c>
      <c r="S28" s="207"/>
      <c r="T28" s="198">
        <f>SUM(T22:T27)</f>
        <v>40000</v>
      </c>
      <c r="U28" s="198"/>
      <c r="V28" s="198"/>
      <c r="W28" s="208"/>
    </row>
    <row r="29" spans="1:15">
      <c r="A29" s="5" t="s">
        <v>72</v>
      </c>
      <c r="L29" s="99">
        <f>L22*0.8</f>
        <v>0.8</v>
      </c>
      <c r="M29" s="5">
        <f>L29*J22</f>
        <v>2400</v>
      </c>
      <c r="N29" s="199" t="s">
        <v>73</v>
      </c>
      <c r="O29" s="199" t="e">
        <f>V21-O21</f>
        <v>#VALUE!</v>
      </c>
    </row>
    <row r="30" spans="1:13">
      <c r="A30" s="5">
        <v>1</v>
      </c>
      <c r="B30" s="40" t="s">
        <v>74</v>
      </c>
      <c r="C30" s="40"/>
      <c r="D30" s="40"/>
      <c r="E30" s="40"/>
      <c r="F30" s="40"/>
      <c r="G30" s="40"/>
      <c r="L30" s="99">
        <f>L23*0.8</f>
        <v>0.8</v>
      </c>
      <c r="M30" s="5">
        <f>L30*J23</f>
        <v>240</v>
      </c>
    </row>
    <row r="31" spans="1:13">
      <c r="A31" s="5">
        <v>2</v>
      </c>
      <c r="B31" s="40" t="s">
        <v>78</v>
      </c>
      <c r="C31" s="40"/>
      <c r="D31" s="40"/>
      <c r="E31" s="40"/>
      <c r="F31" s="40"/>
      <c r="G31" s="40"/>
      <c r="I31" s="5" t="s">
        <v>79</v>
      </c>
      <c r="L31" s="5">
        <f>L24*0.8</f>
        <v>1.2</v>
      </c>
      <c r="M31" s="5">
        <f>L31*J24</f>
        <v>8640</v>
      </c>
    </row>
    <row r="32" spans="1:13">
      <c r="A32" s="5">
        <v>3</v>
      </c>
      <c r="B32" s="40" t="s">
        <v>80</v>
      </c>
      <c r="C32" s="40"/>
      <c r="D32" s="40"/>
      <c r="E32" s="40"/>
      <c r="F32" s="40"/>
      <c r="G32" s="40"/>
      <c r="L32" s="99">
        <v>0.4</v>
      </c>
      <c r="M32" s="5">
        <f>L32*J25</f>
        <v>1440</v>
      </c>
    </row>
    <row r="33" ht="14.25" spans="2:2">
      <c r="B33" s="40"/>
    </row>
    <row r="34" s="1" customFormat="1" spans="1:30">
      <c r="A34" s="44" t="s">
        <v>40</v>
      </c>
      <c r="B34" s="178" t="s">
        <v>2</v>
      </c>
      <c r="C34" s="9" t="s">
        <v>55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2" t="s">
        <v>56</v>
      </c>
      <c r="Q34" s="102"/>
      <c r="R34" s="102"/>
      <c r="S34" s="102"/>
      <c r="T34" s="102"/>
      <c r="U34" s="102"/>
      <c r="V34" s="102"/>
      <c r="W34" s="43" t="s">
        <v>8</v>
      </c>
      <c r="X34" s="2"/>
      <c r="Y34" s="2"/>
      <c r="Z34" s="2"/>
      <c r="AA34" s="2"/>
      <c r="AB34" s="2"/>
      <c r="AC34" s="2"/>
      <c r="AD34" s="2"/>
    </row>
    <row r="35" s="2" customFormat="1" spans="1:23">
      <c r="A35" s="47"/>
      <c r="B35" s="179"/>
      <c r="C35" s="12" t="s">
        <v>3</v>
      </c>
      <c r="D35" s="12"/>
      <c r="E35" s="12"/>
      <c r="F35" s="12"/>
      <c r="G35" s="12" t="s">
        <v>20</v>
      </c>
      <c r="H35" s="12"/>
      <c r="I35" s="12"/>
      <c r="J35" s="12"/>
      <c r="K35" s="12"/>
      <c r="L35" s="12" t="s">
        <v>81</v>
      </c>
      <c r="M35" s="12"/>
      <c r="N35" s="12" t="s">
        <v>57</v>
      </c>
      <c r="O35" s="12" t="s">
        <v>58</v>
      </c>
      <c r="P35" s="105" t="s">
        <v>59</v>
      </c>
      <c r="Q35" s="105" t="s">
        <v>20</v>
      </c>
      <c r="R35" s="105"/>
      <c r="S35" s="105" t="s">
        <v>4</v>
      </c>
      <c r="T35" s="105"/>
      <c r="U35" s="105" t="s">
        <v>57</v>
      </c>
      <c r="V35" s="105" t="s">
        <v>58</v>
      </c>
      <c r="W35" s="46"/>
    </row>
    <row r="36" s="1" customFormat="1" ht="20" customHeight="1" spans="1:30">
      <c r="A36" s="47"/>
      <c r="B36" s="180"/>
      <c r="C36" s="181" t="s">
        <v>9</v>
      </c>
      <c r="D36" s="181" t="s">
        <v>10</v>
      </c>
      <c r="E36" s="181" t="s">
        <v>11</v>
      </c>
      <c r="F36" s="12" t="s">
        <v>12</v>
      </c>
      <c r="G36" s="12" t="s">
        <v>60</v>
      </c>
      <c r="H36" s="12" t="s">
        <v>17</v>
      </c>
      <c r="I36" s="12" t="s">
        <v>61</v>
      </c>
      <c r="J36" s="12" t="s">
        <v>19</v>
      </c>
      <c r="K36" s="12" t="s">
        <v>43</v>
      </c>
      <c r="L36" s="187" t="s">
        <v>82</v>
      </c>
      <c r="M36" s="188"/>
      <c r="N36" s="12" t="s">
        <v>63</v>
      </c>
      <c r="O36" s="12"/>
      <c r="P36" s="105"/>
      <c r="Q36" s="105" t="s">
        <v>60</v>
      </c>
      <c r="R36" s="105" t="s">
        <v>64</v>
      </c>
      <c r="S36" s="105" t="s">
        <v>23</v>
      </c>
      <c r="T36" s="105" t="s">
        <v>62</v>
      </c>
      <c r="U36" s="105" t="s">
        <v>63</v>
      </c>
      <c r="V36" s="105"/>
      <c r="W36" s="48"/>
      <c r="X36" s="2"/>
      <c r="Y36" s="2"/>
      <c r="Z36" s="2"/>
      <c r="AA36" s="2"/>
      <c r="AB36" s="2"/>
      <c r="AC36" s="2"/>
      <c r="AD36" s="2"/>
    </row>
    <row r="37" s="4" customFormat="1" spans="1:30">
      <c r="A37" s="47"/>
      <c r="B37" s="182" t="s">
        <v>83</v>
      </c>
      <c r="C37" s="22">
        <v>1100</v>
      </c>
      <c r="D37" s="23">
        <v>1.2</v>
      </c>
      <c r="E37" s="22">
        <v>0</v>
      </c>
      <c r="F37" s="22">
        <f>D37*C37*30</f>
        <v>39600</v>
      </c>
      <c r="G37" s="22" t="s">
        <v>65</v>
      </c>
      <c r="H37" s="22"/>
      <c r="I37" s="22" t="s">
        <v>66</v>
      </c>
      <c r="J37" s="22"/>
      <c r="K37" s="22">
        <v>360000</v>
      </c>
      <c r="L37" s="189"/>
      <c r="M37" s="190"/>
      <c r="N37" s="22">
        <v>67000</v>
      </c>
      <c r="O37" s="22">
        <f>N37+L44+K44+F37</f>
        <v>668740</v>
      </c>
      <c r="P37" s="113">
        <v>125000</v>
      </c>
      <c r="Q37" s="113" t="s">
        <v>67</v>
      </c>
      <c r="R37" s="113">
        <v>225000</v>
      </c>
      <c r="S37" s="203">
        <v>4000</v>
      </c>
      <c r="T37" s="113"/>
      <c r="U37" s="113">
        <v>75000</v>
      </c>
      <c r="V37" s="113">
        <f>P37+R44+S37+T44+U37</f>
        <v>865000</v>
      </c>
      <c r="W37" s="204"/>
      <c r="X37" s="5"/>
      <c r="Y37" s="5"/>
      <c r="Z37" s="5"/>
      <c r="AA37" s="5"/>
      <c r="AB37" s="5"/>
      <c r="AC37" s="5"/>
      <c r="AD37" s="5"/>
    </row>
    <row r="38" s="4" customFormat="1" spans="1:30">
      <c r="A38" s="47"/>
      <c r="B38" s="58"/>
      <c r="C38" s="22"/>
      <c r="D38" s="23"/>
      <c r="E38" s="22"/>
      <c r="F38" s="22"/>
      <c r="G38" s="22" t="s">
        <v>68</v>
      </c>
      <c r="H38" s="22" t="s">
        <v>26</v>
      </c>
      <c r="I38" s="23">
        <v>9.5</v>
      </c>
      <c r="J38" s="22">
        <v>3000</v>
      </c>
      <c r="K38" s="22">
        <f t="shared" ref="K38:K43" si="1">J38*I38</f>
        <v>28500</v>
      </c>
      <c r="L38" s="189">
        <f t="shared" ref="L38:L43" si="2">K38*0.2</f>
        <v>5700</v>
      </c>
      <c r="M38" s="190"/>
      <c r="N38" s="22"/>
      <c r="O38" s="22"/>
      <c r="P38" s="113"/>
      <c r="Q38" s="113" t="s">
        <v>70</v>
      </c>
      <c r="R38" s="113">
        <v>396000</v>
      </c>
      <c r="S38" s="205"/>
      <c r="T38" s="113">
        <v>40000</v>
      </c>
      <c r="U38" s="113"/>
      <c r="V38" s="113"/>
      <c r="W38" s="206"/>
      <c r="X38" s="5"/>
      <c r="Y38" s="5"/>
      <c r="Z38" s="5"/>
      <c r="AA38" s="5"/>
      <c r="AB38" s="5"/>
      <c r="AC38" s="5"/>
      <c r="AD38" s="5"/>
    </row>
    <row r="39" s="4" customFormat="1" spans="1:30">
      <c r="A39" s="47"/>
      <c r="B39" s="58"/>
      <c r="C39" s="22"/>
      <c r="D39" s="23"/>
      <c r="E39" s="22"/>
      <c r="F39" s="22"/>
      <c r="G39" s="22"/>
      <c r="H39" s="22" t="s">
        <v>28</v>
      </c>
      <c r="I39" s="23">
        <v>10.5</v>
      </c>
      <c r="J39" s="22">
        <v>300</v>
      </c>
      <c r="K39" s="22">
        <f t="shared" si="1"/>
        <v>3150</v>
      </c>
      <c r="L39" s="189">
        <f t="shared" si="2"/>
        <v>630</v>
      </c>
      <c r="M39" s="190"/>
      <c r="N39" s="22"/>
      <c r="O39" s="22"/>
      <c r="P39" s="113"/>
      <c r="Q39" s="113"/>
      <c r="R39" s="113"/>
      <c r="S39" s="205"/>
      <c r="T39" s="113"/>
      <c r="U39" s="113"/>
      <c r="V39" s="113"/>
      <c r="W39" s="206"/>
      <c r="X39" s="5"/>
      <c r="Y39" s="5"/>
      <c r="Z39" s="5"/>
      <c r="AA39" s="5"/>
      <c r="AB39" s="5"/>
      <c r="AC39" s="5"/>
      <c r="AD39" s="5"/>
    </row>
    <row r="40" s="4" customFormat="1" spans="1:30">
      <c r="A40" s="47"/>
      <c r="B40" s="58"/>
      <c r="C40" s="22"/>
      <c r="D40" s="23"/>
      <c r="E40" s="22"/>
      <c r="F40" s="22"/>
      <c r="G40" s="22"/>
      <c r="H40" s="22" t="s">
        <v>29</v>
      </c>
      <c r="I40" s="23">
        <v>15</v>
      </c>
      <c r="J40" s="22">
        <v>7200</v>
      </c>
      <c r="K40" s="22">
        <f t="shared" si="1"/>
        <v>108000</v>
      </c>
      <c r="L40" s="189">
        <f t="shared" si="2"/>
        <v>21600</v>
      </c>
      <c r="M40" s="190"/>
      <c r="N40" s="22"/>
      <c r="O40" s="22"/>
      <c r="P40" s="113"/>
      <c r="Q40" s="113"/>
      <c r="R40" s="113"/>
      <c r="S40" s="205"/>
      <c r="T40" s="113"/>
      <c r="U40" s="113"/>
      <c r="V40" s="113"/>
      <c r="W40" s="206"/>
      <c r="X40" s="5"/>
      <c r="Y40" s="5"/>
      <c r="Z40" s="5"/>
      <c r="AA40" s="5"/>
      <c r="AB40" s="5"/>
      <c r="AC40" s="5"/>
      <c r="AD40" s="5"/>
    </row>
    <row r="41" s="4" customFormat="1" spans="1:30">
      <c r="A41" s="47"/>
      <c r="B41" s="58"/>
      <c r="C41" s="22"/>
      <c r="D41" s="23"/>
      <c r="E41" s="22"/>
      <c r="F41" s="22"/>
      <c r="G41" s="22"/>
      <c r="H41" s="22" t="s">
        <v>30</v>
      </c>
      <c r="I41" s="23">
        <v>4</v>
      </c>
      <c r="J41" s="22">
        <v>3600</v>
      </c>
      <c r="K41" s="22">
        <f t="shared" si="1"/>
        <v>14400</v>
      </c>
      <c r="L41" s="189">
        <f t="shared" si="2"/>
        <v>2880</v>
      </c>
      <c r="M41" s="190"/>
      <c r="N41" s="22"/>
      <c r="O41" s="22"/>
      <c r="P41" s="113"/>
      <c r="Q41" s="113"/>
      <c r="R41" s="113"/>
      <c r="S41" s="205"/>
      <c r="T41" s="113"/>
      <c r="U41" s="113"/>
      <c r="V41" s="113"/>
      <c r="W41" s="206"/>
      <c r="X41" s="5"/>
      <c r="Y41" s="5"/>
      <c r="Z41" s="5"/>
      <c r="AA41" s="5"/>
      <c r="AB41" s="5"/>
      <c r="AC41" s="5"/>
      <c r="AD41" s="5"/>
    </row>
    <row r="42" s="4" customFormat="1" spans="1:30">
      <c r="A42" s="47"/>
      <c r="B42" s="58"/>
      <c r="C42" s="22"/>
      <c r="D42" s="23"/>
      <c r="E42" s="22"/>
      <c r="F42" s="22"/>
      <c r="G42" s="22" t="s">
        <v>71</v>
      </c>
      <c r="H42" s="22" t="s">
        <v>32</v>
      </c>
      <c r="I42" s="23">
        <v>6</v>
      </c>
      <c r="J42" s="22">
        <v>1200</v>
      </c>
      <c r="K42" s="22">
        <f t="shared" si="1"/>
        <v>7200</v>
      </c>
      <c r="L42" s="189">
        <f t="shared" si="2"/>
        <v>1440</v>
      </c>
      <c r="M42" s="190"/>
      <c r="N42" s="22"/>
      <c r="O42" s="22"/>
      <c r="P42" s="113"/>
      <c r="Q42" s="113"/>
      <c r="R42" s="113"/>
      <c r="S42" s="205"/>
      <c r="T42" s="113"/>
      <c r="U42" s="113"/>
      <c r="V42" s="113"/>
      <c r="W42" s="206"/>
      <c r="X42" s="5"/>
      <c r="Y42" s="5"/>
      <c r="Z42" s="5"/>
      <c r="AA42" s="5"/>
      <c r="AB42" s="5"/>
      <c r="AC42" s="5"/>
      <c r="AD42" s="5"/>
    </row>
    <row r="43" s="4" customFormat="1" spans="1:30">
      <c r="A43" s="47"/>
      <c r="B43" s="58"/>
      <c r="C43" s="22"/>
      <c r="D43" s="23"/>
      <c r="E43" s="22"/>
      <c r="F43" s="22"/>
      <c r="G43" s="22"/>
      <c r="H43" s="22" t="s">
        <v>33</v>
      </c>
      <c r="I43" s="23">
        <v>6</v>
      </c>
      <c r="J43" s="22">
        <v>1200</v>
      </c>
      <c r="K43" s="22">
        <f t="shared" si="1"/>
        <v>7200</v>
      </c>
      <c r="L43" s="189">
        <f t="shared" si="2"/>
        <v>1440</v>
      </c>
      <c r="M43" s="190"/>
      <c r="N43" s="22"/>
      <c r="O43" s="22"/>
      <c r="P43" s="113"/>
      <c r="Q43" s="113"/>
      <c r="R43" s="113"/>
      <c r="S43" s="205"/>
      <c r="T43" s="113"/>
      <c r="U43" s="113"/>
      <c r="V43" s="113"/>
      <c r="W43" s="206"/>
      <c r="X43" s="5"/>
      <c r="Y43" s="5"/>
      <c r="Z43" s="5"/>
      <c r="AA43" s="5"/>
      <c r="AB43" s="5"/>
      <c r="AC43" s="5"/>
      <c r="AD43" s="5"/>
    </row>
    <row r="44" s="4" customFormat="1" ht="14.25" spans="1:30">
      <c r="A44" s="183"/>
      <c r="B44" s="184"/>
      <c r="C44" s="185"/>
      <c r="D44" s="186"/>
      <c r="E44" s="185"/>
      <c r="F44" s="185"/>
      <c r="G44" s="185"/>
      <c r="H44" s="185"/>
      <c r="I44" s="185"/>
      <c r="J44" s="185"/>
      <c r="K44" s="185">
        <f>SUM(K37:K43)</f>
        <v>528450</v>
      </c>
      <c r="L44" s="200">
        <f>SUM(L38:M43)</f>
        <v>33690</v>
      </c>
      <c r="M44" s="201"/>
      <c r="N44" s="185"/>
      <c r="O44" s="185"/>
      <c r="P44" s="198"/>
      <c r="Q44" s="198"/>
      <c r="R44" s="198">
        <f>SUM(R37:R43)</f>
        <v>621000</v>
      </c>
      <c r="S44" s="207"/>
      <c r="T44" s="198">
        <f>SUM(T38:T43)</f>
        <v>40000</v>
      </c>
      <c r="U44" s="198"/>
      <c r="V44" s="198"/>
      <c r="W44" s="208"/>
      <c r="X44" s="5"/>
      <c r="Y44" s="5"/>
      <c r="Z44" s="5"/>
      <c r="AA44" s="5"/>
      <c r="AB44" s="5"/>
      <c r="AC44" s="5"/>
      <c r="AD44" s="5"/>
    </row>
    <row r="45" spans="1:15">
      <c r="A45" s="5" t="s">
        <v>72</v>
      </c>
      <c r="N45" s="199" t="s">
        <v>73</v>
      </c>
      <c r="O45" s="199">
        <f>V37-O37</f>
        <v>196260</v>
      </c>
    </row>
    <row r="46" spans="1:7">
      <c r="A46" s="5">
        <v>1</v>
      </c>
      <c r="B46" s="40" t="s">
        <v>74</v>
      </c>
      <c r="C46" s="40"/>
      <c r="D46" s="40"/>
      <c r="E46" s="40"/>
      <c r="F46" s="40"/>
      <c r="G46" s="40"/>
    </row>
    <row r="47" spans="1:7">
      <c r="A47" s="5">
        <v>2</v>
      </c>
      <c r="B47" s="40" t="s">
        <v>84</v>
      </c>
      <c r="C47" s="40"/>
      <c r="D47" s="40"/>
      <c r="E47" s="40"/>
      <c r="F47" s="40"/>
      <c r="G47" s="40"/>
    </row>
    <row r="48" spans="1:7">
      <c r="A48" s="5">
        <v>3</v>
      </c>
      <c r="B48" s="40" t="s">
        <v>80</v>
      </c>
      <c r="C48" s="40"/>
      <c r="D48" s="40"/>
      <c r="E48" s="40"/>
      <c r="F48" s="40"/>
      <c r="G48" s="40"/>
    </row>
  </sheetData>
  <mergeCells count="109">
    <mergeCell ref="A1:G1"/>
    <mergeCell ref="C3:O3"/>
    <mergeCell ref="P3:V3"/>
    <mergeCell ref="C4:F4"/>
    <mergeCell ref="G4:K4"/>
    <mergeCell ref="L4:M4"/>
    <mergeCell ref="Q4:R4"/>
    <mergeCell ref="S4:T4"/>
    <mergeCell ref="I5:J5"/>
    <mergeCell ref="I6:J6"/>
    <mergeCell ref="B15:G15"/>
    <mergeCell ref="B16:G16"/>
    <mergeCell ref="C18:O18"/>
    <mergeCell ref="P18:V18"/>
    <mergeCell ref="C19:F19"/>
    <mergeCell ref="G19:K19"/>
    <mergeCell ref="L19:M19"/>
    <mergeCell ref="Q19:R19"/>
    <mergeCell ref="S19:T19"/>
    <mergeCell ref="B30:G30"/>
    <mergeCell ref="B31:G31"/>
    <mergeCell ref="B32:G32"/>
    <mergeCell ref="C34:O34"/>
    <mergeCell ref="P34:V34"/>
    <mergeCell ref="C35:F35"/>
    <mergeCell ref="G35:K35"/>
    <mergeCell ref="L35:M35"/>
    <mergeCell ref="Q35:R35"/>
    <mergeCell ref="S35:T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B46:G46"/>
    <mergeCell ref="B47:G47"/>
    <mergeCell ref="B48:G48"/>
    <mergeCell ref="A3:A13"/>
    <mergeCell ref="A18:A28"/>
    <mergeCell ref="A34:A44"/>
    <mergeCell ref="B3:B5"/>
    <mergeCell ref="B6:B13"/>
    <mergeCell ref="B18:B20"/>
    <mergeCell ref="B21:B28"/>
    <mergeCell ref="B34:B36"/>
    <mergeCell ref="B37:B44"/>
    <mergeCell ref="C6:C13"/>
    <mergeCell ref="C21:C28"/>
    <mergeCell ref="C37:C44"/>
    <mergeCell ref="D6:D13"/>
    <mergeCell ref="D21:D28"/>
    <mergeCell ref="D37:D44"/>
    <mergeCell ref="E6:E13"/>
    <mergeCell ref="E21:E28"/>
    <mergeCell ref="E37:E44"/>
    <mergeCell ref="F6:F13"/>
    <mergeCell ref="F21:F28"/>
    <mergeCell ref="F37:F44"/>
    <mergeCell ref="G7:G10"/>
    <mergeCell ref="G11:G12"/>
    <mergeCell ref="G22:G25"/>
    <mergeCell ref="G26:G27"/>
    <mergeCell ref="G38:G41"/>
    <mergeCell ref="G42:G43"/>
    <mergeCell ref="I22:I25"/>
    <mergeCell ref="K7:K10"/>
    <mergeCell ref="K11:K12"/>
    <mergeCell ref="K22:K25"/>
    <mergeCell ref="L7:L12"/>
    <mergeCell ref="M7:M12"/>
    <mergeCell ref="N6:N13"/>
    <mergeCell ref="N21:N28"/>
    <mergeCell ref="N37:N44"/>
    <mergeCell ref="O4:O5"/>
    <mergeCell ref="O6:O13"/>
    <mergeCell ref="O19:O20"/>
    <mergeCell ref="O21:O28"/>
    <mergeCell ref="O35:O36"/>
    <mergeCell ref="O37:O44"/>
    <mergeCell ref="P4:P5"/>
    <mergeCell ref="P6:P13"/>
    <mergeCell ref="P19:P20"/>
    <mergeCell ref="P21:P28"/>
    <mergeCell ref="P35:P36"/>
    <mergeCell ref="P37:P44"/>
    <mergeCell ref="S6:S13"/>
    <mergeCell ref="S21:S28"/>
    <mergeCell ref="S37:S44"/>
    <mergeCell ref="U6:U13"/>
    <mergeCell ref="U21:U28"/>
    <mergeCell ref="U37:U44"/>
    <mergeCell ref="V4:V5"/>
    <mergeCell ref="V6:V13"/>
    <mergeCell ref="V19:V20"/>
    <mergeCell ref="V21:V28"/>
    <mergeCell ref="V35:V36"/>
    <mergeCell ref="V37:V44"/>
    <mergeCell ref="W3:W5"/>
    <mergeCell ref="W6:W13"/>
    <mergeCell ref="W18:W20"/>
    <mergeCell ref="W21:W28"/>
    <mergeCell ref="W34:W36"/>
    <mergeCell ref="W37:W44"/>
    <mergeCell ref="I7:J10"/>
    <mergeCell ref="I11:J12"/>
  </mergeCells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G96"/>
  <sheetViews>
    <sheetView tabSelected="1" zoomScale="55" zoomScaleNormal="55" workbookViewId="0">
      <selection activeCell="M81" sqref="M81"/>
    </sheetView>
  </sheetViews>
  <sheetFormatPr defaultColWidth="9" defaultRowHeight="13.5"/>
  <cols>
    <col min="1" max="1" width="2.94166666666667" style="5" customWidth="1"/>
    <col min="2" max="2" width="4.11666666666667" style="5" customWidth="1"/>
    <col min="3" max="3" width="6.60833333333333" style="5" customWidth="1"/>
    <col min="4" max="4" width="6.31666666666667" style="5" customWidth="1"/>
    <col min="5" max="5" width="7.35" style="5" customWidth="1"/>
    <col min="6" max="6" width="6.31666666666667" style="5" customWidth="1"/>
    <col min="7" max="7" width="9.55833333333333" style="5" customWidth="1"/>
    <col min="8" max="8" width="10.1416666666667" style="5" customWidth="1"/>
    <col min="9" max="9" width="7.65" style="5" customWidth="1"/>
    <col min="10" max="10" width="11.7666666666667" style="5" customWidth="1"/>
    <col min="11" max="11" width="8.81666666666667" style="5" customWidth="1"/>
    <col min="12" max="12" width="9.55" style="5" customWidth="1"/>
    <col min="13" max="13" width="7.49166666666667" style="5" customWidth="1"/>
    <col min="14" max="16" width="8.23333333333333" style="5" customWidth="1"/>
    <col min="17" max="17" width="7.64166666666667" style="5" customWidth="1"/>
    <col min="18" max="18" width="9.55833333333333" style="5" customWidth="1"/>
    <col min="19" max="19" width="8.375" style="5" customWidth="1"/>
    <col min="20" max="20" width="10.2916666666667" style="5" customWidth="1"/>
    <col min="21" max="21" width="9.55833333333333" style="5" customWidth="1"/>
    <col min="22" max="22" width="7.35" style="5" customWidth="1"/>
    <col min="23" max="23" width="8.225" style="5" customWidth="1"/>
    <col min="24" max="24" width="7.79166666666667" style="5" customWidth="1"/>
    <col min="25" max="25" width="9.70833333333333" style="5" customWidth="1"/>
    <col min="26" max="26" width="9.84166666666667" style="5" customWidth="1"/>
    <col min="27" max="27" width="5.125" style="5" customWidth="1"/>
    <col min="28" max="28" width="9.125" style="5" customWidth="1"/>
    <col min="29" max="33" width="9" style="5"/>
    <col min="34" max="16384" width="9" style="4"/>
  </cols>
  <sheetData>
    <row r="2" ht="36" customHeight="1" spans="1:26">
      <c r="A2" s="6" t="s">
        <v>85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4.25"/>
    <row r="4" s="1" customFormat="1" spans="1:33">
      <c r="A4" s="7" t="s">
        <v>1</v>
      </c>
      <c r="B4" s="8" t="s">
        <v>2</v>
      </c>
      <c r="C4" s="8"/>
      <c r="D4" s="9" t="s">
        <v>55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0"/>
      <c r="S4" s="101" t="s">
        <v>56</v>
      </c>
      <c r="T4" s="102"/>
      <c r="U4" s="102"/>
      <c r="V4" s="102"/>
      <c r="W4" s="102"/>
      <c r="X4" s="102"/>
      <c r="Y4" s="102"/>
      <c r="Z4" s="126" t="s">
        <v>8</v>
      </c>
      <c r="AA4" s="2"/>
      <c r="AB4" s="2"/>
      <c r="AC4" s="2"/>
      <c r="AD4" s="2"/>
      <c r="AE4" s="2"/>
      <c r="AF4" s="2"/>
      <c r="AG4" s="2"/>
    </row>
    <row r="5" s="2" customFormat="1" spans="1:26">
      <c r="A5" s="10"/>
      <c r="B5" s="11"/>
      <c r="C5" s="11"/>
      <c r="D5" s="12" t="s">
        <v>3</v>
      </c>
      <c r="E5" s="12"/>
      <c r="F5" s="12"/>
      <c r="G5" s="12"/>
      <c r="H5" s="12" t="s">
        <v>20</v>
      </c>
      <c r="I5" s="12"/>
      <c r="J5" s="12"/>
      <c r="K5" s="12"/>
      <c r="L5" s="12"/>
      <c r="M5" s="12" t="s">
        <v>4</v>
      </c>
      <c r="N5" s="12"/>
      <c r="O5" s="12"/>
      <c r="P5" s="12"/>
      <c r="Q5" s="12" t="s">
        <v>57</v>
      </c>
      <c r="R5" s="103" t="s">
        <v>58</v>
      </c>
      <c r="S5" s="104" t="s">
        <v>59</v>
      </c>
      <c r="T5" s="105" t="s">
        <v>20</v>
      </c>
      <c r="U5" s="105"/>
      <c r="V5" s="105" t="s">
        <v>4</v>
      </c>
      <c r="W5" s="105"/>
      <c r="X5" s="105" t="s">
        <v>57</v>
      </c>
      <c r="Y5" s="105" t="s">
        <v>58</v>
      </c>
      <c r="Z5" s="127"/>
    </row>
    <row r="6" s="3" customFormat="1" ht="62" customHeight="1" spans="1:33">
      <c r="A6" s="10"/>
      <c r="B6" s="13"/>
      <c r="C6" s="14"/>
      <c r="D6" s="15" t="s">
        <v>9</v>
      </c>
      <c r="E6" s="15" t="s">
        <v>10</v>
      </c>
      <c r="F6" s="15" t="s">
        <v>86</v>
      </c>
      <c r="G6" s="16" t="s">
        <v>12</v>
      </c>
      <c r="H6" s="16" t="s">
        <v>60</v>
      </c>
      <c r="I6" s="16" t="s">
        <v>17</v>
      </c>
      <c r="J6" s="69" t="s">
        <v>87</v>
      </c>
      <c r="K6" s="70"/>
      <c r="L6" s="71"/>
      <c r="M6" s="16" t="s">
        <v>23</v>
      </c>
      <c r="N6" s="16" t="s">
        <v>62</v>
      </c>
      <c r="O6" s="16"/>
      <c r="P6" s="16"/>
      <c r="Q6" s="16" t="s">
        <v>63</v>
      </c>
      <c r="R6" s="106"/>
      <c r="S6" s="107"/>
      <c r="T6" s="108" t="s">
        <v>60</v>
      </c>
      <c r="U6" s="108" t="s">
        <v>64</v>
      </c>
      <c r="V6" s="108" t="s">
        <v>23</v>
      </c>
      <c r="W6" s="108" t="s">
        <v>62</v>
      </c>
      <c r="X6" s="108" t="s">
        <v>63</v>
      </c>
      <c r="Y6" s="108"/>
      <c r="Z6" s="128"/>
      <c r="AA6" s="129"/>
      <c r="AB6" s="129"/>
      <c r="AC6" s="129"/>
      <c r="AD6" s="129"/>
      <c r="AE6" s="129"/>
      <c r="AF6" s="129"/>
      <c r="AG6" s="129"/>
    </row>
    <row r="7" s="4" customFormat="1" ht="17" customHeight="1" spans="1:33">
      <c r="A7" s="10"/>
      <c r="B7" s="17" t="s">
        <v>88</v>
      </c>
      <c r="C7" s="18" t="s">
        <v>89</v>
      </c>
      <c r="D7" s="19">
        <v>1500</v>
      </c>
      <c r="E7" s="20">
        <v>1.1</v>
      </c>
      <c r="F7" s="19">
        <v>2000</v>
      </c>
      <c r="G7" s="19">
        <f>E7*D7*30+F7</f>
        <v>51500</v>
      </c>
      <c r="H7" s="19" t="s">
        <v>65</v>
      </c>
      <c r="I7" s="19"/>
      <c r="J7" s="19" t="s">
        <v>90</v>
      </c>
      <c r="K7" s="19"/>
      <c r="L7" s="19">
        <v>414000</v>
      </c>
      <c r="M7" s="19"/>
      <c r="N7" s="19"/>
      <c r="O7" s="19"/>
      <c r="P7" s="19"/>
      <c r="Q7" s="19">
        <v>75000</v>
      </c>
      <c r="R7" s="109">
        <f>N14+L14+G7+M14+75000</f>
        <v>620500</v>
      </c>
      <c r="S7" s="110">
        <v>132200</v>
      </c>
      <c r="T7" s="111" t="s">
        <v>67</v>
      </c>
      <c r="U7" s="111">
        <v>225000</v>
      </c>
      <c r="V7" s="111">
        <v>4000</v>
      </c>
      <c r="W7" s="111"/>
      <c r="X7" s="111">
        <v>75000</v>
      </c>
      <c r="Y7" s="102">
        <f>S7+U14+V7+W14+X7</f>
        <v>872200</v>
      </c>
      <c r="Z7" s="130" t="s">
        <v>91</v>
      </c>
      <c r="AA7" s="5"/>
      <c r="AB7" s="5"/>
      <c r="AC7" s="5"/>
      <c r="AD7" s="5"/>
      <c r="AE7" s="5"/>
      <c r="AF7" s="5"/>
      <c r="AG7" s="5"/>
    </row>
    <row r="8" s="4" customFormat="1" ht="17" customHeight="1" spans="1:33">
      <c r="A8" s="10"/>
      <c r="B8" s="17"/>
      <c r="C8" s="21"/>
      <c r="D8" s="22"/>
      <c r="E8" s="23"/>
      <c r="F8" s="22"/>
      <c r="G8" s="22"/>
      <c r="H8" s="22" t="s">
        <v>68</v>
      </c>
      <c r="I8" s="22" t="s">
        <v>26</v>
      </c>
      <c r="J8" s="22" t="s">
        <v>92</v>
      </c>
      <c r="K8" s="22"/>
      <c r="L8" s="22">
        <v>36000</v>
      </c>
      <c r="M8" s="22">
        <v>4000</v>
      </c>
      <c r="N8" s="22">
        <v>40000</v>
      </c>
      <c r="O8" s="22"/>
      <c r="P8" s="22"/>
      <c r="Q8" s="22"/>
      <c r="R8" s="103"/>
      <c r="S8" s="112"/>
      <c r="T8" s="113" t="s">
        <v>70</v>
      </c>
      <c r="U8" s="113">
        <v>396000</v>
      </c>
      <c r="V8" s="113"/>
      <c r="W8" s="113">
        <v>40000</v>
      </c>
      <c r="X8" s="113"/>
      <c r="Y8" s="105"/>
      <c r="Z8" s="131"/>
      <c r="AA8" s="5"/>
      <c r="AB8" s="5"/>
      <c r="AC8" s="5"/>
      <c r="AD8" s="5"/>
      <c r="AE8" s="5"/>
      <c r="AF8" s="5"/>
      <c r="AG8" s="5"/>
    </row>
    <row r="9" s="4" customFormat="1" ht="17" customHeight="1" spans="1:33">
      <c r="A9" s="10"/>
      <c r="B9" s="17"/>
      <c r="C9" s="21"/>
      <c r="D9" s="22"/>
      <c r="E9" s="23"/>
      <c r="F9" s="22"/>
      <c r="G9" s="22"/>
      <c r="H9" s="22"/>
      <c r="I9" s="22" t="s">
        <v>28</v>
      </c>
      <c r="J9" s="22"/>
      <c r="K9" s="22"/>
      <c r="L9" s="22"/>
      <c r="M9" s="22"/>
      <c r="N9" s="22"/>
      <c r="O9" s="22"/>
      <c r="P9" s="22"/>
      <c r="Q9" s="22"/>
      <c r="R9" s="103"/>
      <c r="S9" s="112"/>
      <c r="T9" s="113"/>
      <c r="U9" s="113"/>
      <c r="V9" s="113"/>
      <c r="W9" s="113"/>
      <c r="X9" s="113"/>
      <c r="Y9" s="105"/>
      <c r="Z9" s="131"/>
      <c r="AA9" s="5"/>
      <c r="AB9" s="5"/>
      <c r="AC9" s="5"/>
      <c r="AD9" s="5"/>
      <c r="AE9" s="5"/>
      <c r="AF9" s="5"/>
      <c r="AG9" s="5"/>
    </row>
    <row r="10" s="4" customFormat="1" ht="17" customHeight="1" spans="1:33">
      <c r="A10" s="10"/>
      <c r="B10" s="17"/>
      <c r="C10" s="21"/>
      <c r="D10" s="22"/>
      <c r="E10" s="23"/>
      <c r="F10" s="22"/>
      <c r="G10" s="22"/>
      <c r="H10" s="22"/>
      <c r="I10" s="22" t="s">
        <v>29</v>
      </c>
      <c r="J10" s="22"/>
      <c r="K10" s="22"/>
      <c r="L10" s="22"/>
      <c r="M10" s="22"/>
      <c r="N10" s="22"/>
      <c r="O10" s="22"/>
      <c r="P10" s="22"/>
      <c r="Q10" s="22"/>
      <c r="R10" s="103"/>
      <c r="S10" s="112"/>
      <c r="T10" s="113"/>
      <c r="U10" s="113"/>
      <c r="V10" s="113"/>
      <c r="W10" s="113"/>
      <c r="X10" s="113"/>
      <c r="Y10" s="105"/>
      <c r="Z10" s="131"/>
      <c r="AA10" s="5"/>
      <c r="AB10" s="5"/>
      <c r="AC10" s="5"/>
      <c r="AD10" s="5"/>
      <c r="AE10" s="5"/>
      <c r="AF10" s="5"/>
      <c r="AG10" s="5"/>
    </row>
    <row r="11" s="4" customFormat="1" ht="17" customHeight="1" spans="1:33">
      <c r="A11" s="10"/>
      <c r="B11" s="17"/>
      <c r="C11" s="21"/>
      <c r="D11" s="22"/>
      <c r="E11" s="23"/>
      <c r="F11" s="22"/>
      <c r="G11" s="22"/>
      <c r="H11" s="22"/>
      <c r="I11" s="22" t="s">
        <v>30</v>
      </c>
      <c r="J11" s="22"/>
      <c r="K11" s="22"/>
      <c r="L11" s="22"/>
      <c r="M11" s="22"/>
      <c r="N11" s="22"/>
      <c r="O11" s="22"/>
      <c r="P11" s="22"/>
      <c r="Q11" s="22"/>
      <c r="R11" s="103"/>
      <c r="S11" s="112"/>
      <c r="T11" s="113"/>
      <c r="U11" s="113"/>
      <c r="V11" s="113"/>
      <c r="W11" s="113"/>
      <c r="X11" s="113"/>
      <c r="Y11" s="105"/>
      <c r="Z11" s="131"/>
      <c r="AA11" s="5"/>
      <c r="AB11" s="5"/>
      <c r="AC11" s="5"/>
      <c r="AD11" s="5"/>
      <c r="AE11" s="5"/>
      <c r="AF11" s="5"/>
      <c r="AG11" s="5"/>
    </row>
    <row r="12" s="4" customFormat="1" ht="17" customHeight="1" spans="1:33">
      <c r="A12" s="10"/>
      <c r="B12" s="17"/>
      <c r="C12" s="21"/>
      <c r="D12" s="22"/>
      <c r="E12" s="23"/>
      <c r="F12" s="22"/>
      <c r="G12" s="22"/>
      <c r="H12" s="22" t="s">
        <v>71</v>
      </c>
      <c r="I12" s="22" t="s">
        <v>32</v>
      </c>
      <c r="J12" s="22"/>
      <c r="K12" s="22"/>
      <c r="L12" s="22">
        <v>0</v>
      </c>
      <c r="M12" s="22"/>
      <c r="N12" s="22"/>
      <c r="O12" s="22"/>
      <c r="P12" s="22"/>
      <c r="Q12" s="22"/>
      <c r="R12" s="103"/>
      <c r="S12" s="112"/>
      <c r="T12" s="113"/>
      <c r="U12" s="113"/>
      <c r="V12" s="113"/>
      <c r="W12" s="113"/>
      <c r="X12" s="113"/>
      <c r="Y12" s="105"/>
      <c r="Z12" s="131"/>
      <c r="AA12" s="5"/>
      <c r="AB12" s="5"/>
      <c r="AC12" s="5"/>
      <c r="AD12" s="5"/>
      <c r="AE12" s="5"/>
      <c r="AF12" s="5"/>
      <c r="AG12" s="5"/>
    </row>
    <row r="13" s="4" customFormat="1" ht="17" customHeight="1" spans="1:33">
      <c r="A13" s="10"/>
      <c r="B13" s="17"/>
      <c r="C13" s="21"/>
      <c r="D13" s="22"/>
      <c r="E13" s="23"/>
      <c r="F13" s="22"/>
      <c r="G13" s="22"/>
      <c r="H13" s="22"/>
      <c r="I13" s="22" t="s">
        <v>33</v>
      </c>
      <c r="J13" s="22"/>
      <c r="K13" s="22"/>
      <c r="L13" s="22"/>
      <c r="M13" s="22"/>
      <c r="N13" s="22"/>
      <c r="O13" s="22"/>
      <c r="P13" s="22"/>
      <c r="Q13" s="22"/>
      <c r="R13" s="103"/>
      <c r="S13" s="112"/>
      <c r="T13" s="113"/>
      <c r="U13" s="113"/>
      <c r="V13" s="113"/>
      <c r="W13" s="113"/>
      <c r="X13" s="113"/>
      <c r="Y13" s="105"/>
      <c r="Z13" s="131"/>
      <c r="AA13" s="5"/>
      <c r="AB13" s="5"/>
      <c r="AC13" s="5"/>
      <c r="AD13" s="5"/>
      <c r="AE13" s="5"/>
      <c r="AF13" s="5"/>
      <c r="AG13" s="5"/>
    </row>
    <row r="14" s="1" customFormat="1" ht="17" customHeight="1" spans="1:33">
      <c r="A14" s="10"/>
      <c r="B14" s="24"/>
      <c r="C14" s="25"/>
      <c r="D14" s="26"/>
      <c r="E14" s="27"/>
      <c r="F14" s="26"/>
      <c r="G14" s="26"/>
      <c r="H14" s="26"/>
      <c r="I14" s="26"/>
      <c r="J14" s="26"/>
      <c r="K14" s="26"/>
      <c r="L14" s="26">
        <f>SUM(L7:L13)</f>
        <v>450000</v>
      </c>
      <c r="M14" s="26">
        <f t="shared" ref="L14:N14" si="0">SUM(M7:M13)</f>
        <v>4000</v>
      </c>
      <c r="N14" s="26">
        <f t="shared" si="0"/>
        <v>40000</v>
      </c>
      <c r="O14" s="26"/>
      <c r="P14" s="26"/>
      <c r="Q14" s="26"/>
      <c r="R14" s="114"/>
      <c r="S14" s="115"/>
      <c r="T14" s="116"/>
      <c r="U14" s="116">
        <f>SUM(U7:U13)</f>
        <v>621000</v>
      </c>
      <c r="V14" s="116"/>
      <c r="W14" s="116">
        <f>SUM(W8:W13)</f>
        <v>40000</v>
      </c>
      <c r="X14" s="116"/>
      <c r="Y14" s="116"/>
      <c r="Z14" s="131"/>
      <c r="AA14" s="2"/>
      <c r="AB14" s="2"/>
      <c r="AC14" s="2"/>
      <c r="AD14" s="2"/>
      <c r="AE14" s="2"/>
      <c r="AF14" s="2"/>
      <c r="AG14" s="2"/>
    </row>
    <row r="15" ht="17" customHeight="1" spans="1:26">
      <c r="A15" s="10"/>
      <c r="B15" s="17"/>
      <c r="C15" s="18" t="s">
        <v>93</v>
      </c>
      <c r="D15" s="28" t="s">
        <v>94</v>
      </c>
      <c r="E15" s="20">
        <v>0.8</v>
      </c>
      <c r="F15" s="29">
        <v>2000</v>
      </c>
      <c r="G15" s="19">
        <f>(E15*1500*30)*1.2+F15</f>
        <v>45200</v>
      </c>
      <c r="H15" s="19" t="s">
        <v>65</v>
      </c>
      <c r="I15" s="19"/>
      <c r="J15" s="19" t="s">
        <v>90</v>
      </c>
      <c r="K15" s="19"/>
      <c r="L15" s="19">
        <v>414000</v>
      </c>
      <c r="M15" s="19"/>
      <c r="N15" s="19"/>
      <c r="O15" s="19"/>
      <c r="P15" s="19"/>
      <c r="Q15" s="19">
        <v>75000</v>
      </c>
      <c r="R15" s="109">
        <f>N22+L22+G15+M22+75000</f>
        <v>624200</v>
      </c>
      <c r="S15" s="110">
        <v>132200</v>
      </c>
      <c r="T15" s="111" t="s">
        <v>67</v>
      </c>
      <c r="U15" s="111">
        <v>225000</v>
      </c>
      <c r="V15" s="111">
        <v>4000</v>
      </c>
      <c r="W15" s="111"/>
      <c r="X15" s="111">
        <v>75000</v>
      </c>
      <c r="Y15" s="102">
        <f>S15+U22+V15+W22+X15</f>
        <v>872200</v>
      </c>
      <c r="Z15" s="131"/>
    </row>
    <row r="16" ht="17" customHeight="1" spans="1:26">
      <c r="A16" s="10"/>
      <c r="B16" s="17"/>
      <c r="C16" s="21"/>
      <c r="D16" s="30"/>
      <c r="E16" s="23"/>
      <c r="F16" s="31"/>
      <c r="G16" s="22"/>
      <c r="H16" s="22" t="s">
        <v>68</v>
      </c>
      <c r="I16" s="22" t="s">
        <v>26</v>
      </c>
      <c r="J16" s="22" t="s">
        <v>92</v>
      </c>
      <c r="K16" s="22">
        <v>3000</v>
      </c>
      <c r="L16" s="22">
        <v>36000</v>
      </c>
      <c r="M16" s="22">
        <v>4000</v>
      </c>
      <c r="N16" s="22">
        <v>40000</v>
      </c>
      <c r="O16" s="22"/>
      <c r="P16" s="22"/>
      <c r="Q16" s="22"/>
      <c r="R16" s="103"/>
      <c r="S16" s="112"/>
      <c r="T16" s="113" t="s">
        <v>70</v>
      </c>
      <c r="U16" s="113">
        <v>396000</v>
      </c>
      <c r="V16" s="113"/>
      <c r="W16" s="113">
        <v>40000</v>
      </c>
      <c r="X16" s="113"/>
      <c r="Y16" s="105"/>
      <c r="Z16" s="131"/>
    </row>
    <row r="17" ht="17" customHeight="1" spans="1:26">
      <c r="A17" s="10"/>
      <c r="B17" s="17"/>
      <c r="C17" s="21"/>
      <c r="D17" s="30"/>
      <c r="E17" s="23"/>
      <c r="F17" s="31"/>
      <c r="G17" s="22"/>
      <c r="H17" s="22"/>
      <c r="I17" s="22" t="s">
        <v>28</v>
      </c>
      <c r="J17" s="22"/>
      <c r="K17" s="22">
        <v>1400</v>
      </c>
      <c r="L17" s="22"/>
      <c r="M17" s="22"/>
      <c r="N17" s="22"/>
      <c r="O17" s="22"/>
      <c r="P17" s="22"/>
      <c r="Q17" s="22"/>
      <c r="R17" s="103"/>
      <c r="S17" s="112"/>
      <c r="T17" s="113"/>
      <c r="U17" s="113"/>
      <c r="V17" s="113"/>
      <c r="W17" s="113"/>
      <c r="X17" s="113"/>
      <c r="Y17" s="105"/>
      <c r="Z17" s="131"/>
    </row>
    <row r="18" ht="17" customHeight="1" spans="1:26">
      <c r="A18" s="10"/>
      <c r="B18" s="17"/>
      <c r="C18" s="21"/>
      <c r="D18" s="30"/>
      <c r="E18" s="23"/>
      <c r="F18" s="31"/>
      <c r="G18" s="22"/>
      <c r="H18" s="22"/>
      <c r="I18" s="22" t="s">
        <v>29</v>
      </c>
      <c r="J18" s="22"/>
      <c r="K18" s="22">
        <v>12320</v>
      </c>
      <c r="L18" s="22"/>
      <c r="M18" s="22"/>
      <c r="N18" s="22"/>
      <c r="O18" s="22"/>
      <c r="P18" s="22"/>
      <c r="Q18" s="22"/>
      <c r="R18" s="103"/>
      <c r="S18" s="112"/>
      <c r="T18" s="113"/>
      <c r="U18" s="113"/>
      <c r="V18" s="113"/>
      <c r="W18" s="113"/>
      <c r="X18" s="113"/>
      <c r="Y18" s="105"/>
      <c r="Z18" s="131"/>
    </row>
    <row r="19" ht="17" customHeight="1" spans="1:26">
      <c r="A19" s="10"/>
      <c r="B19" s="17"/>
      <c r="C19" s="21"/>
      <c r="D19" s="30"/>
      <c r="E19" s="23"/>
      <c r="F19" s="31"/>
      <c r="G19" s="22"/>
      <c r="H19" s="22"/>
      <c r="I19" s="22" t="s">
        <v>30</v>
      </c>
      <c r="J19" s="22"/>
      <c r="K19" s="22">
        <v>3600</v>
      </c>
      <c r="L19" s="22"/>
      <c r="M19" s="22"/>
      <c r="N19" s="22"/>
      <c r="O19" s="22"/>
      <c r="P19" s="22"/>
      <c r="Q19" s="22"/>
      <c r="R19" s="103"/>
      <c r="S19" s="112"/>
      <c r="T19" s="113"/>
      <c r="U19" s="113"/>
      <c r="V19" s="113"/>
      <c r="W19" s="113"/>
      <c r="X19" s="113"/>
      <c r="Y19" s="105"/>
      <c r="Z19" s="131"/>
    </row>
    <row r="20" ht="17" customHeight="1" spans="1:26">
      <c r="A20" s="10"/>
      <c r="B20" s="17"/>
      <c r="C20" s="21"/>
      <c r="D20" s="30"/>
      <c r="E20" s="23"/>
      <c r="F20" s="31"/>
      <c r="G20" s="22"/>
      <c r="H20" s="22" t="s">
        <v>71</v>
      </c>
      <c r="I20" s="22" t="s">
        <v>32</v>
      </c>
      <c r="J20" s="72" t="s">
        <v>95</v>
      </c>
      <c r="K20" s="22">
        <v>2000</v>
      </c>
      <c r="L20" s="72">
        <v>10000</v>
      </c>
      <c r="M20" s="22"/>
      <c r="N20" s="22"/>
      <c r="O20" s="22"/>
      <c r="P20" s="22"/>
      <c r="Q20" s="22"/>
      <c r="R20" s="103"/>
      <c r="S20" s="112"/>
      <c r="T20" s="113"/>
      <c r="U20" s="113"/>
      <c r="V20" s="113"/>
      <c r="W20" s="113"/>
      <c r="X20" s="113"/>
      <c r="Y20" s="105"/>
      <c r="Z20" s="131"/>
    </row>
    <row r="21" ht="17" customHeight="1" spans="1:26">
      <c r="A21" s="10"/>
      <c r="B21" s="17"/>
      <c r="C21" s="21"/>
      <c r="D21" s="30"/>
      <c r="E21" s="23"/>
      <c r="F21" s="31"/>
      <c r="G21" s="22"/>
      <c r="H21" s="22"/>
      <c r="I21" s="22" t="s">
        <v>33</v>
      </c>
      <c r="J21" s="73"/>
      <c r="K21" s="22">
        <v>2000</v>
      </c>
      <c r="L21" s="73"/>
      <c r="M21" s="22"/>
      <c r="N21" s="22"/>
      <c r="O21" s="22"/>
      <c r="P21" s="22"/>
      <c r="Q21" s="22"/>
      <c r="R21" s="103"/>
      <c r="S21" s="112"/>
      <c r="T21" s="113"/>
      <c r="U21" s="113"/>
      <c r="V21" s="113"/>
      <c r="W21" s="113"/>
      <c r="X21" s="113"/>
      <c r="Y21" s="105"/>
      <c r="Z21" s="131"/>
    </row>
    <row r="22" s="1" customFormat="1" ht="17" customHeight="1" spans="1:33">
      <c r="A22" s="10"/>
      <c r="B22" s="24"/>
      <c r="C22" s="25"/>
      <c r="D22" s="32"/>
      <c r="E22" s="27"/>
      <c r="F22" s="33"/>
      <c r="G22" s="26"/>
      <c r="H22" s="34"/>
      <c r="I22" s="26"/>
      <c r="J22" s="26"/>
      <c r="K22" s="26"/>
      <c r="L22" s="26">
        <f>SUM(L15:L21)</f>
        <v>460000</v>
      </c>
      <c r="M22" s="26">
        <f t="shared" ref="L22:N22" si="1">SUM(M15:M21)</f>
        <v>4000</v>
      </c>
      <c r="N22" s="26">
        <f t="shared" si="1"/>
        <v>40000</v>
      </c>
      <c r="O22" s="26"/>
      <c r="P22" s="26"/>
      <c r="Q22" s="26"/>
      <c r="R22" s="114"/>
      <c r="S22" s="115"/>
      <c r="T22" s="116"/>
      <c r="U22" s="116">
        <f>SUM(U15:U21)</f>
        <v>621000</v>
      </c>
      <c r="V22" s="116"/>
      <c r="W22" s="116">
        <f>SUM(W16:W21)</f>
        <v>40000</v>
      </c>
      <c r="X22" s="116"/>
      <c r="Y22" s="116"/>
      <c r="Z22" s="131"/>
      <c r="AA22" s="2"/>
      <c r="AB22" s="2"/>
      <c r="AC22" s="2"/>
      <c r="AD22" s="2"/>
      <c r="AE22" s="2"/>
      <c r="AF22" s="2"/>
      <c r="AG22" s="2"/>
    </row>
    <row r="23" ht="17" customHeight="1" spans="1:26">
      <c r="A23" s="10"/>
      <c r="B23" s="17"/>
      <c r="C23" s="18" t="s">
        <v>96</v>
      </c>
      <c r="D23" s="29">
        <v>1500</v>
      </c>
      <c r="E23" s="35">
        <v>0.8</v>
      </c>
      <c r="F23" s="29">
        <v>2000</v>
      </c>
      <c r="G23" s="19">
        <f>E23*D23*30+F23</f>
        <v>38000</v>
      </c>
      <c r="H23" s="19" t="s">
        <v>65</v>
      </c>
      <c r="I23" s="19"/>
      <c r="J23" s="19" t="s">
        <v>90</v>
      </c>
      <c r="K23" s="19"/>
      <c r="L23" s="19">
        <v>414000</v>
      </c>
      <c r="M23" s="19"/>
      <c r="N23" s="19"/>
      <c r="O23" s="19"/>
      <c r="P23" s="19"/>
      <c r="Q23" s="19">
        <v>75000</v>
      </c>
      <c r="R23" s="109">
        <f>N30+L30+G23+M30+75000</f>
        <v>609800</v>
      </c>
      <c r="S23" s="110">
        <v>132200</v>
      </c>
      <c r="T23" s="111" t="s">
        <v>67</v>
      </c>
      <c r="U23" s="111">
        <v>225000</v>
      </c>
      <c r="V23" s="111">
        <v>4000</v>
      </c>
      <c r="W23" s="111"/>
      <c r="X23" s="111">
        <v>75000</v>
      </c>
      <c r="Y23" s="102">
        <f>S23+U30+V23+W30+X23</f>
        <v>872200</v>
      </c>
      <c r="Z23" s="131"/>
    </row>
    <row r="24" ht="17" customHeight="1" spans="1:26">
      <c r="A24" s="10"/>
      <c r="B24" s="17"/>
      <c r="C24" s="21"/>
      <c r="D24" s="31"/>
      <c r="E24" s="36"/>
      <c r="F24" s="31"/>
      <c r="G24" s="22"/>
      <c r="H24" s="22" t="s">
        <v>68</v>
      </c>
      <c r="I24" s="22" t="s">
        <v>26</v>
      </c>
      <c r="J24" s="22" t="s">
        <v>97</v>
      </c>
      <c r="K24" s="22">
        <v>3000</v>
      </c>
      <c r="L24" s="22">
        <v>28800</v>
      </c>
      <c r="M24" s="22">
        <v>4000</v>
      </c>
      <c r="N24" s="22">
        <v>40000</v>
      </c>
      <c r="O24" s="22"/>
      <c r="P24" s="22"/>
      <c r="Q24" s="22"/>
      <c r="R24" s="103"/>
      <c r="S24" s="112"/>
      <c r="T24" s="113" t="s">
        <v>70</v>
      </c>
      <c r="U24" s="113">
        <v>396000</v>
      </c>
      <c r="V24" s="113"/>
      <c r="W24" s="113">
        <v>40000</v>
      </c>
      <c r="X24" s="113"/>
      <c r="Y24" s="105"/>
      <c r="Z24" s="131"/>
    </row>
    <row r="25" ht="17" customHeight="1" spans="1:26">
      <c r="A25" s="10"/>
      <c r="B25" s="17"/>
      <c r="C25" s="21"/>
      <c r="D25" s="31"/>
      <c r="E25" s="36"/>
      <c r="F25" s="31"/>
      <c r="G25" s="22"/>
      <c r="H25" s="22"/>
      <c r="I25" s="22" t="s">
        <v>28</v>
      </c>
      <c r="J25" s="22"/>
      <c r="K25" s="22">
        <v>1400</v>
      </c>
      <c r="L25" s="22"/>
      <c r="M25" s="22"/>
      <c r="N25" s="22"/>
      <c r="O25" s="22"/>
      <c r="P25" s="22"/>
      <c r="Q25" s="22"/>
      <c r="R25" s="103"/>
      <c r="S25" s="112"/>
      <c r="T25" s="113"/>
      <c r="U25" s="113"/>
      <c r="V25" s="113"/>
      <c r="W25" s="113"/>
      <c r="X25" s="113"/>
      <c r="Y25" s="105"/>
      <c r="Z25" s="131"/>
    </row>
    <row r="26" ht="17" customHeight="1" spans="1:26">
      <c r="A26" s="10"/>
      <c r="B26" s="17"/>
      <c r="C26" s="21"/>
      <c r="D26" s="31"/>
      <c r="E26" s="36"/>
      <c r="F26" s="31"/>
      <c r="G26" s="22"/>
      <c r="H26" s="22"/>
      <c r="I26" s="22" t="s">
        <v>29</v>
      </c>
      <c r="J26" s="22"/>
      <c r="K26" s="22">
        <v>12320</v>
      </c>
      <c r="L26" s="22"/>
      <c r="M26" s="22"/>
      <c r="N26" s="22"/>
      <c r="O26" s="22"/>
      <c r="P26" s="22"/>
      <c r="Q26" s="22"/>
      <c r="R26" s="103"/>
      <c r="S26" s="112"/>
      <c r="T26" s="113"/>
      <c r="U26" s="113"/>
      <c r="V26" s="113"/>
      <c r="W26" s="113"/>
      <c r="X26" s="113"/>
      <c r="Y26" s="105"/>
      <c r="Z26" s="131"/>
    </row>
    <row r="27" ht="17" customHeight="1" spans="1:26">
      <c r="A27" s="10"/>
      <c r="B27" s="17"/>
      <c r="C27" s="21"/>
      <c r="D27" s="31"/>
      <c r="E27" s="36"/>
      <c r="F27" s="31"/>
      <c r="G27" s="22"/>
      <c r="H27" s="22"/>
      <c r="I27" s="22" t="s">
        <v>30</v>
      </c>
      <c r="J27" s="22"/>
      <c r="K27" s="22">
        <v>3600</v>
      </c>
      <c r="L27" s="22"/>
      <c r="M27" s="22"/>
      <c r="N27" s="22"/>
      <c r="O27" s="22"/>
      <c r="P27" s="22"/>
      <c r="Q27" s="22"/>
      <c r="R27" s="103"/>
      <c r="S27" s="112"/>
      <c r="T27" s="113"/>
      <c r="U27" s="113"/>
      <c r="V27" s="113"/>
      <c r="W27" s="113"/>
      <c r="X27" s="113"/>
      <c r="Y27" s="105"/>
      <c r="Z27" s="131"/>
    </row>
    <row r="28" ht="17" customHeight="1" spans="1:26">
      <c r="A28" s="10"/>
      <c r="B28" s="17"/>
      <c r="C28" s="21"/>
      <c r="D28" s="31"/>
      <c r="E28" s="36"/>
      <c r="F28" s="31"/>
      <c r="G28" s="22"/>
      <c r="H28" s="22" t="s">
        <v>71</v>
      </c>
      <c r="I28" s="22" t="s">
        <v>32</v>
      </c>
      <c r="J28" s="72" t="s">
        <v>95</v>
      </c>
      <c r="K28" s="22">
        <v>2000</v>
      </c>
      <c r="L28" s="72">
        <v>10000</v>
      </c>
      <c r="M28" s="22"/>
      <c r="N28" s="22"/>
      <c r="O28" s="22"/>
      <c r="P28" s="22"/>
      <c r="Q28" s="22"/>
      <c r="R28" s="103"/>
      <c r="S28" s="112"/>
      <c r="T28" s="113"/>
      <c r="U28" s="113"/>
      <c r="V28" s="113"/>
      <c r="W28" s="113"/>
      <c r="X28" s="113"/>
      <c r="Y28" s="105"/>
      <c r="Z28" s="131"/>
    </row>
    <row r="29" ht="17" customHeight="1" spans="1:26">
      <c r="A29" s="10"/>
      <c r="B29" s="17"/>
      <c r="C29" s="21"/>
      <c r="D29" s="31"/>
      <c r="E29" s="36"/>
      <c r="F29" s="31"/>
      <c r="G29" s="22"/>
      <c r="H29" s="22"/>
      <c r="I29" s="22" t="s">
        <v>33</v>
      </c>
      <c r="J29" s="73"/>
      <c r="K29" s="22">
        <v>2000</v>
      </c>
      <c r="L29" s="73"/>
      <c r="M29" s="22"/>
      <c r="N29" s="22"/>
      <c r="O29" s="22"/>
      <c r="P29" s="22"/>
      <c r="Q29" s="22"/>
      <c r="R29" s="103"/>
      <c r="S29" s="112"/>
      <c r="T29" s="113"/>
      <c r="U29" s="113"/>
      <c r="V29" s="113"/>
      <c r="W29" s="113"/>
      <c r="X29" s="113"/>
      <c r="Y29" s="105"/>
      <c r="Z29" s="131"/>
    </row>
    <row r="30" s="1" customFormat="1" ht="17" customHeight="1" spans="1:33">
      <c r="A30" s="37"/>
      <c r="B30" s="38"/>
      <c r="C30" s="25"/>
      <c r="D30" s="33"/>
      <c r="E30" s="39"/>
      <c r="F30" s="33"/>
      <c r="G30" s="26"/>
      <c r="H30" s="34"/>
      <c r="I30" s="26"/>
      <c r="J30" s="26"/>
      <c r="K30" s="26"/>
      <c r="L30" s="26">
        <f>SUM(L23:L29)</f>
        <v>452800</v>
      </c>
      <c r="M30" s="26">
        <f t="shared" ref="L30:N30" si="2">SUM(M23:M29)</f>
        <v>4000</v>
      </c>
      <c r="N30" s="26">
        <f t="shared" si="2"/>
        <v>40000</v>
      </c>
      <c r="O30" s="26"/>
      <c r="P30" s="26"/>
      <c r="Q30" s="26"/>
      <c r="R30" s="114"/>
      <c r="S30" s="115"/>
      <c r="T30" s="116"/>
      <c r="U30" s="116">
        <f>SUM(U23:U29)</f>
        <v>621000</v>
      </c>
      <c r="V30" s="116"/>
      <c r="W30" s="116">
        <f>SUM(W24:W29)</f>
        <v>40000</v>
      </c>
      <c r="X30" s="116"/>
      <c r="Y30" s="116"/>
      <c r="Z30" s="132"/>
      <c r="AA30" s="2"/>
      <c r="AB30" s="2"/>
      <c r="AC30" s="2"/>
      <c r="AD30" s="2"/>
      <c r="AE30" s="2"/>
      <c r="AF30" s="2"/>
      <c r="AG30" s="2"/>
    </row>
    <row r="31" spans="3:18">
      <c r="C31" s="40"/>
      <c r="D31" s="40"/>
      <c r="E31" s="40"/>
      <c r="F31" s="40"/>
      <c r="G31" s="40"/>
      <c r="H31" s="40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ht="14.25" spans="4:18"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="1" customFormat="1" ht="51" customHeight="1" spans="1:33">
      <c r="A33" s="42" t="s">
        <v>36</v>
      </c>
      <c r="B33" s="43" t="s">
        <v>2</v>
      </c>
      <c r="C33" s="44"/>
      <c r="D33" s="9" t="s">
        <v>55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0"/>
      <c r="S33" s="101" t="s">
        <v>56</v>
      </c>
      <c r="T33" s="102"/>
      <c r="U33" s="102"/>
      <c r="V33" s="102"/>
      <c r="W33" s="102"/>
      <c r="X33" s="102"/>
      <c r="Y33" s="102"/>
      <c r="Z33" s="126" t="s">
        <v>8</v>
      </c>
      <c r="AA33" s="2"/>
      <c r="AB33" s="2"/>
      <c r="AC33" s="2"/>
      <c r="AD33" s="2"/>
      <c r="AE33" s="2"/>
      <c r="AF33" s="2"/>
      <c r="AG33" s="2"/>
    </row>
    <row r="34" s="2" customFormat="1" ht="25" customHeight="1" spans="1:26">
      <c r="A34" s="45"/>
      <c r="B34" s="46"/>
      <c r="C34" s="47"/>
      <c r="D34" s="12" t="s">
        <v>3</v>
      </c>
      <c r="E34" s="12"/>
      <c r="F34" s="12"/>
      <c r="G34" s="12"/>
      <c r="H34" s="12" t="s">
        <v>20</v>
      </c>
      <c r="I34" s="12"/>
      <c r="J34" s="12"/>
      <c r="K34" s="12"/>
      <c r="L34" s="12"/>
      <c r="M34" s="74" t="s">
        <v>98</v>
      </c>
      <c r="N34" s="75"/>
      <c r="O34" s="75"/>
      <c r="P34" s="76"/>
      <c r="Q34" s="12" t="s">
        <v>57</v>
      </c>
      <c r="R34" s="103" t="s">
        <v>58</v>
      </c>
      <c r="S34" s="104" t="s">
        <v>59</v>
      </c>
      <c r="T34" s="105" t="s">
        <v>20</v>
      </c>
      <c r="U34" s="105"/>
      <c r="V34" s="105" t="s">
        <v>4</v>
      </c>
      <c r="W34" s="105"/>
      <c r="X34" s="105" t="s">
        <v>57</v>
      </c>
      <c r="Y34" s="105" t="s">
        <v>58</v>
      </c>
      <c r="Z34" s="127"/>
    </row>
    <row r="35" s="1" customFormat="1" ht="58" customHeight="1" spans="1:33">
      <c r="A35" s="45"/>
      <c r="B35" s="48"/>
      <c r="C35" s="47"/>
      <c r="D35" s="49" t="s">
        <v>9</v>
      </c>
      <c r="E35" s="15" t="s">
        <v>10</v>
      </c>
      <c r="F35" s="49" t="s">
        <v>11</v>
      </c>
      <c r="G35" s="50" t="s">
        <v>12</v>
      </c>
      <c r="H35" s="50" t="s">
        <v>60</v>
      </c>
      <c r="I35" s="50" t="s">
        <v>17</v>
      </c>
      <c r="J35" s="16" t="s">
        <v>87</v>
      </c>
      <c r="K35" s="16" t="s">
        <v>19</v>
      </c>
      <c r="L35" s="50" t="s">
        <v>20</v>
      </c>
      <c r="M35" s="16" t="s">
        <v>52</v>
      </c>
      <c r="N35" s="50" t="s">
        <v>34</v>
      </c>
      <c r="O35" s="77"/>
      <c r="P35" s="78"/>
      <c r="Q35" s="50" t="s">
        <v>63</v>
      </c>
      <c r="R35" s="117"/>
      <c r="S35" s="118"/>
      <c r="T35" s="119" t="s">
        <v>60</v>
      </c>
      <c r="U35" s="119" t="s">
        <v>64</v>
      </c>
      <c r="V35" s="119" t="s">
        <v>23</v>
      </c>
      <c r="W35" s="119" t="s">
        <v>62</v>
      </c>
      <c r="X35" s="119" t="s">
        <v>63</v>
      </c>
      <c r="Y35" s="119"/>
      <c r="Z35" s="133"/>
      <c r="AA35" s="2"/>
      <c r="AB35" s="2"/>
      <c r="AC35" s="2"/>
      <c r="AD35" s="2"/>
      <c r="AE35" s="2"/>
      <c r="AF35" s="2"/>
      <c r="AG35" s="2"/>
    </row>
    <row r="36" ht="17" customHeight="1" spans="1:26">
      <c r="A36" s="45"/>
      <c r="B36" s="17" t="s">
        <v>99</v>
      </c>
      <c r="C36" s="18" t="s">
        <v>89</v>
      </c>
      <c r="D36" s="19">
        <v>1500</v>
      </c>
      <c r="E36" s="20">
        <v>1.1</v>
      </c>
      <c r="F36" s="19">
        <v>0</v>
      </c>
      <c r="G36" s="19">
        <f>E36*D36*30</f>
        <v>49500</v>
      </c>
      <c r="H36" s="19" t="s">
        <v>65</v>
      </c>
      <c r="I36" s="19"/>
      <c r="J36" s="19" t="s">
        <v>90</v>
      </c>
      <c r="K36" s="19"/>
      <c r="L36" s="19">
        <v>414000</v>
      </c>
      <c r="M36" s="19"/>
      <c r="N36" s="19"/>
      <c r="O36" s="19"/>
      <c r="P36" s="19"/>
      <c r="Q36" s="19">
        <v>75000</v>
      </c>
      <c r="R36" s="109">
        <f>N43+L43+G36+P43+75000</f>
        <v>655916</v>
      </c>
      <c r="S36" s="110">
        <v>132200</v>
      </c>
      <c r="T36" s="111" t="s">
        <v>67</v>
      </c>
      <c r="U36" s="111">
        <v>225000</v>
      </c>
      <c r="V36" s="111">
        <v>4000</v>
      </c>
      <c r="W36" s="111"/>
      <c r="X36" s="111">
        <v>75000</v>
      </c>
      <c r="Y36" s="102">
        <f>S36+U43+V36+W43+X36</f>
        <v>872200</v>
      </c>
      <c r="Z36" s="130" t="s">
        <v>100</v>
      </c>
    </row>
    <row r="37" ht="17" customHeight="1" spans="1:26">
      <c r="A37" s="45"/>
      <c r="B37" s="17"/>
      <c r="C37" s="21"/>
      <c r="D37" s="22"/>
      <c r="E37" s="23"/>
      <c r="F37" s="22"/>
      <c r="G37" s="22"/>
      <c r="H37" s="51" t="s">
        <v>68</v>
      </c>
      <c r="I37" s="51" t="s">
        <v>26</v>
      </c>
      <c r="J37" s="51" t="s">
        <v>92</v>
      </c>
      <c r="K37" s="51">
        <v>3000</v>
      </c>
      <c r="L37" s="51">
        <v>36000</v>
      </c>
      <c r="M37" s="79">
        <v>3.8</v>
      </c>
      <c r="N37" s="51">
        <f t="shared" ref="N37:N42" si="3">M37*K37</f>
        <v>11400</v>
      </c>
      <c r="O37" s="51"/>
      <c r="P37" s="51"/>
      <c r="Q37" s="22"/>
      <c r="R37" s="103"/>
      <c r="S37" s="112"/>
      <c r="T37" s="113" t="s">
        <v>70</v>
      </c>
      <c r="U37" s="113">
        <v>396000</v>
      </c>
      <c r="V37" s="113"/>
      <c r="W37" s="113">
        <v>40000</v>
      </c>
      <c r="X37" s="113"/>
      <c r="Y37" s="105"/>
      <c r="Z37" s="131"/>
    </row>
    <row r="38" ht="17" customHeight="1" spans="1:26">
      <c r="A38" s="45"/>
      <c r="B38" s="17"/>
      <c r="C38" s="21"/>
      <c r="D38" s="22"/>
      <c r="E38" s="23"/>
      <c r="F38" s="22"/>
      <c r="G38" s="22"/>
      <c r="H38" s="51"/>
      <c r="I38" s="51" t="s">
        <v>28</v>
      </c>
      <c r="J38" s="51"/>
      <c r="K38" s="51">
        <v>1400</v>
      </c>
      <c r="L38" s="51"/>
      <c r="M38" s="80"/>
      <c r="N38" s="51"/>
      <c r="O38" s="51"/>
      <c r="P38" s="51"/>
      <c r="Q38" s="22"/>
      <c r="R38" s="103"/>
      <c r="S38" s="112"/>
      <c r="T38" s="113"/>
      <c r="U38" s="113"/>
      <c r="V38" s="113"/>
      <c r="W38" s="113"/>
      <c r="X38" s="113"/>
      <c r="Y38" s="105"/>
      <c r="Z38" s="131"/>
    </row>
    <row r="39" ht="17" customHeight="1" spans="1:26">
      <c r="A39" s="45"/>
      <c r="B39" s="17"/>
      <c r="C39" s="21"/>
      <c r="D39" s="22"/>
      <c r="E39" s="23"/>
      <c r="F39" s="22"/>
      <c r="G39" s="22"/>
      <c r="H39" s="51"/>
      <c r="I39" s="51" t="s">
        <v>29</v>
      </c>
      <c r="J39" s="51"/>
      <c r="K39" s="51">
        <v>12320</v>
      </c>
      <c r="L39" s="51"/>
      <c r="M39" s="79">
        <v>3.8</v>
      </c>
      <c r="N39" s="51">
        <f t="shared" si="3"/>
        <v>46816</v>
      </c>
      <c r="O39" s="51"/>
      <c r="P39" s="51"/>
      <c r="Q39" s="22"/>
      <c r="R39" s="103"/>
      <c r="S39" s="112"/>
      <c r="T39" s="113"/>
      <c r="U39" s="113"/>
      <c r="V39" s="113"/>
      <c r="W39" s="113"/>
      <c r="X39" s="113"/>
      <c r="Y39" s="105"/>
      <c r="Z39" s="131"/>
    </row>
    <row r="40" ht="17" customHeight="1" spans="1:26">
      <c r="A40" s="45"/>
      <c r="B40" s="17"/>
      <c r="C40" s="21"/>
      <c r="D40" s="22"/>
      <c r="E40" s="23"/>
      <c r="F40" s="22"/>
      <c r="G40" s="22"/>
      <c r="H40" s="51"/>
      <c r="I40" s="51" t="s">
        <v>30</v>
      </c>
      <c r="J40" s="51"/>
      <c r="K40" s="51">
        <v>3600</v>
      </c>
      <c r="L40" s="51"/>
      <c r="M40" s="80"/>
      <c r="N40" s="51"/>
      <c r="O40" s="51"/>
      <c r="P40" s="51"/>
      <c r="Q40" s="22"/>
      <c r="R40" s="103"/>
      <c r="S40" s="112"/>
      <c r="T40" s="113"/>
      <c r="U40" s="113"/>
      <c r="V40" s="113"/>
      <c r="W40" s="113"/>
      <c r="X40" s="113"/>
      <c r="Y40" s="105"/>
      <c r="Z40" s="131"/>
    </row>
    <row r="41" ht="17" customHeight="1" spans="1:26">
      <c r="A41" s="45"/>
      <c r="B41" s="17"/>
      <c r="C41" s="21"/>
      <c r="D41" s="22"/>
      <c r="E41" s="23"/>
      <c r="F41" s="22"/>
      <c r="G41" s="22"/>
      <c r="H41" s="51" t="s">
        <v>71</v>
      </c>
      <c r="I41" s="51" t="s">
        <v>32</v>
      </c>
      <c r="J41" s="81" t="s">
        <v>101</v>
      </c>
      <c r="K41" s="51">
        <v>2000</v>
      </c>
      <c r="L41" s="82">
        <v>8000</v>
      </c>
      <c r="M41" s="79">
        <v>3.8</v>
      </c>
      <c r="N41" s="51">
        <f t="shared" si="3"/>
        <v>7600</v>
      </c>
      <c r="O41" s="51"/>
      <c r="P41" s="51"/>
      <c r="Q41" s="22"/>
      <c r="R41" s="103"/>
      <c r="S41" s="112"/>
      <c r="T41" s="113"/>
      <c r="U41" s="113"/>
      <c r="V41" s="113"/>
      <c r="W41" s="113"/>
      <c r="X41" s="113"/>
      <c r="Y41" s="105"/>
      <c r="Z41" s="131"/>
    </row>
    <row r="42" ht="17" customHeight="1" spans="1:26">
      <c r="A42" s="45"/>
      <c r="B42" s="17"/>
      <c r="C42" s="21"/>
      <c r="D42" s="22"/>
      <c r="E42" s="23"/>
      <c r="F42" s="22"/>
      <c r="G42" s="22"/>
      <c r="H42" s="51"/>
      <c r="I42" s="51" t="s">
        <v>33</v>
      </c>
      <c r="J42" s="83"/>
      <c r="K42" s="51">
        <v>2000</v>
      </c>
      <c r="L42" s="84"/>
      <c r="M42" s="79">
        <v>3.8</v>
      </c>
      <c r="N42" s="51">
        <f t="shared" si="3"/>
        <v>7600</v>
      </c>
      <c r="O42" s="51"/>
      <c r="P42" s="51"/>
      <c r="Q42" s="22"/>
      <c r="R42" s="103"/>
      <c r="S42" s="112"/>
      <c r="T42" s="113"/>
      <c r="U42" s="113"/>
      <c r="V42" s="113"/>
      <c r="W42" s="113"/>
      <c r="X42" s="113"/>
      <c r="Y42" s="105"/>
      <c r="Z42" s="131"/>
    </row>
    <row r="43" s="1" customFormat="1" ht="17" customHeight="1" spans="1:33">
      <c r="A43" s="45"/>
      <c r="B43" s="24"/>
      <c r="C43" s="25"/>
      <c r="D43" s="26"/>
      <c r="E43" s="27"/>
      <c r="F43" s="26"/>
      <c r="G43" s="26"/>
      <c r="H43" s="52"/>
      <c r="I43" s="52"/>
      <c r="J43" s="52"/>
      <c r="K43" s="52"/>
      <c r="L43" s="52">
        <f>SUM(L36:L42)</f>
        <v>458000</v>
      </c>
      <c r="M43" s="52"/>
      <c r="N43" s="52">
        <f>SUM(N36:N42)</f>
        <v>73416</v>
      </c>
      <c r="O43" s="52"/>
      <c r="P43" s="52">
        <f>SUM(P37:P42)</f>
        <v>0</v>
      </c>
      <c r="Q43" s="26"/>
      <c r="R43" s="114"/>
      <c r="S43" s="115"/>
      <c r="T43" s="116"/>
      <c r="U43" s="116">
        <f>SUM(U36:U42)</f>
        <v>621000</v>
      </c>
      <c r="V43" s="116"/>
      <c r="W43" s="116">
        <f>SUM(W37:W42)</f>
        <v>40000</v>
      </c>
      <c r="X43" s="116"/>
      <c r="Y43" s="116"/>
      <c r="Z43" s="131"/>
      <c r="AA43" s="2"/>
      <c r="AB43" s="2"/>
      <c r="AC43" s="2"/>
      <c r="AD43" s="2"/>
      <c r="AE43" s="2"/>
      <c r="AF43" s="2"/>
      <c r="AG43" s="2"/>
    </row>
    <row r="44" s="4" customFormat="1" ht="17" customHeight="1" spans="1:33">
      <c r="A44" s="45"/>
      <c r="B44" s="17"/>
      <c r="C44" s="18" t="s">
        <v>93</v>
      </c>
      <c r="D44" s="53" t="s">
        <v>94</v>
      </c>
      <c r="E44" s="54">
        <v>2.167</v>
      </c>
      <c r="F44" s="55">
        <v>0</v>
      </c>
      <c r="G44" s="55">
        <f>E44*1500*30*1.2</f>
        <v>117018</v>
      </c>
      <c r="H44" s="19" t="s">
        <v>65</v>
      </c>
      <c r="I44" s="19"/>
      <c r="J44" s="19" t="s">
        <v>90</v>
      </c>
      <c r="K44" s="19"/>
      <c r="L44" s="19">
        <v>414000</v>
      </c>
      <c r="M44" s="85"/>
      <c r="N44" s="29"/>
      <c r="O44" s="29"/>
      <c r="P44" s="29"/>
      <c r="Q44" s="19">
        <v>75000</v>
      </c>
      <c r="R44" s="109">
        <f>N51+L51+G44+P51+75000</f>
        <v>652018</v>
      </c>
      <c r="S44" s="110">
        <v>132200</v>
      </c>
      <c r="T44" s="111" t="s">
        <v>67</v>
      </c>
      <c r="U44" s="111">
        <v>225000</v>
      </c>
      <c r="V44" s="111">
        <v>4000</v>
      </c>
      <c r="W44" s="111"/>
      <c r="X44" s="111">
        <v>75000</v>
      </c>
      <c r="Y44" s="102">
        <f>S44+U51+V44+W51+X44</f>
        <v>872200</v>
      </c>
      <c r="Z44" s="131"/>
      <c r="AA44" s="5"/>
      <c r="AB44" s="5"/>
      <c r="AC44" s="5"/>
      <c r="AD44" s="5"/>
      <c r="AE44" s="5"/>
      <c r="AF44" s="5"/>
      <c r="AG44" s="5"/>
    </row>
    <row r="45" s="4" customFormat="1" ht="17" customHeight="1" spans="1:33">
      <c r="A45" s="45"/>
      <c r="B45" s="17"/>
      <c r="C45" s="21"/>
      <c r="D45" s="56"/>
      <c r="E45" s="57"/>
      <c r="F45" s="58"/>
      <c r="G45" s="58"/>
      <c r="H45" s="22" t="s">
        <v>68</v>
      </c>
      <c r="I45" s="22" t="s">
        <v>26</v>
      </c>
      <c r="J45" s="22" t="s">
        <v>92</v>
      </c>
      <c r="K45" s="22">
        <v>3000</v>
      </c>
      <c r="L45" s="51">
        <v>36000</v>
      </c>
      <c r="M45" s="86" t="s">
        <v>102</v>
      </c>
      <c r="N45" s="51"/>
      <c r="O45" s="51"/>
      <c r="P45" s="51"/>
      <c r="Q45" s="22"/>
      <c r="R45" s="103"/>
      <c r="S45" s="112"/>
      <c r="T45" s="113" t="s">
        <v>70</v>
      </c>
      <c r="U45" s="113">
        <v>396000</v>
      </c>
      <c r="V45" s="113"/>
      <c r="W45" s="113">
        <v>40000</v>
      </c>
      <c r="X45" s="113"/>
      <c r="Y45" s="105"/>
      <c r="Z45" s="131"/>
      <c r="AA45" s="5"/>
      <c r="AB45" s="5"/>
      <c r="AC45" s="5"/>
      <c r="AD45" s="5"/>
      <c r="AE45" s="5"/>
      <c r="AF45" s="5"/>
      <c r="AG45" s="5"/>
    </row>
    <row r="46" s="4" customFormat="1" ht="17" customHeight="1" spans="1:33">
      <c r="A46" s="45"/>
      <c r="B46" s="17"/>
      <c r="C46" s="21"/>
      <c r="D46" s="56"/>
      <c r="E46" s="57"/>
      <c r="F46" s="58"/>
      <c r="G46" s="58"/>
      <c r="H46" s="22"/>
      <c r="I46" s="22" t="s">
        <v>28</v>
      </c>
      <c r="J46" s="22"/>
      <c r="K46" s="22">
        <v>1400</v>
      </c>
      <c r="L46" s="51"/>
      <c r="M46" s="87"/>
      <c r="N46" s="51"/>
      <c r="O46" s="51"/>
      <c r="P46" s="51"/>
      <c r="Q46" s="22"/>
      <c r="R46" s="103"/>
      <c r="S46" s="112"/>
      <c r="T46" s="113"/>
      <c r="U46" s="113"/>
      <c r="V46" s="113"/>
      <c r="W46" s="113"/>
      <c r="X46" s="113"/>
      <c r="Y46" s="105"/>
      <c r="Z46" s="131"/>
      <c r="AA46" s="5"/>
      <c r="AB46" s="5"/>
      <c r="AC46" s="5"/>
      <c r="AD46" s="5"/>
      <c r="AE46" s="5"/>
      <c r="AF46" s="5"/>
      <c r="AG46" s="5"/>
    </row>
    <row r="47" s="4" customFormat="1" ht="17" customHeight="1" spans="1:33">
      <c r="A47" s="45"/>
      <c r="B47" s="17"/>
      <c r="C47" s="21"/>
      <c r="D47" s="56"/>
      <c r="E47" s="57"/>
      <c r="F47" s="58"/>
      <c r="G47" s="58"/>
      <c r="H47" s="22"/>
      <c r="I47" s="22" t="s">
        <v>29</v>
      </c>
      <c r="J47" s="22"/>
      <c r="K47" s="22">
        <v>12320</v>
      </c>
      <c r="L47" s="51"/>
      <c r="M47" s="87"/>
      <c r="N47" s="51"/>
      <c r="O47" s="51"/>
      <c r="P47" s="51"/>
      <c r="Q47" s="22"/>
      <c r="R47" s="103"/>
      <c r="S47" s="112"/>
      <c r="T47" s="113"/>
      <c r="U47" s="113"/>
      <c r="V47" s="113"/>
      <c r="W47" s="113"/>
      <c r="X47" s="113"/>
      <c r="Y47" s="105"/>
      <c r="Z47" s="131"/>
      <c r="AA47" s="5"/>
      <c r="AB47" s="5"/>
      <c r="AC47" s="5"/>
      <c r="AD47" s="5"/>
      <c r="AE47" s="5"/>
      <c r="AF47" s="5"/>
      <c r="AG47" s="5"/>
    </row>
    <row r="48" s="4" customFormat="1" ht="17" customHeight="1" spans="1:33">
      <c r="A48" s="45"/>
      <c r="B48" s="17"/>
      <c r="C48" s="21"/>
      <c r="D48" s="56"/>
      <c r="E48" s="57"/>
      <c r="F48" s="58"/>
      <c r="G48" s="58"/>
      <c r="H48" s="22"/>
      <c r="I48" s="22" t="s">
        <v>30</v>
      </c>
      <c r="J48" s="22"/>
      <c r="K48" s="22">
        <v>3600</v>
      </c>
      <c r="L48" s="51"/>
      <c r="M48" s="87"/>
      <c r="N48" s="51"/>
      <c r="O48" s="51"/>
      <c r="P48" s="51"/>
      <c r="Q48" s="22"/>
      <c r="R48" s="103"/>
      <c r="S48" s="112"/>
      <c r="T48" s="113"/>
      <c r="U48" s="113"/>
      <c r="V48" s="113"/>
      <c r="W48" s="113"/>
      <c r="X48" s="113"/>
      <c r="Y48" s="105"/>
      <c r="Z48" s="131"/>
      <c r="AA48" s="5"/>
      <c r="AB48" s="5"/>
      <c r="AC48" s="5"/>
      <c r="AD48" s="5"/>
      <c r="AE48" s="5"/>
      <c r="AF48" s="5"/>
      <c r="AG48" s="5"/>
    </row>
    <row r="49" s="4" customFormat="1" ht="17" customHeight="1" spans="1:33">
      <c r="A49" s="45"/>
      <c r="B49" s="17"/>
      <c r="C49" s="21"/>
      <c r="D49" s="56"/>
      <c r="E49" s="57"/>
      <c r="F49" s="58"/>
      <c r="G49" s="58"/>
      <c r="H49" s="22" t="s">
        <v>71</v>
      </c>
      <c r="I49" s="22" t="s">
        <v>32</v>
      </c>
      <c r="J49" s="72" t="s">
        <v>95</v>
      </c>
      <c r="K49" s="22">
        <v>2000</v>
      </c>
      <c r="L49" s="82">
        <v>10000</v>
      </c>
      <c r="M49" s="87"/>
      <c r="N49" s="51"/>
      <c r="O49" s="51"/>
      <c r="P49" s="51"/>
      <c r="Q49" s="22"/>
      <c r="R49" s="103"/>
      <c r="S49" s="112"/>
      <c r="T49" s="113"/>
      <c r="U49" s="113"/>
      <c r="V49" s="113"/>
      <c r="W49" s="113"/>
      <c r="X49" s="113"/>
      <c r="Y49" s="105"/>
      <c r="Z49" s="131"/>
      <c r="AA49" s="5"/>
      <c r="AB49" s="5"/>
      <c r="AC49" s="5"/>
      <c r="AD49" s="5"/>
      <c r="AE49" s="5"/>
      <c r="AF49" s="5"/>
      <c r="AG49" s="5"/>
    </row>
    <row r="50" s="4" customFormat="1" ht="17" customHeight="1" spans="1:33">
      <c r="A50" s="45"/>
      <c r="B50" s="17"/>
      <c r="C50" s="21"/>
      <c r="D50" s="56"/>
      <c r="E50" s="57"/>
      <c r="F50" s="58"/>
      <c r="G50" s="58"/>
      <c r="H50" s="22"/>
      <c r="I50" s="22" t="s">
        <v>33</v>
      </c>
      <c r="J50" s="73"/>
      <c r="K50" s="22">
        <v>2000</v>
      </c>
      <c r="L50" s="84"/>
      <c r="M50" s="87"/>
      <c r="N50" s="51"/>
      <c r="O50" s="51"/>
      <c r="P50" s="51"/>
      <c r="Q50" s="22"/>
      <c r="R50" s="103"/>
      <c r="S50" s="112"/>
      <c r="T50" s="113"/>
      <c r="U50" s="113"/>
      <c r="V50" s="113"/>
      <c r="W50" s="113"/>
      <c r="X50" s="113"/>
      <c r="Y50" s="105"/>
      <c r="Z50" s="131"/>
      <c r="AA50" s="5"/>
      <c r="AB50" s="5"/>
      <c r="AC50" s="5"/>
      <c r="AD50" s="5"/>
      <c r="AE50" s="5"/>
      <c r="AF50" s="5"/>
      <c r="AG50" s="5"/>
    </row>
    <row r="51" s="1" customFormat="1" ht="17" customHeight="1" spans="1:33">
      <c r="A51" s="59"/>
      <c r="B51" s="38"/>
      <c r="C51" s="25"/>
      <c r="D51" s="60"/>
      <c r="E51" s="61"/>
      <c r="F51" s="62"/>
      <c r="G51" s="62"/>
      <c r="H51" s="63"/>
      <c r="I51" s="26"/>
      <c r="J51" s="26"/>
      <c r="K51" s="26"/>
      <c r="L51" s="52">
        <f>SUM(L44:L50)</f>
        <v>460000</v>
      </c>
      <c r="M51" s="88"/>
      <c r="N51" s="52"/>
      <c r="O51" s="52"/>
      <c r="P51" s="52"/>
      <c r="Q51" s="26"/>
      <c r="R51" s="114"/>
      <c r="S51" s="115"/>
      <c r="T51" s="116"/>
      <c r="U51" s="116">
        <f>SUM(U44:U50)</f>
        <v>621000</v>
      </c>
      <c r="V51" s="116"/>
      <c r="W51" s="116">
        <f>SUM(W45:W50)</f>
        <v>40000</v>
      </c>
      <c r="X51" s="116"/>
      <c r="Y51" s="116"/>
      <c r="Z51" s="131"/>
      <c r="AA51" s="2"/>
      <c r="AB51" s="2"/>
      <c r="AC51" s="2"/>
      <c r="AD51" s="2"/>
      <c r="AE51" s="2"/>
      <c r="AF51" s="2"/>
      <c r="AG51" s="2"/>
    </row>
    <row r="52" ht="17" customHeight="1" spans="1:26">
      <c r="A52" s="45"/>
      <c r="B52" s="17"/>
      <c r="C52" s="18" t="s">
        <v>96</v>
      </c>
      <c r="D52" s="55">
        <v>1500</v>
      </c>
      <c r="E52" s="64">
        <v>1.67</v>
      </c>
      <c r="F52" s="55">
        <v>0</v>
      </c>
      <c r="G52" s="55">
        <f>E52*D52*30</f>
        <v>75150</v>
      </c>
      <c r="H52" s="19" t="s">
        <v>65</v>
      </c>
      <c r="I52" s="19"/>
      <c r="J52" s="19" t="s">
        <v>90</v>
      </c>
      <c r="K52" s="19"/>
      <c r="L52" s="19">
        <v>414000</v>
      </c>
      <c r="M52" s="85"/>
      <c r="N52" s="29"/>
      <c r="O52" s="29"/>
      <c r="P52" s="29"/>
      <c r="Q52" s="19">
        <v>75000</v>
      </c>
      <c r="R52" s="109">
        <f>N59+L59+G52+P59+75000</f>
        <v>668950</v>
      </c>
      <c r="S52" s="110">
        <v>132200</v>
      </c>
      <c r="T52" s="111" t="s">
        <v>67</v>
      </c>
      <c r="U52" s="111">
        <v>225000</v>
      </c>
      <c r="V52" s="111">
        <v>4000</v>
      </c>
      <c r="W52" s="111"/>
      <c r="X52" s="111">
        <v>75000</v>
      </c>
      <c r="Y52" s="102">
        <f>S52+U59+V52+W59+X52</f>
        <v>872200</v>
      </c>
      <c r="Z52" s="131"/>
    </row>
    <row r="53" ht="17" customHeight="1" spans="1:26">
      <c r="A53" s="45"/>
      <c r="B53" s="17"/>
      <c r="C53" s="21"/>
      <c r="D53" s="58"/>
      <c r="E53" s="65"/>
      <c r="F53" s="58"/>
      <c r="G53" s="58"/>
      <c r="H53" s="22" t="s">
        <v>68</v>
      </c>
      <c r="I53" s="22" t="s">
        <v>26</v>
      </c>
      <c r="J53" s="22" t="s">
        <v>97</v>
      </c>
      <c r="K53" s="22">
        <v>3000</v>
      </c>
      <c r="L53" s="51">
        <v>28800</v>
      </c>
      <c r="M53" s="89" t="s">
        <v>103</v>
      </c>
      <c r="N53" s="90"/>
      <c r="O53" s="90"/>
      <c r="P53" s="91"/>
      <c r="Q53" s="22"/>
      <c r="R53" s="103"/>
      <c r="S53" s="112"/>
      <c r="T53" s="113" t="s">
        <v>70</v>
      </c>
      <c r="U53" s="113">
        <v>396000</v>
      </c>
      <c r="V53" s="113"/>
      <c r="W53" s="113">
        <v>40000</v>
      </c>
      <c r="X53" s="113"/>
      <c r="Y53" s="105"/>
      <c r="Z53" s="131"/>
    </row>
    <row r="54" ht="17" customHeight="1" spans="1:26">
      <c r="A54" s="45"/>
      <c r="B54" s="17"/>
      <c r="C54" s="21"/>
      <c r="D54" s="58"/>
      <c r="E54" s="65"/>
      <c r="F54" s="58"/>
      <c r="G54" s="58"/>
      <c r="H54" s="22"/>
      <c r="I54" s="22" t="s">
        <v>28</v>
      </c>
      <c r="J54" s="22"/>
      <c r="K54" s="22">
        <v>1400</v>
      </c>
      <c r="L54" s="51"/>
      <c r="M54" s="92"/>
      <c r="N54" s="93"/>
      <c r="O54" s="93"/>
      <c r="P54" s="94"/>
      <c r="Q54" s="22"/>
      <c r="R54" s="103"/>
      <c r="S54" s="112"/>
      <c r="T54" s="113"/>
      <c r="U54" s="113"/>
      <c r="V54" s="113"/>
      <c r="W54" s="113"/>
      <c r="X54" s="113"/>
      <c r="Y54" s="105"/>
      <c r="Z54" s="131"/>
    </row>
    <row r="55" ht="17" customHeight="1" spans="1:26">
      <c r="A55" s="45"/>
      <c r="B55" s="17"/>
      <c r="C55" s="21"/>
      <c r="D55" s="58"/>
      <c r="E55" s="65"/>
      <c r="F55" s="58"/>
      <c r="G55" s="58"/>
      <c r="H55" s="22"/>
      <c r="I55" s="22" t="s">
        <v>29</v>
      </c>
      <c r="J55" s="22"/>
      <c r="K55" s="22">
        <v>12320</v>
      </c>
      <c r="L55" s="51"/>
      <c r="M55" s="92"/>
      <c r="N55" s="93"/>
      <c r="O55" s="93"/>
      <c r="P55" s="94"/>
      <c r="Q55" s="22"/>
      <c r="R55" s="103"/>
      <c r="S55" s="112"/>
      <c r="T55" s="113"/>
      <c r="U55" s="113"/>
      <c r="V55" s="113"/>
      <c r="W55" s="113"/>
      <c r="X55" s="113"/>
      <c r="Y55" s="105"/>
      <c r="Z55" s="131"/>
    </row>
    <row r="56" ht="17" customHeight="1" spans="1:26">
      <c r="A56" s="45"/>
      <c r="B56" s="17"/>
      <c r="C56" s="21"/>
      <c r="D56" s="58"/>
      <c r="E56" s="65"/>
      <c r="F56" s="58"/>
      <c r="G56" s="58"/>
      <c r="H56" s="22"/>
      <c r="I56" s="22" t="s">
        <v>30</v>
      </c>
      <c r="J56" s="22"/>
      <c r="K56" s="22">
        <v>3600</v>
      </c>
      <c r="L56" s="51"/>
      <c r="M56" s="92"/>
      <c r="N56" s="93"/>
      <c r="O56" s="93"/>
      <c r="P56" s="94"/>
      <c r="Q56" s="22"/>
      <c r="R56" s="103"/>
      <c r="S56" s="112"/>
      <c r="T56" s="113"/>
      <c r="U56" s="113"/>
      <c r="V56" s="113"/>
      <c r="W56" s="113"/>
      <c r="X56" s="113"/>
      <c r="Y56" s="105"/>
      <c r="Z56" s="131"/>
    </row>
    <row r="57" ht="17" customHeight="1" spans="1:26">
      <c r="A57" s="45"/>
      <c r="B57" s="17"/>
      <c r="C57" s="21"/>
      <c r="D57" s="58"/>
      <c r="E57" s="65"/>
      <c r="F57" s="58"/>
      <c r="G57" s="58"/>
      <c r="H57" s="22" t="s">
        <v>71</v>
      </c>
      <c r="I57" s="22" t="s">
        <v>32</v>
      </c>
      <c r="J57" s="72" t="s">
        <v>95</v>
      </c>
      <c r="K57" s="22">
        <v>2000</v>
      </c>
      <c r="L57" s="82">
        <v>10000</v>
      </c>
      <c r="M57" s="92"/>
      <c r="N57" s="93"/>
      <c r="O57" s="93"/>
      <c r="P57" s="94"/>
      <c r="Q57" s="22"/>
      <c r="R57" s="103"/>
      <c r="S57" s="112"/>
      <c r="T57" s="113"/>
      <c r="U57" s="113"/>
      <c r="V57" s="113"/>
      <c r="W57" s="113"/>
      <c r="X57" s="113"/>
      <c r="Y57" s="105"/>
      <c r="Z57" s="131"/>
    </row>
    <row r="58" ht="17" customHeight="1" spans="1:26">
      <c r="A58" s="45"/>
      <c r="B58" s="17"/>
      <c r="C58" s="21"/>
      <c r="D58" s="58"/>
      <c r="E58" s="65"/>
      <c r="F58" s="58"/>
      <c r="G58" s="58"/>
      <c r="H58" s="22"/>
      <c r="I58" s="22" t="s">
        <v>33</v>
      </c>
      <c r="J58" s="73"/>
      <c r="K58" s="22">
        <v>2000</v>
      </c>
      <c r="L58" s="84"/>
      <c r="M58" s="95"/>
      <c r="N58" s="96"/>
      <c r="O58" s="96"/>
      <c r="P58" s="97"/>
      <c r="Q58" s="22"/>
      <c r="R58" s="103"/>
      <c r="S58" s="112"/>
      <c r="T58" s="113"/>
      <c r="U58" s="113"/>
      <c r="V58" s="113"/>
      <c r="W58" s="113"/>
      <c r="X58" s="113"/>
      <c r="Y58" s="105"/>
      <c r="Z58" s="131"/>
    </row>
    <row r="59" s="1" customFormat="1" ht="17" customHeight="1" spans="1:33">
      <c r="A59" s="59"/>
      <c r="B59" s="38"/>
      <c r="C59" s="25"/>
      <c r="D59" s="62"/>
      <c r="E59" s="66"/>
      <c r="F59" s="62"/>
      <c r="G59" s="62"/>
      <c r="H59" s="63"/>
      <c r="I59" s="26"/>
      <c r="J59" s="26"/>
      <c r="K59" s="26"/>
      <c r="L59" s="26">
        <f>SUM(L52:L58)</f>
        <v>452800</v>
      </c>
      <c r="M59" s="98"/>
      <c r="N59" s="33">
        <f>SUM(N52:N58)</f>
        <v>0</v>
      </c>
      <c r="O59" s="33"/>
      <c r="P59" s="33">
        <v>66000</v>
      </c>
      <c r="Q59" s="26"/>
      <c r="R59" s="114"/>
      <c r="S59" s="115"/>
      <c r="T59" s="116"/>
      <c r="U59" s="116">
        <f>SUM(U52:U58)</f>
        <v>621000</v>
      </c>
      <c r="V59" s="116"/>
      <c r="W59" s="116">
        <f>SUM(W53:W58)</f>
        <v>40000</v>
      </c>
      <c r="X59" s="116"/>
      <c r="Y59" s="116"/>
      <c r="Z59" s="132"/>
      <c r="AA59" s="2"/>
      <c r="AB59" s="2"/>
      <c r="AC59" s="2"/>
      <c r="AD59" s="2"/>
      <c r="AE59" s="2"/>
      <c r="AF59" s="2"/>
      <c r="AG59" s="2"/>
    </row>
    <row r="60" spans="3:13">
      <c r="C60" s="40"/>
      <c r="D60" s="40"/>
      <c r="E60" s="40"/>
      <c r="F60" s="40"/>
      <c r="G60" s="40"/>
      <c r="H60" s="40"/>
      <c r="M60" s="99"/>
    </row>
    <row r="61" ht="14.25" spans="3:3">
      <c r="C61" s="40"/>
    </row>
    <row r="62" s="1" customFormat="1" ht="27" customHeight="1" spans="1:33">
      <c r="A62" s="67" t="s">
        <v>40</v>
      </c>
      <c r="B62" s="43" t="s">
        <v>2</v>
      </c>
      <c r="C62" s="44"/>
      <c r="D62" s="9" t="s">
        <v>55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120"/>
      <c r="S62" s="121" t="s">
        <v>56</v>
      </c>
      <c r="T62" s="102"/>
      <c r="U62" s="102"/>
      <c r="V62" s="102"/>
      <c r="W62" s="102"/>
      <c r="X62" s="102"/>
      <c r="Y62" s="102"/>
      <c r="Z62" s="134" t="s">
        <v>8</v>
      </c>
      <c r="AA62" s="135"/>
      <c r="AB62" s="2"/>
      <c r="AC62" s="2"/>
      <c r="AD62" s="2"/>
      <c r="AE62" s="2"/>
      <c r="AF62" s="2"/>
      <c r="AG62" s="2"/>
    </row>
    <row r="63" s="2" customFormat="1" ht="27" customHeight="1" spans="1:27">
      <c r="A63" s="68"/>
      <c r="B63" s="46"/>
      <c r="C63" s="47"/>
      <c r="D63" s="12" t="s">
        <v>3</v>
      </c>
      <c r="E63" s="12"/>
      <c r="F63" s="12"/>
      <c r="G63" s="12"/>
      <c r="H63" s="12" t="s">
        <v>20</v>
      </c>
      <c r="I63" s="12"/>
      <c r="J63" s="12"/>
      <c r="K63" s="12"/>
      <c r="L63" s="12"/>
      <c r="M63" s="12" t="s">
        <v>81</v>
      </c>
      <c r="N63" s="12"/>
      <c r="O63" s="12"/>
      <c r="P63" s="12"/>
      <c r="Q63" s="12" t="s">
        <v>57</v>
      </c>
      <c r="R63" s="122" t="s">
        <v>58</v>
      </c>
      <c r="S63" s="123" t="s">
        <v>59</v>
      </c>
      <c r="T63" s="105" t="s">
        <v>20</v>
      </c>
      <c r="U63" s="105"/>
      <c r="V63" s="105" t="s">
        <v>4</v>
      </c>
      <c r="W63" s="105"/>
      <c r="X63" s="105" t="s">
        <v>57</v>
      </c>
      <c r="Y63" s="105" t="s">
        <v>58</v>
      </c>
      <c r="Z63" s="136"/>
      <c r="AA63" s="135"/>
    </row>
    <row r="64" s="1" customFormat="1" ht="63" customHeight="1" spans="1:33">
      <c r="A64" s="68"/>
      <c r="B64" s="46"/>
      <c r="C64" s="47"/>
      <c r="D64" s="15" t="s">
        <v>9</v>
      </c>
      <c r="E64" s="15" t="s">
        <v>10</v>
      </c>
      <c r="F64" s="49" t="s">
        <v>11</v>
      </c>
      <c r="G64" s="50" t="s">
        <v>12</v>
      </c>
      <c r="H64" s="50" t="s">
        <v>60</v>
      </c>
      <c r="I64" s="50" t="s">
        <v>17</v>
      </c>
      <c r="J64" s="50" t="s">
        <v>61</v>
      </c>
      <c r="K64" s="16" t="s">
        <v>19</v>
      </c>
      <c r="L64" s="50" t="s">
        <v>43</v>
      </c>
      <c r="M64" s="50" t="s">
        <v>61</v>
      </c>
      <c r="N64" s="50"/>
      <c r="O64" s="50"/>
      <c r="P64" s="50"/>
      <c r="Q64" s="50" t="s">
        <v>63</v>
      </c>
      <c r="R64" s="124"/>
      <c r="S64" s="125"/>
      <c r="T64" s="119" t="s">
        <v>60</v>
      </c>
      <c r="U64" s="119" t="s">
        <v>64</v>
      </c>
      <c r="V64" s="119" t="s">
        <v>23</v>
      </c>
      <c r="W64" s="119" t="s">
        <v>62</v>
      </c>
      <c r="X64" s="119" t="s">
        <v>63</v>
      </c>
      <c r="Y64" s="119"/>
      <c r="Z64" s="137"/>
      <c r="AA64" s="135"/>
      <c r="AB64" s="2"/>
      <c r="AC64" s="2"/>
      <c r="AD64" s="2"/>
      <c r="AE64" s="2"/>
      <c r="AF64" s="2"/>
      <c r="AG64" s="2"/>
    </row>
    <row r="65" s="4" customFormat="1" ht="17" customHeight="1" spans="1:33">
      <c r="A65" s="68"/>
      <c r="B65" s="138" t="s">
        <v>83</v>
      </c>
      <c r="C65" s="18" t="s">
        <v>89</v>
      </c>
      <c r="D65" s="19">
        <v>1500</v>
      </c>
      <c r="E65" s="20">
        <v>1.1</v>
      </c>
      <c r="F65" s="19">
        <v>0</v>
      </c>
      <c r="G65" s="19">
        <f>E65*D65*30</f>
        <v>49500</v>
      </c>
      <c r="H65" s="19" t="s">
        <v>65</v>
      </c>
      <c r="I65" s="19"/>
      <c r="J65" s="19" t="s">
        <v>90</v>
      </c>
      <c r="K65" s="19"/>
      <c r="L65" s="19">
        <v>414000</v>
      </c>
      <c r="M65" s="19"/>
      <c r="N65" s="19"/>
      <c r="O65" s="19"/>
      <c r="P65" s="19"/>
      <c r="Q65" s="19">
        <v>75000</v>
      </c>
      <c r="R65" s="171">
        <f>M72+L72+G65+75000</f>
        <v>673931.2</v>
      </c>
      <c r="S65" s="172">
        <v>132200</v>
      </c>
      <c r="T65" s="111" t="s">
        <v>67</v>
      </c>
      <c r="U65" s="111">
        <v>225000</v>
      </c>
      <c r="V65" s="111">
        <v>4000</v>
      </c>
      <c r="W65" s="111"/>
      <c r="X65" s="111">
        <v>75000</v>
      </c>
      <c r="Y65" s="102">
        <f>S65+U72+V65+W72+X65</f>
        <v>872200</v>
      </c>
      <c r="Z65" s="130" t="s">
        <v>104</v>
      </c>
      <c r="AA65" s="5"/>
      <c r="AB65" s="5"/>
      <c r="AC65" s="5"/>
      <c r="AD65" s="5"/>
      <c r="AE65" s="5"/>
      <c r="AF65" s="5"/>
      <c r="AG65" s="5"/>
    </row>
    <row r="66" s="4" customFormat="1" ht="17" customHeight="1" spans="1:33">
      <c r="A66" s="68"/>
      <c r="B66" s="17"/>
      <c r="C66" s="21"/>
      <c r="D66" s="22"/>
      <c r="E66" s="23"/>
      <c r="F66" s="22"/>
      <c r="G66" s="22"/>
      <c r="H66" s="51" t="s">
        <v>68</v>
      </c>
      <c r="I66" s="51" t="s">
        <v>26</v>
      </c>
      <c r="J66" s="146" t="s">
        <v>105</v>
      </c>
      <c r="K66" s="51">
        <v>3000</v>
      </c>
      <c r="L66" s="51">
        <v>36000</v>
      </c>
      <c r="M66" s="79">
        <v>3.8</v>
      </c>
      <c r="N66" s="51">
        <f t="shared" ref="N66:N71" si="4">M66*K66</f>
        <v>11400</v>
      </c>
      <c r="O66" s="51"/>
      <c r="P66" s="51"/>
      <c r="Q66" s="22"/>
      <c r="R66" s="122"/>
      <c r="S66" s="173"/>
      <c r="T66" s="113" t="s">
        <v>70</v>
      </c>
      <c r="U66" s="113">
        <v>396000</v>
      </c>
      <c r="V66" s="113"/>
      <c r="W66" s="113">
        <v>40000</v>
      </c>
      <c r="X66" s="113"/>
      <c r="Y66" s="105"/>
      <c r="Z66" s="131"/>
      <c r="AA66" s="5"/>
      <c r="AB66" s="5"/>
      <c r="AC66" s="5"/>
      <c r="AD66" s="5"/>
      <c r="AE66" s="5"/>
      <c r="AF66" s="5"/>
      <c r="AG66" s="5"/>
    </row>
    <row r="67" s="4" customFormat="1" ht="17" customHeight="1" spans="1:33">
      <c r="A67" s="68"/>
      <c r="B67" s="17"/>
      <c r="C67" s="21"/>
      <c r="D67" s="22"/>
      <c r="E67" s="23"/>
      <c r="F67" s="22"/>
      <c r="G67" s="22"/>
      <c r="H67" s="51"/>
      <c r="I67" s="51" t="s">
        <v>28</v>
      </c>
      <c r="J67" s="146"/>
      <c r="K67" s="51">
        <v>1400</v>
      </c>
      <c r="L67" s="51"/>
      <c r="M67" s="80"/>
      <c r="N67" s="51"/>
      <c r="O67" s="51"/>
      <c r="P67" s="51"/>
      <c r="Q67" s="22"/>
      <c r="R67" s="122"/>
      <c r="S67" s="173"/>
      <c r="T67" s="113"/>
      <c r="U67" s="113"/>
      <c r="V67" s="113"/>
      <c r="W67" s="113"/>
      <c r="X67" s="113"/>
      <c r="Y67" s="105"/>
      <c r="Z67" s="131"/>
      <c r="AA67" s="5"/>
      <c r="AB67" s="5"/>
      <c r="AC67" s="5"/>
      <c r="AD67" s="5"/>
      <c r="AE67" s="5"/>
      <c r="AF67" s="5"/>
      <c r="AG67" s="5"/>
    </row>
    <row r="68" s="4" customFormat="1" ht="17" customHeight="1" spans="1:33">
      <c r="A68" s="68"/>
      <c r="B68" s="17"/>
      <c r="C68" s="21"/>
      <c r="D68" s="22"/>
      <c r="E68" s="23"/>
      <c r="F68" s="22"/>
      <c r="G68" s="22"/>
      <c r="H68" s="51"/>
      <c r="I68" s="51" t="s">
        <v>29</v>
      </c>
      <c r="J68" s="146"/>
      <c r="K68" s="51">
        <v>12320</v>
      </c>
      <c r="L68" s="51"/>
      <c r="M68" s="79">
        <v>3.8</v>
      </c>
      <c r="N68" s="51">
        <f t="shared" si="4"/>
        <v>46816</v>
      </c>
      <c r="O68" s="51"/>
      <c r="P68" s="51"/>
      <c r="Q68" s="22"/>
      <c r="R68" s="122"/>
      <c r="S68" s="173"/>
      <c r="T68" s="113"/>
      <c r="U68" s="113"/>
      <c r="V68" s="113"/>
      <c r="W68" s="113"/>
      <c r="X68" s="113"/>
      <c r="Y68" s="105"/>
      <c r="Z68" s="131"/>
      <c r="AA68" s="5"/>
      <c r="AB68" s="5"/>
      <c r="AC68" s="5"/>
      <c r="AD68" s="5"/>
      <c r="AE68" s="5"/>
      <c r="AF68" s="5"/>
      <c r="AG68" s="5"/>
    </row>
    <row r="69" s="4" customFormat="1" ht="17" customHeight="1" spans="1:33">
      <c r="A69" s="68"/>
      <c r="B69" s="17"/>
      <c r="C69" s="21"/>
      <c r="D69" s="22"/>
      <c r="E69" s="23"/>
      <c r="F69" s="22"/>
      <c r="G69" s="22"/>
      <c r="H69" s="51"/>
      <c r="I69" s="51" t="s">
        <v>30</v>
      </c>
      <c r="J69" s="146"/>
      <c r="K69" s="51">
        <v>3600</v>
      </c>
      <c r="L69" s="51"/>
      <c r="M69" s="80"/>
      <c r="N69" s="51"/>
      <c r="O69" s="51"/>
      <c r="P69" s="51"/>
      <c r="Q69" s="22"/>
      <c r="R69" s="122"/>
      <c r="S69" s="173"/>
      <c r="T69" s="113"/>
      <c r="U69" s="113"/>
      <c r="V69" s="113"/>
      <c r="W69" s="113"/>
      <c r="X69" s="113"/>
      <c r="Y69" s="105"/>
      <c r="Z69" s="131"/>
      <c r="AA69" s="5"/>
      <c r="AB69" s="5"/>
      <c r="AC69" s="5"/>
      <c r="AD69" s="5"/>
      <c r="AE69" s="5"/>
      <c r="AF69" s="5"/>
      <c r="AG69" s="5"/>
    </row>
    <row r="70" s="4" customFormat="1" ht="17" customHeight="1" spans="1:33">
      <c r="A70" s="68"/>
      <c r="B70" s="17"/>
      <c r="C70" s="21"/>
      <c r="D70" s="22"/>
      <c r="E70" s="23"/>
      <c r="F70" s="22"/>
      <c r="G70" s="22"/>
      <c r="H70" s="51" t="s">
        <v>71</v>
      </c>
      <c r="I70" s="51" t="s">
        <v>32</v>
      </c>
      <c r="J70" s="81" t="s">
        <v>106</v>
      </c>
      <c r="K70" s="51">
        <v>2000</v>
      </c>
      <c r="L70" s="82">
        <v>26000</v>
      </c>
      <c r="M70" s="79">
        <v>3.8</v>
      </c>
      <c r="N70" s="51">
        <f t="shared" si="4"/>
        <v>7600</v>
      </c>
      <c r="O70" s="51"/>
      <c r="P70" s="51"/>
      <c r="Q70" s="22"/>
      <c r="R70" s="122"/>
      <c r="S70" s="173"/>
      <c r="T70" s="113"/>
      <c r="U70" s="113"/>
      <c r="V70" s="113"/>
      <c r="W70" s="113"/>
      <c r="X70" s="113"/>
      <c r="Y70" s="105"/>
      <c r="Z70" s="131"/>
      <c r="AA70" s="5"/>
      <c r="AB70" s="5"/>
      <c r="AC70" s="5"/>
      <c r="AD70" s="5"/>
      <c r="AE70" s="5"/>
      <c r="AF70" s="5"/>
      <c r="AG70" s="5"/>
    </row>
    <row r="71" s="4" customFormat="1" ht="17" customHeight="1" spans="1:33">
      <c r="A71" s="68"/>
      <c r="B71" s="17"/>
      <c r="C71" s="21"/>
      <c r="D71" s="22"/>
      <c r="E71" s="23"/>
      <c r="F71" s="22"/>
      <c r="G71" s="22"/>
      <c r="H71" s="51"/>
      <c r="I71" s="51" t="s">
        <v>33</v>
      </c>
      <c r="J71" s="83"/>
      <c r="K71" s="51">
        <v>2000</v>
      </c>
      <c r="L71" s="84"/>
      <c r="M71" s="79">
        <v>3.8</v>
      </c>
      <c r="N71" s="51">
        <f t="shared" si="4"/>
        <v>7600</v>
      </c>
      <c r="O71" s="51"/>
      <c r="P71" s="51"/>
      <c r="Q71" s="22"/>
      <c r="R71" s="122"/>
      <c r="S71" s="173"/>
      <c r="T71" s="113"/>
      <c r="U71" s="113"/>
      <c r="V71" s="113"/>
      <c r="W71" s="113"/>
      <c r="X71" s="113"/>
      <c r="Y71" s="105"/>
      <c r="Z71" s="131"/>
      <c r="AA71" s="5"/>
      <c r="AB71" s="5"/>
      <c r="AC71" s="5"/>
      <c r="AD71" s="5"/>
      <c r="AE71" s="5"/>
      <c r="AF71" s="5"/>
      <c r="AG71" s="5"/>
    </row>
    <row r="72" s="1" customFormat="1" ht="17" customHeight="1" spans="1:33">
      <c r="A72" s="68"/>
      <c r="B72" s="24"/>
      <c r="C72" s="25"/>
      <c r="D72" s="26"/>
      <c r="E72" s="27"/>
      <c r="F72" s="26"/>
      <c r="G72" s="26"/>
      <c r="H72" s="26"/>
      <c r="I72" s="26"/>
      <c r="J72" s="26"/>
      <c r="K72" s="26"/>
      <c r="L72" s="26">
        <f>SUM(L65:L71)</f>
        <v>476000</v>
      </c>
      <c r="M72" s="26">
        <f>SUM(M66:N71)</f>
        <v>73431.2</v>
      </c>
      <c r="N72" s="26"/>
      <c r="O72" s="26"/>
      <c r="P72" s="26"/>
      <c r="Q72" s="26"/>
      <c r="R72" s="174"/>
      <c r="S72" s="175"/>
      <c r="T72" s="116"/>
      <c r="U72" s="116">
        <f>SUM(U65:U71)</f>
        <v>621000</v>
      </c>
      <c r="V72" s="116"/>
      <c r="W72" s="116">
        <f>SUM(W66:W71)</f>
        <v>40000</v>
      </c>
      <c r="X72" s="116"/>
      <c r="Y72" s="116"/>
      <c r="Z72" s="131"/>
      <c r="AA72" s="2"/>
      <c r="AB72" s="2"/>
      <c r="AC72" s="2"/>
      <c r="AD72" s="2"/>
      <c r="AE72" s="2"/>
      <c r="AF72" s="2"/>
      <c r="AG72" s="2"/>
    </row>
    <row r="73" ht="17" customHeight="1" spans="1:26">
      <c r="A73" s="68"/>
      <c r="B73" s="17"/>
      <c r="C73" s="18" t="s">
        <v>93</v>
      </c>
      <c r="D73" s="55">
        <v>1500</v>
      </c>
      <c r="E73" s="139">
        <v>2.1</v>
      </c>
      <c r="F73" s="55"/>
      <c r="G73" s="19">
        <f>E73*D73*30</f>
        <v>94500</v>
      </c>
      <c r="H73" s="19" t="s">
        <v>65</v>
      </c>
      <c r="I73" s="147"/>
      <c r="J73" s="19" t="s">
        <v>90</v>
      </c>
      <c r="K73" s="19"/>
      <c r="L73" s="19">
        <v>414000</v>
      </c>
      <c r="M73" s="147"/>
      <c r="N73" s="147"/>
      <c r="O73" s="19"/>
      <c r="P73" s="19"/>
      <c r="Q73" s="29">
        <v>75000</v>
      </c>
      <c r="R73" s="171">
        <f>Q73+M82+L82+G73</f>
        <v>763500</v>
      </c>
      <c r="S73" s="172">
        <v>132200</v>
      </c>
      <c r="T73" s="111" t="s">
        <v>67</v>
      </c>
      <c r="U73" s="111">
        <v>225000</v>
      </c>
      <c r="V73" s="111">
        <v>4000</v>
      </c>
      <c r="W73" s="111"/>
      <c r="X73" s="111">
        <v>75000</v>
      </c>
      <c r="Y73" s="102">
        <f>S73+U82+V73+W82+X73</f>
        <v>872200</v>
      </c>
      <c r="Z73" s="131"/>
    </row>
    <row r="74" ht="17" customHeight="1" spans="1:26">
      <c r="A74" s="68"/>
      <c r="B74" s="17"/>
      <c r="C74" s="140"/>
      <c r="D74" s="58"/>
      <c r="E74" s="141"/>
      <c r="F74" s="58"/>
      <c r="G74" s="22"/>
      <c r="H74" s="142" t="s">
        <v>68</v>
      </c>
      <c r="I74" s="51" t="s">
        <v>26</v>
      </c>
      <c r="J74" s="51"/>
      <c r="K74" s="51">
        <v>3000</v>
      </c>
      <c r="L74" s="148" t="s">
        <v>107</v>
      </c>
      <c r="M74" s="149"/>
      <c r="N74" s="149"/>
      <c r="O74" s="149"/>
      <c r="P74" s="150"/>
      <c r="Q74" s="31"/>
      <c r="R74" s="122"/>
      <c r="S74" s="173"/>
      <c r="T74" s="113" t="s">
        <v>70</v>
      </c>
      <c r="U74" s="113">
        <v>396000</v>
      </c>
      <c r="V74" s="113"/>
      <c r="W74" s="113">
        <v>40000</v>
      </c>
      <c r="X74" s="113"/>
      <c r="Y74" s="105"/>
      <c r="Z74" s="131"/>
    </row>
    <row r="75" ht="17" customHeight="1" spans="1:26">
      <c r="A75" s="68"/>
      <c r="B75" s="17"/>
      <c r="C75" s="140"/>
      <c r="D75" s="58"/>
      <c r="E75" s="141"/>
      <c r="F75" s="58"/>
      <c r="G75" s="22"/>
      <c r="H75" s="142"/>
      <c r="I75" s="51" t="s">
        <v>28</v>
      </c>
      <c r="J75" s="51"/>
      <c r="K75" s="51">
        <v>1400</v>
      </c>
      <c r="L75" s="151"/>
      <c r="M75" s="152"/>
      <c r="N75" s="152"/>
      <c r="O75" s="152"/>
      <c r="P75" s="153"/>
      <c r="Q75" s="31"/>
      <c r="R75" s="122"/>
      <c r="S75" s="173"/>
      <c r="T75" s="113"/>
      <c r="U75" s="113"/>
      <c r="V75" s="113"/>
      <c r="W75" s="113"/>
      <c r="X75" s="113"/>
      <c r="Y75" s="105"/>
      <c r="Z75" s="131"/>
    </row>
    <row r="76" ht="17" customHeight="1" spans="1:26">
      <c r="A76" s="68"/>
      <c r="B76" s="17"/>
      <c r="C76" s="140"/>
      <c r="D76" s="58"/>
      <c r="E76" s="141"/>
      <c r="F76" s="58"/>
      <c r="G76" s="22"/>
      <c r="H76" s="142"/>
      <c r="I76" s="51" t="s">
        <v>29</v>
      </c>
      <c r="J76" s="51"/>
      <c r="K76" s="51">
        <v>12320</v>
      </c>
      <c r="L76" s="151"/>
      <c r="M76" s="152"/>
      <c r="N76" s="152"/>
      <c r="O76" s="152"/>
      <c r="P76" s="153"/>
      <c r="Q76" s="31"/>
      <c r="R76" s="122"/>
      <c r="S76" s="173"/>
      <c r="T76" s="113"/>
      <c r="U76" s="113"/>
      <c r="V76" s="113"/>
      <c r="W76" s="113"/>
      <c r="X76" s="113"/>
      <c r="Y76" s="105"/>
      <c r="Z76" s="131"/>
    </row>
    <row r="77" ht="17" customHeight="1" spans="1:26">
      <c r="A77" s="68"/>
      <c r="B77" s="17"/>
      <c r="C77" s="140"/>
      <c r="D77" s="58"/>
      <c r="E77" s="141"/>
      <c r="F77" s="58"/>
      <c r="G77" s="22"/>
      <c r="H77" s="142"/>
      <c r="I77" s="51" t="s">
        <v>30</v>
      </c>
      <c r="J77" s="51"/>
      <c r="K77" s="51">
        <v>3600</v>
      </c>
      <c r="L77" s="151"/>
      <c r="M77" s="152"/>
      <c r="N77" s="152"/>
      <c r="O77" s="152"/>
      <c r="P77" s="153"/>
      <c r="Q77" s="31"/>
      <c r="R77" s="122"/>
      <c r="S77" s="173"/>
      <c r="T77" s="113"/>
      <c r="U77" s="113"/>
      <c r="V77" s="113"/>
      <c r="W77" s="113"/>
      <c r="X77" s="113"/>
      <c r="Y77" s="105"/>
      <c r="Z77" s="131"/>
    </row>
    <row r="78" ht="17" customHeight="1" spans="1:26">
      <c r="A78" s="68"/>
      <c r="B78" s="17"/>
      <c r="C78" s="140"/>
      <c r="D78" s="58"/>
      <c r="E78" s="141"/>
      <c r="F78" s="58"/>
      <c r="G78" s="22"/>
      <c r="H78" s="142" t="s">
        <v>71</v>
      </c>
      <c r="I78" s="51" t="s">
        <v>32</v>
      </c>
      <c r="J78" s="51"/>
      <c r="K78" s="51">
        <v>2000</v>
      </c>
      <c r="L78" s="151"/>
      <c r="M78" s="152"/>
      <c r="N78" s="152"/>
      <c r="O78" s="152"/>
      <c r="P78" s="153"/>
      <c r="Q78" s="31"/>
      <c r="R78" s="122"/>
      <c r="S78" s="173"/>
      <c r="T78" s="113"/>
      <c r="U78" s="113"/>
      <c r="V78" s="113"/>
      <c r="W78" s="113"/>
      <c r="X78" s="113"/>
      <c r="Y78" s="105"/>
      <c r="Z78" s="131"/>
    </row>
    <row r="79" ht="17" customHeight="1" spans="1:26">
      <c r="A79" s="68"/>
      <c r="B79" s="17"/>
      <c r="C79" s="140"/>
      <c r="D79" s="58"/>
      <c r="E79" s="141"/>
      <c r="F79" s="58"/>
      <c r="G79" s="22"/>
      <c r="H79" s="142"/>
      <c r="I79" s="51" t="s">
        <v>33</v>
      </c>
      <c r="J79" s="51"/>
      <c r="K79" s="51">
        <v>2000</v>
      </c>
      <c r="L79" s="151"/>
      <c r="M79" s="152"/>
      <c r="N79" s="152"/>
      <c r="O79" s="152"/>
      <c r="P79" s="153"/>
      <c r="Q79" s="31"/>
      <c r="R79" s="122"/>
      <c r="S79" s="173"/>
      <c r="T79" s="113"/>
      <c r="U79" s="113"/>
      <c r="V79" s="113"/>
      <c r="W79" s="113"/>
      <c r="X79" s="113"/>
      <c r="Y79" s="105"/>
      <c r="Z79" s="131"/>
    </row>
    <row r="80" ht="17" customHeight="1" spans="1:26">
      <c r="A80" s="68"/>
      <c r="B80" s="17"/>
      <c r="C80" s="140"/>
      <c r="D80" s="58"/>
      <c r="E80" s="141"/>
      <c r="F80" s="58"/>
      <c r="G80" s="22"/>
      <c r="H80" s="142"/>
      <c r="I80" s="154"/>
      <c r="J80" s="154"/>
      <c r="K80" s="154"/>
      <c r="L80" s="155"/>
      <c r="M80" s="155"/>
      <c r="N80" s="155"/>
      <c r="O80" s="156"/>
      <c r="P80" s="156"/>
      <c r="Q80" s="31"/>
      <c r="R80" s="122"/>
      <c r="S80" s="173"/>
      <c r="T80" s="113"/>
      <c r="U80" s="113"/>
      <c r="V80" s="113"/>
      <c r="W80" s="113"/>
      <c r="X80" s="113"/>
      <c r="Y80" s="105"/>
      <c r="Z80" s="131"/>
    </row>
    <row r="81" ht="17" customHeight="1" spans="1:26">
      <c r="A81" s="68"/>
      <c r="B81" s="17"/>
      <c r="C81" s="140"/>
      <c r="D81" s="58"/>
      <c r="E81" s="141"/>
      <c r="F81" s="58"/>
      <c r="G81" s="22"/>
      <c r="H81" s="142"/>
      <c r="I81" s="154"/>
      <c r="J81" s="154"/>
      <c r="K81" s="154"/>
      <c r="L81" s="154"/>
      <c r="M81" s="157"/>
      <c r="N81" s="154"/>
      <c r="O81" s="158"/>
      <c r="P81" s="158"/>
      <c r="Q81" s="31"/>
      <c r="R81" s="122"/>
      <c r="S81" s="173"/>
      <c r="T81" s="113"/>
      <c r="U81" s="113"/>
      <c r="V81" s="113"/>
      <c r="W81" s="113"/>
      <c r="X81" s="113"/>
      <c r="Y81" s="105"/>
      <c r="Z81" s="131"/>
    </row>
    <row r="82" s="1" customFormat="1" ht="17" customHeight="1" spans="1:33">
      <c r="A82" s="68"/>
      <c r="B82" s="24"/>
      <c r="C82" s="143"/>
      <c r="D82" s="62"/>
      <c r="E82" s="144"/>
      <c r="F82" s="62"/>
      <c r="G82" s="26"/>
      <c r="H82" s="52"/>
      <c r="I82" s="159"/>
      <c r="J82" s="159"/>
      <c r="K82" s="159"/>
      <c r="L82" s="1">
        <v>414000</v>
      </c>
      <c r="M82" s="159">
        <v>180000</v>
      </c>
      <c r="N82" s="159"/>
      <c r="O82" s="52"/>
      <c r="P82" s="52"/>
      <c r="Q82" s="33"/>
      <c r="R82" s="174"/>
      <c r="S82" s="175"/>
      <c r="T82" s="116"/>
      <c r="U82" s="116">
        <f>SUM(U73:U81)</f>
        <v>621000</v>
      </c>
      <c r="V82" s="116"/>
      <c r="W82" s="116">
        <f>SUM(W74:W81)</f>
        <v>40000</v>
      </c>
      <c r="X82" s="116"/>
      <c r="Y82" s="116"/>
      <c r="Z82" s="131"/>
      <c r="AA82" s="2"/>
      <c r="AB82" s="2"/>
      <c r="AC82" s="2"/>
      <c r="AD82" s="2"/>
      <c r="AE82" s="2"/>
      <c r="AF82" s="2"/>
      <c r="AG82" s="2"/>
    </row>
    <row r="83" ht="17" customHeight="1" spans="1:26">
      <c r="A83" s="68"/>
      <c r="B83" s="17"/>
      <c r="C83" s="18" t="s">
        <v>96</v>
      </c>
      <c r="D83" s="55">
        <v>1500</v>
      </c>
      <c r="E83" s="64">
        <v>1.67</v>
      </c>
      <c r="F83" s="55"/>
      <c r="G83" s="55">
        <f>E83*D83*30</f>
        <v>75150</v>
      </c>
      <c r="H83" s="19" t="s">
        <v>65</v>
      </c>
      <c r="I83" s="147"/>
      <c r="J83" s="19" t="s">
        <v>90</v>
      </c>
      <c r="K83" s="19"/>
      <c r="L83" s="19">
        <v>414000</v>
      </c>
      <c r="M83" s="160"/>
      <c r="N83" s="161"/>
      <c r="O83" s="161"/>
      <c r="P83" s="161"/>
      <c r="Q83" s="19">
        <v>75000</v>
      </c>
      <c r="R83" s="171">
        <f>M90+L90+G83+75000</f>
        <v>674150</v>
      </c>
      <c r="S83" s="172">
        <v>132200</v>
      </c>
      <c r="T83" s="111" t="s">
        <v>67</v>
      </c>
      <c r="U83" s="111">
        <v>225000</v>
      </c>
      <c r="V83" s="111">
        <v>4000</v>
      </c>
      <c r="W83" s="111"/>
      <c r="X83" s="111">
        <v>75000</v>
      </c>
      <c r="Y83" s="102">
        <f>S83+U90+V83+W90+X83</f>
        <v>872200</v>
      </c>
      <c r="Z83" s="131"/>
    </row>
    <row r="84" ht="17" customHeight="1" spans="1:26">
      <c r="A84" s="68"/>
      <c r="B84" s="17"/>
      <c r="C84" s="21"/>
      <c r="D84" s="58"/>
      <c r="E84" s="65"/>
      <c r="F84" s="58"/>
      <c r="G84" s="58"/>
      <c r="H84" s="22" t="s">
        <v>68</v>
      </c>
      <c r="I84" s="22" t="s">
        <v>26</v>
      </c>
      <c r="J84" s="22"/>
      <c r="K84" s="22">
        <v>3000</v>
      </c>
      <c r="L84" s="162" t="s">
        <v>108</v>
      </c>
      <c r="M84" s="163"/>
      <c r="N84" s="163"/>
      <c r="O84" s="163"/>
      <c r="P84" s="164"/>
      <c r="Q84" s="22"/>
      <c r="R84" s="122"/>
      <c r="S84" s="173"/>
      <c r="T84" s="113" t="s">
        <v>70</v>
      </c>
      <c r="U84" s="113">
        <v>396000</v>
      </c>
      <c r="V84" s="113"/>
      <c r="W84" s="113">
        <v>40000</v>
      </c>
      <c r="X84" s="113"/>
      <c r="Y84" s="105"/>
      <c r="Z84" s="131"/>
    </row>
    <row r="85" ht="17" customHeight="1" spans="1:26">
      <c r="A85" s="68"/>
      <c r="B85" s="17"/>
      <c r="C85" s="21"/>
      <c r="D85" s="58"/>
      <c r="E85" s="65"/>
      <c r="F85" s="58"/>
      <c r="G85" s="58"/>
      <c r="H85" s="22"/>
      <c r="I85" s="22" t="s">
        <v>28</v>
      </c>
      <c r="J85" s="22"/>
      <c r="K85" s="22">
        <v>1400</v>
      </c>
      <c r="L85" s="162"/>
      <c r="M85" s="163"/>
      <c r="N85" s="163"/>
      <c r="O85" s="163"/>
      <c r="P85" s="164"/>
      <c r="Q85" s="22"/>
      <c r="R85" s="122"/>
      <c r="S85" s="173"/>
      <c r="T85" s="113"/>
      <c r="U85" s="113"/>
      <c r="V85" s="113"/>
      <c r="W85" s="113"/>
      <c r="X85" s="113"/>
      <c r="Y85" s="105"/>
      <c r="Z85" s="131"/>
    </row>
    <row r="86" ht="17" customHeight="1" spans="1:26">
      <c r="A86" s="68"/>
      <c r="B86" s="17"/>
      <c r="C86" s="21"/>
      <c r="D86" s="58"/>
      <c r="E86" s="65"/>
      <c r="F86" s="58"/>
      <c r="G86" s="58"/>
      <c r="H86" s="22"/>
      <c r="I86" s="22" t="s">
        <v>29</v>
      </c>
      <c r="J86" s="22"/>
      <c r="K86" s="22">
        <v>12320</v>
      </c>
      <c r="L86" s="162"/>
      <c r="M86" s="163"/>
      <c r="N86" s="163"/>
      <c r="O86" s="163"/>
      <c r="P86" s="164"/>
      <c r="Q86" s="22"/>
      <c r="R86" s="122"/>
      <c r="S86" s="173"/>
      <c r="T86" s="113"/>
      <c r="U86" s="113"/>
      <c r="V86" s="113"/>
      <c r="W86" s="113"/>
      <c r="X86" s="113"/>
      <c r="Y86" s="105"/>
      <c r="Z86" s="131"/>
    </row>
    <row r="87" ht="17" customHeight="1" spans="1:26">
      <c r="A87" s="68"/>
      <c r="B87" s="17"/>
      <c r="C87" s="21"/>
      <c r="D87" s="58"/>
      <c r="E87" s="65"/>
      <c r="F87" s="58"/>
      <c r="G87" s="58"/>
      <c r="H87" s="22"/>
      <c r="I87" s="22" t="s">
        <v>30</v>
      </c>
      <c r="J87" s="22"/>
      <c r="K87" s="22">
        <v>3600</v>
      </c>
      <c r="L87" s="162"/>
      <c r="M87" s="163"/>
      <c r="N87" s="163"/>
      <c r="O87" s="163"/>
      <c r="P87" s="164"/>
      <c r="Q87" s="22"/>
      <c r="R87" s="122"/>
      <c r="S87" s="173"/>
      <c r="T87" s="113"/>
      <c r="U87" s="113"/>
      <c r="V87" s="113"/>
      <c r="W87" s="113"/>
      <c r="X87" s="113"/>
      <c r="Y87" s="105"/>
      <c r="Z87" s="131"/>
    </row>
    <row r="88" ht="17" customHeight="1" spans="1:26">
      <c r="A88" s="68"/>
      <c r="B88" s="17"/>
      <c r="C88" s="21"/>
      <c r="D88" s="58"/>
      <c r="E88" s="65"/>
      <c r="F88" s="58"/>
      <c r="G88" s="58"/>
      <c r="H88" s="22" t="s">
        <v>71</v>
      </c>
      <c r="I88" s="22" t="s">
        <v>32</v>
      </c>
      <c r="J88" s="72"/>
      <c r="K88" s="22">
        <v>2000</v>
      </c>
      <c r="L88" s="162"/>
      <c r="M88" s="163"/>
      <c r="N88" s="163"/>
      <c r="O88" s="163"/>
      <c r="P88" s="164"/>
      <c r="Q88" s="22"/>
      <c r="R88" s="122"/>
      <c r="S88" s="173"/>
      <c r="T88" s="113"/>
      <c r="U88" s="113"/>
      <c r="V88" s="113"/>
      <c r="W88" s="113"/>
      <c r="X88" s="113"/>
      <c r="Y88" s="105"/>
      <c r="Z88" s="131"/>
    </row>
    <row r="89" ht="17" customHeight="1" spans="1:26">
      <c r="A89" s="68"/>
      <c r="B89" s="17"/>
      <c r="C89" s="21"/>
      <c r="D89" s="58"/>
      <c r="E89" s="65"/>
      <c r="F89" s="58"/>
      <c r="G89" s="58"/>
      <c r="H89" s="22"/>
      <c r="I89" s="22" t="s">
        <v>33</v>
      </c>
      <c r="J89" s="73"/>
      <c r="K89" s="22">
        <v>2000</v>
      </c>
      <c r="L89" s="165"/>
      <c r="M89" s="166"/>
      <c r="N89" s="166"/>
      <c r="O89" s="166"/>
      <c r="P89" s="167"/>
      <c r="Q89" s="22"/>
      <c r="R89" s="122"/>
      <c r="S89" s="173"/>
      <c r="T89" s="113"/>
      <c r="U89" s="113"/>
      <c r="V89" s="113"/>
      <c r="W89" s="113"/>
      <c r="X89" s="113"/>
      <c r="Y89" s="105"/>
      <c r="Z89" s="131"/>
    </row>
    <row r="90" s="1" customFormat="1" ht="17" customHeight="1" spans="1:33">
      <c r="A90" s="145"/>
      <c r="B90" s="38"/>
      <c r="C90" s="25"/>
      <c r="D90" s="62"/>
      <c r="E90" s="66"/>
      <c r="F90" s="62"/>
      <c r="G90" s="62"/>
      <c r="H90" s="33"/>
      <c r="I90" s="33"/>
      <c r="J90" s="33"/>
      <c r="K90" s="33"/>
      <c r="L90" s="33">
        <f>SUM(L83:L89)</f>
        <v>414000</v>
      </c>
      <c r="M90" s="168">
        <v>110000</v>
      </c>
      <c r="N90" s="169"/>
      <c r="O90" s="169"/>
      <c r="P90" s="169"/>
      <c r="Q90" s="26"/>
      <c r="R90" s="174"/>
      <c r="S90" s="175"/>
      <c r="T90" s="116"/>
      <c r="U90" s="116">
        <f>SUM(U83:U89)</f>
        <v>621000</v>
      </c>
      <c r="V90" s="116"/>
      <c r="W90" s="116">
        <f>SUM(W84:W89)</f>
        <v>40000</v>
      </c>
      <c r="X90" s="116"/>
      <c r="Y90" s="116"/>
      <c r="Z90" s="132"/>
      <c r="AA90" s="2"/>
      <c r="AB90" s="2"/>
      <c r="AC90" s="2"/>
      <c r="AD90" s="2"/>
      <c r="AE90" s="2"/>
      <c r="AF90" s="2"/>
      <c r="AG90" s="2"/>
    </row>
    <row r="96" spans="10:10">
      <c r="J96" s="170"/>
    </row>
  </sheetData>
  <mergeCells count="214">
    <mergeCell ref="A2:Z2"/>
    <mergeCell ref="D4:R4"/>
    <mergeCell ref="S4:Y4"/>
    <mergeCell ref="D5:G5"/>
    <mergeCell ref="H5:L5"/>
    <mergeCell ref="M5:N5"/>
    <mergeCell ref="T5:U5"/>
    <mergeCell ref="V5:W5"/>
    <mergeCell ref="J6:L6"/>
    <mergeCell ref="J7:K7"/>
    <mergeCell ref="D33:R33"/>
    <mergeCell ref="S33:Y33"/>
    <mergeCell ref="D34:G34"/>
    <mergeCell ref="H34:L34"/>
    <mergeCell ref="M34:P34"/>
    <mergeCell ref="T34:U34"/>
    <mergeCell ref="V34:W34"/>
    <mergeCell ref="O35:P35"/>
    <mergeCell ref="D62:R62"/>
    <mergeCell ref="S62:Y62"/>
    <mergeCell ref="D63:G63"/>
    <mergeCell ref="H63:L63"/>
    <mergeCell ref="M63:N63"/>
    <mergeCell ref="T63:U63"/>
    <mergeCell ref="V63:W63"/>
    <mergeCell ref="M64:N64"/>
    <mergeCell ref="M65:N65"/>
    <mergeCell ref="M72:N72"/>
    <mergeCell ref="M73:N73"/>
    <mergeCell ref="M82:N82"/>
    <mergeCell ref="M90:N90"/>
    <mergeCell ref="A4:A30"/>
    <mergeCell ref="A33:A59"/>
    <mergeCell ref="A62:A90"/>
    <mergeCell ref="B7:B30"/>
    <mergeCell ref="B36:B59"/>
    <mergeCell ref="B65:B90"/>
    <mergeCell ref="C7:C14"/>
    <mergeCell ref="C15:C22"/>
    <mergeCell ref="C23:C30"/>
    <mergeCell ref="C36:C43"/>
    <mergeCell ref="C44:C51"/>
    <mergeCell ref="C52:C59"/>
    <mergeCell ref="C65:C72"/>
    <mergeCell ref="C73:C82"/>
    <mergeCell ref="C83:C90"/>
    <mergeCell ref="D7:D14"/>
    <mergeCell ref="D15:D22"/>
    <mergeCell ref="D23:D30"/>
    <mergeCell ref="D36:D43"/>
    <mergeCell ref="D44:D51"/>
    <mergeCell ref="D52:D59"/>
    <mergeCell ref="D65:D72"/>
    <mergeCell ref="D73:D82"/>
    <mergeCell ref="D83:D90"/>
    <mergeCell ref="E7:E14"/>
    <mergeCell ref="E15:E22"/>
    <mergeCell ref="E23:E30"/>
    <mergeCell ref="E36:E43"/>
    <mergeCell ref="E44:E51"/>
    <mergeCell ref="E52:E59"/>
    <mergeCell ref="E65:E72"/>
    <mergeCell ref="E73:E82"/>
    <mergeCell ref="E83:E90"/>
    <mergeCell ref="F7:F14"/>
    <mergeCell ref="F15:F22"/>
    <mergeCell ref="F23:F30"/>
    <mergeCell ref="F36:F43"/>
    <mergeCell ref="F44:F51"/>
    <mergeCell ref="F52:F59"/>
    <mergeCell ref="F65:F72"/>
    <mergeCell ref="F73:F82"/>
    <mergeCell ref="F83:F90"/>
    <mergeCell ref="G7:G14"/>
    <mergeCell ref="G15:G22"/>
    <mergeCell ref="G23:G30"/>
    <mergeCell ref="G36:G43"/>
    <mergeCell ref="G44:G51"/>
    <mergeCell ref="G52:G59"/>
    <mergeCell ref="G65:G72"/>
    <mergeCell ref="G73:G82"/>
    <mergeCell ref="G83:G90"/>
    <mergeCell ref="H8:H11"/>
    <mergeCell ref="H12:H13"/>
    <mergeCell ref="H16:H19"/>
    <mergeCell ref="H20:H21"/>
    <mergeCell ref="H24:H27"/>
    <mergeCell ref="H28:H29"/>
    <mergeCell ref="H37:H40"/>
    <mergeCell ref="H41:H42"/>
    <mergeCell ref="H45:H48"/>
    <mergeCell ref="H49:H50"/>
    <mergeCell ref="H53:H56"/>
    <mergeCell ref="H57:H58"/>
    <mergeCell ref="H66:H69"/>
    <mergeCell ref="H70:H71"/>
    <mergeCell ref="H74:H77"/>
    <mergeCell ref="H78:H79"/>
    <mergeCell ref="H84:H87"/>
    <mergeCell ref="H88:H89"/>
    <mergeCell ref="J16:J19"/>
    <mergeCell ref="J20:J21"/>
    <mergeCell ref="J24:J27"/>
    <mergeCell ref="J28:J29"/>
    <mergeCell ref="J37:J40"/>
    <mergeCell ref="J41:J42"/>
    <mergeCell ref="J45:J48"/>
    <mergeCell ref="J49:J50"/>
    <mergeCell ref="J53:J56"/>
    <mergeCell ref="J57:J58"/>
    <mergeCell ref="J66:J69"/>
    <mergeCell ref="J70:J71"/>
    <mergeCell ref="J74:J77"/>
    <mergeCell ref="J78:J79"/>
    <mergeCell ref="J84:J87"/>
    <mergeCell ref="J88:J89"/>
    <mergeCell ref="L8:L11"/>
    <mergeCell ref="L12:L13"/>
    <mergeCell ref="L16:L19"/>
    <mergeCell ref="L20:L21"/>
    <mergeCell ref="L24:L27"/>
    <mergeCell ref="L28:L29"/>
    <mergeCell ref="L37:L40"/>
    <mergeCell ref="L41:L42"/>
    <mergeCell ref="L45:L48"/>
    <mergeCell ref="L49:L50"/>
    <mergeCell ref="L53:L56"/>
    <mergeCell ref="L57:L58"/>
    <mergeCell ref="L66:L69"/>
    <mergeCell ref="L70:L71"/>
    <mergeCell ref="M8:M13"/>
    <mergeCell ref="M16:M21"/>
    <mergeCell ref="M24:M29"/>
    <mergeCell ref="M45:M51"/>
    <mergeCell ref="N8:N13"/>
    <mergeCell ref="N16:N21"/>
    <mergeCell ref="N24:N29"/>
    <mergeCell ref="Q7:Q14"/>
    <mergeCell ref="Q15:Q22"/>
    <mergeCell ref="Q23:Q30"/>
    <mergeCell ref="Q36:Q43"/>
    <mergeCell ref="Q44:Q51"/>
    <mergeCell ref="Q52:Q59"/>
    <mergeCell ref="Q65:Q72"/>
    <mergeCell ref="Q73:Q82"/>
    <mergeCell ref="Q83:Q90"/>
    <mergeCell ref="R5:R6"/>
    <mergeCell ref="R7:R14"/>
    <mergeCell ref="R15:R22"/>
    <mergeCell ref="R23:R30"/>
    <mergeCell ref="R34:R35"/>
    <mergeCell ref="R36:R43"/>
    <mergeCell ref="R44:R51"/>
    <mergeCell ref="R52:R59"/>
    <mergeCell ref="R63:R64"/>
    <mergeCell ref="R65:R72"/>
    <mergeCell ref="R73:R82"/>
    <mergeCell ref="R83:R90"/>
    <mergeCell ref="S5:S6"/>
    <mergeCell ref="S7:S14"/>
    <mergeCell ref="S15:S22"/>
    <mergeCell ref="S23:S30"/>
    <mergeCell ref="S34:S35"/>
    <mergeCell ref="S36:S43"/>
    <mergeCell ref="S44:S51"/>
    <mergeCell ref="S52:S59"/>
    <mergeCell ref="S63:S64"/>
    <mergeCell ref="S65:S72"/>
    <mergeCell ref="S73:S82"/>
    <mergeCell ref="S83:S90"/>
    <mergeCell ref="V7:V14"/>
    <mergeCell ref="V15:V22"/>
    <mergeCell ref="V23:V30"/>
    <mergeCell ref="V36:V43"/>
    <mergeCell ref="V44:V51"/>
    <mergeCell ref="V52:V59"/>
    <mergeCell ref="V65:V72"/>
    <mergeCell ref="V73:V82"/>
    <mergeCell ref="V83:V90"/>
    <mergeCell ref="X7:X14"/>
    <mergeCell ref="X15:X22"/>
    <mergeCell ref="X23:X30"/>
    <mergeCell ref="X36:X43"/>
    <mergeCell ref="X44:X51"/>
    <mergeCell ref="X52:X59"/>
    <mergeCell ref="X65:X72"/>
    <mergeCell ref="X73:X82"/>
    <mergeCell ref="X83:X90"/>
    <mergeCell ref="Y5:Y6"/>
    <mergeCell ref="Y7:Y14"/>
    <mergeCell ref="Y15:Y22"/>
    <mergeCell ref="Y23:Y30"/>
    <mergeCell ref="Y34:Y35"/>
    <mergeCell ref="Y36:Y43"/>
    <mergeCell ref="Y44:Y51"/>
    <mergeCell ref="Y52:Y59"/>
    <mergeCell ref="Y63:Y64"/>
    <mergeCell ref="Y65:Y72"/>
    <mergeCell ref="Y73:Y82"/>
    <mergeCell ref="Y83:Y90"/>
    <mergeCell ref="Z4:Z6"/>
    <mergeCell ref="Z7:Z30"/>
    <mergeCell ref="Z33:Z35"/>
    <mergeCell ref="Z36:Z59"/>
    <mergeCell ref="Z62:Z64"/>
    <mergeCell ref="Z65:Z90"/>
    <mergeCell ref="J8:K11"/>
    <mergeCell ref="J12:K13"/>
    <mergeCell ref="B4:C6"/>
    <mergeCell ref="B33:C35"/>
    <mergeCell ref="B62:C64"/>
    <mergeCell ref="M53:P58"/>
    <mergeCell ref="L74:P79"/>
    <mergeCell ref="L84:P89"/>
  </mergeCells>
  <pageMargins left="0.118055555555556" right="0.0784722222222222" top="0.865972222222222" bottom="1.18055555555556" header="0.156944444444444" footer="0.5"/>
  <pageSetup paperSize="9" scale="75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V1</vt:lpstr>
      <vt:lpstr>V2</vt:lpstr>
      <vt:lpstr>V3</vt:lpstr>
      <vt:lpstr>V4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gupen</dc:creator>
  <cp:lastModifiedBy>木子</cp:lastModifiedBy>
  <dcterms:created xsi:type="dcterms:W3CDTF">2020-05-11T00:10:00Z</dcterms:created>
  <dcterms:modified xsi:type="dcterms:W3CDTF">2020-07-24T13:42:25Z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