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8" windowHeight="8327" tabRatio="575"/>
  </bookViews>
  <sheets>
    <sheet name="周报汇总" sheetId="1" r:id="rId1"/>
    <sheet name="副表" sheetId="3" r:id="rId2"/>
    <sheet name="月数据明细" sheetId="7" state="hidden" r:id="rId3"/>
    <sheet name="Sheet5" sheetId="8" state="hidden" r:id="rId4"/>
  </sheets>
  <externalReferences>
    <externalReference r:id="rId5"/>
  </externalReferences>
  <definedNames>
    <definedName name="_xlnm.Print_Area" localSheetId="0">周报汇总!$A$1:$V$322</definedName>
  </definedNames>
  <calcPr calcId="144525"/>
</workbook>
</file>

<file path=xl/comments1.xml><?xml version="1.0" encoding="utf-8"?>
<comments xmlns="http://schemas.openxmlformats.org/spreadsheetml/2006/main">
  <authors>
    <author>牟海军</author>
    <author>hushuyan</author>
    <author>admin</author>
  </authors>
  <commentList>
    <comment ref="C28" authorId="0">
      <text>
        <r>
          <rPr>
            <b/>
            <sz val="9"/>
            <rFont val="宋体"/>
            <charset val="134"/>
          </rPr>
          <t>牟海军:</t>
        </r>
        <r>
          <rPr>
            <sz val="9"/>
            <rFont val="宋体"/>
            <charset val="134"/>
          </rPr>
          <t xml:space="preserve">
以减少率为准的排名</t>
        </r>
      </text>
    </comment>
    <comment ref="K30" authorId="1">
      <text>
        <r>
          <rPr>
            <b/>
            <sz val="9"/>
            <rFont val="宋体"/>
            <charset val="134"/>
          </rPr>
          <t>hushuyan:</t>
        </r>
        <r>
          <rPr>
            <sz val="9"/>
            <rFont val="宋体"/>
            <charset val="134"/>
          </rPr>
          <t xml:space="preserve">
减少：一般管理人员1名，直接人员2名</t>
        </r>
      </text>
    </comment>
    <comment ref="K31" authorId="1">
      <text>
        <r>
          <rPr>
            <b/>
            <sz val="9"/>
            <rFont val="宋体"/>
            <charset val="134"/>
          </rPr>
          <t>hushuyan:</t>
        </r>
        <r>
          <rPr>
            <sz val="9"/>
            <rFont val="宋体"/>
            <charset val="134"/>
          </rPr>
          <t xml:space="preserve">
增加4人，减少21人，增减情况如下：
①增加
间接人员1人：制造技术部1人
直接人员3：金属件厂1人，总装厂2人
②减少
间接人员2人：生产管理部2人
直接人员19人：金属件厂3人，总装厂16人
</t>
        </r>
      </text>
    </comment>
    <comment ref="K32" authorId="1">
      <text>
        <r>
          <rPr>
            <b/>
            <sz val="9"/>
            <rFont val="宋体"/>
            <charset val="134"/>
          </rPr>
          <t>hushuyan:</t>
        </r>
        <r>
          <rPr>
            <sz val="9"/>
            <rFont val="宋体"/>
            <charset val="134"/>
          </rPr>
          <t xml:space="preserve">
直接人员离职10名</t>
        </r>
      </text>
    </comment>
    <comment ref="K33" authorId="1">
      <text>
        <r>
          <rPr>
            <b/>
            <sz val="9"/>
            <rFont val="宋体"/>
            <charset val="134"/>
          </rPr>
          <t>hushuyan:</t>
        </r>
        <r>
          <rPr>
            <sz val="9"/>
            <rFont val="宋体"/>
            <charset val="134"/>
          </rPr>
          <t xml:space="preserve">
试用期离职1名（库管）
招聘1人，离职1人，辞退1人，劳务人员7名全部撤离
</t>
        </r>
      </text>
    </comment>
    <comment ref="K34" authorId="1">
      <text>
        <r>
          <rPr>
            <b/>
            <sz val="9"/>
            <rFont val="宋体"/>
            <charset val="134"/>
          </rPr>
          <t>hushuyan:</t>
        </r>
        <r>
          <rPr>
            <sz val="9"/>
            <rFont val="宋体"/>
            <charset val="134"/>
          </rPr>
          <t xml:space="preserve">
储备劳务工4名。
</t>
        </r>
      </text>
    </comment>
    <comment ref="C98" authorId="0">
      <text>
        <r>
          <rPr>
            <b/>
            <sz val="9"/>
            <rFont val="宋体"/>
            <charset val="134"/>
          </rPr>
          <t>牟海军:</t>
        </r>
        <r>
          <rPr>
            <sz val="9"/>
            <rFont val="宋体"/>
            <charset val="134"/>
          </rPr>
          <t xml:space="preserve">
以年度预算进度率为基准的排名</t>
        </r>
      </text>
    </comment>
    <comment ref="C126" authorId="2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以达成率为准的排名</t>
        </r>
      </text>
    </comment>
    <comment ref="C171" authorId="1">
      <text>
        <r>
          <rPr>
            <b/>
            <sz val="9"/>
            <rFont val="宋体"/>
            <charset val="134"/>
          </rPr>
          <t>hushuyan:</t>
        </r>
        <r>
          <rPr>
            <sz val="9"/>
            <rFont val="宋体"/>
            <charset val="134"/>
          </rPr>
          <t xml:space="preserve">
以回款率为准的排名</t>
        </r>
      </text>
    </comment>
    <comment ref="C223" authorId="0">
      <text>
        <r>
          <rPr>
            <b/>
            <sz val="9"/>
            <rFont val="宋体"/>
            <charset val="134"/>
          </rPr>
          <t>牟海军:</t>
        </r>
        <r>
          <rPr>
            <sz val="9"/>
            <rFont val="宋体"/>
            <charset val="134"/>
          </rPr>
          <t xml:space="preserve">
以劳动效率为准的排名</t>
        </r>
      </text>
    </comment>
    <comment ref="C292" authorId="1">
      <text>
        <r>
          <rPr>
            <b/>
            <sz val="9"/>
            <rFont val="宋体"/>
            <charset val="134"/>
          </rPr>
          <t>hushuyan:</t>
        </r>
        <r>
          <rPr>
            <sz val="9"/>
            <rFont val="宋体"/>
            <charset val="134"/>
          </rPr>
          <t xml:space="preserve">
以变化合计为准的排名</t>
        </r>
      </text>
    </comment>
  </commentList>
</comments>
</file>

<file path=xl/sharedStrings.xml><?xml version="1.0" encoding="utf-8"?>
<sst xmlns="http://schemas.openxmlformats.org/spreadsheetml/2006/main" count="1161" uniqueCount="205">
  <si>
    <t>GHRC 2020年7月第3周周报（29周）</t>
  </si>
  <si>
    <t>裁决</t>
  </si>
  <si>
    <t>制作日期</t>
  </si>
  <si>
    <t>编制</t>
  </si>
  <si>
    <t>审核</t>
  </si>
  <si>
    <t>批准</t>
  </si>
  <si>
    <t>2020.07.28</t>
  </si>
  <si>
    <t>胡叔岩</t>
  </si>
  <si>
    <t>总结</t>
  </si>
  <si>
    <r>
      <t>1、人员情况：各工厂第29周总人数为</t>
    </r>
    <r>
      <rPr>
        <sz val="12"/>
        <color rgb="FF0070C0"/>
        <rFont val="微软雅黑"/>
        <charset val="134"/>
      </rPr>
      <t>898人</t>
    </r>
    <r>
      <rPr>
        <sz val="12"/>
        <rFont val="微软雅黑"/>
        <charset val="134"/>
      </rPr>
      <t>，对比上周</t>
    </r>
    <r>
      <rPr>
        <sz val="12"/>
        <color rgb="FF0070C0"/>
        <rFont val="微软雅黑"/>
        <charset val="134"/>
      </rPr>
      <t>减少35人</t>
    </r>
    <r>
      <rPr>
        <sz val="12"/>
        <rFont val="微软雅黑"/>
        <charset val="134"/>
      </rPr>
      <t>，对比2019年12月31日，共减少</t>
    </r>
    <r>
      <rPr>
        <sz val="12"/>
        <color rgb="FF0070C0"/>
        <rFont val="微软雅黑"/>
        <charset val="134"/>
      </rPr>
      <t>76人</t>
    </r>
    <r>
      <rPr>
        <sz val="12"/>
        <rFont val="微软雅黑"/>
        <charset val="134"/>
      </rPr>
      <t>，总的减少率为</t>
    </r>
    <r>
      <rPr>
        <sz val="12"/>
        <color rgb="FF0070C0"/>
        <rFont val="微软雅黑"/>
        <charset val="134"/>
      </rPr>
      <t>-7.80%</t>
    </r>
    <r>
      <rPr>
        <sz val="12"/>
        <rFont val="微软雅黑"/>
        <charset val="134"/>
      </rPr>
      <t>。其中</t>
    </r>
    <r>
      <rPr>
        <sz val="12"/>
        <color rgb="FF0070C0"/>
        <rFont val="微软雅黑"/>
        <charset val="134"/>
      </rPr>
      <t>长春工厂</t>
    </r>
    <r>
      <rPr>
        <sz val="12"/>
        <rFont val="微软雅黑"/>
        <charset val="134"/>
      </rPr>
      <t>人员减少率最高</t>
    </r>
    <r>
      <rPr>
        <sz val="12"/>
        <color rgb="FF0070C0"/>
        <rFont val="微软雅黑"/>
        <charset val="134"/>
      </rPr>
      <t>（-40.74%）</t>
    </r>
    <r>
      <rPr>
        <sz val="12"/>
        <rFont val="微软雅黑"/>
        <charset val="134"/>
      </rPr>
      <t>共减少</t>
    </r>
    <r>
      <rPr>
        <sz val="12"/>
        <color rgb="FF0070C0"/>
        <rFont val="微软雅黑"/>
        <charset val="134"/>
      </rPr>
      <t>11人</t>
    </r>
    <r>
      <rPr>
        <sz val="12"/>
        <rFont val="微软雅黑"/>
        <charset val="134"/>
      </rPr>
      <t>，</t>
    </r>
    <r>
      <rPr>
        <sz val="12"/>
        <color rgb="FF0070C0"/>
        <rFont val="微软雅黑"/>
        <charset val="134"/>
      </rPr>
      <t>西安工厂</t>
    </r>
    <r>
      <rPr>
        <sz val="12"/>
        <rFont val="微软雅黑"/>
        <charset val="134"/>
      </rPr>
      <t>人员增加最多</t>
    </r>
    <r>
      <rPr>
        <sz val="12"/>
        <color rgb="FF0070C0"/>
        <rFont val="微软雅黑"/>
        <charset val="134"/>
      </rPr>
      <t>（18.64%）</t>
    </r>
    <r>
      <rPr>
        <sz val="12"/>
        <rFont val="微软雅黑"/>
        <charset val="134"/>
      </rPr>
      <t>共增加</t>
    </r>
    <r>
      <rPr>
        <sz val="12"/>
        <color rgb="FF0070C0"/>
        <rFont val="微软雅黑"/>
        <charset val="134"/>
      </rPr>
      <t>11人</t>
    </r>
    <r>
      <rPr>
        <sz val="12"/>
        <rFont val="微软雅黑"/>
        <charset val="134"/>
      </rPr>
      <t>。
2、生产情况：各工厂第29周的生产完成总金额为</t>
    </r>
    <r>
      <rPr>
        <sz val="12"/>
        <color rgb="FF0070C0"/>
        <rFont val="微软雅黑"/>
        <charset val="134"/>
      </rPr>
      <t>1972.36万元</t>
    </r>
    <r>
      <rPr>
        <sz val="12"/>
        <rFont val="微软雅黑"/>
        <charset val="134"/>
      </rPr>
      <t>，对比上周</t>
    </r>
    <r>
      <rPr>
        <sz val="12"/>
        <color rgb="FF0070C0"/>
        <rFont val="微软雅黑"/>
        <charset val="134"/>
      </rPr>
      <t>减少294.50万元</t>
    </r>
    <r>
      <rPr>
        <sz val="12"/>
        <rFont val="微软雅黑"/>
        <charset val="134"/>
      </rPr>
      <t>；交付总金额为</t>
    </r>
    <r>
      <rPr>
        <sz val="12"/>
        <color rgb="FF0070C0"/>
        <rFont val="微软雅黑"/>
        <charset val="134"/>
      </rPr>
      <t>1859.47万元</t>
    </r>
    <r>
      <rPr>
        <sz val="12"/>
        <rFont val="微软雅黑"/>
        <charset val="134"/>
      </rPr>
      <t>，对比上周</t>
    </r>
    <r>
      <rPr>
        <sz val="12"/>
        <color rgb="FF0070C0"/>
        <rFont val="微软雅黑"/>
        <charset val="134"/>
      </rPr>
      <t>减少400.64万元</t>
    </r>
    <r>
      <rPr>
        <sz val="12"/>
        <rFont val="微软雅黑"/>
        <charset val="134"/>
      </rPr>
      <t>。截至第29周，各工厂全年累计生产金额为</t>
    </r>
    <r>
      <rPr>
        <sz val="12"/>
        <color rgb="FF0070C0"/>
        <rFont val="微软雅黑"/>
        <charset val="134"/>
      </rPr>
      <t>52633.90万元</t>
    </r>
    <r>
      <rPr>
        <sz val="12"/>
        <rFont val="微软雅黑"/>
        <charset val="134"/>
      </rPr>
      <t>，年度生产预算总进度率为</t>
    </r>
    <r>
      <rPr>
        <sz val="12"/>
        <color rgb="FF0070C0"/>
        <rFont val="微软雅黑"/>
        <charset val="134"/>
      </rPr>
      <t>46.72%</t>
    </r>
    <r>
      <rPr>
        <sz val="12"/>
        <rFont val="微软雅黑"/>
        <charset val="134"/>
      </rPr>
      <t>。
3、人均产值：各工厂第29周平均人均产值为</t>
    </r>
    <r>
      <rPr>
        <sz val="12"/>
        <color rgb="FF0070C0"/>
        <rFont val="微软雅黑"/>
        <charset val="134"/>
      </rPr>
      <t>2.06万元</t>
    </r>
    <r>
      <rPr>
        <sz val="12"/>
        <rFont val="微软雅黑"/>
        <charset val="134"/>
      </rPr>
      <t>。其中</t>
    </r>
    <r>
      <rPr>
        <sz val="12"/>
        <color rgb="FF0070C0"/>
        <rFont val="微软雅黑"/>
        <charset val="134"/>
      </rPr>
      <t>天津工厂</t>
    </r>
    <r>
      <rPr>
        <sz val="12"/>
        <rFont val="微软雅黑"/>
        <charset val="134"/>
      </rPr>
      <t>人均产值最高</t>
    </r>
    <r>
      <rPr>
        <sz val="12"/>
        <color rgb="FF0070C0"/>
        <rFont val="微软雅黑"/>
        <charset val="134"/>
      </rPr>
      <t>（6.23万元）</t>
    </r>
    <r>
      <rPr>
        <sz val="12"/>
        <rFont val="微软雅黑"/>
        <charset val="134"/>
      </rPr>
      <t>，</t>
    </r>
    <r>
      <rPr>
        <sz val="12"/>
        <color rgb="FF0070C0"/>
        <rFont val="微软雅黑"/>
        <charset val="134"/>
      </rPr>
      <t>长春工厂</t>
    </r>
    <r>
      <rPr>
        <sz val="12"/>
        <rFont val="微软雅黑"/>
        <charset val="134"/>
      </rPr>
      <t>人均产值最低</t>
    </r>
    <r>
      <rPr>
        <sz val="12"/>
        <color rgb="FF0070C0"/>
        <rFont val="微软雅黑"/>
        <charset val="134"/>
      </rPr>
      <t>（0.51万元）</t>
    </r>
    <r>
      <rPr>
        <sz val="12"/>
        <rFont val="微软雅黑"/>
        <charset val="134"/>
      </rPr>
      <t>；</t>
    </r>
    <r>
      <rPr>
        <sz val="12"/>
        <color rgb="FF0070C0"/>
        <rFont val="微软雅黑"/>
        <charset val="134"/>
      </rPr>
      <t>成都工厂</t>
    </r>
    <r>
      <rPr>
        <sz val="12"/>
        <rFont val="微软雅黑"/>
        <charset val="134"/>
      </rPr>
      <t>人均产值目标完成率最高</t>
    </r>
    <r>
      <rPr>
        <sz val="12"/>
        <color rgb="FF0070C0"/>
        <rFont val="微软雅黑"/>
        <charset val="134"/>
      </rPr>
      <t>（132.29%）</t>
    </r>
    <r>
      <rPr>
        <sz val="12"/>
        <rFont val="微软雅黑"/>
        <charset val="134"/>
      </rPr>
      <t>，</t>
    </r>
    <r>
      <rPr>
        <sz val="12"/>
        <color rgb="FF0070C0"/>
        <rFont val="微软雅黑"/>
        <charset val="134"/>
      </rPr>
      <t>长春工厂</t>
    </r>
    <r>
      <rPr>
        <sz val="12"/>
        <rFont val="微软雅黑"/>
        <charset val="134"/>
      </rPr>
      <t>人均产值目标完成率最低</t>
    </r>
    <r>
      <rPr>
        <sz val="12"/>
        <color rgb="FF0070C0"/>
        <rFont val="微软雅黑"/>
        <charset val="134"/>
      </rPr>
      <t>（3.00%）</t>
    </r>
    <r>
      <rPr>
        <sz val="12"/>
        <rFont val="微软雅黑"/>
        <charset val="134"/>
      </rPr>
      <t>。</t>
    </r>
  </si>
  <si>
    <r>
      <t>4、回款情况：各工厂截至第29周未回款累计总金额为</t>
    </r>
    <r>
      <rPr>
        <sz val="12"/>
        <color rgb="FF0070C0"/>
        <rFont val="微软雅黑"/>
        <charset val="134"/>
      </rPr>
      <t>42014.84万元</t>
    </r>
    <r>
      <rPr>
        <sz val="12"/>
        <rFont val="微软雅黑"/>
        <charset val="134"/>
      </rPr>
      <t>，外部未回款金额为</t>
    </r>
    <r>
      <rPr>
        <sz val="12"/>
        <color rgb="FF0070C0"/>
        <rFont val="微软雅黑"/>
        <charset val="134"/>
      </rPr>
      <t>16857.73万元</t>
    </r>
    <r>
      <rPr>
        <sz val="12"/>
        <rFont val="微软雅黑"/>
        <charset val="134"/>
      </rPr>
      <t>，7月份回款总金额为</t>
    </r>
    <r>
      <rPr>
        <sz val="12"/>
        <color rgb="FF0070C0"/>
        <rFont val="微软雅黑"/>
        <charset val="134"/>
      </rPr>
      <t>5038.08万元</t>
    </r>
    <r>
      <rPr>
        <sz val="12"/>
        <rFont val="微软雅黑"/>
        <charset val="134"/>
      </rPr>
      <t>，目标达成率为</t>
    </r>
    <r>
      <rPr>
        <sz val="12"/>
        <color rgb="FF0070C0"/>
        <rFont val="微软雅黑"/>
        <charset val="134"/>
      </rPr>
      <t>95.78%</t>
    </r>
    <r>
      <rPr>
        <sz val="12"/>
        <rFont val="微软雅黑"/>
        <charset val="134"/>
      </rPr>
      <t>。各工厂第29周回款总金额为</t>
    </r>
    <r>
      <rPr>
        <sz val="12"/>
        <color rgb="FF0070C0"/>
        <rFont val="微软雅黑"/>
        <charset val="134"/>
      </rPr>
      <t>4007.65万元</t>
    </r>
    <r>
      <rPr>
        <sz val="12"/>
        <rFont val="微软雅黑"/>
        <charset val="134"/>
      </rPr>
      <t>。
5、生产效率：各工厂第29周总生产效率为</t>
    </r>
    <r>
      <rPr>
        <sz val="12"/>
        <color rgb="FF0070C0"/>
        <rFont val="微软雅黑"/>
        <charset val="134"/>
      </rPr>
      <t>89.98%</t>
    </r>
    <r>
      <rPr>
        <sz val="12"/>
        <rFont val="微软雅黑"/>
        <charset val="134"/>
      </rPr>
      <t>，对比上周</t>
    </r>
    <r>
      <rPr>
        <sz val="12"/>
        <color rgb="FF0070C0"/>
        <rFont val="微软雅黑"/>
        <charset val="134"/>
      </rPr>
      <t>增加1.30%</t>
    </r>
    <r>
      <rPr>
        <sz val="12"/>
        <rFont val="微软雅黑"/>
        <charset val="134"/>
      </rPr>
      <t>；总劳动效率为</t>
    </r>
    <r>
      <rPr>
        <sz val="12"/>
        <color rgb="FF0070C0"/>
        <rFont val="微软雅黑"/>
        <charset val="134"/>
      </rPr>
      <t>87.06%</t>
    </r>
    <r>
      <rPr>
        <sz val="12"/>
        <rFont val="微软雅黑"/>
        <charset val="134"/>
      </rPr>
      <t>，对比上周增</t>
    </r>
    <r>
      <rPr>
        <sz val="12"/>
        <color rgb="FF0070C0"/>
        <rFont val="微软雅黑"/>
        <charset val="134"/>
      </rPr>
      <t>加1.34%</t>
    </r>
    <r>
      <rPr>
        <sz val="12"/>
        <rFont val="微软雅黑"/>
        <charset val="134"/>
      </rPr>
      <t>；总流失工时为</t>
    </r>
    <r>
      <rPr>
        <sz val="12"/>
        <color rgb="FF0070C0"/>
        <rFont val="微软雅黑"/>
        <charset val="134"/>
      </rPr>
      <t>1047.19h</t>
    </r>
    <r>
      <rPr>
        <sz val="12"/>
        <rFont val="微软雅黑"/>
        <charset val="134"/>
      </rPr>
      <t>，对比上周</t>
    </r>
    <r>
      <rPr>
        <sz val="12"/>
        <color rgb="FF0070C0"/>
        <rFont val="微软雅黑"/>
        <charset val="134"/>
      </rPr>
      <t>减少97.27h</t>
    </r>
    <r>
      <rPr>
        <sz val="12"/>
        <rFont val="微软雅黑"/>
        <charset val="134"/>
      </rPr>
      <t>，后续各工厂需继续大力缩减流失工时。
6、库存情况：各工厂第29周库存总金额为</t>
    </r>
    <r>
      <rPr>
        <sz val="12"/>
        <color rgb="FF0070C0"/>
        <rFont val="微软雅黑"/>
        <charset val="134"/>
      </rPr>
      <t>3777.36万元</t>
    </r>
    <r>
      <rPr>
        <sz val="12"/>
        <rFont val="微软雅黑"/>
        <charset val="134"/>
      </rPr>
      <t>，对比上周</t>
    </r>
    <r>
      <rPr>
        <sz val="12"/>
        <color rgb="FF0070C0"/>
        <rFont val="微软雅黑"/>
        <charset val="134"/>
      </rPr>
      <t>增加289.91万元</t>
    </r>
    <r>
      <rPr>
        <sz val="12"/>
        <rFont val="微软雅黑"/>
        <charset val="134"/>
      </rPr>
      <t>，对比2019年12月31日，库存共减少</t>
    </r>
    <r>
      <rPr>
        <sz val="12"/>
        <color rgb="FF0070C0"/>
        <rFont val="微软雅黑"/>
        <charset val="134"/>
      </rPr>
      <t>125.15万元</t>
    </r>
    <r>
      <rPr>
        <sz val="12"/>
        <rFont val="微软雅黑"/>
        <charset val="134"/>
      </rPr>
      <t>，减少率为</t>
    </r>
    <r>
      <rPr>
        <sz val="12"/>
        <color rgb="FF0070C0"/>
        <rFont val="微软雅黑"/>
        <charset val="134"/>
      </rPr>
      <t>-3.21%</t>
    </r>
    <r>
      <rPr>
        <sz val="12"/>
        <rFont val="微软雅黑"/>
        <charset val="134"/>
      </rPr>
      <t>，</t>
    </r>
    <r>
      <rPr>
        <sz val="12"/>
        <color rgb="FF0070C0"/>
        <rFont val="微软雅黑"/>
        <charset val="134"/>
      </rPr>
      <t>天津工厂</t>
    </r>
    <r>
      <rPr>
        <sz val="12"/>
        <rFont val="微软雅黑"/>
        <charset val="134"/>
      </rPr>
      <t>库存减少率最高</t>
    </r>
    <r>
      <rPr>
        <sz val="12"/>
        <color rgb="FF0070C0"/>
        <rFont val="微软雅黑"/>
        <charset val="134"/>
      </rPr>
      <t>（-66.69%）</t>
    </r>
    <r>
      <rPr>
        <sz val="12"/>
        <rFont val="微软雅黑"/>
        <charset val="134"/>
      </rPr>
      <t>，此减少率及金额未包含安路普工厂。各工厂厂长重点管控库存降低，减少资金占用。</t>
    </r>
  </si>
  <si>
    <t>1、人员情况（单位：人）</t>
  </si>
  <si>
    <t>2020年7月 1-4周各工厂人员情况</t>
  </si>
  <si>
    <t>工厂</t>
  </si>
  <si>
    <t>天津</t>
  </si>
  <si>
    <t>河北</t>
  </si>
  <si>
    <t>湖南</t>
  </si>
  <si>
    <t>西安</t>
  </si>
  <si>
    <t>山东</t>
  </si>
  <si>
    <t>长春</t>
  </si>
  <si>
    <t>成都</t>
  </si>
  <si>
    <t>安路普</t>
  </si>
  <si>
    <t>合计</t>
  </si>
  <si>
    <t>备注</t>
  </si>
  <si>
    <t>第1周</t>
  </si>
  <si>
    <t>第2周</t>
  </si>
  <si>
    <t>第3周</t>
  </si>
  <si>
    <t>第4周</t>
  </si>
  <si>
    <t>平均</t>
  </si>
  <si>
    <t>各工厂人员变化情况本周与上周比较</t>
  </si>
  <si>
    <t>上周</t>
  </si>
  <si>
    <t>本周</t>
  </si>
  <si>
    <t>差异</t>
  </si>
  <si>
    <t>排名</t>
  </si>
  <si>
    <t>2020年第29周人员情况</t>
  </si>
  <si>
    <t>截至
2019年12月31日人员合计</t>
  </si>
  <si>
    <t>对比
2019年12月31日
变化量</t>
  </si>
  <si>
    <t>对比
2019年12月31日
增减率</t>
  </si>
  <si>
    <t>干部</t>
  </si>
  <si>
    <t>办公室
职员</t>
  </si>
  <si>
    <t>员工
（直接）</t>
  </si>
  <si>
    <t>员工
（间接）</t>
  </si>
  <si>
    <t>2、生产情况（单位：数量/件  金额/万元）</t>
  </si>
  <si>
    <t>2020年7月 1-4周各工厂生产情况</t>
  </si>
  <si>
    <t>生产计划</t>
  </si>
  <si>
    <t>生产完成</t>
  </si>
  <si>
    <t>完成率</t>
  </si>
  <si>
    <t>顾客交付</t>
  </si>
  <si>
    <t>库存</t>
  </si>
  <si>
    <t>各工厂生产情况本周与上周比较</t>
  </si>
  <si>
    <t>增减率</t>
  </si>
  <si>
    <t>2020年度预算进度（金额）</t>
  </si>
  <si>
    <t>2020年第29周生产情况</t>
  </si>
  <si>
    <t>年度目标</t>
  </si>
  <si>
    <t>累计完成</t>
  </si>
  <si>
    <t>数量</t>
  </si>
  <si>
    <t>金额</t>
  </si>
  <si>
    <t>河北
（金属）</t>
  </si>
  <si>
    <t>河北
（总装）</t>
  </si>
  <si>
    <t>3、人均产值 （单位：数量/件  金额/万元）</t>
  </si>
  <si>
    <t>2020年7月 1-4周各工厂人均产值</t>
  </si>
  <si>
    <t>河北金属</t>
  </si>
  <si>
    <t>河北总装</t>
  </si>
  <si>
    <t>各工厂人均产值本周与上周比较</t>
  </si>
  <si>
    <t>交付数（件）</t>
  </si>
  <si>
    <t>交付金额（万元）</t>
  </si>
  <si>
    <t>2020年第29周人均产值（万元）</t>
  </si>
  <si>
    <t>目标</t>
  </si>
  <si>
    <t>实际</t>
  </si>
  <si>
    <t>—</t>
  </si>
  <si>
    <t>4、回款情况（单位：万元）</t>
  </si>
  <si>
    <t>2020年7月 1-4周各工厂回款情况</t>
  </si>
  <si>
    <t>河北(内)</t>
  </si>
  <si>
    <t>河北(外)</t>
  </si>
  <si>
    <t>回款金额</t>
  </si>
  <si>
    <t>1、天津工厂;财务安排在本月底进行回款汇总</t>
  </si>
  <si>
    <t>回款率</t>
  </si>
  <si>
    <t>累计回款</t>
  </si>
  <si>
    <t>累计回款率</t>
  </si>
  <si>
    <t>各工厂回款情况本周与上周比较</t>
  </si>
  <si>
    <t>截止上周累计回款</t>
  </si>
  <si>
    <t>2020年第29周回款情况</t>
  </si>
  <si>
    <t>7月份回款情况</t>
  </si>
  <si>
    <t>8月份回款目标</t>
  </si>
  <si>
    <t>结转前周未回款</t>
  </si>
  <si>
    <t>新发生的应收款</t>
  </si>
  <si>
    <t>开票金额</t>
  </si>
  <si>
    <t>截止第29周未回款金额</t>
  </si>
  <si>
    <t>回款计划</t>
  </si>
  <si>
    <t>实际完成</t>
  </si>
  <si>
    <t>5、生产效率（单位：数量/件 人员/人 时间/h）</t>
  </si>
  <si>
    <t>2020年7月 1-4周各工厂生产效率</t>
  </si>
  <si>
    <t>西安座椅</t>
  </si>
  <si>
    <t>西安发泡</t>
  </si>
  <si>
    <t>成都总装</t>
  </si>
  <si>
    <t>成都注塑</t>
  </si>
  <si>
    <t>流失工时</t>
  </si>
  <si>
    <t>劳动效率</t>
  </si>
  <si>
    <t>生产效率</t>
  </si>
  <si>
    <t>各工厂生产效率本周与上周比较</t>
  </si>
  <si>
    <t>直接人员</t>
  </si>
  <si>
    <t>投入工时(h)</t>
  </si>
  <si>
    <t>生产数量（件）</t>
  </si>
  <si>
    <t>ST合计(h)</t>
  </si>
  <si>
    <t>流失工时(h)</t>
  </si>
  <si>
    <t>6、库存情况（单位：万元）</t>
  </si>
  <si>
    <t>2020年7月 1-4周各工厂库存情况</t>
  </si>
  <si>
    <t>原材料</t>
  </si>
  <si>
    <t>半成品</t>
  </si>
  <si>
    <t>成品</t>
  </si>
  <si>
    <t>不良品</t>
  </si>
  <si>
    <t>呆滞品</t>
  </si>
  <si>
    <t>各工厂库存本周与上周比较</t>
  </si>
  <si>
    <t>2020年第29周实际库存金额</t>
  </si>
  <si>
    <t>截至2019年12月31日库存金额</t>
  </si>
  <si>
    <t>对比2019年12月31日库存金额变化情况</t>
  </si>
  <si>
    <t>未统计</t>
  </si>
  <si>
    <t>7、关联部门协助邀请事项</t>
  </si>
  <si>
    <t>内容</t>
  </si>
  <si>
    <t>要求部门</t>
  </si>
  <si>
    <t>负责人</t>
  </si>
  <si>
    <t>黑料供应商月底逾期款163万，白料供应商佳化月底逾期款60万，发泡生产存在重大停线风险。</t>
  </si>
  <si>
    <t>集团总部</t>
  </si>
  <si>
    <t>8、重点工作内容</t>
  </si>
  <si>
    <t>1、质量部：H越野车质量改善：①头枕重点关注 ②每日不良数据统计改善；售后三包：小循环费用报销及旧件确认
2、财务部：部分重点紧急产品成本&amp;盈利性核算；搬迁相关事宜；审计问题解答&amp;资料提供；
3、生管部：7月库存差异分析，整理库位，降低库存，提高周转率；积压品清退；搬迁计划的实施及物料的储备，及河北座椅生产的物料准备；重点风险供应商提前预警分析
4、销售部：与戴姆勒技术沟通关于GTL-C选装座椅试验相关事宜
5、H4包装箱确定厂家：对供应商的的报价进行三家比对，比对完成后进行样件试装：试装评审完成后，进行量产，确认制作周期；报价审批已经完成，待确认固定包装箱方案后，签合同审批
6、车间人员进行分批轮休：针对客户订单计划，对车间人员进行匹配；把人员分批上班，轮休上班；针对下月计划匹配上班人员</t>
  </si>
  <si>
    <t>1、质量部：B40中改资料交接：中改的技术文件，资料，样品交接河北工厂；售后三包：①7月份三包费用入账 ②欧曼三包1、2月发票账目核对 ③欧曼5月份三包费用确认
2、财务部：供应商暂估：①北京暂估核对 ②安路普暂估核对；QAD标准单价与价格协议对比；QAD销售价目表与销售合同清单对比
3、生管部：B40生产线搬迁准备及实施；物流车辆搬迁后续安排及新路程安排；搬迁计划的实施及物料的储备，及河北座椅生产的物料准备；积压品清退
4、销售部：跟进GTL副驾因15083实验价格调整相关流程（成本变更、试验费用50%分摊）
5、B40产能提升：新员工培训完成后技能提升，固定人员，固定岗位；培养员工岗位操作熟练度，提升节拍；完成该岗位操作工作后，培训其他岗位
6、搬迁前准备：列出设备清单，利用高温假期间转移正副司机；人员摸底，摸底调查可转移人员；转移后试生产，产能恢复</t>
  </si>
  <si>
    <t>1、新产品试制：H6座椅：①上海庆利生产线设备、工装治具到厂，组装调试中；哈三迪生产线验收，18日到厂安排安装调试 ②广州熙锐19个夹具到齐，安排上机编程调试；苏州荣威、滁州岳众10台样椅零部件到齐 ③苏州安嘉点焊机试焊钣金件17日到齐，本周在厂家试焊 ④检具到厂24个
2、金属件厂: 电泳工艺维护管理：①根据输送链磨损情况进行配件更换；②调整电泳主副槽液位差在15cm左右；
3、总装厂：完成后视镜车间乘用车项目第二阶段转移工作（包括：注塑车间建立311基板，三角座模具转移，改3C标注塑模具转移等）；完成缝纫车间线体布局规划方案制定并实施，已完成H6缝纫生产线、沧州转移裁床、缝纫机80台布局等，计划高温假期间组织设备部门接电、调试；针对环保局限产要求，对喷涂车间、注塑车间、发泡车间、模具车间等工作时间进行调整
4、公司经营：ISO14001/OHSAS18001体系审核三项不符合项整改；省环保部要求企业涉及VOC排放类产品白班停产，公司安排夜班对应（持续到9月份）；准备转移天津产品线；处理沧州缝纫呆滞布料和材料；H6金属件厂焊胎调试和H6座椅线体到厂安装
5、安路普黄骅分公司：小OEM开发（一汽凌源）：完善吧台三维数据；更新二维图纸</t>
  </si>
  <si>
    <t>1、新产品试制：①H6座椅项目，模块化组装线到厂调试，总椅组装线到厂调试，夹具到厂调试。7月28日戴姆勒SQE到河北现场查看底座、底架、靠背零部件检查及焊接过程；②H6后视镜项目，组装线到厂调试中，注塑模具整改，注塑件检验及装配验证按计划进行
2、金属件厂: ①电泳工艺维护管理：本周清洗跟新预脱脂槽槽液，保证槽液的清洁以及除油能力；②焊接车间H6项目管理：协助管理H6项目焊台存放、安装以及焊接程序调试；H6项目生产产品员工定岗定位，本周计划2名一线员工生产骨架产品
3、总装厂：针对各主机厂高温减产，做好各车间项目完善计划安排并汇总资料；组织总装厂全厂大会召开（计划1次/周）；组织客户审核，三一重工公司对我工厂现场审核
4、公司经营：沧州监狱布套转移工作完成，呆滞品差异和损失在110万左右报集团批；戴姆勒张卓一行来公司进行工装样件阶段的审核（周二至周五）；客户7月份放假信息，淡季提升方案的编制和阶段项目进行；结合天津工装和计划情况，看是不是具备转移条件；准备7月份公司盘点
5、安路普黄骅分公司：小OEM开发（克蒂公司）：①更新二维图纸；②跟新BOM及成本核算表，奥驰单体后视镜项目推进工作：奥铃单体后视镜模具试模工作与奥铃单体镜杆加强样件制作</t>
  </si>
  <si>
    <t>1、生管部：①IATF16949年审不符合项整改；②库房、物料超市现场整改；③QAD账务日清日结录入人员培训
2、制造部：A平台C40DB座框调试；发泡车间防暑降温改善（安装大风扇）；人员调整优化；北汽C40DB前排现场产品审核                                            
3、综合管理部：迎接16949审核；7月计划增加，人员核定；劳动竞赛、安全知识竞赛总结；防暑降温送清凉                                                                                    
4、销售部：中联改进件试装；九方座椅产品价格协议签订；昌河M50车型座椅动态试验费用的沟通；P203座椅骨架生锈处理增加成本报价；P202/P203/战途9项目跟进
5、采购管理部：P203座框本地化价格商务洽谈；C40DB前排新开的工模夹检所有进度持续跟进
6、技术质量部：IATF16949审核不符合项整改预计8月10日前完成提交；C40DB前排座椅项目MB2样件认可，生产过程同时认可，调角器涡簧到货后进行；C40DB前排座椅项目合棉认可完成；P203前排座椅外露骨架零部件电泳，产品库存、骨架库存喷漆处理；P203/C40DB3C证书试验标准变更申请受理完成，付款中</t>
  </si>
  <si>
    <t>1、生管部：7月底盘点；库房、物料超市现场整改；QAD账务月底结账跟进
2、制造部：福田现场审核（A平台）；人员调整优化  （本周再优化3人）；易损件清单更新及建立安全库存-清单已更新，部分备件在采购中 ；更新设备保养维护计划，按时执行并记录-已制定，按计划进行
3、综合管理部：年中总结；二轮人员优化计划；劳动竞赛、安全知识竞赛总结；防暑降温送清凉                                                                                    
4、销售部：中联改进件试装；九方座椅产品价格协议签订；昌河M50车型座椅动态试验费用的沟通；P203座椅骨架生锈处理增加成本报价；P202/P203/战途9项目跟进；昌河货款跟踪
5、采购管理部：动车发交路线编制及样件进度追踪；C40DB前排新开的工模夹检所有进度持续跟进
6、技术质量部：IATF16949审核不符合项整改预计8月10日前完成提交；C40DB前排座椅项目MB2样件认可，生产过程同时认可，调角器涡簧到货后进行；P203/C40DB3C证书试验标准变更证书获取；C40DB合棉物性试验进行及报告获取；3C自我声明提报</t>
  </si>
  <si>
    <t>1、供应商材料：轩德材料到货跟踪；本周原材料库存金额降低13万
2、质量：①L3000中间座3C扩项 ：7月18日扩项付款完成、3C证书变更完成 ；②产品评审：本周产品评审进行3次，共有8项问题，均已进行整改；③产品一致性排查：DZ13241510048产品、DZ13241510044产品我司图纸要求与客户要求不符，北京技术与客户沟通，建议客户更改图纸要求；④自我声明、自愿性认证 ：CQC自愿性认证资料准备、CQC自愿性认证申请书签署完成
3、人力： 招聘普工到岗1人，离职1人；劳务工9名全部撤完；QAD、BPM系统日常维护；养老年审完成
4、生产：车间员工质量意识提升现场培训；编制焊接线规划书</t>
  </si>
  <si>
    <t>1、供应商材料：跟踪L3000材料和通风加热集成座椅材料到货；控制材料库存，减少资金占用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、质量：①产品设变：跟踪后续到货，确认零部件到货合格；②质量问题：跟踪滑轨问题整改进度；③产品评审：针对已评审出的问题进行整改追踪、每日进行产品评审，对问题进行汇总；④IATF16949审核：不符合项整改；⑤产品一致性排查： 踪图纸整改进度、对客户图纸及我公司图纸进行排查
3、人力： 招聘库管1名；QAD、BPM系统日常维护；配合政府部门疫情安防检查工作；医疗年审工作展开                                                                                                                         
4、生产：厂区安全检查；发泡二次提升产能：对设备管路改装，人员操作技巧改善。</t>
  </si>
  <si>
    <t>1、采购重点工作：供应商管理：供应商原材料降本及日供货模式工作推进；B点供应商出差审核7.20；供应商定价约谈海兴中盛、新强力7.24；库房费用分摊，分三阶段完成，第一阶段：①库房出具2号库房（原发泡车间）规划图（完成）②供应商占地面积统计（完成）
2、生产重点工作：K1生产线人员老龄化规划（未完成）；原材料造成异常工时统计（完成）；车间地面区域规划划线（进行中）；M4轻卡无纺布体现单片生产（进行中）
3、生管重点工作：发泡车间供应商场地的规划
4、QAD工作进度：监督物流系统完成日清日结；维护河北荣昌20年新价格；销售库存创建（北京）
5、第2季度安全隐患整改：继续完成剩余3项隐患整改
6、质量科重点工作：①年度实验：解放剩余3个单元进行实验：出具实验计划报告提报集团技术部门。多功能供货产品进行实验：落实动态实验产品，并生产试验件。解放产品证书覆盖虎v产品，资料已提交，实验室进行覆盖重新提报预计7月30日完成；②三包工作：多功能三包旧件领取；③质量问题跟踪：金达缝纫工艺问题，虎威背布套明线针距死褶。河北焊接工艺问题，经济司机背泡沫预埋骨架，头枕插管方向焊反
7、体系：内部审核计划开展</t>
  </si>
  <si>
    <t>1、采购重点工作：文安德实结合现场审核沟通价格降本-7.28；供应商定价约谈海兴中盛、新强力-7.29前来潍坊；B点供应商简美、旷达、潍坊纸箱厂进行B点申请走审批-7.29；库房费用分摊，分三阶段完成，第二阶段：①结合2号库房的供应商占地面积规划分摊费用，确定收费方式-7.27②拟文合同联系函沟通并下发给供应商-7.28③督促供应商回执，提交财务-7.31
2、生产重点工作：K1生产线人员老龄化规划；车间地面区域规划划线；M4轻卡无纺布体现单片生产；固定资产及现场物资物料盘点
3、生管重点工作：南库房力乐物料整理整顿；盘点
4、QAD工作进度：监督物流系统完成日清日结；参加关于QAD操作流程财务模块培训；销售库存创建（河北）
5、新员工安全教育培训：对新入职员工进行三级安全教育培训
6、质量科重点工作：①强检报告：解放强检报告覆盖所有产品；②多功能供货产品进行实验：落实动态实验产品，并生产试验件
7、体系：内部审核计划开展（综合管理科资料、过程检验相关资料）；IATF16949监督审核前资料收集</t>
  </si>
  <si>
    <t>1、CQC自愿性认证：①认证申请提交：20200725（因CQC公司在北京丰台区为高风险区，无法正常开展工作，时间不确定）②解放异地审核问题项整改：20200731
2、D03供货：①质量认可  OK；②解放上会分配份额（因后视镜镜片批量质量问题导致D03座椅上会日期延迟，具体上会日期待后视镜质量问题处理完成后确定）
3、生产线升级改造：方案验收 20200716（生产线已正产运行，期间识别出问题点已发送厂家负责人，工程师7月14日已到现场，正在处理中）
4、后视镜维修：①后视镜镜体到货追踪②更换后不良品统计</t>
  </si>
  <si>
    <t xml:space="preserve">1、CQC自愿性认证：①认证申请提交：20200725（因CQC公司在北京丰台区为高风险区，无法正常开展工作，时间不确定）②解放异地审核问题项整改：20200731
2、D03供货：①解放上会分配份额(因后视镜镜片批量质量问题导致D03座椅上会日期延迟，具体上会日期待后视镜质量问题处理完成后确定）；②28号汇报后视镜进度
3、生产线升级改造：方案验收20200731（软件工程师7.27日现场根据需求，对系统部分给与完善）
</t>
  </si>
  <si>
    <t>1、技术质量科：大众外保部长现场审核；柠檬金色差整改样件大众确认整改效果；计量器具校准
2、生产制造科：河北物料转移二阶段物资接收；成品排序防错方案：①制定方案——完成 ②方案初步确认 ③方案验证 ④方案实施
3、生产管理科：河北二阶段转移物料接收；大众质保部长到厂审核
4、综合管理科：签订《劳务派遣合同》；高位货架施工方签订《安全协议》</t>
  </si>
  <si>
    <t>1、技术质量科：北汽3C资料核对；提交内镜型式实验样件                                
2、生产制造科：河北物料转移二阶段物资接收；成品排序防错方案：方案实施——进行中，要求华翔同步；内镜POM试料
3、生产管理科：河北二阶段转移物料接收和数量确定；月末盘点
4、综合管理科：落实高温假放假安排和注意事项</t>
  </si>
  <si>
    <t>1、督促工艺部门对安路普生产车间产品装配作业指导书更新、标准ST工时核算评估、产线提升整改措施等做出提报；与周总、张博士、郭主管开会讨论安路普工厂量产产品装配工艺完善、过程控制及劳效提升相关事宜；配合工艺装配H6气囊样品
2、跟踪处理气悬浮及座椅气阀问题；唇型密封圈来料检验；与技术卢海涛等人一起对设变后装配的气缸漏气状态做测试分析，技术问题卢工与供应商对接
3、物料计划下发（8月份计划）；QAD信息录入（日常录入）；成品盘点（系统与实物不匹配）；紧急物料确认，物料缺件（瑞隆祥塑料件及其他供应商）
4、匹配供应商入库单与发票，交接给财务，并录入到采购记录；制作各个供应商8月份订单，并与供应商协调发货事宜；零采物料处理；与瑞隆祥沟通通气嘴，气阀主体，气缸固定板，阻尼器调节手柄，上下端盖周末发货事宜</t>
  </si>
  <si>
    <t>1、配合工程研究院一起试装H6新产品（升降机构、阻尼机构、腰托气阀）；督促工艺部门到生产现场测算标准ST工时，配合工艺部门第二轮一起测算H4-2.0气阀装配工时；邀请物业部电工师傅（王毅东）到生产现场一起讨论扣合机自动化操作做出升级改造方案
2、跟进X30003各零部件设变切换生产评审记录完成情况；处理座椅气阀异响跟踪情况；与财务王经理及西安贾佳处理去年三包费问题
3、QAD信息日常录入；各客户对账（西安、河北）；系统收货（单据整理后，与系统单单匹配）；系统结账（发票开局后匹配)
4、与瑞隆祥核实塑料件模具数量及归属事宜；整理供应商价格协议资料；与文安欧新，京宁通海，无锡鸿业对账并要求供应商开票；制作8月份订单，并协调供应商发货事宜</t>
  </si>
  <si>
    <t>1.人员情况</t>
  </si>
  <si>
    <t>区分</t>
  </si>
  <si>
    <t>间接人员</t>
  </si>
  <si>
    <t>厂长</t>
  </si>
  <si>
    <t>部长</t>
  </si>
  <si>
    <t>一般管理</t>
  </si>
  <si>
    <t>现场服务</t>
  </si>
  <si>
    <t>叉车司机</t>
  </si>
  <si>
    <t>成品装卸</t>
  </si>
  <si>
    <t>检验</t>
  </si>
  <si>
    <t>男</t>
  </si>
  <si>
    <t>女</t>
  </si>
  <si>
    <t>2、生产情况</t>
  </si>
  <si>
    <t>2020年度目标</t>
  </si>
  <si>
    <t>累计进度</t>
  </si>
  <si>
    <t>上周实际</t>
  </si>
  <si>
    <t>数量(件）</t>
  </si>
  <si>
    <t>金额（万元）</t>
  </si>
  <si>
    <t>数量(台）</t>
  </si>
  <si>
    <t>3.人均产值</t>
  </si>
  <si>
    <t>人均产值周目标达成情况</t>
  </si>
  <si>
    <t>人均产值（万元）</t>
  </si>
  <si>
    <t>上周目标</t>
  </si>
  <si>
    <t>目标达成率</t>
  </si>
  <si>
    <t>4.回款情况</t>
  </si>
  <si>
    <t>上上周</t>
  </si>
  <si>
    <t>上周（单位：万元）</t>
  </si>
  <si>
    <t>7月份回款计划达成情况</t>
  </si>
  <si>
    <t>截止上上周未回款金额</t>
  </si>
  <si>
    <t>上周应收款</t>
  </si>
  <si>
    <t>上周回款金额</t>
  </si>
  <si>
    <t>上周开票额</t>
  </si>
  <si>
    <t>截止上周未回款额</t>
  </si>
  <si>
    <t>实际达成</t>
  </si>
  <si>
    <t>5.生产效率</t>
  </si>
  <si>
    <t>总投入时间</t>
  </si>
  <si>
    <t>生产情况</t>
  </si>
  <si>
    <t>劳动效率（100%）</t>
  </si>
  <si>
    <t>流失工时（h)</t>
  </si>
  <si>
    <t>生产效率（100%）</t>
  </si>
  <si>
    <t>完成工时（h)</t>
  </si>
  <si>
    <t>流失工时目标</t>
  </si>
  <si>
    <t>达成率</t>
  </si>
  <si>
    <t>6.库存情况</t>
  </si>
  <si>
    <t>数量（件）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</si>
  <si>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</si>
  <si>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</si>
  <si>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</si>
  <si>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</si>
  <si>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</si>
  <si>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</si>
  <si>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</si>
  <si>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</si>
  <si>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</si>
  <si>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</si>
  <si>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</si>
  <si>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</si>
  <si>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</si>
  <si>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</si>
  <si>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</si>
  <si>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2019年</t>
  </si>
  <si>
    <t>2020年</t>
  </si>
  <si>
    <t>销售收入</t>
  </si>
  <si>
    <t>回款</t>
  </si>
  <si>
    <t>分类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</si>
</sst>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.00_ "/>
    <numFmt numFmtId="178" formatCode="0.0_);[Red]\(0.0\)"/>
    <numFmt numFmtId="179" formatCode="[$-F800]dddd\,\ mmmm\ dd\,\ yyyy"/>
    <numFmt numFmtId="180" formatCode="0_ "/>
    <numFmt numFmtId="181" formatCode="0.00_);[Red]\(0.00\)"/>
    <numFmt numFmtId="182" formatCode="0_);[Red]\(0\)"/>
    <numFmt numFmtId="183" formatCode="0.0%"/>
    <numFmt numFmtId="184" formatCode="0;[Red]0"/>
  </numFmts>
  <fonts count="64">
    <font>
      <sz val="12"/>
      <name val="宋体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sz val="28"/>
      <name val="华文琥珀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6"/>
      <color theme="1"/>
      <name val="华文细黑"/>
      <charset val="134"/>
    </font>
    <font>
      <sz val="12"/>
      <color theme="1"/>
      <name val="华文细黑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微软雅黑"/>
      <charset val="134"/>
    </font>
    <font>
      <sz val="11"/>
      <color theme="1"/>
      <name val="微软雅黑"/>
      <charset val="134"/>
    </font>
    <font>
      <sz val="18"/>
      <name val="微软雅黑"/>
      <charset val="134"/>
    </font>
    <font>
      <sz val="16"/>
      <name val="微软雅黑"/>
      <charset val="134"/>
    </font>
    <font>
      <sz val="28"/>
      <name val="微软雅黑"/>
      <charset val="134"/>
    </font>
    <font>
      <b/>
      <sz val="24"/>
      <name val="微软雅黑"/>
      <charset val="134"/>
    </font>
    <font>
      <sz val="22"/>
      <name val="微软雅黑"/>
      <charset val="134"/>
    </font>
    <font>
      <b/>
      <sz val="16"/>
      <color theme="1"/>
      <name val="微软雅黑"/>
      <charset val="134"/>
    </font>
    <font>
      <b/>
      <sz val="16"/>
      <color rgb="FF0070C0"/>
      <name val="微软雅黑"/>
      <charset val="134"/>
    </font>
    <font>
      <b/>
      <sz val="22"/>
      <color theme="1"/>
      <name val="微软雅黑"/>
      <charset val="134"/>
    </font>
    <font>
      <b/>
      <sz val="12"/>
      <color rgb="FFFFC000"/>
      <name val="微软雅黑"/>
      <charset val="134"/>
    </font>
    <font>
      <b/>
      <sz val="12"/>
      <color rgb="FF00B050"/>
      <name val="微软雅黑"/>
      <charset val="134"/>
    </font>
    <font>
      <b/>
      <sz val="12"/>
      <color rgb="FFFF0000"/>
      <name val="微软雅黑"/>
      <charset val="134"/>
    </font>
    <font>
      <sz val="12"/>
      <color theme="1"/>
      <name val="宋体"/>
      <charset val="134"/>
    </font>
    <font>
      <b/>
      <sz val="22"/>
      <name val="微软雅黑"/>
      <charset val="134"/>
    </font>
    <font>
      <sz val="22"/>
      <color theme="1"/>
      <name val="微软雅黑"/>
      <charset val="134"/>
    </font>
    <font>
      <sz val="22"/>
      <name val="宋体"/>
      <charset val="134"/>
    </font>
    <font>
      <b/>
      <sz val="26"/>
      <color rgb="FF0070C0"/>
      <name val="微软雅黑"/>
      <charset val="134"/>
    </font>
    <font>
      <sz val="24"/>
      <color theme="1"/>
      <name val="宋体"/>
      <charset val="134"/>
    </font>
    <font>
      <b/>
      <sz val="12"/>
      <color rgb="FFFFC000"/>
      <name val="微软雅黑 Light"/>
      <charset val="134"/>
    </font>
    <font>
      <b/>
      <sz val="12"/>
      <color rgb="FF0070C0"/>
      <name val="微软雅黑"/>
      <charset val="134"/>
    </font>
    <font>
      <sz val="12"/>
      <name val="宋体"/>
      <charset val="134"/>
      <scheme val="minor"/>
    </font>
    <font>
      <b/>
      <sz val="24"/>
      <color theme="1"/>
      <name val="微软雅黑"/>
      <charset val="134"/>
    </font>
    <font>
      <sz val="24"/>
      <name val="宋体"/>
      <charset val="134"/>
    </font>
    <font>
      <b/>
      <sz val="2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Times New Roman"/>
      <charset val="0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rgb="FF0070C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rgb="FF000000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auto="1"/>
      </bottom>
      <diagonal/>
    </border>
    <border>
      <left/>
      <right style="hair">
        <color auto="1"/>
      </right>
      <top style="hair">
        <color rgb="FF000000"/>
      </top>
      <bottom style="hair">
        <color auto="1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auto="1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medium">
        <color auto="1"/>
      </bottom>
      <diagonal/>
    </border>
    <border>
      <left style="hair">
        <color rgb="FF000000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rgb="FF000000"/>
      </right>
      <top style="medium">
        <color indexed="8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ck">
        <color rgb="FF0070C0"/>
      </right>
      <top style="hair">
        <color auto="1"/>
      </top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1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5" fillId="27" borderId="2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9" fillId="18" borderId="213" applyNumberFormat="0" applyFont="0" applyAlignment="0" applyProtection="0">
      <alignment vertical="center"/>
    </xf>
    <xf numFmtId="0" fontId="38" fillId="0" borderId="0">
      <alignment vertical="center"/>
    </xf>
    <xf numFmtId="0" fontId="46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8" fillId="0" borderId="212" applyNumberFormat="0" applyFill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59" fillId="0" borderId="212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0" borderId="216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5" fillId="13" borderId="211" applyNumberFormat="0" applyAlignment="0" applyProtection="0">
      <alignment vertical="center"/>
    </xf>
    <xf numFmtId="0" fontId="47" fillId="0" borderId="0">
      <alignment vertical="center"/>
    </xf>
    <xf numFmtId="0" fontId="50" fillId="13" borderId="214" applyNumberFormat="0" applyAlignment="0" applyProtection="0">
      <alignment vertical="center"/>
    </xf>
    <xf numFmtId="0" fontId="58" fillId="32" borderId="217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60" fillId="0" borderId="218" applyNumberFormat="0" applyFill="0" applyAlignment="0" applyProtection="0">
      <alignment vertical="center"/>
    </xf>
    <xf numFmtId="0" fontId="51" fillId="0" borderId="215" applyNumberFormat="0" applyFill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47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179" fontId="47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179" fontId="47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4" fillId="0" borderId="0"/>
  </cellStyleXfs>
  <cellXfs count="97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179" fontId="2" fillId="0" borderId="2" xfId="0" applyNumberFormat="1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178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Border="1">
      <alignment vertical="center"/>
    </xf>
    <xf numFmtId="177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0" fontId="0" fillId="2" borderId="0" xfId="0" applyFill="1" applyAlignment="1">
      <alignment horizontal="center" vertical="center"/>
    </xf>
    <xf numFmtId="180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9" fontId="5" fillId="4" borderId="5" xfId="0" applyNumberFormat="1" applyFont="1" applyFill="1" applyBorder="1" applyAlignment="1">
      <alignment horizontal="center" vertical="center"/>
    </xf>
    <xf numFmtId="179" fontId="5" fillId="4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7" fillId="0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8" fontId="6" fillId="5" borderId="17" xfId="0" applyNumberFormat="1" applyFont="1" applyFill="1" applyBorder="1" applyAlignment="1">
      <alignment horizontal="center" vertical="center"/>
    </xf>
    <xf numFmtId="178" fontId="6" fillId="5" borderId="18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82" fontId="6" fillId="0" borderId="9" xfId="0" applyNumberFormat="1" applyFont="1" applyFill="1" applyBorder="1" applyAlignment="1">
      <alignment horizontal="center" vertical="center"/>
    </xf>
    <xf numFmtId="182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9" fontId="5" fillId="4" borderId="25" xfId="0" applyNumberFormat="1" applyFont="1" applyFill="1" applyBorder="1" applyAlignment="1">
      <alignment horizontal="center" vertical="center"/>
    </xf>
    <xf numFmtId="179" fontId="5" fillId="4" borderId="26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9" fontId="5" fillId="4" borderId="4" xfId="0" applyNumberFormat="1" applyFont="1" applyFill="1" applyBorder="1" applyAlignment="1">
      <alignment horizontal="center" vertical="center"/>
    </xf>
    <xf numFmtId="179" fontId="8" fillId="0" borderId="0" xfId="0" applyNumberFormat="1" applyFont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8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9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9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3" fontId="6" fillId="0" borderId="14" xfId="0" applyNumberFormat="1" applyFont="1" applyBorder="1" applyAlignment="1">
      <alignment horizontal="center" vertical="center"/>
    </xf>
    <xf numFmtId="9" fontId="6" fillId="5" borderId="17" xfId="13" applyFont="1" applyFill="1" applyBorder="1" applyAlignment="1">
      <alignment horizontal="center" vertical="center"/>
    </xf>
    <xf numFmtId="9" fontId="6" fillId="5" borderId="18" xfId="13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3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13" applyNumberFormat="1" applyFont="1" applyFill="1" applyBorder="1" applyAlignment="1">
      <alignment horizontal="center" vertical="center"/>
    </xf>
    <xf numFmtId="178" fontId="6" fillId="0" borderId="29" xfId="0" applyNumberFormat="1" applyFont="1" applyBorder="1" applyAlignment="1">
      <alignment horizontal="center" vertical="center"/>
    </xf>
    <xf numFmtId="178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8" fontId="6" fillId="0" borderId="38" xfId="0" applyNumberFormat="1" applyFont="1" applyBorder="1" applyAlignment="1">
      <alignment horizontal="center" vertical="center"/>
    </xf>
    <xf numFmtId="178" fontId="7" fillId="0" borderId="29" xfId="0" applyNumberFormat="1" applyFont="1" applyBorder="1" applyAlignment="1">
      <alignment horizontal="center" vertical="center"/>
    </xf>
    <xf numFmtId="178" fontId="7" fillId="0" borderId="30" xfId="0" applyNumberFormat="1" applyFont="1" applyBorder="1" applyAlignment="1">
      <alignment horizontal="center" vertical="center"/>
    </xf>
    <xf numFmtId="43" fontId="7" fillId="6" borderId="13" xfId="10" applyFont="1" applyFill="1" applyBorder="1" applyAlignment="1">
      <alignment horizontal="center" vertical="center"/>
    </xf>
    <xf numFmtId="43" fontId="7" fillId="6" borderId="14" xfId="1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10" applyNumberFormat="1" applyFont="1" applyBorder="1" applyAlignment="1">
      <alignment horizontal="center" vertical="center"/>
    </xf>
    <xf numFmtId="181" fontId="7" fillId="0" borderId="10" xfId="1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13" applyFont="1" applyFill="1" applyBorder="1" applyAlignment="1">
      <alignment horizontal="center" vertical="center"/>
    </xf>
    <xf numFmtId="9" fontId="0" fillId="0" borderId="0" xfId="13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8" fontId="6" fillId="0" borderId="36" xfId="0" applyNumberFormat="1" applyFont="1" applyBorder="1" applyAlignment="1">
      <alignment horizontal="center" vertical="center"/>
    </xf>
    <xf numFmtId="177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8" fontId="7" fillId="0" borderId="36" xfId="0" applyNumberFormat="1" applyFont="1" applyBorder="1" applyAlignment="1">
      <alignment horizontal="center" vertical="center"/>
    </xf>
    <xf numFmtId="177" fontId="7" fillId="6" borderId="14" xfId="10" applyNumberFormat="1" applyFont="1" applyFill="1" applyBorder="1" applyAlignment="1">
      <alignment horizontal="center" vertical="center"/>
    </xf>
    <xf numFmtId="43" fontId="7" fillId="6" borderId="33" xfId="1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3" fontId="0" fillId="0" borderId="0" xfId="0" applyNumberFormat="1">
      <alignment vertical="center"/>
    </xf>
    <xf numFmtId="181" fontId="9" fillId="0" borderId="2" xfId="1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10" applyNumberFormat="1" applyFont="1" applyBorder="1" applyAlignment="1">
      <alignment horizontal="center" vertical="center"/>
    </xf>
    <xf numFmtId="181" fontId="7" fillId="0" borderId="38" xfId="10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13" fillId="0" borderId="0" xfId="0" applyFont="1" applyAlignment="1">
      <alignment vertical="center"/>
    </xf>
    <xf numFmtId="0" fontId="7" fillId="7" borderId="39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6" fillId="7" borderId="42" xfId="0" applyFont="1" applyFill="1" applyBorder="1">
      <alignment vertical="center"/>
    </xf>
    <xf numFmtId="0" fontId="6" fillId="7" borderId="0" xfId="0" applyFont="1" applyFill="1" applyBorder="1">
      <alignment vertical="center"/>
    </xf>
    <xf numFmtId="0" fontId="7" fillId="7" borderId="2" xfId="0" applyFont="1" applyFill="1" applyBorder="1" applyAlignment="1">
      <alignment horizontal="center" vertical="center"/>
    </xf>
    <xf numFmtId="0" fontId="6" fillId="7" borderId="43" xfId="0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7" fillId="7" borderId="53" xfId="0" applyFont="1" applyFill="1" applyBorder="1" applyAlignment="1">
      <alignment horizontal="center" vertical="center"/>
    </xf>
    <xf numFmtId="0" fontId="7" fillId="7" borderId="54" xfId="0" applyFont="1" applyFill="1" applyBorder="1" applyAlignment="1">
      <alignment horizontal="center" vertical="center"/>
    </xf>
    <xf numFmtId="0" fontId="7" fillId="7" borderId="55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177" fontId="6" fillId="0" borderId="61" xfId="0" applyNumberFormat="1" applyFont="1" applyFill="1" applyBorder="1" applyAlignment="1">
      <alignment horizontal="center" vertical="center"/>
    </xf>
    <xf numFmtId="177" fontId="6" fillId="0" borderId="62" xfId="0" applyNumberFormat="1" applyFont="1" applyFill="1" applyBorder="1" applyAlignment="1">
      <alignment horizontal="center" vertical="center"/>
    </xf>
    <xf numFmtId="177" fontId="6" fillId="0" borderId="63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177" fontId="6" fillId="0" borderId="66" xfId="0" applyNumberFormat="1" applyFont="1" applyFill="1" applyBorder="1" applyAlignment="1">
      <alignment horizontal="center" vertical="center"/>
    </xf>
    <xf numFmtId="177" fontId="6" fillId="0" borderId="67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7" fillId="7" borderId="6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7" borderId="63" xfId="0" applyFont="1" applyFill="1" applyBorder="1" applyAlignment="1">
      <alignment horizontal="center" vertical="center"/>
    </xf>
    <xf numFmtId="180" fontId="7" fillId="0" borderId="46" xfId="0" applyNumberFormat="1" applyFont="1" applyFill="1" applyBorder="1" applyAlignment="1">
      <alignment horizontal="center" vertical="center"/>
    </xf>
    <xf numFmtId="180" fontId="7" fillId="0" borderId="45" xfId="0" applyNumberFormat="1" applyFont="1" applyFill="1" applyBorder="1" applyAlignment="1">
      <alignment horizontal="center" vertical="center"/>
    </xf>
    <xf numFmtId="177" fontId="7" fillId="0" borderId="69" xfId="0" applyNumberFormat="1" applyFont="1" applyFill="1" applyBorder="1" applyAlignment="1">
      <alignment horizontal="center" vertical="center"/>
    </xf>
    <xf numFmtId="177" fontId="7" fillId="0" borderId="45" xfId="0" applyNumberFormat="1" applyFont="1" applyFill="1" applyBorder="1" applyAlignment="1">
      <alignment horizontal="center" vertical="center"/>
    </xf>
    <xf numFmtId="180" fontId="7" fillId="0" borderId="55" xfId="0" applyNumberFormat="1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77" fontId="7" fillId="0" borderId="6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180" fontId="7" fillId="0" borderId="72" xfId="0" applyNumberFormat="1" applyFont="1" applyFill="1" applyBorder="1" applyAlignment="1">
      <alignment horizontal="center" vertical="center"/>
    </xf>
    <xf numFmtId="180" fontId="7" fillId="0" borderId="49" xfId="0" applyNumberFormat="1" applyFont="1" applyFill="1" applyBorder="1" applyAlignment="1">
      <alignment horizontal="center" vertical="center"/>
    </xf>
    <xf numFmtId="177" fontId="7" fillId="0" borderId="64" xfId="0" applyNumberFormat="1" applyFont="1" applyFill="1" applyBorder="1" applyAlignment="1">
      <alignment horizontal="center" vertical="center"/>
    </xf>
    <xf numFmtId="177" fontId="7" fillId="0" borderId="49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7" borderId="73" xfId="0" applyFont="1" applyFill="1" applyBorder="1" applyAlignment="1">
      <alignment horizontal="center" vertical="center"/>
    </xf>
    <xf numFmtId="0" fontId="7" fillId="7" borderId="74" xfId="0" applyFont="1" applyFill="1" applyBorder="1" applyAlignment="1">
      <alignment horizontal="center" vertical="center"/>
    </xf>
    <xf numFmtId="0" fontId="7" fillId="7" borderId="75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76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81" fontId="6" fillId="0" borderId="63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Alignment="1">
      <alignment horizontal="center" vertical="center"/>
    </xf>
    <xf numFmtId="181" fontId="6" fillId="0" borderId="77" xfId="0" applyNumberFormat="1" applyFont="1" applyFill="1" applyBorder="1" applyAlignment="1">
      <alignment horizontal="center" vertical="center"/>
    </xf>
    <xf numFmtId="181" fontId="6" fillId="0" borderId="59" xfId="0" applyNumberFormat="1" applyFont="1" applyFill="1" applyBorder="1" applyAlignment="1">
      <alignment horizontal="center" vertical="center"/>
    </xf>
    <xf numFmtId="181" fontId="6" fillId="0" borderId="60" xfId="0" applyNumberFormat="1" applyFont="1" applyFill="1" applyBorder="1" applyAlignment="1">
      <alignment horizontal="center" vertical="center"/>
    </xf>
    <xf numFmtId="181" fontId="6" fillId="0" borderId="61" xfId="0" applyNumberFormat="1" applyFont="1" applyFill="1" applyBorder="1" applyAlignment="1">
      <alignment horizontal="center" vertical="center"/>
    </xf>
    <xf numFmtId="181" fontId="6" fillId="0" borderId="62" xfId="0" applyNumberFormat="1" applyFont="1" applyFill="1" applyBorder="1" applyAlignment="1">
      <alignment horizontal="center" vertical="center"/>
    </xf>
    <xf numFmtId="181" fontId="6" fillId="0" borderId="78" xfId="0" applyNumberFormat="1" applyFont="1" applyFill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181" fontId="6" fillId="0" borderId="80" xfId="0" applyNumberFormat="1" applyFont="1" applyFill="1" applyBorder="1" applyAlignment="1">
      <alignment horizontal="center" vertical="center"/>
    </xf>
    <xf numFmtId="181" fontId="6" fillId="0" borderId="81" xfId="0" applyNumberFormat="1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181" fontId="6" fillId="0" borderId="64" xfId="0" applyNumberFormat="1" applyFont="1" applyFill="1" applyBorder="1" applyAlignment="1">
      <alignment horizontal="center" vertical="center"/>
    </xf>
    <xf numFmtId="181" fontId="6" fillId="0" borderId="49" xfId="0" applyNumberFormat="1" applyFont="1" applyFill="1" applyBorder="1" applyAlignment="1">
      <alignment horizontal="center" vertical="center"/>
    </xf>
    <xf numFmtId="181" fontId="6" fillId="0" borderId="65" xfId="0" applyNumberFormat="1" applyFont="1" applyFill="1" applyBorder="1" applyAlignment="1">
      <alignment horizontal="center" vertical="center"/>
    </xf>
    <xf numFmtId="181" fontId="6" fillId="0" borderId="71" xfId="0" applyNumberFormat="1" applyFont="1" applyFill="1" applyBorder="1" applyAlignment="1">
      <alignment horizontal="center" vertical="center"/>
    </xf>
    <xf numFmtId="181" fontId="6" fillId="0" borderId="8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7" fillId="7" borderId="83" xfId="0" applyFont="1" applyFill="1" applyBorder="1" applyAlignment="1">
      <alignment horizontal="center" vertical="center"/>
    </xf>
    <xf numFmtId="0" fontId="7" fillId="7" borderId="84" xfId="0" applyFont="1" applyFill="1" applyBorder="1" applyAlignment="1">
      <alignment horizontal="center" vertical="center" wrapText="1"/>
    </xf>
    <xf numFmtId="0" fontId="7" fillId="7" borderId="85" xfId="0" applyFont="1" applyFill="1" applyBorder="1" applyAlignment="1">
      <alignment horizontal="center" vertical="center" wrapText="1"/>
    </xf>
    <xf numFmtId="0" fontId="7" fillId="7" borderId="86" xfId="0" applyFont="1" applyFill="1" applyBorder="1" applyAlignment="1">
      <alignment horizontal="center" vertical="center" wrapText="1"/>
    </xf>
    <xf numFmtId="177" fontId="6" fillId="0" borderId="46" xfId="0" applyNumberFormat="1" applyFont="1" applyFill="1" applyBorder="1" applyAlignment="1">
      <alignment horizontal="center" vertical="center"/>
    </xf>
    <xf numFmtId="177" fontId="6" fillId="0" borderId="45" xfId="0" applyNumberFormat="1" applyFont="1" applyFill="1" applyBorder="1" applyAlignment="1">
      <alignment horizontal="center" vertical="center"/>
    </xf>
    <xf numFmtId="177" fontId="6" fillId="0" borderId="47" xfId="0" applyNumberFormat="1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177" fontId="6" fillId="0" borderId="55" xfId="0" applyNumberFormat="1" applyFont="1" applyFill="1" applyBorder="1" applyAlignment="1">
      <alignment horizontal="center" vertical="center"/>
    </xf>
    <xf numFmtId="177" fontId="6" fillId="0" borderId="8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7" fillId="7" borderId="87" xfId="0" applyFont="1" applyFill="1" applyBorder="1" applyAlignment="1">
      <alignment horizontal="center" vertical="center"/>
    </xf>
    <xf numFmtId="0" fontId="7" fillId="7" borderId="77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88" xfId="0" applyFont="1" applyFill="1" applyBorder="1" applyAlignment="1">
      <alignment horizontal="center" vertical="center"/>
    </xf>
    <xf numFmtId="177" fontId="7" fillId="0" borderId="89" xfId="0" applyNumberFormat="1" applyFont="1" applyFill="1" applyBorder="1" applyAlignment="1">
      <alignment horizontal="center" vertical="center"/>
    </xf>
    <xf numFmtId="177" fontId="7" fillId="0" borderId="90" xfId="0" applyNumberFormat="1" applyFont="1" applyFill="1" applyBorder="1" applyAlignment="1">
      <alignment horizontal="center" vertical="center"/>
    </xf>
    <xf numFmtId="177" fontId="7" fillId="0" borderId="77" xfId="0" applyNumberFormat="1" applyFont="1" applyFill="1" applyBorder="1" applyAlignment="1">
      <alignment horizontal="center" vertical="center"/>
    </xf>
    <xf numFmtId="177" fontId="7" fillId="0" borderId="88" xfId="0" applyNumberFormat="1" applyFont="1" applyFill="1" applyBorder="1" applyAlignment="1">
      <alignment horizontal="center" vertical="center"/>
    </xf>
    <xf numFmtId="177" fontId="7" fillId="0" borderId="65" xfId="0" applyNumberFormat="1" applyFont="1" applyFill="1" applyBorder="1" applyAlignment="1">
      <alignment horizontal="center" vertical="center"/>
    </xf>
    <xf numFmtId="177" fontId="7" fillId="0" borderId="9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0" fontId="7" fillId="7" borderId="92" xfId="0" applyFont="1" applyFill="1" applyBorder="1" applyAlignment="1">
      <alignment horizontal="center" vertical="center"/>
    </xf>
    <xf numFmtId="0" fontId="7" fillId="7" borderId="93" xfId="0" applyFont="1" applyFill="1" applyBorder="1" applyAlignment="1">
      <alignment horizontal="center" vertical="center"/>
    </xf>
    <xf numFmtId="10" fontId="6" fillId="0" borderId="46" xfId="0" applyNumberFormat="1" applyFont="1" applyFill="1" applyBorder="1" applyAlignment="1">
      <alignment horizontal="center" vertical="center"/>
    </xf>
    <xf numFmtId="10" fontId="6" fillId="0" borderId="45" xfId="0" applyNumberFormat="1" applyFont="1" applyFill="1" applyBorder="1" applyAlignment="1">
      <alignment horizontal="center" vertical="center"/>
    </xf>
    <xf numFmtId="10" fontId="6" fillId="0" borderId="47" xfId="0" applyNumberFormat="1" applyFont="1" applyFill="1" applyBorder="1" applyAlignment="1">
      <alignment horizontal="center" vertical="center"/>
    </xf>
    <xf numFmtId="10" fontId="6" fillId="0" borderId="55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83" xfId="0" applyNumberFormat="1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6" fillId="0" borderId="42" xfId="0" applyFont="1" applyFill="1" applyBorder="1">
      <alignment vertical="center"/>
    </xf>
    <xf numFmtId="0" fontId="6" fillId="0" borderId="95" xfId="0" applyFont="1" applyFill="1" applyBorder="1" applyAlignment="1">
      <alignment horizontal="center" vertical="center"/>
    </xf>
    <xf numFmtId="0" fontId="6" fillId="0" borderId="43" xfId="0" applyFont="1" applyFill="1" applyBorder="1">
      <alignment vertical="center"/>
    </xf>
    <xf numFmtId="0" fontId="7" fillId="7" borderId="47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177" fontId="6" fillId="0" borderId="58" xfId="0" applyNumberFormat="1" applyFont="1" applyFill="1" applyBorder="1" applyAlignment="1">
      <alignment horizontal="center" vertical="center"/>
    </xf>
    <xf numFmtId="177" fontId="6" fillId="0" borderId="60" xfId="0" applyNumberFormat="1" applyFont="1" applyFill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/>
    </xf>
    <xf numFmtId="177" fontId="6" fillId="0" borderId="64" xfId="0" applyNumberFormat="1" applyFont="1" applyFill="1" applyBorder="1" applyAlignment="1">
      <alignment horizontal="center" vertical="center"/>
    </xf>
    <xf numFmtId="177" fontId="6" fillId="0" borderId="65" xfId="0" applyNumberFormat="1" applyFont="1" applyFill="1" applyBorder="1" applyAlignment="1">
      <alignment horizontal="center" vertical="center"/>
    </xf>
    <xf numFmtId="0" fontId="6" fillId="7" borderId="93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6" fillId="7" borderId="77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177" fontId="6" fillId="0" borderId="50" xfId="0" applyNumberFormat="1" applyFont="1" applyFill="1" applyBorder="1" applyAlignment="1">
      <alignment horizontal="center" vertical="center"/>
    </xf>
    <xf numFmtId="177" fontId="6" fillId="0" borderId="71" xfId="0" applyNumberFormat="1" applyFont="1" applyFill="1" applyBorder="1" applyAlignment="1">
      <alignment horizontal="center" vertical="center"/>
    </xf>
    <xf numFmtId="177" fontId="6" fillId="0" borderId="51" xfId="0" applyNumberFormat="1" applyFont="1" applyFill="1" applyBorder="1" applyAlignment="1">
      <alignment horizontal="center" vertical="center"/>
    </xf>
    <xf numFmtId="10" fontId="6" fillId="0" borderId="72" xfId="0" applyNumberFormat="1" applyFont="1" applyFill="1" applyBorder="1" applyAlignment="1">
      <alignment horizontal="center" vertical="center"/>
    </xf>
    <xf numFmtId="0" fontId="7" fillId="7" borderId="68" xfId="0" applyFont="1" applyFill="1" applyBorder="1" applyAlignment="1" applyProtection="1">
      <alignment horizontal="center" vertical="center"/>
      <protection locked="0"/>
    </xf>
    <xf numFmtId="0" fontId="7" fillId="7" borderId="52" xfId="0" applyFont="1" applyFill="1" applyBorder="1" applyAlignment="1" applyProtection="1">
      <alignment horizontal="center" vertical="center"/>
      <protection locked="0"/>
    </xf>
    <xf numFmtId="0" fontId="7" fillId="7" borderId="46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46" xfId="0" applyFont="1" applyFill="1" applyBorder="1" applyAlignment="1" applyProtection="1">
      <alignment horizontal="center" vertical="center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10" fontId="6" fillId="0" borderId="59" xfId="0" applyNumberFormat="1" applyFont="1" applyFill="1" applyBorder="1" applyAlignment="1">
      <alignment horizontal="center" vertical="center"/>
    </xf>
    <xf numFmtId="10" fontId="6" fillId="0" borderId="6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10" fontId="6" fillId="0" borderId="71" xfId="0" applyNumberFormat="1" applyFont="1" applyFill="1" applyBorder="1" applyAlignment="1">
      <alignment horizontal="center" vertical="center"/>
    </xf>
    <xf numFmtId="10" fontId="6" fillId="0" borderId="82" xfId="0" applyNumberFormat="1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 wrapText="1"/>
    </xf>
    <xf numFmtId="0" fontId="7" fillId="7" borderId="55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97" xfId="0" applyFont="1" applyFill="1" applyBorder="1" applyAlignment="1">
      <alignment horizontal="center" vertical="center" wrapText="1"/>
    </xf>
    <xf numFmtId="181" fontId="6" fillId="0" borderId="46" xfId="0" applyNumberFormat="1" applyFont="1" applyFill="1" applyBorder="1" applyAlignment="1">
      <alignment horizontal="center" vertical="center"/>
    </xf>
    <xf numFmtId="181" fontId="6" fillId="0" borderId="45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0" fontId="6" fillId="7" borderId="2" xfId="0" applyFont="1" applyFill="1" applyBorder="1">
      <alignment vertical="center"/>
    </xf>
    <xf numFmtId="0" fontId="14" fillId="7" borderId="46" xfId="0" applyFont="1" applyFill="1" applyBorder="1" applyAlignment="1">
      <alignment horizontal="center" vertical="center"/>
    </xf>
    <xf numFmtId="0" fontId="14" fillId="7" borderId="47" xfId="0" applyFont="1" applyFill="1" applyBorder="1" applyAlignment="1">
      <alignment horizontal="center" vertical="center"/>
    </xf>
    <xf numFmtId="0" fontId="6" fillId="7" borderId="98" xfId="0" applyFont="1" applyFill="1" applyBorder="1" applyAlignment="1">
      <alignment horizontal="center" vertical="center"/>
    </xf>
    <xf numFmtId="0" fontId="6" fillId="7" borderId="88" xfId="0" applyFont="1" applyFill="1" applyBorder="1" applyAlignment="1">
      <alignment horizontal="center" vertical="center"/>
    </xf>
    <xf numFmtId="181" fontId="6" fillId="0" borderId="90" xfId="0" applyNumberFormat="1" applyFont="1" applyFill="1" applyBorder="1" applyAlignment="1">
      <alignment horizontal="center" vertical="center"/>
    </xf>
    <xf numFmtId="10" fontId="6" fillId="0" borderId="49" xfId="0" applyNumberFormat="1" applyFont="1" applyFill="1" applyBorder="1" applyAlignment="1">
      <alignment horizontal="center" vertical="center"/>
    </xf>
    <xf numFmtId="181" fontId="6" fillId="0" borderId="50" xfId="0" applyNumberFormat="1" applyFont="1" applyFill="1" applyBorder="1" applyAlignment="1">
      <alignment horizontal="center" vertical="center"/>
    </xf>
    <xf numFmtId="181" fontId="6" fillId="0" borderId="99" xfId="0" applyNumberFormat="1" applyFont="1" applyFill="1" applyBorder="1" applyAlignment="1">
      <alignment horizontal="center" vertical="center"/>
    </xf>
    <xf numFmtId="0" fontId="7" fillId="7" borderId="100" xfId="0" applyFont="1" applyFill="1" applyBorder="1" applyAlignment="1" applyProtection="1">
      <alignment horizontal="center" vertical="center"/>
      <protection locked="0"/>
    </xf>
    <xf numFmtId="0" fontId="7" fillId="7" borderId="73" xfId="0" applyFont="1" applyFill="1" applyBorder="1" applyAlignment="1" applyProtection="1">
      <alignment horizontal="center" vertical="center"/>
      <protection locked="0"/>
    </xf>
    <xf numFmtId="0" fontId="7" fillId="7" borderId="40" xfId="0" applyFont="1" applyFill="1" applyBorder="1" applyAlignment="1" applyProtection="1">
      <alignment horizontal="center" vertical="center"/>
      <protection locked="0"/>
    </xf>
    <xf numFmtId="0" fontId="7" fillId="7" borderId="101" xfId="0" applyFont="1" applyFill="1" applyBorder="1" applyAlignment="1" applyProtection="1">
      <alignment horizontal="center" vertical="center"/>
      <protection locked="0"/>
    </xf>
    <xf numFmtId="0" fontId="7" fillId="7" borderId="76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102" xfId="0" applyFont="1" applyFill="1" applyBorder="1" applyAlignment="1" applyProtection="1">
      <alignment horizontal="center" vertical="center"/>
      <protection locked="0"/>
    </xf>
    <xf numFmtId="181" fontId="6" fillId="0" borderId="94" xfId="0" applyNumberFormat="1" applyFont="1" applyFill="1" applyBorder="1" applyAlignment="1">
      <alignment horizontal="center" vertical="center"/>
    </xf>
    <xf numFmtId="181" fontId="6" fillId="0" borderId="88" xfId="0" applyNumberFormat="1" applyFont="1" applyFill="1" applyBorder="1" applyAlignment="1">
      <alignment horizontal="center" vertical="center"/>
    </xf>
    <xf numFmtId="0" fontId="7" fillId="7" borderId="102" xfId="0" applyFont="1" applyFill="1" applyBorder="1" applyAlignment="1">
      <alignment horizontal="center" vertical="center"/>
    </xf>
    <xf numFmtId="0" fontId="14" fillId="7" borderId="76" xfId="0" applyFont="1" applyFill="1" applyBorder="1" applyAlignment="1">
      <alignment horizontal="center" vertical="center"/>
    </xf>
    <xf numFmtId="0" fontId="14" fillId="7" borderId="103" xfId="0" applyFont="1" applyFill="1" applyBorder="1" applyAlignment="1">
      <alignment horizontal="center" vertical="center"/>
    </xf>
    <xf numFmtId="181" fontId="6" fillId="0" borderId="104" xfId="0" applyNumberFormat="1" applyFont="1" applyFill="1" applyBorder="1" applyAlignment="1">
      <alignment horizontal="center" vertical="center"/>
    </xf>
    <xf numFmtId="177" fontId="6" fillId="0" borderId="105" xfId="0" applyNumberFormat="1" applyFont="1" applyFill="1" applyBorder="1" applyAlignment="1">
      <alignment horizontal="center" vertical="center"/>
    </xf>
    <xf numFmtId="177" fontId="6" fillId="0" borderId="106" xfId="0" applyNumberFormat="1" applyFont="1" applyFill="1" applyBorder="1" applyAlignment="1">
      <alignment horizontal="center" vertical="center"/>
    </xf>
    <xf numFmtId="181" fontId="6" fillId="0" borderId="105" xfId="0" applyNumberFormat="1" applyFont="1" applyFill="1" applyBorder="1" applyAlignment="1">
      <alignment horizontal="center" vertical="center"/>
    </xf>
    <xf numFmtId="177" fontId="6" fillId="0" borderId="104" xfId="0" applyNumberFormat="1" applyFont="1" applyFill="1" applyBorder="1" applyAlignment="1">
      <alignment horizontal="center" vertical="center"/>
    </xf>
    <xf numFmtId="181" fontId="6" fillId="0" borderId="107" xfId="0" applyNumberFormat="1" applyFon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 wrapText="1"/>
    </xf>
    <xf numFmtId="0" fontId="6" fillId="7" borderId="41" xfId="0" applyFont="1" applyFill="1" applyBorder="1">
      <alignment vertical="center"/>
    </xf>
    <xf numFmtId="0" fontId="6" fillId="0" borderId="108" xfId="0" applyFont="1" applyBorder="1" applyAlignment="1">
      <alignment horizontal="center" vertical="center"/>
    </xf>
    <xf numFmtId="0" fontId="7" fillId="7" borderId="54" xfId="0" applyFont="1" applyFill="1" applyBorder="1" applyAlignment="1">
      <alignment horizontal="center" vertical="center" wrapText="1"/>
    </xf>
    <xf numFmtId="0" fontId="6" fillId="7" borderId="54" xfId="0" applyFont="1" applyFill="1" applyBorder="1">
      <alignment vertical="center"/>
    </xf>
    <xf numFmtId="1" fontId="6" fillId="0" borderId="59" xfId="0" applyNumberFormat="1" applyFont="1" applyFill="1" applyBorder="1" applyAlignment="1">
      <alignment horizontal="center" vertical="center"/>
    </xf>
    <xf numFmtId="1" fontId="6" fillId="0" borderId="60" xfId="0" applyNumberFormat="1" applyFont="1" applyFill="1" applyBorder="1" applyAlignment="1">
      <alignment horizontal="center" vertical="center"/>
    </xf>
    <xf numFmtId="177" fontId="6" fillId="0" borderId="59" xfId="0" applyNumberFormat="1" applyFont="1" applyFill="1" applyBorder="1" applyAlignment="1">
      <alignment horizontal="center" vertical="center"/>
    </xf>
    <xf numFmtId="177" fontId="6" fillId="0" borderId="94" xfId="0" applyNumberFormat="1" applyFont="1" applyFill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7" fillId="7" borderId="110" xfId="0" applyFont="1" applyFill="1" applyBorder="1" applyAlignment="1">
      <alignment horizontal="center" vertical="center"/>
    </xf>
    <xf numFmtId="0" fontId="6" fillId="7" borderId="110" xfId="0" applyFont="1" applyFill="1" applyBorder="1">
      <alignment vertical="center"/>
    </xf>
    <xf numFmtId="1" fontId="6" fillId="0" borderId="49" xfId="0" applyNumberFormat="1" applyFont="1" applyFill="1" applyBorder="1" applyAlignment="1">
      <alignment horizontal="center" vertical="center"/>
    </xf>
    <xf numFmtId="177" fontId="6" fillId="0" borderId="91" xfId="0" applyNumberFormat="1" applyFont="1" applyFill="1" applyBorder="1" applyAlignment="1">
      <alignment horizontal="center" vertical="center"/>
    </xf>
    <xf numFmtId="0" fontId="12" fillId="0" borderId="111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0" fontId="12" fillId="0" borderId="113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177" fontId="6" fillId="0" borderId="95" xfId="0" applyNumberFormat="1" applyFont="1" applyFill="1" applyBorder="1" applyAlignment="1">
      <alignment horizontal="center" vertical="center"/>
    </xf>
    <xf numFmtId="177" fontId="6" fillId="0" borderId="88" xfId="0" applyNumberFormat="1" applyFont="1" applyFill="1" applyBorder="1" applyAlignment="1">
      <alignment horizontal="center" vertical="center"/>
    </xf>
    <xf numFmtId="177" fontId="6" fillId="0" borderId="99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177" fontId="6" fillId="0" borderId="73" xfId="0" applyNumberFormat="1" applyFont="1" applyFill="1" applyBorder="1" applyAlignment="1">
      <alignment horizontal="center" vertical="center"/>
    </xf>
    <xf numFmtId="177" fontId="6" fillId="0" borderId="101" xfId="0" applyNumberFormat="1" applyFont="1" applyFill="1" applyBorder="1" applyAlignment="1">
      <alignment horizontal="center" vertical="center"/>
    </xf>
    <xf numFmtId="177" fontId="6" fillId="0" borderId="72" xfId="0" applyNumberFormat="1" applyFont="1" applyFill="1" applyBorder="1" applyAlignment="1">
      <alignment horizontal="center" vertical="center"/>
    </xf>
    <xf numFmtId="177" fontId="6" fillId="0" borderId="114" xfId="0" applyNumberFormat="1" applyFont="1" applyFill="1" applyBorder="1" applyAlignment="1">
      <alignment horizontal="center" vertical="center"/>
    </xf>
    <xf numFmtId="10" fontId="6" fillId="0" borderId="50" xfId="0" applyNumberFormat="1" applyFont="1" applyFill="1" applyBorder="1" applyAlignment="1">
      <alignment horizontal="center" vertical="center"/>
    </xf>
    <xf numFmtId="10" fontId="6" fillId="0" borderId="51" xfId="0" applyNumberFormat="1" applyFont="1" applyFill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10" fontId="6" fillId="0" borderId="116" xfId="0" applyNumberFormat="1" applyFont="1" applyFill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6" borderId="0" xfId="0" applyFont="1" applyFill="1">
      <alignment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6" borderId="48" xfId="0" applyFont="1" applyFill="1" applyBorder="1" applyAlignment="1">
      <alignment horizontal="center" vertical="center"/>
    </xf>
    <xf numFmtId="0" fontId="16" fillId="6" borderId="49" xfId="0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8" fillId="0" borderId="39" xfId="0" applyFont="1" applyBorder="1" applyAlignment="1">
      <alignment horizontal="center" vertical="center" textRotation="255"/>
    </xf>
    <xf numFmtId="0" fontId="18" fillId="0" borderId="101" xfId="0" applyFont="1" applyBorder="1" applyAlignment="1">
      <alignment horizontal="center" vertical="center" textRotation="255"/>
    </xf>
    <xf numFmtId="0" fontId="6" fillId="0" borderId="27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/>
    </xf>
    <xf numFmtId="0" fontId="18" fillId="0" borderId="42" xfId="0" applyFont="1" applyBorder="1" applyAlignment="1">
      <alignment horizontal="center" vertical="center" textRotation="255"/>
    </xf>
    <xf numFmtId="0" fontId="18" fillId="0" borderId="88" xfId="0" applyFont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18" fillId="0" borderId="48" xfId="0" applyFont="1" applyBorder="1" applyAlignment="1">
      <alignment horizontal="center" vertical="center" textRotation="255"/>
    </xf>
    <xf numFmtId="0" fontId="18" fillId="0" borderId="91" xfId="0" applyFont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left" vertical="top"/>
    </xf>
    <xf numFmtId="0" fontId="6" fillId="0" borderId="110" xfId="0" applyFont="1" applyFill="1" applyBorder="1" applyAlignment="1">
      <alignment horizontal="left" vertical="top"/>
    </xf>
    <xf numFmtId="0" fontId="20" fillId="6" borderId="0" xfId="0" applyFont="1" applyFill="1" applyBorder="1" applyAlignment="1">
      <alignment vertical="center"/>
    </xf>
    <xf numFmtId="0" fontId="21" fillId="6" borderId="0" xfId="0" applyFont="1" applyFill="1" applyAlignment="1">
      <alignment vertical="center"/>
    </xf>
    <xf numFmtId="0" fontId="5" fillId="8" borderId="118" xfId="0" applyFont="1" applyFill="1" applyBorder="1" applyAlignment="1">
      <alignment vertical="center"/>
    </xf>
    <xf numFmtId="0" fontId="5" fillId="8" borderId="74" xfId="0" applyFont="1" applyFill="1" applyBorder="1" applyAlignment="1">
      <alignment horizontal="center" vertical="center"/>
    </xf>
    <xf numFmtId="0" fontId="5" fillId="8" borderId="75" xfId="0" applyFont="1" applyFill="1" applyBorder="1" applyAlignment="1">
      <alignment horizontal="center" vertical="center"/>
    </xf>
    <xf numFmtId="0" fontId="4" fillId="8" borderId="108" xfId="0" applyFont="1" applyFill="1" applyBorder="1" applyAlignment="1">
      <alignment horizontal="center" vertical="center"/>
    </xf>
    <xf numFmtId="0" fontId="4" fillId="8" borderId="119" xfId="0" applyFont="1" applyFill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182" fontId="6" fillId="0" borderId="121" xfId="0" applyNumberFormat="1" applyFont="1" applyFill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2" fontId="6" fillId="0" borderId="14" xfId="0" applyNumberFormat="1" applyFont="1" applyFill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180" fontId="6" fillId="0" borderId="18" xfId="13" applyNumberFormat="1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vertical="center"/>
    </xf>
    <xf numFmtId="182" fontId="6" fillId="9" borderId="121" xfId="0" applyNumberFormat="1" applyFont="1" applyFill="1" applyBorder="1" applyAlignment="1">
      <alignment horizontal="center" vertical="center"/>
    </xf>
    <xf numFmtId="180" fontId="6" fillId="0" borderId="18" xfId="0" applyNumberFormat="1" applyFont="1" applyFill="1" applyBorder="1" applyAlignment="1">
      <alignment horizontal="center" vertical="center"/>
    </xf>
    <xf numFmtId="0" fontId="19" fillId="6" borderId="0" xfId="0" applyFont="1" applyFill="1" applyBorder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100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4" fillId="0" borderId="125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6" fillId="0" borderId="12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7" xfId="0" applyFont="1" applyFill="1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4" fillId="10" borderId="129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30" xfId="0" applyFont="1" applyFill="1" applyBorder="1" applyAlignment="1">
      <alignment horizontal="center" vertical="center"/>
    </xf>
    <xf numFmtId="0" fontId="5" fillId="8" borderId="131" xfId="0" applyFont="1" applyFill="1" applyBorder="1" applyAlignment="1">
      <alignment horizontal="center" vertical="center"/>
    </xf>
    <xf numFmtId="0" fontId="5" fillId="8" borderId="115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vertical="center"/>
    </xf>
    <xf numFmtId="181" fontId="5" fillId="0" borderId="38" xfId="0" applyNumberFormat="1" applyFont="1" applyFill="1" applyBorder="1" applyAlignment="1">
      <alignment horizontal="center" vertical="center"/>
    </xf>
    <xf numFmtId="181" fontId="7" fillId="0" borderId="10" xfId="0" applyNumberFormat="1" applyFont="1" applyFill="1" applyBorder="1" applyAlignment="1">
      <alignment horizontal="center" vertical="center"/>
    </xf>
    <xf numFmtId="181" fontId="5" fillId="0" borderId="14" xfId="0" applyNumberFormat="1" applyFont="1" applyFill="1" applyBorder="1" applyAlignment="1">
      <alignment horizontal="center" vertical="center"/>
    </xf>
    <xf numFmtId="181" fontId="7" fillId="0" borderId="14" xfId="0" applyNumberFormat="1" applyFont="1" applyFill="1" applyBorder="1" applyAlignment="1">
      <alignment horizontal="center" vertical="center"/>
    </xf>
    <xf numFmtId="181" fontId="5" fillId="0" borderId="22" xfId="0" applyNumberFormat="1" applyFont="1" applyFill="1" applyBorder="1" applyAlignment="1">
      <alignment horizontal="center" vertical="center"/>
    </xf>
    <xf numFmtId="9" fontId="7" fillId="0" borderId="38" xfId="0" applyNumberFormat="1" applyFont="1" applyFill="1" applyBorder="1" applyAlignment="1" applyProtection="1">
      <alignment horizontal="center" vertical="center"/>
    </xf>
    <xf numFmtId="10" fontId="6" fillId="0" borderId="22" xfId="0" applyNumberFormat="1" applyFont="1" applyFill="1" applyBorder="1" applyAlignment="1">
      <alignment horizontal="center" vertical="center"/>
    </xf>
    <xf numFmtId="10" fontId="7" fillId="0" borderId="38" xfId="0" applyNumberFormat="1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center" vertical="center"/>
    </xf>
    <xf numFmtId="0" fontId="4" fillId="0" borderId="132" xfId="0" applyFont="1" applyBorder="1" applyAlignment="1">
      <alignment horizontal="center" vertical="center" textRotation="255" readingOrder="2"/>
    </xf>
    <xf numFmtId="0" fontId="4" fillId="0" borderId="133" xfId="0" applyFont="1" applyBorder="1" applyAlignment="1">
      <alignment horizontal="center" vertical="center" readingOrder="2"/>
    </xf>
    <xf numFmtId="0" fontId="4" fillId="0" borderId="134" xfId="0" applyFont="1" applyBorder="1" applyAlignment="1">
      <alignment horizontal="center" vertical="center" readingOrder="2"/>
    </xf>
    <xf numFmtId="0" fontId="4" fillId="0" borderId="135" xfId="0" applyFont="1" applyBorder="1" applyAlignment="1">
      <alignment horizontal="center" vertical="center" textRotation="255" readingOrder="2"/>
    </xf>
    <xf numFmtId="0" fontId="6" fillId="0" borderId="68" xfId="0" applyFont="1" applyFill="1" applyBorder="1" applyAlignment="1">
      <alignment horizontal="left" vertical="top"/>
    </xf>
    <xf numFmtId="0" fontId="6" fillId="0" borderId="39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/>
    </xf>
    <xf numFmtId="0" fontId="6" fillId="0" borderId="46" xfId="0" applyFont="1" applyFill="1" applyBorder="1" applyAlignment="1">
      <alignment horizontal="left" vertical="top"/>
    </xf>
    <xf numFmtId="0" fontId="6" fillId="0" borderId="4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50" xfId="0" applyFont="1" applyFill="1" applyBorder="1" applyAlignment="1">
      <alignment horizontal="left" vertical="top"/>
    </xf>
    <xf numFmtId="0" fontId="6" fillId="0" borderId="48" xfId="0" applyFont="1" applyFill="1" applyBorder="1" applyAlignment="1">
      <alignment horizontal="left" vertical="top"/>
    </xf>
    <xf numFmtId="0" fontId="6" fillId="0" borderId="49" xfId="0" applyFont="1" applyFill="1" applyBorder="1" applyAlignment="1">
      <alignment horizontal="left" vertical="top"/>
    </xf>
    <xf numFmtId="0" fontId="5" fillId="8" borderId="136" xfId="0" applyFont="1" applyFill="1" applyBorder="1" applyAlignment="1">
      <alignment horizontal="center" vertical="center"/>
    </xf>
    <xf numFmtId="0" fontId="5" fillId="8" borderId="75" xfId="0" applyFont="1" applyFill="1" applyBorder="1" applyAlignment="1">
      <alignment vertical="center"/>
    </xf>
    <xf numFmtId="0" fontId="5" fillId="8" borderId="137" xfId="0" applyFont="1" applyFill="1" applyBorder="1" applyAlignment="1">
      <alignment vertical="center"/>
    </xf>
    <xf numFmtId="0" fontId="4" fillId="8" borderId="55" xfId="0" applyFont="1" applyFill="1" applyBorder="1" applyAlignment="1">
      <alignment horizontal="center" vertical="center"/>
    </xf>
    <xf numFmtId="0" fontId="4" fillId="8" borderId="63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88" xfId="0" applyFont="1" applyFill="1" applyBorder="1" applyAlignment="1">
      <alignment horizontal="center" vertical="center"/>
    </xf>
    <xf numFmtId="182" fontId="6" fillId="0" borderId="138" xfId="0" applyNumberFormat="1" applyFont="1" applyFill="1" applyBorder="1" applyAlignment="1">
      <alignment horizontal="center" vertical="center"/>
    </xf>
    <xf numFmtId="182" fontId="0" fillId="0" borderId="84" xfId="0" applyNumberFormat="1" applyFont="1" applyFill="1" applyBorder="1" applyAlignment="1">
      <alignment horizontal="center" vertical="center"/>
    </xf>
    <xf numFmtId="182" fontId="0" fillId="0" borderId="85" xfId="0" applyNumberFormat="1" applyFont="1" applyFill="1" applyBorder="1" applyAlignment="1">
      <alignment horizontal="center" vertical="center"/>
    </xf>
    <xf numFmtId="182" fontId="0" fillId="0" borderId="139" xfId="0" applyNumberFormat="1" applyFont="1" applyFill="1" applyBorder="1" applyAlignment="1">
      <alignment horizontal="center" vertical="center"/>
    </xf>
    <xf numFmtId="182" fontId="6" fillId="0" borderId="127" xfId="0" applyNumberFormat="1" applyFont="1" applyFill="1" applyBorder="1" applyAlignment="1">
      <alignment horizontal="center" vertical="center"/>
    </xf>
    <xf numFmtId="182" fontId="0" fillId="0" borderId="55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Alignment="1">
      <alignment horizontal="center" vertical="center"/>
    </xf>
    <xf numFmtId="182" fontId="0" fillId="0" borderId="88" xfId="0" applyNumberFormat="1" applyFont="1" applyFill="1" applyBorder="1" applyAlignment="1">
      <alignment horizontal="center" vertical="center"/>
    </xf>
    <xf numFmtId="180" fontId="6" fillId="0" borderId="35" xfId="0" applyNumberFormat="1" applyFont="1" applyFill="1" applyBorder="1" applyAlignment="1">
      <alignment horizontal="center" vertical="center"/>
    </xf>
    <xf numFmtId="182" fontId="0" fillId="0" borderId="72" xfId="0" applyNumberFormat="1" applyFont="1" applyFill="1" applyBorder="1" applyAlignment="1">
      <alignment horizontal="center" vertical="center"/>
    </xf>
    <xf numFmtId="182" fontId="0" fillId="0" borderId="49" xfId="0" applyNumberFormat="1" applyFont="1" applyFill="1" applyBorder="1" applyAlignment="1">
      <alignment horizontal="center" vertical="center"/>
    </xf>
    <xf numFmtId="182" fontId="0" fillId="0" borderId="91" xfId="0" applyNumberFormat="1" applyFont="1" applyFill="1" applyBorder="1" applyAlignment="1">
      <alignment horizontal="center" vertical="center"/>
    </xf>
    <xf numFmtId="0" fontId="5" fillId="8" borderId="137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182" fontId="6" fillId="9" borderId="138" xfId="0" applyNumberFormat="1" applyFont="1" applyFill="1" applyBorder="1" applyAlignment="1">
      <alignment horizontal="center" vertical="center"/>
    </xf>
    <xf numFmtId="180" fontId="6" fillId="10" borderId="130" xfId="0" applyNumberFormat="1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 wrapText="1"/>
    </xf>
    <xf numFmtId="0" fontId="4" fillId="8" borderId="73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76" xfId="0" applyFont="1" applyFill="1" applyBorder="1" applyAlignment="1">
      <alignment horizontal="center" vertical="center" wrapText="1"/>
    </xf>
    <xf numFmtId="0" fontId="4" fillId="8" borderId="53" xfId="0" applyFont="1" applyFill="1" applyBorder="1" applyAlignment="1">
      <alignment horizontal="center" vertical="center" wrapText="1"/>
    </xf>
    <xf numFmtId="0" fontId="6" fillId="0" borderId="140" xfId="0" applyFont="1" applyFill="1" applyBorder="1" applyAlignment="1">
      <alignment horizontal="center" vertical="center"/>
    </xf>
    <xf numFmtId="0" fontId="6" fillId="0" borderId="141" xfId="0" applyFont="1" applyFill="1" applyBorder="1" applyAlignment="1">
      <alignment horizontal="center" vertical="center"/>
    </xf>
    <xf numFmtId="0" fontId="6" fillId="10" borderId="142" xfId="0" applyFont="1" applyFill="1" applyBorder="1" applyAlignment="1">
      <alignment horizontal="center" vertical="center"/>
    </xf>
    <xf numFmtId="0" fontId="6" fillId="10" borderId="130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5" fillId="8" borderId="143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90" xfId="0" applyFont="1" applyFill="1" applyBorder="1" applyAlignment="1">
      <alignment horizontal="center" vertical="center"/>
    </xf>
    <xf numFmtId="181" fontId="7" fillId="0" borderId="126" xfId="0" applyNumberFormat="1" applyFont="1" applyFill="1" applyBorder="1" applyAlignment="1">
      <alignment horizontal="center" vertical="center"/>
    </xf>
    <xf numFmtId="181" fontId="26" fillId="0" borderId="55" xfId="0" applyNumberFormat="1" applyFont="1" applyFill="1" applyBorder="1" applyAlignment="1">
      <alignment horizontal="center" vertical="center"/>
    </xf>
    <xf numFmtId="181" fontId="26" fillId="0" borderId="0" xfId="0" applyNumberFormat="1" applyFont="1" applyFill="1" applyBorder="1" applyAlignment="1">
      <alignment horizontal="center" vertical="center"/>
    </xf>
    <xf numFmtId="181" fontId="26" fillId="0" borderId="88" xfId="0" applyNumberFormat="1" applyFont="1" applyFill="1" applyBorder="1" applyAlignment="1">
      <alignment horizontal="center" vertical="center"/>
    </xf>
    <xf numFmtId="181" fontId="26" fillId="0" borderId="0" xfId="0" applyNumberFormat="1" applyFont="1" applyFill="1" applyAlignment="1">
      <alignment horizontal="center" vertical="center"/>
    </xf>
    <xf numFmtId="177" fontId="6" fillId="0" borderId="35" xfId="0" applyNumberFormat="1" applyFont="1" applyFill="1" applyBorder="1" applyAlignment="1">
      <alignment horizontal="center" vertical="center"/>
    </xf>
    <xf numFmtId="10" fontId="6" fillId="0" borderId="35" xfId="0" applyNumberFormat="1" applyFont="1" applyFill="1" applyBorder="1" applyAlignment="1">
      <alignment horizontal="center" vertical="center"/>
    </xf>
    <xf numFmtId="0" fontId="4" fillId="0" borderId="133" xfId="0" applyFont="1" applyBorder="1" applyAlignment="1">
      <alignment horizontal="center" vertical="center"/>
    </xf>
    <xf numFmtId="0" fontId="4" fillId="0" borderId="134" xfId="0" applyFont="1" applyBorder="1" applyAlignment="1">
      <alignment horizontal="center" vertical="center"/>
    </xf>
    <xf numFmtId="0" fontId="6" fillId="0" borderId="133" xfId="0" applyFont="1" applyBorder="1" applyAlignment="1">
      <alignment horizontal="center" vertical="center"/>
    </xf>
    <xf numFmtId="0" fontId="6" fillId="0" borderId="134" xfId="0" applyFont="1" applyBorder="1" applyAlignment="1">
      <alignment horizontal="center" vertical="center"/>
    </xf>
    <xf numFmtId="0" fontId="6" fillId="0" borderId="101" xfId="0" applyFont="1" applyFill="1" applyBorder="1" applyAlignment="1">
      <alignment horizontal="left" vertical="top"/>
    </xf>
    <xf numFmtId="0" fontId="6" fillId="0" borderId="88" xfId="0" applyFont="1" applyFill="1" applyBorder="1" applyAlignment="1">
      <alignment horizontal="left" vertical="top"/>
    </xf>
    <xf numFmtId="0" fontId="6" fillId="0" borderId="91" xfId="0" applyFont="1" applyFill="1" applyBorder="1" applyAlignment="1">
      <alignment horizontal="left" vertical="top"/>
    </xf>
    <xf numFmtId="0" fontId="16" fillId="6" borderId="0" xfId="0" applyFont="1" applyFill="1" applyBorder="1">
      <alignment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0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02" xfId="0" applyFont="1" applyFill="1" applyBorder="1" applyAlignment="1">
      <alignment horizontal="center" vertical="center"/>
    </xf>
    <xf numFmtId="10" fontId="6" fillId="0" borderId="126" xfId="0" applyNumberFormat="1" applyFont="1" applyFill="1" applyBorder="1" applyAlignment="1">
      <alignment horizontal="center" vertical="center"/>
    </xf>
    <xf numFmtId="10" fontId="6" fillId="0" borderId="9" xfId="0" applyNumberFormat="1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 wrapText="1"/>
    </xf>
    <xf numFmtId="10" fontId="6" fillId="0" borderId="127" xfId="0" applyNumberFormat="1" applyFont="1" applyFill="1" applyBorder="1" applyAlignment="1">
      <alignment horizontal="center" vertical="center"/>
    </xf>
    <xf numFmtId="10" fontId="6" fillId="0" borderId="13" xfId="0" applyNumberFormat="1" applyFont="1" applyFill="1" applyBorder="1" applyAlignment="1">
      <alignment horizontal="center" vertical="center"/>
    </xf>
    <xf numFmtId="10" fontId="6" fillId="10" borderId="130" xfId="0" applyNumberFormat="1" applyFont="1" applyFill="1" applyBorder="1" applyAlignment="1">
      <alignment horizontal="center" vertical="center"/>
    </xf>
    <xf numFmtId="10" fontId="6" fillId="10" borderId="17" xfId="0" applyNumberFormat="1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91" xfId="0" applyFont="1" applyFill="1" applyBorder="1" applyAlignment="1">
      <alignment horizontal="center" vertical="center" wrapText="1"/>
    </xf>
    <xf numFmtId="0" fontId="19" fillId="6" borderId="0" xfId="0" applyFont="1" applyFill="1">
      <alignment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7" fillId="0" borderId="22" xfId="0" applyNumberFormat="1" applyFont="1" applyFill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181" fontId="5" fillId="0" borderId="18" xfId="0" applyNumberFormat="1" applyFont="1" applyFill="1" applyBorder="1" applyAlignment="1">
      <alignment horizontal="center" vertical="center"/>
    </xf>
    <xf numFmtId="181" fontId="7" fillId="0" borderId="18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81" fontId="22" fillId="0" borderId="0" xfId="0" applyNumberFormat="1" applyFont="1" applyFill="1" applyAlignment="1">
      <alignment horizontal="center" vertical="center"/>
    </xf>
    <xf numFmtId="181" fontId="28" fillId="0" borderId="0" xfId="0" applyNumberFormat="1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>
      <alignment horizontal="center" vertical="center"/>
    </xf>
    <xf numFmtId="0" fontId="5" fillId="8" borderId="118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vertical="center"/>
    </xf>
    <xf numFmtId="0" fontId="4" fillId="8" borderId="144" xfId="0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/>
    </xf>
    <xf numFmtId="181" fontId="7" fillId="9" borderId="10" xfId="0" applyNumberFormat="1" applyFont="1" applyFill="1" applyBorder="1" applyAlignment="1">
      <alignment horizontal="center" vertical="center"/>
    </xf>
    <xf numFmtId="10" fontId="7" fillId="0" borderId="10" xfId="0" applyNumberFormat="1" applyFont="1" applyFill="1" applyBorder="1" applyAlignment="1">
      <alignment horizontal="center" vertical="center"/>
    </xf>
    <xf numFmtId="10" fontId="7" fillId="0" borderId="10" xfId="0" applyNumberFormat="1" applyFont="1" applyFill="1" applyBorder="1" applyAlignment="1" applyProtection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/>
    </xf>
    <xf numFmtId="177" fontId="6" fillId="9" borderId="22" xfId="0" applyNumberFormat="1" applyFont="1" applyFill="1" applyBorder="1" applyAlignment="1">
      <alignment horizontal="center" vertical="center"/>
    </xf>
    <xf numFmtId="181" fontId="6" fillId="0" borderId="22" xfId="0" applyNumberFormat="1" applyFont="1" applyFill="1" applyBorder="1" applyAlignment="1">
      <alignment horizontal="center" vertical="center"/>
    </xf>
    <xf numFmtId="181" fontId="5" fillId="0" borderId="142" xfId="0" applyNumberFormat="1" applyFont="1" applyFill="1" applyBorder="1" applyAlignment="1">
      <alignment horizontal="center" vertical="center"/>
    </xf>
    <xf numFmtId="10" fontId="6" fillId="0" borderId="18" xfId="13" applyNumberFormat="1" applyFont="1" applyFill="1" applyBorder="1" applyAlignment="1">
      <alignment horizontal="center" vertical="center"/>
    </xf>
    <xf numFmtId="0" fontId="4" fillId="0" borderId="145" xfId="0" applyFont="1" applyBorder="1" applyAlignment="1">
      <alignment horizontal="center" vertical="center"/>
    </xf>
    <xf numFmtId="0" fontId="24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0" fontId="6" fillId="0" borderId="146" xfId="0" applyNumberFormat="1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 wrapText="1"/>
    </xf>
    <xf numFmtId="0" fontId="23" fillId="0" borderId="14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0" fontId="6" fillId="0" borderId="148" xfId="0" applyNumberFormat="1" applyFont="1" applyFill="1" applyBorder="1" applyAlignment="1">
      <alignment horizontal="center" vertical="center"/>
    </xf>
    <xf numFmtId="176" fontId="6" fillId="0" borderId="127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0" fontId="25" fillId="0" borderId="14" xfId="0" applyNumberFormat="1" applyFont="1" applyFill="1" applyBorder="1" applyAlignment="1">
      <alignment horizontal="center" vertical="center"/>
    </xf>
    <xf numFmtId="10" fontId="6" fillId="0" borderId="149" xfId="0" applyNumberFormat="1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0" fontId="4" fillId="0" borderId="150" xfId="0" applyFont="1" applyBorder="1" applyAlignment="1">
      <alignment horizontal="center" vertical="center"/>
    </xf>
    <xf numFmtId="0" fontId="4" fillId="10" borderId="124" xfId="0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10" borderId="18" xfId="0" applyNumberFormat="1" applyFont="1" applyFill="1" applyBorder="1" applyAlignment="1">
      <alignment horizontal="center" vertical="center"/>
    </xf>
    <xf numFmtId="10" fontId="6" fillId="10" borderId="151" xfId="0" applyNumberFormat="1" applyFont="1" applyFill="1" applyBorder="1" applyAlignment="1">
      <alignment horizontal="center" vertical="center"/>
    </xf>
    <xf numFmtId="0" fontId="21" fillId="6" borderId="0" xfId="0" applyFont="1" applyFill="1" applyAlignment="1">
      <alignment horizontal="left" vertical="center"/>
    </xf>
    <xf numFmtId="0" fontId="30" fillId="6" borderId="0" xfId="0" applyFont="1" applyFill="1" applyAlignment="1">
      <alignment horizontal="left" vertical="center"/>
    </xf>
    <xf numFmtId="177" fontId="6" fillId="0" borderId="121" xfId="0" applyNumberFormat="1" applyFont="1" applyFill="1" applyBorder="1" applyAlignment="1">
      <alignment horizontal="center" vertical="center"/>
    </xf>
    <xf numFmtId="177" fontId="6" fillId="0" borderId="18" xfId="13" applyNumberFormat="1" applyFont="1" applyFill="1" applyBorder="1" applyAlignment="1">
      <alignment horizontal="center" vertical="center"/>
    </xf>
    <xf numFmtId="177" fontId="6" fillId="9" borderId="121" xfId="0" applyNumberFormat="1" applyFont="1" applyFill="1" applyBorder="1" applyAlignment="1">
      <alignment horizontal="center" vertical="center"/>
    </xf>
    <xf numFmtId="181" fontId="6" fillId="0" borderId="18" xfId="0" applyNumberFormat="1" applyFont="1" applyFill="1" applyBorder="1" applyAlignment="1">
      <alignment horizontal="center" vertical="center"/>
    </xf>
    <xf numFmtId="0" fontId="5" fillId="8" borderId="39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0" fontId="5" fillId="8" borderId="73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5" fillId="8" borderId="52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76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52" xfId="0" applyFont="1" applyFill="1" applyBorder="1" applyAlignment="1">
      <alignment horizontal="center" vertical="center"/>
    </xf>
    <xf numFmtId="177" fontId="7" fillId="6" borderId="0" xfId="0" applyNumberFormat="1" applyFont="1" applyFill="1" applyAlignment="1">
      <alignment horizontal="center" vertical="center"/>
    </xf>
    <xf numFmtId="177" fontId="7" fillId="6" borderId="152" xfId="0" applyNumberFormat="1" applyFont="1" applyFill="1" applyBorder="1" applyAlignment="1">
      <alignment horizontal="center" vertical="center"/>
    </xf>
    <xf numFmtId="181" fontId="26" fillId="0" borderId="72" xfId="0" applyNumberFormat="1" applyFont="1" applyFill="1" applyBorder="1" applyAlignment="1">
      <alignment horizontal="center" vertical="center"/>
    </xf>
    <xf numFmtId="181" fontId="26" fillId="0" borderId="49" xfId="0" applyNumberFormat="1" applyFont="1" applyFill="1" applyBorder="1" applyAlignment="1">
      <alignment horizontal="center" vertical="center"/>
    </xf>
    <xf numFmtId="181" fontId="26" fillId="0" borderId="91" xfId="0" applyNumberFormat="1" applyFont="1" applyFill="1" applyBorder="1" applyAlignment="1">
      <alignment horizontal="center" vertical="center"/>
    </xf>
    <xf numFmtId="181" fontId="31" fillId="0" borderId="0" xfId="0" applyNumberFormat="1" applyFont="1" applyFill="1" applyAlignment="1">
      <alignment horizontal="center" vertical="center"/>
    </xf>
    <xf numFmtId="0" fontId="4" fillId="8" borderId="76" xfId="0" applyFont="1" applyFill="1" applyBorder="1" applyAlignment="1">
      <alignment horizontal="center" vertical="center"/>
    </xf>
    <xf numFmtId="181" fontId="7" fillId="9" borderId="126" xfId="0" applyNumberFormat="1" applyFont="1" applyFill="1" applyBorder="1" applyAlignment="1">
      <alignment horizontal="center" vertical="center"/>
    </xf>
    <xf numFmtId="10" fontId="7" fillId="0" borderId="126" xfId="0" applyNumberFormat="1" applyFont="1" applyFill="1" applyBorder="1" applyAlignment="1">
      <alignment horizontal="center" vertical="center"/>
    </xf>
    <xf numFmtId="181" fontId="6" fillId="0" borderId="127" xfId="0" applyNumberFormat="1" applyFont="1" applyFill="1" applyBorder="1" applyAlignment="1">
      <alignment horizontal="center" vertical="center"/>
    </xf>
    <xf numFmtId="181" fontId="6" fillId="10" borderId="127" xfId="0" applyNumberFormat="1" applyFont="1" applyFill="1" applyBorder="1" applyAlignment="1">
      <alignment horizontal="center" vertical="center"/>
    </xf>
    <xf numFmtId="177" fontId="6" fillId="9" borderId="35" xfId="0" applyNumberFormat="1" applyFont="1" applyFill="1" applyBorder="1" applyAlignment="1">
      <alignment horizontal="center" vertical="center"/>
    </xf>
    <xf numFmtId="181" fontId="6" fillId="10" borderId="35" xfId="0" applyNumberFormat="1" applyFont="1" applyFill="1" applyBorder="1" applyAlignment="1">
      <alignment horizontal="center" vertical="center"/>
    </xf>
    <xf numFmtId="181" fontId="6" fillId="0" borderId="35" xfId="0" applyNumberFormat="1" applyFont="1" applyFill="1" applyBorder="1" applyAlignment="1">
      <alignment horizontal="center" vertical="center"/>
    </xf>
    <xf numFmtId="10" fontId="6" fillId="0" borderId="130" xfId="13" applyNumberFormat="1" applyFont="1" applyFill="1" applyBorder="1" applyAlignment="1">
      <alignment horizontal="center" vertical="center"/>
    </xf>
    <xf numFmtId="0" fontId="4" fillId="8" borderId="68" xfId="0" applyFont="1" applyFill="1" applyBorder="1" applyAlignment="1">
      <alignment horizontal="center" vertical="center"/>
    </xf>
    <xf numFmtId="0" fontId="4" fillId="8" borderId="52" xfId="0" applyFont="1" applyFill="1" applyBorder="1" applyAlignment="1">
      <alignment horizontal="center" vertical="center"/>
    </xf>
    <xf numFmtId="184" fontId="6" fillId="0" borderId="153" xfId="0" applyNumberFormat="1" applyFont="1" applyFill="1" applyBorder="1" applyAlignment="1">
      <alignment horizontal="center" vertical="center"/>
    </xf>
    <xf numFmtId="184" fontId="6" fillId="0" borderId="10" xfId="0" applyNumberFormat="1" applyFont="1" applyFill="1" applyBorder="1" applyAlignment="1">
      <alignment horizontal="center" vertical="center"/>
    </xf>
    <xf numFmtId="184" fontId="6" fillId="0" borderId="154" xfId="0" applyNumberFormat="1" applyFont="1" applyFill="1" applyBorder="1" applyAlignment="1">
      <alignment horizontal="center" vertical="center"/>
    </xf>
    <xf numFmtId="184" fontId="6" fillId="0" borderId="0" xfId="0" applyNumberFormat="1" applyFont="1" applyFill="1" applyAlignment="1">
      <alignment horizontal="center" vertical="center"/>
    </xf>
    <xf numFmtId="176" fontId="6" fillId="0" borderId="154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84" fontId="6" fillId="0" borderId="155" xfId="0" applyNumberFormat="1" applyFont="1" applyFill="1" applyBorder="1" applyAlignment="1">
      <alignment horizontal="center" vertical="center"/>
    </xf>
    <xf numFmtId="184" fontId="6" fillId="0" borderId="21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84" fontId="6" fillId="0" borderId="35" xfId="0" applyNumberFormat="1" applyFont="1" applyFill="1" applyBorder="1" applyAlignment="1">
      <alignment horizontal="center" vertical="center"/>
    </xf>
    <xf numFmtId="184" fontId="6" fillId="0" borderId="156" xfId="0" applyNumberFormat="1" applyFont="1" applyFill="1" applyBorder="1" applyAlignment="1">
      <alignment horizontal="center" vertical="center"/>
    </xf>
    <xf numFmtId="177" fontId="6" fillId="0" borderId="156" xfId="0" applyNumberFormat="1" applyFont="1" applyFill="1" applyBorder="1" applyAlignment="1">
      <alignment horizontal="center" vertical="center"/>
    </xf>
    <xf numFmtId="184" fontId="6" fillId="0" borderId="157" xfId="0" applyNumberFormat="1" applyFont="1" applyFill="1" applyBorder="1" applyAlignment="1">
      <alignment horizontal="center" vertical="center"/>
    </xf>
    <xf numFmtId="184" fontId="6" fillId="0" borderId="9" xfId="0" applyNumberFormat="1" applyFont="1" applyFill="1" applyBorder="1" applyAlignment="1">
      <alignment horizontal="center" vertical="center"/>
    </xf>
    <xf numFmtId="184" fontId="6" fillId="0" borderId="126" xfId="0" applyNumberFormat="1" applyFont="1" applyFill="1" applyBorder="1" applyAlignment="1">
      <alignment horizontal="center" vertical="center"/>
    </xf>
    <xf numFmtId="184" fontId="6" fillId="0" borderId="158" xfId="0" applyNumberFormat="1" applyFont="1" applyFill="1" applyBorder="1" applyAlignment="1">
      <alignment horizontal="center" vertical="center"/>
    </xf>
    <xf numFmtId="177" fontId="6" fillId="0" borderId="126" xfId="0" applyNumberFormat="1" applyFont="1" applyFill="1" applyBorder="1" applyAlignment="1">
      <alignment horizontal="center" vertical="center"/>
    </xf>
    <xf numFmtId="177" fontId="6" fillId="0" borderId="158" xfId="0" applyNumberFormat="1" applyFont="1" applyFill="1" applyBorder="1" applyAlignment="1">
      <alignment horizontal="center" vertical="center"/>
    </xf>
    <xf numFmtId="184" fontId="6" fillId="0" borderId="159" xfId="0" applyNumberFormat="1" applyFont="1" applyFill="1" applyBorder="1" applyAlignment="1">
      <alignment horizontal="center" vertical="center"/>
    </xf>
    <xf numFmtId="184" fontId="6" fillId="0" borderId="14" xfId="0" applyNumberFormat="1" applyFont="1" applyFill="1" applyBorder="1" applyAlignment="1">
      <alignment horizontal="center" vertical="center"/>
    </xf>
    <xf numFmtId="177" fontId="6" fillId="0" borderId="154" xfId="0" applyNumberFormat="1" applyFont="1" applyFill="1" applyBorder="1" applyAlignment="1">
      <alignment horizontal="center" vertical="center"/>
    </xf>
    <xf numFmtId="184" fontId="6" fillId="0" borderId="127" xfId="0" applyNumberFormat="1" applyFont="1" applyFill="1" applyBorder="1" applyAlignment="1">
      <alignment horizontal="center" vertical="center"/>
    </xf>
    <xf numFmtId="184" fontId="6" fillId="0" borderId="160" xfId="0" applyNumberFormat="1" applyFont="1" applyFill="1" applyBorder="1" applyAlignment="1">
      <alignment horizontal="center" vertical="center"/>
    </xf>
    <xf numFmtId="177" fontId="6" fillId="0" borderId="127" xfId="0" applyNumberFormat="1" applyFont="1" applyFill="1" applyBorder="1" applyAlignment="1">
      <alignment horizontal="center" vertical="center"/>
    </xf>
    <xf numFmtId="177" fontId="6" fillId="0" borderId="160" xfId="0" applyNumberFormat="1" applyFont="1" applyFill="1" applyBorder="1" applyAlignment="1">
      <alignment horizontal="center" vertical="center"/>
    </xf>
    <xf numFmtId="184" fontId="6" fillId="0" borderId="161" xfId="0" applyNumberFormat="1" applyFont="1" applyFill="1" applyBorder="1" applyAlignment="1">
      <alignment horizontal="center" vertical="center"/>
    </xf>
    <xf numFmtId="184" fontId="6" fillId="0" borderId="18" xfId="0" applyNumberFormat="1" applyFont="1" applyFill="1" applyBorder="1" applyAlignment="1">
      <alignment horizontal="center" vertical="center"/>
    </xf>
    <xf numFmtId="184" fontId="6" fillId="0" borderId="140" xfId="0" applyNumberFormat="1" applyFont="1" applyFill="1" applyBorder="1" applyAlignment="1">
      <alignment horizontal="center" vertical="center"/>
    </xf>
    <xf numFmtId="184" fontId="6" fillId="0" borderId="49" xfId="0" applyNumberFormat="1" applyFont="1" applyFill="1" applyBorder="1" applyAlignment="1">
      <alignment horizontal="center" vertical="center"/>
    </xf>
    <xf numFmtId="10" fontId="6" fillId="0" borderId="18" xfId="0" applyNumberFormat="1" applyFont="1" applyFill="1" applyBorder="1" applyAlignment="1">
      <alignment horizontal="center" vertical="center"/>
    </xf>
    <xf numFmtId="0" fontId="5" fillId="8" borderId="74" xfId="0" applyFont="1" applyFill="1" applyBorder="1" applyAlignment="1">
      <alignment vertical="center"/>
    </xf>
    <xf numFmtId="0" fontId="4" fillId="8" borderId="162" xfId="0" applyFont="1" applyFill="1" applyBorder="1" applyAlignment="1">
      <alignment vertical="center"/>
    </xf>
    <xf numFmtId="177" fontId="6" fillId="0" borderId="138" xfId="0" applyNumberFormat="1" applyFont="1" applyFill="1" applyBorder="1" applyAlignment="1">
      <alignment horizontal="center" vertical="center"/>
    </xf>
    <xf numFmtId="177" fontId="6" fillId="0" borderId="163" xfId="0" applyNumberFormat="1" applyFont="1" applyFill="1" applyBorder="1" applyAlignment="1">
      <alignment horizontal="center" vertical="center"/>
    </xf>
    <xf numFmtId="182" fontId="0" fillId="0" borderId="164" xfId="0" applyNumberFormat="1" applyFont="1" applyFill="1" applyBorder="1" applyAlignment="1">
      <alignment horizontal="center" vertical="center"/>
    </xf>
    <xf numFmtId="182" fontId="0" fillId="0" borderId="165" xfId="0" applyNumberFormat="1" applyFont="1" applyFill="1" applyBorder="1" applyAlignment="1">
      <alignment horizontal="center" vertical="center"/>
    </xf>
    <xf numFmtId="182" fontId="0" fillId="0" borderId="63" xfId="0" applyNumberFormat="1" applyFont="1" applyFill="1" applyBorder="1" applyAlignment="1">
      <alignment horizontal="center" vertical="center"/>
    </xf>
    <xf numFmtId="182" fontId="0" fillId="0" borderId="162" xfId="0" applyNumberFormat="1" applyFont="1" applyFill="1" applyBorder="1" applyAlignment="1">
      <alignment horizontal="center" vertical="center"/>
    </xf>
    <xf numFmtId="182" fontId="0" fillId="0" borderId="64" xfId="0" applyNumberFormat="1" applyFont="1" applyFill="1" applyBorder="1" applyAlignment="1">
      <alignment horizontal="center" vertical="center"/>
    </xf>
    <xf numFmtId="182" fontId="0" fillId="0" borderId="166" xfId="0" applyNumberFormat="1" applyFont="1" applyFill="1" applyBorder="1" applyAlignment="1">
      <alignment horizontal="center" vertical="center"/>
    </xf>
    <xf numFmtId="177" fontId="6" fillId="9" borderId="138" xfId="0" applyNumberFormat="1" applyFont="1" applyFill="1" applyBorder="1" applyAlignment="1">
      <alignment horizontal="center" vertical="center"/>
    </xf>
    <xf numFmtId="181" fontId="6" fillId="0" borderId="130" xfId="0" applyNumberFormat="1" applyFont="1" applyFill="1" applyBorder="1" applyAlignment="1">
      <alignment horizontal="center" vertical="center"/>
    </xf>
    <xf numFmtId="181" fontId="6" fillId="10" borderId="130" xfId="0" applyNumberFormat="1" applyFont="1" applyFill="1" applyBorder="1" applyAlignment="1">
      <alignment horizontal="center" vertical="center"/>
    </xf>
    <xf numFmtId="0" fontId="5" fillId="8" borderId="167" xfId="0" applyFont="1" applyFill="1" applyBorder="1" applyAlignment="1">
      <alignment horizontal="center" vertical="center"/>
    </xf>
    <xf numFmtId="0" fontId="5" fillId="8" borderId="168" xfId="0" applyFont="1" applyFill="1" applyBorder="1" applyAlignment="1">
      <alignment horizontal="center" vertical="center"/>
    </xf>
    <xf numFmtId="0" fontId="5" fillId="8" borderId="169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10" fontId="7" fillId="6" borderId="0" xfId="0" applyNumberFormat="1" applyFont="1" applyFill="1" applyAlignment="1">
      <alignment horizontal="center" vertical="center"/>
    </xf>
    <xf numFmtId="10" fontId="7" fillId="6" borderId="152" xfId="0" applyNumberFormat="1" applyFont="1" applyFill="1" applyBorder="1" applyAlignment="1">
      <alignment horizontal="center" vertical="center"/>
    </xf>
    <xf numFmtId="181" fontId="7" fillId="6" borderId="0" xfId="0" applyNumberFormat="1" applyFont="1" applyFill="1" applyAlignment="1">
      <alignment horizontal="center" vertical="center"/>
    </xf>
    <xf numFmtId="181" fontId="7" fillId="6" borderId="0" xfId="0" applyNumberFormat="1" applyFont="1" applyFill="1" applyBorder="1" applyAlignment="1">
      <alignment horizontal="center" vertical="center"/>
    </xf>
    <xf numFmtId="0" fontId="5" fillId="6" borderId="170" xfId="0" applyFont="1" applyFill="1" applyBorder="1" applyAlignment="1">
      <alignment horizontal="center" vertical="center"/>
    </xf>
    <xf numFmtId="0" fontId="4" fillId="8" borderId="87" xfId="0" applyFont="1" applyFill="1" applyBorder="1" applyAlignment="1">
      <alignment horizontal="center" vertical="center"/>
    </xf>
    <xf numFmtId="0" fontId="4" fillId="8" borderId="89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176" fontId="6" fillId="0" borderId="126" xfId="0" applyNumberFormat="1" applyFont="1" applyFill="1" applyBorder="1" applyAlignment="1">
      <alignment horizontal="center" vertical="center"/>
    </xf>
    <xf numFmtId="176" fontId="6" fillId="0" borderId="32" xfId="0" applyNumberFormat="1" applyFont="1" applyFill="1" applyBorder="1" applyAlignment="1">
      <alignment horizontal="center" vertical="center"/>
    </xf>
    <xf numFmtId="176" fontId="6" fillId="0" borderId="35" xfId="0" applyNumberFormat="1" applyFont="1" applyFill="1" applyBorder="1" applyAlignment="1">
      <alignment horizontal="center" vertical="center"/>
    </xf>
    <xf numFmtId="176" fontId="6" fillId="0" borderId="37" xfId="0" applyNumberFormat="1" applyFont="1" applyFill="1" applyBorder="1" applyAlignment="1">
      <alignment horizontal="center" vertical="center"/>
    </xf>
    <xf numFmtId="176" fontId="6" fillId="10" borderId="130" xfId="0" applyNumberFormat="1" applyFont="1" applyFill="1" applyBorder="1" applyAlignment="1">
      <alignment horizontal="center" vertical="center"/>
    </xf>
    <xf numFmtId="176" fontId="6" fillId="10" borderId="34" xfId="0" applyNumberFormat="1" applyFont="1" applyFill="1" applyBorder="1" applyAlignment="1">
      <alignment horizontal="center" vertical="center"/>
    </xf>
    <xf numFmtId="0" fontId="5" fillId="8" borderId="162" xfId="0" applyFont="1" applyFill="1" applyBorder="1" applyAlignment="1">
      <alignment horizontal="center" vertical="center"/>
    </xf>
    <xf numFmtId="0" fontId="5" fillId="6" borderId="80" xfId="0" applyFont="1" applyFill="1" applyBorder="1" applyAlignment="1">
      <alignment horizontal="center" vertical="center"/>
    </xf>
    <xf numFmtId="0" fontId="5" fillId="6" borderId="171" xfId="0" applyFont="1" applyFill="1" applyBorder="1" applyAlignment="1">
      <alignment horizontal="center" vertical="center"/>
    </xf>
    <xf numFmtId="0" fontId="5" fillId="6" borderId="147" xfId="0" applyFont="1" applyFill="1" applyBorder="1" applyAlignment="1">
      <alignment horizontal="center" vertical="center"/>
    </xf>
    <xf numFmtId="0" fontId="7" fillId="6" borderId="160" xfId="0" applyFont="1" applyFill="1" applyBorder="1" applyAlignment="1">
      <alignment horizontal="center" vertical="center"/>
    </xf>
    <xf numFmtId="0" fontId="7" fillId="6" borderId="172" xfId="0" applyFont="1" applyFill="1" applyBorder="1" applyAlignment="1">
      <alignment horizontal="center" vertical="center"/>
    </xf>
    <xf numFmtId="177" fontId="7" fillId="6" borderId="160" xfId="0" applyNumberFormat="1" applyFont="1" applyFill="1" applyBorder="1" applyAlignment="1">
      <alignment horizontal="center" vertical="center"/>
    </xf>
    <xf numFmtId="177" fontId="7" fillId="6" borderId="172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/>
    </xf>
    <xf numFmtId="0" fontId="5" fillId="6" borderId="173" xfId="0" applyFont="1" applyFill="1" applyBorder="1" applyAlignment="1">
      <alignment vertical="center"/>
    </xf>
    <xf numFmtId="0" fontId="7" fillId="6" borderId="117" xfId="0" applyFont="1" applyFill="1" applyBorder="1" applyAlignment="1">
      <alignment horizontal="center" vertical="center"/>
    </xf>
    <xf numFmtId="0" fontId="7" fillId="6" borderId="174" xfId="0" applyFont="1" applyFill="1" applyBorder="1" applyAlignment="1">
      <alignment horizontal="center" vertical="center"/>
    </xf>
    <xf numFmtId="177" fontId="7" fillId="6" borderId="117" xfId="0" applyNumberFormat="1" applyFont="1" applyFill="1" applyBorder="1" applyAlignment="1">
      <alignment horizontal="center" vertical="center"/>
    </xf>
    <xf numFmtId="177" fontId="7" fillId="6" borderId="174" xfId="0" applyNumberFormat="1" applyFont="1" applyFill="1" applyBorder="1" applyAlignment="1">
      <alignment horizontal="center" vertical="center"/>
    </xf>
    <xf numFmtId="0" fontId="21" fillId="6" borderId="0" xfId="0" applyFont="1" applyFill="1">
      <alignment vertical="center"/>
    </xf>
    <xf numFmtId="0" fontId="4" fillId="0" borderId="175" xfId="0" applyFont="1" applyBorder="1" applyAlignment="1">
      <alignment horizontal="center" vertical="center"/>
    </xf>
    <xf numFmtId="181" fontId="5" fillId="0" borderId="121" xfId="0" applyNumberFormat="1" applyFont="1" applyFill="1" applyBorder="1" applyAlignment="1">
      <alignment horizontal="center" vertical="center"/>
    </xf>
    <xf numFmtId="181" fontId="7" fillId="0" borderId="121" xfId="0" applyNumberFormat="1" applyFont="1" applyFill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/>
    </xf>
    <xf numFmtId="10" fontId="7" fillId="0" borderId="142" xfId="0" applyNumberFormat="1" applyFont="1" applyFill="1" applyBorder="1" applyAlignment="1">
      <alignment horizontal="center" vertical="center"/>
    </xf>
    <xf numFmtId="10" fontId="7" fillId="9" borderId="10" xfId="0" applyNumberFormat="1" applyFont="1" applyFill="1" applyBorder="1" applyAlignment="1">
      <alignment horizontal="center" vertical="center"/>
    </xf>
    <xf numFmtId="10" fontId="7" fillId="9" borderId="10" xfId="0" applyNumberFormat="1" applyFont="1" applyFill="1" applyBorder="1" applyAlignment="1" applyProtection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68" xfId="0" applyFont="1" applyFill="1" applyBorder="1" applyAlignment="1">
      <alignment horizontal="center" vertical="center" wrapText="1"/>
    </xf>
    <xf numFmtId="0" fontId="4" fillId="8" borderId="52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/>
    </xf>
    <xf numFmtId="0" fontId="4" fillId="8" borderId="53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38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 vertical="center"/>
    </xf>
    <xf numFmtId="177" fontId="6" fillId="10" borderId="18" xfId="0" applyNumberFormat="1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horizontal="center" vertical="center"/>
    </xf>
    <xf numFmtId="10" fontId="7" fillId="6" borderId="160" xfId="0" applyNumberFormat="1" applyFont="1" applyFill="1" applyBorder="1" applyAlignment="1">
      <alignment horizontal="center" vertical="center"/>
    </xf>
    <xf numFmtId="10" fontId="7" fillId="6" borderId="172" xfId="0" applyNumberFormat="1" applyFont="1" applyFill="1" applyBorder="1" applyAlignment="1">
      <alignment horizontal="center" vertical="center"/>
    </xf>
    <xf numFmtId="181" fontId="7" fillId="6" borderId="160" xfId="0" applyNumberFormat="1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177" fontId="7" fillId="10" borderId="117" xfId="0" applyNumberFormat="1" applyFont="1" applyFill="1" applyBorder="1" applyAlignment="1">
      <alignment horizontal="center" vertical="center"/>
    </xf>
    <xf numFmtId="177" fontId="7" fillId="10" borderId="174" xfId="0" applyNumberFormat="1" applyFont="1" applyFill="1" applyBorder="1" applyAlignment="1">
      <alignment horizontal="center" vertical="center"/>
    </xf>
    <xf numFmtId="10" fontId="7" fillId="6" borderId="117" xfId="0" applyNumberFormat="1" applyFont="1" applyFill="1" applyBorder="1" applyAlignment="1">
      <alignment horizontal="center" vertical="center"/>
    </xf>
    <xf numFmtId="10" fontId="7" fillId="6" borderId="174" xfId="0" applyNumberFormat="1" applyFont="1" applyFill="1" applyBorder="1" applyAlignment="1">
      <alignment horizontal="center" vertical="center"/>
    </xf>
    <xf numFmtId="181" fontId="7" fillId="6" borderId="117" xfId="0" applyNumberFormat="1" applyFont="1" applyFill="1" applyBorder="1" applyAlignment="1">
      <alignment horizontal="center" vertical="center"/>
    </xf>
    <xf numFmtId="0" fontId="5" fillId="6" borderId="176" xfId="0" applyFont="1" applyFill="1" applyBorder="1" applyAlignment="1">
      <alignment horizontal="center" vertical="center"/>
    </xf>
    <xf numFmtId="0" fontId="5" fillId="8" borderId="177" xfId="0" applyFont="1" applyFill="1" applyBorder="1" applyAlignment="1">
      <alignment vertical="center"/>
    </xf>
    <xf numFmtId="0" fontId="5" fillId="8" borderId="115" xfId="0" applyFont="1" applyFill="1" applyBorder="1" applyAlignment="1">
      <alignment vertical="center"/>
    </xf>
    <xf numFmtId="0" fontId="4" fillId="8" borderId="69" xfId="0" applyFont="1" applyFill="1" applyBorder="1" applyAlignment="1">
      <alignment horizontal="center" vertical="center"/>
    </xf>
    <xf numFmtId="181" fontId="7" fillId="0" borderId="138" xfId="0" applyNumberFormat="1" applyFont="1" applyFill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7" fillId="0" borderId="126" xfId="0" applyNumberFormat="1" applyFont="1" applyFill="1" applyBorder="1" applyAlignment="1">
      <alignment horizontal="center" vertical="center"/>
    </xf>
    <xf numFmtId="10" fontId="7" fillId="0" borderId="140" xfId="0" applyNumberFormat="1" applyFont="1" applyFill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8" borderId="177" xfId="0" applyFont="1" applyFill="1" applyBorder="1" applyAlignment="1">
      <alignment horizontal="center" vertical="center"/>
    </xf>
    <xf numFmtId="0" fontId="0" fillId="8" borderId="115" xfId="0" applyFont="1" applyFill="1" applyBorder="1" applyAlignment="1">
      <alignment horizontal="center" vertical="center"/>
    </xf>
    <xf numFmtId="10" fontId="7" fillId="9" borderId="126" xfId="0" applyNumberFormat="1" applyFont="1" applyFill="1" applyBorder="1" applyAlignment="1">
      <alignment horizontal="center" vertical="center"/>
    </xf>
    <xf numFmtId="10" fontId="6" fillId="0" borderId="130" xfId="0" applyNumberFormat="1" applyFont="1" applyFill="1" applyBorder="1" applyAlignment="1">
      <alignment horizontal="center" vertical="center"/>
    </xf>
    <xf numFmtId="0" fontId="0" fillId="0" borderId="176" xfId="0" applyFont="1" applyBorder="1" applyAlignment="1">
      <alignment horizontal="center" vertical="center"/>
    </xf>
    <xf numFmtId="0" fontId="0" fillId="0" borderId="117" xfId="0" applyFont="1" applyBorder="1" applyAlignment="1">
      <alignment horizontal="center" vertical="center"/>
    </xf>
    <xf numFmtId="0" fontId="4" fillId="8" borderId="100" xfId="0" applyFont="1" applyFill="1" applyBorder="1" applyAlignment="1">
      <alignment horizontal="center" vertical="center" wrapText="1"/>
    </xf>
    <xf numFmtId="2" fontId="6" fillId="0" borderId="154" xfId="0" applyNumberFormat="1" applyFont="1" applyFill="1" applyBorder="1" applyAlignment="1">
      <alignment horizontal="center" vertical="center"/>
    </xf>
    <xf numFmtId="2" fontId="6" fillId="0" borderId="127" xfId="0" applyNumberFormat="1" applyFont="1" applyFill="1" applyBorder="1" applyAlignment="1">
      <alignment horizontal="center" vertical="center"/>
    </xf>
    <xf numFmtId="2" fontId="6" fillId="0" borderId="130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0" fontId="6" fillId="0" borderId="17" xfId="0" applyNumberFormat="1" applyFont="1" applyFill="1" applyBorder="1" applyAlignment="1">
      <alignment horizontal="center" vertical="center"/>
    </xf>
    <xf numFmtId="0" fontId="6" fillId="8" borderId="168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62" xfId="0" applyFont="1" applyFill="1" applyBorder="1" applyAlignment="1">
      <alignment horizontal="center" vertical="center"/>
    </xf>
    <xf numFmtId="0" fontId="5" fillId="6" borderId="117" xfId="0" applyFont="1" applyFill="1" applyBorder="1" applyAlignment="1">
      <alignment horizontal="center" vertical="center"/>
    </xf>
    <xf numFmtId="0" fontId="5" fillId="6" borderId="178" xfId="0" applyFont="1" applyFill="1" applyBorder="1" applyAlignment="1">
      <alignment horizontal="center" vertical="center"/>
    </xf>
    <xf numFmtId="0" fontId="6" fillId="8" borderId="115" xfId="0" applyFont="1" applyFill="1" applyBorder="1">
      <alignment vertical="center"/>
    </xf>
    <xf numFmtId="0" fontId="6" fillId="8" borderId="143" xfId="0" applyFont="1" applyFill="1" applyBorder="1">
      <alignment vertical="center"/>
    </xf>
    <xf numFmtId="0" fontId="4" fillId="8" borderId="179" xfId="0" applyFont="1" applyFill="1" applyBorder="1" applyAlignment="1">
      <alignment horizontal="center" vertical="center"/>
    </xf>
    <xf numFmtId="0" fontId="0" fillId="0" borderId="162" xfId="0" applyFont="1" applyBorder="1" applyAlignment="1">
      <alignment horizontal="center" vertical="center"/>
    </xf>
    <xf numFmtId="0" fontId="0" fillId="0" borderId="166" xfId="0" applyFont="1" applyBorder="1" applyAlignment="1">
      <alignment horizontal="center" vertical="center"/>
    </xf>
    <xf numFmtId="0" fontId="0" fillId="8" borderId="143" xfId="0" applyFont="1" applyFill="1" applyBorder="1" applyAlignment="1">
      <alignment horizontal="center" vertical="center"/>
    </xf>
    <xf numFmtId="0" fontId="0" fillId="0" borderId="178" xfId="0" applyFont="1" applyBorder="1" applyAlignment="1">
      <alignment horizontal="center" vertical="center"/>
    </xf>
    <xf numFmtId="0" fontId="4" fillId="8" borderId="73" xfId="0" applyFont="1" applyFill="1" applyBorder="1" applyAlignment="1">
      <alignment horizontal="center" vertical="center"/>
    </xf>
    <xf numFmtId="2" fontId="6" fillId="0" borderId="31" xfId="0" applyNumberFormat="1" applyFont="1" applyFill="1" applyBorder="1" applyAlignment="1">
      <alignment horizontal="center" vertical="center"/>
    </xf>
    <xf numFmtId="2" fontId="6" fillId="0" borderId="126" xfId="0" applyNumberFormat="1" applyFont="1" applyFill="1" applyBorder="1" applyAlignment="1">
      <alignment horizontal="center" vertical="center"/>
    </xf>
    <xf numFmtId="2" fontId="6" fillId="0" borderId="180" xfId="0" applyNumberFormat="1" applyFont="1" applyFill="1" applyBorder="1" applyAlignment="1">
      <alignment horizontal="center" vertical="center"/>
    </xf>
    <xf numFmtId="2" fontId="6" fillId="0" borderId="181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2" fontId="6" fillId="10" borderId="130" xfId="0" applyNumberFormat="1" applyFont="1" applyFill="1" applyBorder="1" applyAlignment="1">
      <alignment horizontal="center" vertical="center"/>
    </xf>
    <xf numFmtId="2" fontId="6" fillId="10" borderId="17" xfId="0" applyNumberFormat="1" applyFont="1" applyFill="1" applyBorder="1" applyAlignment="1">
      <alignment horizontal="center" vertical="center"/>
    </xf>
    <xf numFmtId="10" fontId="6" fillId="10" borderId="142" xfId="0" applyNumberFormat="1" applyFont="1" applyFill="1" applyBorder="1" applyAlignment="1">
      <alignment horizontal="center" vertical="center"/>
    </xf>
    <xf numFmtId="2" fontId="6" fillId="0" borderId="182" xfId="0" applyNumberFormat="1" applyFont="1" applyFill="1" applyBorder="1" applyAlignment="1">
      <alignment horizontal="center" vertical="center"/>
    </xf>
    <xf numFmtId="0" fontId="6" fillId="8" borderId="75" xfId="0" applyFont="1" applyFill="1" applyBorder="1">
      <alignment vertical="center"/>
    </xf>
    <xf numFmtId="0" fontId="6" fillId="8" borderId="137" xfId="0" applyFont="1" applyFill="1" applyBorder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83" xfId="0" applyFont="1" applyFill="1" applyBorder="1" applyAlignment="1">
      <alignment horizontal="center" vertical="center"/>
    </xf>
    <xf numFmtId="10" fontId="7" fillId="0" borderId="14" xfId="0" applyNumberFormat="1" applyFont="1" applyFill="1" applyBorder="1" applyAlignment="1">
      <alignment horizontal="center" vertical="center"/>
    </xf>
    <xf numFmtId="10" fontId="7" fillId="0" borderId="22" xfId="0" applyNumberFormat="1" applyFont="1" applyFill="1" applyBorder="1" applyAlignment="1">
      <alignment horizontal="center" vertical="center"/>
    </xf>
    <xf numFmtId="10" fontId="7" fillId="0" borderId="18" xfId="0" applyNumberFormat="1" applyFont="1" applyFill="1" applyBorder="1" applyAlignment="1">
      <alignment horizontal="center" vertical="center"/>
    </xf>
    <xf numFmtId="10" fontId="28" fillId="0" borderId="0" xfId="0" applyNumberFormat="1" applyFont="1" applyFill="1" applyBorder="1" applyAlignment="1">
      <alignment horizontal="center" vertical="center"/>
    </xf>
    <xf numFmtId="10" fontId="19" fillId="0" borderId="0" xfId="0" applyNumberFormat="1" applyFont="1" applyFill="1" applyBorder="1" applyAlignment="1">
      <alignment horizontal="center" vertical="center"/>
    </xf>
    <xf numFmtId="10" fontId="6" fillId="9" borderId="22" xfId="0" applyNumberFormat="1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left" vertical="center"/>
    </xf>
    <xf numFmtId="0" fontId="4" fillId="8" borderId="25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180" fontId="6" fillId="0" borderId="126" xfId="0" applyNumberFormat="1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180" fontId="6" fillId="0" borderId="127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4" fillId="0" borderId="122" xfId="0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4" fillId="0" borderId="123" xfId="0" applyFont="1" applyBorder="1" applyAlignment="1">
      <alignment horizontal="center" vertical="center" wrapText="1"/>
    </xf>
    <xf numFmtId="0" fontId="6" fillId="0" borderId="154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6" fillId="0" borderId="18" xfId="0" applyFont="1" applyFill="1" applyBorder="1">
      <alignment vertical="center"/>
    </xf>
    <xf numFmtId="180" fontId="6" fillId="0" borderId="130" xfId="0" applyNumberFormat="1" applyFont="1" applyFill="1" applyBorder="1" applyAlignment="1">
      <alignment horizontal="center" vertical="center"/>
    </xf>
    <xf numFmtId="0" fontId="30" fillId="6" borderId="0" xfId="0" applyFont="1" applyFill="1" applyAlignment="1">
      <alignment vertical="center"/>
    </xf>
    <xf numFmtId="0" fontId="4" fillId="8" borderId="118" xfId="0" applyFont="1" applyFill="1" applyBorder="1" applyAlignment="1">
      <alignment horizontal="center" vertical="center"/>
    </xf>
    <xf numFmtId="0" fontId="4" fillId="8" borderId="75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left" vertical="center"/>
    </xf>
    <xf numFmtId="181" fontId="7" fillId="0" borderId="38" xfId="0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6" fillId="8" borderId="58" xfId="0" applyFont="1" applyFill="1" applyBorder="1" applyAlignment="1">
      <alignment horizontal="center" vertical="center"/>
    </xf>
    <xf numFmtId="181" fontId="7" fillId="10" borderId="10" xfId="0" applyNumberFormat="1" applyFont="1" applyFill="1" applyBorder="1" applyAlignment="1">
      <alignment horizontal="center" vertical="center"/>
    </xf>
    <xf numFmtId="10" fontId="7" fillId="10" borderId="10" xfId="0" applyNumberFormat="1" applyFont="1" applyFill="1" applyBorder="1" applyAlignment="1">
      <alignment horizontal="center" vertical="center"/>
    </xf>
    <xf numFmtId="10" fontId="6" fillId="9" borderId="35" xfId="0" applyNumberFormat="1" applyFont="1" applyFill="1" applyBorder="1" applyAlignment="1">
      <alignment horizontal="center" vertical="center"/>
    </xf>
    <xf numFmtId="10" fontId="7" fillId="10" borderId="142" xfId="0" applyNumberFormat="1" applyFont="1" applyFill="1" applyBorder="1" applyAlignment="1">
      <alignment horizontal="center" vertical="center"/>
    </xf>
    <xf numFmtId="180" fontId="6" fillId="0" borderId="9" xfId="0" applyNumberFormat="1" applyFont="1" applyFill="1" applyBorder="1" applyAlignment="1">
      <alignment horizontal="center" vertical="center"/>
    </xf>
    <xf numFmtId="177" fontId="6" fillId="0" borderId="31" xfId="0" applyNumberFormat="1" applyFont="1" applyFill="1" applyBorder="1" applyAlignment="1">
      <alignment horizontal="center" vertical="center"/>
    </xf>
    <xf numFmtId="10" fontId="6" fillId="0" borderId="154" xfId="0" applyNumberFormat="1" applyFont="1" applyFill="1" applyBorder="1" applyAlignment="1">
      <alignment horizontal="center" vertical="center"/>
    </xf>
    <xf numFmtId="10" fontId="6" fillId="0" borderId="31" xfId="0" applyNumberFormat="1" applyFont="1" applyFill="1" applyBorder="1" applyAlignment="1">
      <alignment horizontal="center" vertical="center"/>
    </xf>
    <xf numFmtId="177" fontId="6" fillId="0" borderId="184" xfId="0" applyNumberFormat="1" applyFont="1" applyBorder="1" applyAlignment="1">
      <alignment horizontal="center" vertical="center"/>
    </xf>
    <xf numFmtId="177" fontId="6" fillId="0" borderId="185" xfId="0" applyNumberFormat="1" applyFont="1" applyBorder="1" applyAlignment="1">
      <alignment horizontal="center" vertical="center"/>
    </xf>
    <xf numFmtId="10" fontId="6" fillId="0" borderId="184" xfId="0" applyNumberFormat="1" applyFont="1" applyBorder="1" applyAlignment="1">
      <alignment horizontal="center" vertical="center"/>
    </xf>
    <xf numFmtId="10" fontId="6" fillId="0" borderId="185" xfId="0" applyNumberFormat="1" applyFont="1" applyBorder="1" applyAlignment="1">
      <alignment horizontal="center" vertical="center"/>
    </xf>
    <xf numFmtId="177" fontId="6" fillId="0" borderId="126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0" fontId="6" fillId="0" borderId="126" xfId="0" applyNumberFormat="1" applyFont="1" applyFill="1" applyBorder="1" applyAlignment="1">
      <alignment horizontal="center" vertical="center" wrapText="1"/>
    </xf>
    <xf numFmtId="10" fontId="6" fillId="0" borderId="9" xfId="0" applyNumberFormat="1" applyFont="1" applyFill="1" applyBorder="1" applyAlignment="1">
      <alignment horizontal="center" vertical="center" wrapText="1"/>
    </xf>
    <xf numFmtId="177" fontId="6" fillId="0" borderId="13" xfId="0" applyNumberFormat="1" applyFont="1" applyFill="1" applyBorder="1" applyAlignment="1">
      <alignment horizontal="center" vertical="center"/>
    </xf>
    <xf numFmtId="177" fontId="6" fillId="0" borderId="21" xfId="0" applyNumberFormat="1" applyFont="1" applyFill="1" applyBorder="1" applyAlignment="1">
      <alignment horizontal="center" vertical="center"/>
    </xf>
    <xf numFmtId="10" fontId="6" fillId="0" borderId="156" xfId="0" applyNumberFormat="1" applyFont="1" applyFill="1" applyBorder="1" applyAlignment="1">
      <alignment horizontal="center" vertical="center"/>
    </xf>
    <xf numFmtId="10" fontId="6" fillId="0" borderId="21" xfId="0" applyNumberFormat="1" applyFont="1" applyFill="1" applyBorder="1" applyAlignment="1">
      <alignment horizontal="center" vertical="center"/>
    </xf>
    <xf numFmtId="177" fontId="6" fillId="0" borderId="186" xfId="0" applyNumberFormat="1" applyFont="1" applyFill="1" applyBorder="1" applyAlignment="1">
      <alignment horizontal="center" vertical="center"/>
    </xf>
    <xf numFmtId="177" fontId="6" fillId="0" borderId="187" xfId="0" applyNumberFormat="1" applyFont="1" applyFill="1" applyBorder="1" applyAlignment="1">
      <alignment horizontal="center" vertical="center"/>
    </xf>
    <xf numFmtId="10" fontId="6" fillId="0" borderId="186" xfId="0" applyNumberFormat="1" applyFont="1" applyFill="1" applyBorder="1" applyAlignment="1">
      <alignment horizontal="center" vertical="center"/>
    </xf>
    <xf numFmtId="10" fontId="6" fillId="0" borderId="187" xfId="0" applyNumberFormat="1" applyFont="1" applyFill="1" applyBorder="1" applyAlignment="1">
      <alignment horizontal="center" vertical="center"/>
    </xf>
    <xf numFmtId="177" fontId="6" fillId="0" borderId="184" xfId="0" applyNumberFormat="1" applyFont="1" applyFill="1" applyBorder="1" applyAlignment="1">
      <alignment horizontal="center" vertical="center"/>
    </xf>
    <xf numFmtId="177" fontId="6" fillId="0" borderId="185" xfId="0" applyNumberFormat="1" applyFont="1" applyFill="1" applyBorder="1" applyAlignment="1">
      <alignment horizontal="center" vertical="center"/>
    </xf>
    <xf numFmtId="10" fontId="6" fillId="0" borderId="184" xfId="0" applyNumberFormat="1" applyFont="1" applyFill="1" applyBorder="1" applyAlignment="1">
      <alignment horizontal="center" vertical="center"/>
    </xf>
    <xf numFmtId="10" fontId="6" fillId="0" borderId="185" xfId="0" applyNumberFormat="1" applyFont="1" applyFill="1" applyBorder="1" applyAlignment="1">
      <alignment horizontal="center" vertical="center"/>
    </xf>
    <xf numFmtId="177" fontId="6" fillId="0" borderId="188" xfId="0" applyNumberFormat="1" applyFont="1" applyFill="1" applyBorder="1" applyAlignment="1">
      <alignment horizontal="center" vertical="center"/>
    </xf>
    <xf numFmtId="177" fontId="6" fillId="0" borderId="189" xfId="0" applyNumberFormat="1" applyFont="1" applyFill="1" applyBorder="1" applyAlignment="1">
      <alignment horizontal="center" vertical="center"/>
    </xf>
    <xf numFmtId="10" fontId="6" fillId="0" borderId="188" xfId="0" applyNumberFormat="1" applyFont="1" applyFill="1" applyBorder="1" applyAlignment="1">
      <alignment horizontal="center" vertical="center"/>
    </xf>
    <xf numFmtId="10" fontId="6" fillId="0" borderId="189" xfId="0" applyNumberFormat="1" applyFont="1" applyFill="1" applyBorder="1" applyAlignment="1">
      <alignment horizontal="center" vertical="center"/>
    </xf>
    <xf numFmtId="180" fontId="6" fillId="0" borderId="17" xfId="0" applyNumberFormat="1" applyFont="1" applyFill="1" applyBorder="1" applyAlignment="1">
      <alignment horizontal="center" vertical="center"/>
    </xf>
    <xf numFmtId="177" fontId="6" fillId="10" borderId="49" xfId="0" applyNumberFormat="1" applyFont="1" applyFill="1" applyBorder="1" applyAlignment="1">
      <alignment horizontal="center" vertical="center"/>
    </xf>
    <xf numFmtId="177" fontId="6" fillId="10" borderId="141" xfId="0" applyNumberFormat="1" applyFont="1" applyFill="1" applyBorder="1" applyAlignment="1">
      <alignment horizontal="center" vertical="center"/>
    </xf>
    <xf numFmtId="10" fontId="6" fillId="10" borderId="49" xfId="0" applyNumberFormat="1" applyFont="1" applyFill="1" applyBorder="1" applyAlignment="1">
      <alignment horizontal="center" vertical="center"/>
    </xf>
    <xf numFmtId="10" fontId="6" fillId="10" borderId="141" xfId="0" applyNumberFormat="1" applyFont="1" applyFill="1" applyBorder="1" applyAlignment="1">
      <alignment horizontal="center" vertical="center"/>
    </xf>
    <xf numFmtId="0" fontId="4" fillId="8" borderId="136" xfId="0" applyFont="1" applyFill="1" applyBorder="1" applyAlignment="1">
      <alignment horizontal="center" vertical="center"/>
    </xf>
    <xf numFmtId="0" fontId="33" fillId="8" borderId="75" xfId="0" applyFont="1" applyFill="1" applyBorder="1" applyAlignment="1">
      <alignment vertical="center"/>
    </xf>
    <xf numFmtId="0" fontId="33" fillId="8" borderId="137" xfId="0" applyFont="1" applyFill="1" applyBorder="1" applyAlignment="1">
      <alignment vertical="center"/>
    </xf>
    <xf numFmtId="0" fontId="6" fillId="8" borderId="59" xfId="0" applyFont="1" applyFill="1" applyBorder="1" applyAlignment="1">
      <alignment horizontal="center" vertical="center"/>
    </xf>
    <xf numFmtId="0" fontId="6" fillId="8" borderId="190" xfId="0" applyFont="1" applyFill="1" applyBorder="1" applyAlignment="1">
      <alignment horizontal="center" vertical="center"/>
    </xf>
    <xf numFmtId="10" fontId="34" fillId="0" borderId="55" xfId="0" applyNumberFormat="1" applyFont="1" applyFill="1" applyBorder="1" applyAlignment="1">
      <alignment horizontal="center" vertical="center"/>
    </xf>
    <xf numFmtId="10" fontId="34" fillId="0" borderId="0" xfId="0" applyNumberFormat="1" applyFont="1" applyFill="1" applyBorder="1" applyAlignment="1">
      <alignment horizontal="center" vertical="center"/>
    </xf>
    <xf numFmtId="10" fontId="34" fillId="0" borderId="88" xfId="0" applyNumberFormat="1" applyFont="1" applyFill="1" applyBorder="1" applyAlignment="1">
      <alignment horizontal="center" vertical="center"/>
    </xf>
    <xf numFmtId="10" fontId="34" fillId="0" borderId="0" xfId="0" applyNumberFormat="1" applyFont="1" applyFill="1" applyAlignment="1">
      <alignment horizontal="center" vertical="center"/>
    </xf>
    <xf numFmtId="10" fontId="6" fillId="0" borderId="158" xfId="0" applyNumberFormat="1" applyFont="1" applyFill="1" applyBorder="1" applyAlignment="1">
      <alignment horizontal="center" vertical="center" wrapText="1"/>
    </xf>
    <xf numFmtId="10" fontId="6" fillId="0" borderId="160" xfId="0" applyNumberFormat="1" applyFont="1" applyFill="1" applyBorder="1" applyAlignment="1">
      <alignment horizontal="center" vertical="center"/>
    </xf>
    <xf numFmtId="10" fontId="34" fillId="0" borderId="72" xfId="0" applyNumberFormat="1" applyFont="1" applyFill="1" applyBorder="1" applyAlignment="1">
      <alignment horizontal="center" vertical="center"/>
    </xf>
    <xf numFmtId="10" fontId="34" fillId="0" borderId="49" xfId="0" applyNumberFormat="1" applyFont="1" applyFill="1" applyBorder="1" applyAlignment="1">
      <alignment horizontal="center" vertical="center"/>
    </xf>
    <xf numFmtId="10" fontId="34" fillId="0" borderId="91" xfId="0" applyNumberFormat="1" applyFont="1" applyFill="1" applyBorder="1" applyAlignment="1">
      <alignment horizontal="center" vertical="center"/>
    </xf>
    <xf numFmtId="177" fontId="6" fillId="0" borderId="18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81" fontId="35" fillId="0" borderId="0" xfId="0" applyNumberFormat="1" applyFont="1" applyFill="1" applyBorder="1" applyAlignment="1">
      <alignment horizontal="center" vertical="center"/>
    </xf>
    <xf numFmtId="177" fontId="36" fillId="0" borderId="0" xfId="0" applyNumberFormat="1" applyFont="1" applyFill="1" applyBorder="1" applyAlignment="1">
      <alignment horizontal="center" vertical="center"/>
    </xf>
    <xf numFmtId="0" fontId="24" fillId="0" borderId="191" xfId="0" applyFont="1" applyFill="1" applyBorder="1" applyAlignment="1">
      <alignment horizontal="center" vertical="center"/>
    </xf>
    <xf numFmtId="2" fontId="6" fillId="0" borderId="192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horizontal="center" vertical="center" wrapText="1"/>
    </xf>
    <xf numFmtId="2" fontId="6" fillId="0" borderId="127" xfId="0" applyNumberFormat="1" applyFont="1" applyFill="1" applyBorder="1" applyAlignment="1">
      <alignment horizontal="center" vertical="center" wrapText="1"/>
    </xf>
    <xf numFmtId="2" fontId="6" fillId="0" borderId="193" xfId="0" applyNumberFormat="1" applyFont="1" applyFill="1" applyBorder="1" applyAlignment="1">
      <alignment horizontal="center" vertical="center"/>
    </xf>
    <xf numFmtId="0" fontId="23" fillId="0" borderId="191" xfId="0" applyFont="1" applyFill="1" applyBorder="1" applyAlignment="1">
      <alignment horizontal="center" vertical="center"/>
    </xf>
    <xf numFmtId="0" fontId="25" fillId="0" borderId="191" xfId="0" applyFont="1" applyFill="1" applyBorder="1" applyAlignment="1">
      <alignment horizontal="center" vertical="center"/>
    </xf>
    <xf numFmtId="0" fontId="4" fillId="10" borderId="194" xfId="0" applyFont="1" applyFill="1" applyBorder="1" applyAlignment="1">
      <alignment horizontal="center" vertical="center"/>
    </xf>
    <xf numFmtId="0" fontId="6" fillId="0" borderId="195" xfId="0" applyFont="1" applyFill="1" applyBorder="1" applyAlignment="1">
      <alignment horizontal="center" vertical="center"/>
    </xf>
    <xf numFmtId="2" fontId="6" fillId="0" borderId="196" xfId="0" applyNumberFormat="1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7" fillId="6" borderId="0" xfId="0" applyFont="1" applyFill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37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4" fillId="8" borderId="39" xfId="0" applyFont="1" applyFill="1" applyBorder="1" applyAlignment="1">
      <alignment horizontal="center" vertical="center"/>
    </xf>
    <xf numFmtId="0" fontId="4" fillId="8" borderId="133" xfId="0" applyFont="1" applyFill="1" applyBorder="1" applyAlignment="1">
      <alignment horizontal="center" vertical="center"/>
    </xf>
    <xf numFmtId="0" fontId="4" fillId="8" borderId="197" xfId="0" applyFont="1" applyFill="1" applyBorder="1" applyAlignment="1">
      <alignment horizontal="center" vertical="center"/>
    </xf>
    <xf numFmtId="0" fontId="4" fillId="0" borderId="198" xfId="0" applyFont="1" applyFill="1" applyBorder="1" applyAlignment="1">
      <alignment horizontal="center" vertical="center"/>
    </xf>
    <xf numFmtId="0" fontId="6" fillId="0" borderId="160" xfId="0" applyFont="1" applyFill="1" applyBorder="1" applyAlignment="1">
      <alignment horizontal="left" vertical="center" wrapText="1"/>
    </xf>
    <xf numFmtId="0" fontId="4" fillId="0" borderId="199" xfId="0" applyFont="1" applyFill="1" applyBorder="1" applyAlignment="1">
      <alignment horizontal="center" vertical="center"/>
    </xf>
    <xf numFmtId="0" fontId="4" fillId="0" borderId="200" xfId="0" applyFont="1" applyFill="1" applyBorder="1" applyAlignment="1">
      <alignment horizontal="center" vertical="center"/>
    </xf>
    <xf numFmtId="0" fontId="6" fillId="0" borderId="156" xfId="0" applyFont="1" applyFill="1" applyBorder="1" applyAlignment="1">
      <alignment horizontal="left" vertical="center" wrapText="1"/>
    </xf>
    <xf numFmtId="0" fontId="4" fillId="0" borderId="201" xfId="0" applyFont="1" applyFill="1" applyBorder="1" applyAlignment="1">
      <alignment vertical="center"/>
    </xf>
    <xf numFmtId="0" fontId="6" fillId="0" borderId="194" xfId="0" applyFont="1" applyFill="1" applyBorder="1" applyAlignment="1">
      <alignment horizontal="left" vertical="center" wrapText="1"/>
    </xf>
    <xf numFmtId="0" fontId="6" fillId="0" borderId="202" xfId="0" applyFont="1" applyFill="1" applyBorder="1" applyAlignment="1">
      <alignment horizontal="left" vertical="center" wrapText="1"/>
    </xf>
    <xf numFmtId="0" fontId="4" fillId="0" borderId="203" xfId="0" applyFont="1" applyBorder="1" applyAlignment="1">
      <alignment horizontal="center" vertical="center"/>
    </xf>
    <xf numFmtId="0" fontId="6" fillId="6" borderId="30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177" fontId="6" fillId="0" borderId="130" xfId="0" applyNumberFormat="1" applyFont="1" applyFill="1" applyBorder="1" applyAlignment="1">
      <alignment horizontal="center" vertical="center"/>
    </xf>
    <xf numFmtId="181" fontId="31" fillId="0" borderId="0" xfId="0" applyNumberFormat="1" applyFont="1" applyFill="1" applyBorder="1" applyAlignment="1">
      <alignment horizontal="center" vertical="center"/>
    </xf>
    <xf numFmtId="181" fontId="26" fillId="8" borderId="74" xfId="0" applyNumberFormat="1" applyFont="1" applyFill="1" applyBorder="1" applyAlignment="1">
      <alignment horizontal="center" vertical="center"/>
    </xf>
    <xf numFmtId="181" fontId="26" fillId="8" borderId="75" xfId="0" applyNumberFormat="1" applyFont="1" applyFill="1" applyBorder="1" applyAlignment="1">
      <alignment horizontal="center" vertical="center"/>
    </xf>
    <xf numFmtId="181" fontId="26" fillId="8" borderId="137" xfId="0" applyNumberFormat="1" applyFont="1" applyFill="1" applyBorder="1" applyAlignment="1">
      <alignment horizontal="center" vertical="center"/>
    </xf>
    <xf numFmtId="0" fontId="4" fillId="8" borderId="167" xfId="0" applyFont="1" applyFill="1" applyBorder="1" applyAlignment="1">
      <alignment horizontal="center" vertical="center"/>
    </xf>
    <xf numFmtId="0" fontId="4" fillId="8" borderId="204" xfId="0" applyFont="1" applyFill="1" applyBorder="1" applyAlignment="1">
      <alignment horizontal="center" vertical="center"/>
    </xf>
    <xf numFmtId="0" fontId="4" fillId="8" borderId="205" xfId="0" applyFont="1" applyFill="1" applyBorder="1" applyAlignment="1">
      <alignment horizontal="center" vertical="center"/>
    </xf>
    <xf numFmtId="2" fontId="6" fillId="0" borderId="153" xfId="0" applyNumberFormat="1" applyFont="1" applyFill="1" applyBorder="1" applyAlignment="1">
      <alignment horizontal="center" vertical="center"/>
    </xf>
    <xf numFmtId="2" fontId="6" fillId="0" borderId="146" xfId="0" applyNumberFormat="1" applyFont="1" applyFill="1" applyBorder="1" applyAlignment="1">
      <alignment horizontal="center" vertical="center"/>
    </xf>
    <xf numFmtId="181" fontId="6" fillId="0" borderId="9" xfId="0" applyNumberFormat="1" applyFont="1" applyFill="1" applyBorder="1" applyAlignment="1">
      <alignment horizontal="center" vertical="center"/>
    </xf>
    <xf numFmtId="2" fontId="6" fillId="0" borderId="159" xfId="0" applyNumberFormat="1" applyFont="1" applyFill="1" applyBorder="1" applyAlignment="1">
      <alignment horizontal="center" vertical="center"/>
    </xf>
    <xf numFmtId="2" fontId="6" fillId="0" borderId="149" xfId="0" applyNumberFormat="1" applyFont="1" applyFill="1" applyBorder="1" applyAlignment="1">
      <alignment horizontal="center" vertical="center"/>
    </xf>
    <xf numFmtId="2" fontId="6" fillId="0" borderId="206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2" fontId="6" fillId="0" borderId="156" xfId="0" applyNumberFormat="1" applyFont="1" applyFill="1" applyBorder="1" applyAlignment="1">
      <alignment horizontal="center" vertical="center"/>
    </xf>
    <xf numFmtId="2" fontId="6" fillId="0" borderId="161" xfId="0" applyNumberFormat="1" applyFont="1" applyFill="1" applyBorder="1" applyAlignment="1">
      <alignment horizontal="center" vertical="center"/>
    </xf>
    <xf numFmtId="2" fontId="6" fillId="0" borderId="151" xfId="0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6" fillId="6" borderId="111" xfId="0" applyFont="1" applyFill="1" applyBorder="1" applyAlignment="1">
      <alignment horizontal="left" vertical="top" wrapText="1"/>
    </xf>
    <xf numFmtId="0" fontId="6" fillId="6" borderId="112" xfId="0" applyFont="1" applyFill="1" applyBorder="1" applyAlignment="1">
      <alignment horizontal="left" vertical="top" wrapText="1"/>
    </xf>
    <xf numFmtId="0" fontId="6" fillId="0" borderId="127" xfId="0" applyFont="1" applyBorder="1" applyAlignment="1">
      <alignment horizontal="left" vertical="top" wrapText="1"/>
    </xf>
    <xf numFmtId="0" fontId="6" fillId="0" borderId="160" xfId="0" applyFont="1" applyBorder="1" applyAlignment="1">
      <alignment horizontal="left" vertical="top" wrapText="1"/>
    </xf>
    <xf numFmtId="0" fontId="4" fillId="8" borderId="207" xfId="0" applyFont="1" applyFill="1" applyBorder="1" applyAlignment="1">
      <alignment horizontal="center" vertical="center"/>
    </xf>
    <xf numFmtId="181" fontId="6" fillId="0" borderId="10" xfId="0" applyNumberFormat="1" applyFont="1" applyFill="1" applyBorder="1" applyAlignment="1">
      <alignment horizontal="center" vertical="center"/>
    </xf>
    <xf numFmtId="181" fontId="6" fillId="0" borderId="126" xfId="0" applyNumberFormat="1" applyFont="1" applyFill="1" applyBorder="1" applyAlignment="1">
      <alignment horizontal="center" vertical="center"/>
    </xf>
    <xf numFmtId="181" fontId="6" fillId="10" borderId="126" xfId="0" applyNumberFormat="1" applyFont="1" applyFill="1" applyBorder="1" applyAlignment="1">
      <alignment horizontal="center" vertical="center"/>
    </xf>
    <xf numFmtId="10" fontId="6" fillId="10" borderId="10" xfId="0" applyNumberFormat="1" applyFont="1" applyFill="1" applyBorder="1" applyAlignment="1">
      <alignment horizontal="center" vertical="center"/>
    </xf>
    <xf numFmtId="0" fontId="17" fillId="6" borderId="0" xfId="0" applyFont="1" applyFill="1">
      <alignment vertical="center"/>
    </xf>
    <xf numFmtId="0" fontId="4" fillId="8" borderId="13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0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6" borderId="209" xfId="0" applyFont="1" applyFill="1" applyBorder="1" applyAlignment="1">
      <alignment horizontal="left" vertical="top" wrapText="1"/>
    </xf>
    <xf numFmtId="0" fontId="6" fillId="0" borderId="210" xfId="0" applyFont="1" applyBorder="1" applyAlignment="1">
      <alignment horizontal="left" vertical="top" wrapText="1"/>
    </xf>
    <xf numFmtId="0" fontId="6" fillId="0" borderId="18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130" xfId="0" applyFont="1" applyBorder="1" applyAlignment="1">
      <alignment horizontal="left" vertical="top" wrapText="1"/>
    </xf>
    <xf numFmtId="0" fontId="6" fillId="0" borderId="202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 wrapText="1"/>
    </xf>
    <xf numFmtId="0" fontId="6" fillId="0" borderId="15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/>
    </xf>
    <xf numFmtId="0" fontId="6" fillId="0" borderId="208" xfId="0" applyFont="1" applyBorder="1" applyAlignment="1">
      <alignment horizontal="left" vertical="top" wrapText="1"/>
    </xf>
    <xf numFmtId="0" fontId="6" fillId="0" borderId="182" xfId="0" applyFont="1" applyBorder="1" applyAlignment="1">
      <alignment horizontal="left" vertical="top"/>
    </xf>
  </cellXfs>
  <cellStyles count="11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11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百分比 4" xfId="25"/>
    <cellStyle name="百分比 2 2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常规 19 2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常规 100 2 2 2 2" xfId="47"/>
    <cellStyle name="40% - 强调文字颜色 2" xfId="48" builtinId="35"/>
    <cellStyle name="强调文字颜色 3" xfId="49" builtinId="37"/>
    <cellStyle name="千位分隔[0] 2" xfId="50"/>
    <cellStyle name="强调文字颜色 4" xfId="51" builtinId="41"/>
    <cellStyle name="千位分隔[0] 3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常规 16 2" xfId="60"/>
    <cellStyle name="40% - 强调文字颜色 6" xfId="61" builtinId="51"/>
    <cellStyle name="常规 10 2" xfId="62"/>
    <cellStyle name="60% - 强调文字颜色 6" xfId="63" builtinId="52"/>
    <cellStyle name="常规 100 2 2 2" xfId="64"/>
    <cellStyle name="百分比 3" xfId="65"/>
    <cellStyle name="常规 11 2" xfId="66"/>
    <cellStyle name="常规 19" xfId="67"/>
    <cellStyle name="常规 2" xfId="68"/>
    <cellStyle name="常规 2 2" xfId="69"/>
    <cellStyle name="常规 2 2 2" xfId="70"/>
    <cellStyle name="常规 2 2 2 2" xfId="71"/>
    <cellStyle name="常规 2 2 3" xfId="72"/>
    <cellStyle name="常规 2 2 3 2 2 2 2 2 3" xfId="73"/>
    <cellStyle name="常规 2 2 3 2 2 2 2 2 3 2" xfId="74"/>
    <cellStyle name="常规 2 2 3 2 2 2 2 2 3 2 2 2 2" xfId="75"/>
    <cellStyle name="常规 2 2 3 2 2 2 2 2 3 2 2 2 2 2" xfId="76"/>
    <cellStyle name="常规 2 2 3 2 2 2 2 2 3 2 2 2 2 3" xfId="77"/>
    <cellStyle name="常规 2 2 3 2 2 2 2 2 3 3" xfId="78"/>
    <cellStyle name="常规 2 2 3 2 3 2 2 2 2 2" xfId="79"/>
    <cellStyle name="常规 2 2 3 2 3 2 2 2 2 2 2" xfId="80"/>
    <cellStyle name="常规 2 2 3 2 3 2 2 2 2 2 3" xfId="81"/>
    <cellStyle name="常规 2 63 2" xfId="82"/>
    <cellStyle name="常规 2 3" xfId="83"/>
    <cellStyle name="常规 2 3 2" xfId="84"/>
    <cellStyle name="常规 2 4" xfId="85"/>
    <cellStyle name="常规 2 4 3 2 2 2 2" xfId="86"/>
    <cellStyle name="常规 2 4 3 2 2 2 2 2" xfId="87"/>
    <cellStyle name="常规 2 5" xfId="88"/>
    <cellStyle name="常规 2 63" xfId="89"/>
    <cellStyle name="常规 2 64" xfId="90"/>
    <cellStyle name="常规 2 64 2" xfId="91"/>
    <cellStyle name="常规 3" xfId="92"/>
    <cellStyle name="常规 3 2" xfId="93"/>
    <cellStyle name="常规 4" xfId="94"/>
    <cellStyle name="常规 5" xfId="95"/>
    <cellStyle name="常规 6 2" xfId="96"/>
    <cellStyle name="常规 7" xfId="97"/>
    <cellStyle name="常规 7 2" xfId="98"/>
    <cellStyle name="常规 8" xfId="99"/>
    <cellStyle name="超链接 2" xfId="100"/>
    <cellStyle name="超链接 3" xfId="101"/>
    <cellStyle name="千位分隔 2" xfId="102"/>
    <cellStyle name="千位分隔 2 2" xfId="103"/>
    <cellStyle name="千位分隔 2 2 2" xfId="104"/>
    <cellStyle name="千位分隔 2 3" xfId="105"/>
    <cellStyle name="千位分隔 3" xfId="106"/>
    <cellStyle name="千位分隔 3 2" xfId="107"/>
    <cellStyle name="千位分隔 4" xfId="108"/>
    <cellStyle name="千位分隔 5" xfId="109"/>
    <cellStyle name="样式 1" xfId="110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00B050"/>
      <color rgb="00FFD966"/>
      <color rgb="00BFBFBF"/>
      <color rgb="00FFE699"/>
      <color rgb="00D9D9D9"/>
      <color rgb="00A9D08E"/>
      <color rgb="00FFFFFF"/>
      <color rgb="00000000"/>
      <color rgb="00C6E0B4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sz="1000" b="0"/>
              <a:t>生产计划</a:t>
            </a:r>
            <a:endParaRPr sz="1000" b="0" i="0" u="none" strike="noStrike" baseline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周报汇总!$C$74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周报汇总!$D$73:$K$73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周报汇总!$D$74:$K$74</c:f>
              <c:numCache>
                <c:formatCode>0.00_);[Red]\(0.00\)</c:formatCode>
                <c:ptCount val="8"/>
                <c:pt idx="0">
                  <c:v>554.83</c:v>
                </c:pt>
                <c:pt idx="1">
                  <c:v>924.672117993957</c:v>
                </c:pt>
                <c:pt idx="2">
                  <c:v>278.08</c:v>
                </c:pt>
                <c:pt idx="3">
                  <c:v>339.5</c:v>
                </c:pt>
                <c:pt idx="4">
                  <c:v>257.65</c:v>
                </c:pt>
                <c:pt idx="5">
                  <c:v>1.8</c:v>
                </c:pt>
                <c:pt idx="6">
                  <c:v>90.1195495</c:v>
                </c:pt>
                <c:pt idx="7">
                  <c:v>74.1256073289264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周报汇总!$C$75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6946564885496"/>
                  <c:y val="-0.012323770087745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74809160305344"/>
                  <c:y val="-0.024647540175490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106870229007634"/>
                  <c:y val="-0.034506556245686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458015267175573"/>
                  <c:y val="0.0024647540175490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106870229007634"/>
                  <c:y val="0.027112294193039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29007633587786"/>
                  <c:y val="0.027112294193039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周报汇总!$D$73:$K$73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周报汇总!$D$75:$K$75</c:f>
              <c:numCache>
                <c:formatCode>0.00_);[Red]\(0.00\)</c:formatCode>
                <c:ptCount val="8"/>
                <c:pt idx="0">
                  <c:v>422.66</c:v>
                </c:pt>
                <c:pt idx="1">
                  <c:v>824.537371929824</c:v>
                </c:pt>
                <c:pt idx="2">
                  <c:v>107.564</c:v>
                </c:pt>
                <c:pt idx="3">
                  <c:v>393</c:v>
                </c:pt>
                <c:pt idx="4">
                  <c:v>284.1</c:v>
                </c:pt>
                <c:pt idx="5">
                  <c:v>1.2</c:v>
                </c:pt>
                <c:pt idx="6">
                  <c:v>89.31113</c:v>
                </c:pt>
                <c:pt idx="7">
                  <c:v>79.5298723672169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30807789"/>
        <c:axId val="120973257"/>
      </c:lineChart>
      <c:catAx>
        <c:axId val="53080778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120973257"/>
        <c:crosses val="autoZero"/>
        <c:auto val="1"/>
        <c:lblAlgn val="ctr"/>
        <c:lblOffset val="100"/>
        <c:noMultiLvlLbl val="0"/>
      </c:catAx>
      <c:valAx>
        <c:axId val="12097325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53080778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73798076923077"/>
          <c:y val="0.463971551562792"/>
          <c:w val="0.1175"/>
          <c:h val="0.188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各工厂人均产值本周与上周比较</a:t>
            </a:r>
            <a:endParaRPr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周报汇总!$B$122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周报汇总!$C$121:$L$121</c:f>
              <c:strCache>
                <c:ptCount val="10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</c:v>
                </c:pt>
                <c:pt idx="5">
                  <c:v>山东</c:v>
                </c:pt>
                <c:pt idx="6">
                  <c:v>长春</c:v>
                </c:pt>
                <c:pt idx="7">
                  <c:v>成都</c:v>
                </c:pt>
                <c:pt idx="8">
                  <c:v>安路普</c:v>
                </c:pt>
                <c:pt idx="9">
                  <c:v>平均</c:v>
                </c:pt>
              </c:strCache>
            </c:strRef>
          </c:cat>
          <c:val>
            <c:numRef>
              <c:f>周报汇总!$C$122:$L$122</c:f>
              <c:numCache>
                <c:formatCode>0.00_ </c:formatCode>
                <c:ptCount val="10"/>
                <c:pt idx="0">
                  <c:v>6.84</c:v>
                </c:pt>
                <c:pt idx="1">
                  <c:v>1.7764</c:v>
                </c:pt>
                <c:pt idx="2">
                  <c:v>2.31518501146279</c:v>
                </c:pt>
                <c:pt idx="3">
                  <c:v>1.40932388059701</c:v>
                </c:pt>
                <c:pt idx="4">
                  <c:v>4.2</c:v>
                </c:pt>
                <c:pt idx="5">
                  <c:v>3.61056338028169</c:v>
                </c:pt>
                <c:pt idx="6">
                  <c:v>0.0894375</c:v>
                </c:pt>
                <c:pt idx="7">
                  <c:v>1.6688805462963</c:v>
                </c:pt>
                <c:pt idx="8">
                  <c:v>3.81532380099916</c:v>
                </c:pt>
                <c:pt idx="9">
                  <c:v>2.40716288321143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周报汇总!$B$123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293345253394424"/>
                  <c:y val="0.053763440860215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11750572721685"/>
                  <c:y val="-0.03308519437551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95563502262949"/>
                  <c:y val="-0.03308519437551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307314074984634"/>
                  <c:y val="0.053763440860215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07314074984634"/>
                  <c:y val="0.037220843672456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195563502262949"/>
                  <c:y val="-0.045492142266335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125719394311896"/>
                  <c:y val="0.037220843672456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111750572721685"/>
                  <c:y val="-0.045492142266335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139688215902107"/>
                  <c:y val="0.045492142266335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周报汇总!$C$121:$L$121</c:f>
              <c:strCache>
                <c:ptCount val="10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</c:v>
                </c:pt>
                <c:pt idx="5">
                  <c:v>山东</c:v>
                </c:pt>
                <c:pt idx="6">
                  <c:v>长春</c:v>
                </c:pt>
                <c:pt idx="7">
                  <c:v>成都</c:v>
                </c:pt>
                <c:pt idx="8">
                  <c:v>安路普</c:v>
                </c:pt>
                <c:pt idx="9">
                  <c:v>平均</c:v>
                </c:pt>
              </c:strCache>
            </c:strRef>
          </c:cat>
          <c:val>
            <c:numRef>
              <c:f>周报汇总!$C$123:$L$123</c:f>
              <c:numCache>
                <c:formatCode>0.00_ </c:formatCode>
                <c:ptCount val="10"/>
                <c:pt idx="0">
                  <c:v>5.23</c:v>
                </c:pt>
                <c:pt idx="1">
                  <c:v>1.69195652173913</c:v>
                </c:pt>
                <c:pt idx="2">
                  <c:v>2.05246941796883</c:v>
                </c:pt>
                <c:pt idx="3">
                  <c:v>1.01012903225806</c:v>
                </c:pt>
                <c:pt idx="4">
                  <c:v>3.2</c:v>
                </c:pt>
                <c:pt idx="5">
                  <c:v>3.3484</c:v>
                </c:pt>
                <c:pt idx="6">
                  <c:v>0.51125</c:v>
                </c:pt>
                <c:pt idx="7">
                  <c:v>1.65359466666667</c:v>
                </c:pt>
                <c:pt idx="8">
                  <c:v>3.00224169078021</c:v>
                </c:pt>
                <c:pt idx="9">
                  <c:v>2.06117954371032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67782763"/>
        <c:axId val="536741986"/>
      </c:lineChart>
      <c:catAx>
        <c:axId val="4677827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6741986"/>
        <c:crosses val="autoZero"/>
        <c:auto val="1"/>
        <c:lblAlgn val="ctr"/>
        <c:lblOffset val="100"/>
        <c:noMultiLvlLbl val="0"/>
      </c:catAx>
      <c:valAx>
        <c:axId val="53674198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77827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045"/>
          <c:y val="0.28875"/>
          <c:w val="0.08675"/>
          <c:h val="0.374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 i="0" u="none" strike="noStrike" baseline="0">
                <a:solidFill>
                  <a:srgbClr val="333333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</a:rPr>
              <a:t>2020</a:t>
            </a: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lang="en-US" altLang="zh-CN" sz="1000" b="0" i="0" u="none" strike="noStrike" baseline="0">
                <a:solidFill>
                  <a:srgbClr val="333333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</a:rPr>
              <a:t>6</a:t>
            </a: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月 </a:t>
            </a:r>
            <a:r>
              <a:rPr lang="en-US" altLang="zh-CN" sz="1000" b="0" i="0" u="none" strike="noStrike" baseline="0">
                <a:solidFill>
                  <a:srgbClr val="333333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</a:rPr>
              <a:t>1-5</a:t>
            </a: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周各工厂人均产值</a:t>
            </a:r>
            <a:endParaRPr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94401928923367"/>
          <c:y val="0.114874815905744"/>
          <c:w val="0.826501729741063"/>
          <c:h val="0.770004909180167"/>
        </c:manualLayout>
      </c:layout>
      <c:lineChart>
        <c:grouping val="standard"/>
        <c:varyColors val="0"/>
        <c:ser>
          <c:idx val="0"/>
          <c:order val="0"/>
          <c:tx>
            <c:strRef>
              <c:f>周报汇总!$B$114</c:f>
              <c:strCache>
                <c:ptCount val="1"/>
                <c:pt idx="0">
                  <c:v>第1周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00281025179856115"/>
                  <c:y val="0.047306673394726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周报汇总!$C$113:$K$113</c:f>
              <c:strCache>
                <c:ptCount val="9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</c:v>
                </c:pt>
                <c:pt idx="5">
                  <c:v>山东</c:v>
                </c:pt>
                <c:pt idx="6">
                  <c:v>长春</c:v>
                </c:pt>
                <c:pt idx="7">
                  <c:v>成都</c:v>
                </c:pt>
                <c:pt idx="8">
                  <c:v>安路普</c:v>
                </c:pt>
              </c:strCache>
            </c:strRef>
          </c:cat>
          <c:val>
            <c:numRef>
              <c:f>周报汇总!$C$114:$K$114</c:f>
              <c:numCache>
                <c:formatCode>0.00_ </c:formatCode>
                <c:ptCount val="9"/>
                <c:pt idx="0">
                  <c:v>6.56</c:v>
                </c:pt>
                <c:pt idx="1">
                  <c:v>1.65040816326531</c:v>
                </c:pt>
                <c:pt idx="2">
                  <c:v>2.42315449772455</c:v>
                </c:pt>
                <c:pt idx="3">
                  <c:v>1.31438805970149</c:v>
                </c:pt>
                <c:pt idx="4">
                  <c:v>4.02</c:v>
                </c:pt>
                <c:pt idx="5">
                  <c:v>4.11676056338028</c:v>
                </c:pt>
                <c:pt idx="6">
                  <c:v>0.0106470588235294</c:v>
                </c:pt>
                <c:pt idx="7">
                  <c:v>1.53417645454545</c:v>
                </c:pt>
                <c:pt idx="8">
                  <c:v>3.49173581694818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周报汇总!$B$115</c:f>
              <c:strCache>
                <c:ptCount val="1"/>
                <c:pt idx="0">
                  <c:v>第2周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0407486510791367"/>
                  <c:y val="0.022076447584205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10768884892086"/>
                  <c:y val="0.040999116942096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224820143884892"/>
                  <c:y val="0.0094613346789453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09127697841727"/>
                  <c:y val="-0.07569067743156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38871402877698"/>
                  <c:y val="-0.022076447584205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周报汇总!$C$113:$K$113</c:f>
              <c:strCache>
                <c:ptCount val="9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</c:v>
                </c:pt>
                <c:pt idx="5">
                  <c:v>山东</c:v>
                </c:pt>
                <c:pt idx="6">
                  <c:v>长春</c:v>
                </c:pt>
                <c:pt idx="7">
                  <c:v>成都</c:v>
                </c:pt>
                <c:pt idx="8">
                  <c:v>安路普</c:v>
                </c:pt>
              </c:strCache>
            </c:strRef>
          </c:cat>
          <c:val>
            <c:numRef>
              <c:f>周报汇总!$C$115:$K$115</c:f>
              <c:numCache>
                <c:formatCode>0.00_ </c:formatCode>
                <c:ptCount val="9"/>
                <c:pt idx="0">
                  <c:v>6.84</c:v>
                </c:pt>
                <c:pt idx="1">
                  <c:v>1.7764</c:v>
                </c:pt>
                <c:pt idx="2">
                  <c:v>2.31518501146279</c:v>
                </c:pt>
                <c:pt idx="3">
                  <c:v>1.40932388059701</c:v>
                </c:pt>
                <c:pt idx="4">
                  <c:v>4.2</c:v>
                </c:pt>
                <c:pt idx="5">
                  <c:v>3.61056338028169</c:v>
                </c:pt>
                <c:pt idx="6">
                  <c:v>0.0894375</c:v>
                </c:pt>
                <c:pt idx="7">
                  <c:v>1.6688805462963</c:v>
                </c:pt>
                <c:pt idx="8">
                  <c:v>3.81532380099916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周报汇总!$B$116</c:f>
              <c:strCache>
                <c:ptCount val="1"/>
                <c:pt idx="0">
                  <c:v>第3周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0281025179856115"/>
                  <c:y val="0.02523022581052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983588129496403"/>
                  <c:y val="-0.040999116942096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96717625899281"/>
                  <c:y val="-0.040999116942096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10768884892086"/>
                  <c:y val="0.040999116942096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281025179856115"/>
                  <c:y val="0.034691560489466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56205035971223"/>
                  <c:y val="-0.022076447584205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154563848920863"/>
                  <c:y val="0.031537782263151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0983588129496403"/>
                  <c:y val="0.040999116942096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周报汇总!$C$113:$K$113</c:f>
              <c:strCache>
                <c:ptCount val="9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</c:v>
                </c:pt>
                <c:pt idx="5">
                  <c:v>山东</c:v>
                </c:pt>
                <c:pt idx="6">
                  <c:v>长春</c:v>
                </c:pt>
                <c:pt idx="7">
                  <c:v>成都</c:v>
                </c:pt>
                <c:pt idx="8">
                  <c:v>安路普</c:v>
                </c:pt>
              </c:strCache>
            </c:strRef>
          </c:cat>
          <c:val>
            <c:numRef>
              <c:f>周报汇总!$C$116:$K$116</c:f>
              <c:numCache>
                <c:formatCode>0.00_ </c:formatCode>
                <c:ptCount val="9"/>
                <c:pt idx="0">
                  <c:v>5.23</c:v>
                </c:pt>
                <c:pt idx="1">
                  <c:v>1.69195652173913</c:v>
                </c:pt>
                <c:pt idx="2">
                  <c:v>2.05246941796883</c:v>
                </c:pt>
                <c:pt idx="3">
                  <c:v>1.01012903225806</c:v>
                </c:pt>
                <c:pt idx="4">
                  <c:v>3.2</c:v>
                </c:pt>
                <c:pt idx="5">
                  <c:v>3.3484</c:v>
                </c:pt>
                <c:pt idx="6">
                  <c:v>0.51125</c:v>
                </c:pt>
                <c:pt idx="7">
                  <c:v>1.65359466666667</c:v>
                </c:pt>
                <c:pt idx="8">
                  <c:v>3.00224169078021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周报汇总!$B$117</c:f>
              <c:strCache>
                <c:ptCount val="1"/>
                <c:pt idx="0">
                  <c:v>第4周</c:v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0.0392980981401702"/>
                  <c:y val="0.0075829383886255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周报汇总!$C$113:$K$113</c:f>
              <c:strCache>
                <c:ptCount val="9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</c:v>
                </c:pt>
                <c:pt idx="5">
                  <c:v>山东</c:v>
                </c:pt>
                <c:pt idx="6">
                  <c:v>长春</c:v>
                </c:pt>
                <c:pt idx="7">
                  <c:v>成都</c:v>
                </c:pt>
                <c:pt idx="8">
                  <c:v>安路普</c:v>
                </c:pt>
              </c:strCache>
            </c:strRef>
          </c:cat>
          <c:val>
            <c:numRef>
              <c:f>周报汇总!$C$117:$K$117</c:f>
              <c:numCache>
                <c:formatCode>0.00_ </c:formatCode>
                <c:ptCount val="9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76529456"/>
        <c:axId val="299880929"/>
      </c:lineChart>
      <c:catAx>
        <c:axId val="776529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99880929"/>
        <c:crosses val="autoZero"/>
        <c:auto val="1"/>
        <c:lblAlgn val="ctr"/>
        <c:lblOffset val="100"/>
        <c:noMultiLvlLbl val="0"/>
      </c:catAx>
      <c:valAx>
        <c:axId val="2998809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652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9075"/>
          <c:y val="0.29825"/>
          <c:w val="0.10525"/>
          <c:h val="0.4447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各工厂人员变化情况本周与上周比较</a:t>
            </a:r>
            <a:endParaRPr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10477776354554"/>
          <c:y val="0.154066642780365"/>
          <c:w val="0.836480081977712"/>
          <c:h val="0.676101755643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周报汇总!$B$24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周报汇总!$C$23:$J$23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周报汇总!$C$24:$J$24</c:f>
              <c:numCache>
                <c:formatCode>0_);[Red]\(0\)</c:formatCode>
                <c:ptCount val="8"/>
                <c:pt idx="0">
                  <c:v>91</c:v>
                </c:pt>
                <c:pt idx="1">
                  <c:v>466</c:v>
                </c:pt>
                <c:pt idx="2">
                  <c:v>134</c:v>
                </c:pt>
                <c:pt idx="3">
                  <c:v>79</c:v>
                </c:pt>
                <c:pt idx="4">
                  <c:v>71</c:v>
                </c:pt>
                <c:pt idx="5">
                  <c:v>16</c:v>
                </c:pt>
                <c:pt idx="6">
                  <c:v>54</c:v>
                </c:pt>
                <c:pt idx="7">
                  <c:v>22</c:v>
                </c:pt>
              </c:numCache>
            </c:numRef>
          </c:val>
        </c:ser>
        <c:ser>
          <c:idx val="1"/>
          <c:order val="1"/>
          <c:tx>
            <c:strRef>
              <c:f>周报汇总!$B$25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0.0230562315870373"/>
                  <c:y val="0.034396273737011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64393570384803"/>
                  <c:y val="-0.022328073831497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047294876388391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038695807954138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153708210580248"/>
                  <c:y val="-0.047294876388391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153708210580248"/>
                  <c:y val="-0.060193479039770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0307416421160497"/>
                  <c:y val="-0.055893944822644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184449852696298"/>
                  <c:y val="-0.030096739519885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周报汇总!$C$23:$J$23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周报汇总!$C$25:$J$25</c:f>
              <c:numCache>
                <c:formatCode>0_);[Red]\(0\)</c:formatCode>
                <c:ptCount val="8"/>
                <c:pt idx="0">
                  <c:v>88</c:v>
                </c:pt>
                <c:pt idx="1">
                  <c:v>449</c:v>
                </c:pt>
                <c:pt idx="2">
                  <c:v>124</c:v>
                </c:pt>
                <c:pt idx="3">
                  <c:v>70</c:v>
                </c:pt>
                <c:pt idx="4">
                  <c:v>75</c:v>
                </c:pt>
                <c:pt idx="5">
                  <c:v>16</c:v>
                </c:pt>
                <c:pt idx="6">
                  <c:v>54</c:v>
                </c:pt>
                <c:pt idx="7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304928913"/>
        <c:axId val="985115897"/>
      </c:barChart>
      <c:catAx>
        <c:axId val="30492891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5115897"/>
        <c:crosses val="autoZero"/>
        <c:auto val="1"/>
        <c:lblAlgn val="ctr"/>
        <c:lblOffset val="100"/>
        <c:noMultiLvlLbl val="0"/>
      </c:catAx>
      <c:valAx>
        <c:axId val="98511589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492891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86751095957136"/>
          <c:y val="0.334921107472462"/>
          <c:w val="0.10575"/>
          <c:h val="0.2757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流失工时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周报汇总!$C$209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周报汇总!$D$208:$N$208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周报汇总!$D$209:$N$209</c:f>
              <c:numCache>
                <c:formatCode>0.00_);[Red]\(0.00\)</c:formatCode>
                <c:ptCount val="11"/>
                <c:pt idx="0">
                  <c:v>227</c:v>
                </c:pt>
                <c:pt idx="1">
                  <c:v>200</c:v>
                </c:pt>
                <c:pt idx="2">
                  <c:v>283.05</c:v>
                </c:pt>
                <c:pt idx="3">
                  <c:v>65</c:v>
                </c:pt>
                <c:pt idx="4">
                  <c:v>101.5</c:v>
                </c:pt>
                <c:pt idx="5">
                  <c:v>5</c:v>
                </c:pt>
                <c:pt idx="6">
                  <c:v>86</c:v>
                </c:pt>
                <c:pt idx="7">
                  <c:v>105</c:v>
                </c:pt>
                <c:pt idx="8">
                  <c:v>46.91</c:v>
                </c:pt>
                <c:pt idx="9">
                  <c:v>3</c:v>
                </c:pt>
                <c:pt idx="10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周报汇总!$C$210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0.00573558933180384"/>
                  <c:y val="-0.032030749519538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157728706624606"/>
                  <c:y val="-0.037369207772795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143389733295096"/>
                  <c:y val="0.037369207772795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周报汇总!$D$208:$N$208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周报汇总!$D$210:$N$210</c:f>
              <c:numCache>
                <c:formatCode>0.00_);[Red]\(0.00\)</c:formatCode>
                <c:ptCount val="11"/>
                <c:pt idx="0">
                  <c:v>219</c:v>
                </c:pt>
                <c:pt idx="1">
                  <c:v>127.5</c:v>
                </c:pt>
                <c:pt idx="2">
                  <c:v>311.06</c:v>
                </c:pt>
                <c:pt idx="3">
                  <c:v>84</c:v>
                </c:pt>
                <c:pt idx="4">
                  <c:v>48.2</c:v>
                </c:pt>
                <c:pt idx="5">
                  <c:v>3.5</c:v>
                </c:pt>
                <c:pt idx="6">
                  <c:v>61.7</c:v>
                </c:pt>
                <c:pt idx="7">
                  <c:v>109</c:v>
                </c:pt>
                <c:pt idx="8">
                  <c:v>53.23</c:v>
                </c:pt>
                <c:pt idx="9">
                  <c:v>4</c:v>
                </c:pt>
                <c:pt idx="10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53142610"/>
        <c:axId val="11670717"/>
      </c:lineChart>
      <c:catAx>
        <c:axId val="55314261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670717"/>
        <c:crosses val="autoZero"/>
        <c:auto val="1"/>
        <c:lblAlgn val="ctr"/>
        <c:lblOffset val="100"/>
        <c:noMultiLvlLbl val="0"/>
      </c:catAx>
      <c:valAx>
        <c:axId val="116707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31426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88"/>
          <c:y val="0.4005"/>
          <c:w val="0.1035"/>
          <c:h val="0.1867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劳动效率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周报汇总!$C$213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周报汇总!$D$208:$N$208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周报汇总!$D$213:$N$213</c:f>
              <c:numCache>
                <c:formatCode>0.00%</c:formatCode>
                <c:ptCount val="11"/>
                <c:pt idx="0">
                  <c:v>0.786414996600512</c:v>
                </c:pt>
                <c:pt idx="1">
                  <c:v>0.874841334911413</c:v>
                </c:pt>
                <c:pt idx="2">
                  <c:v>0.872845546375894</c:v>
                </c:pt>
                <c:pt idx="3">
                  <c:v>0.805501033057851</c:v>
                </c:pt>
                <c:pt idx="4">
                  <c:v>0.852309538092382</c:v>
                </c:pt>
                <c:pt idx="5">
                  <c:v>0.876724137931035</c:v>
                </c:pt>
                <c:pt idx="6">
                  <c:v>0.855340622371741</c:v>
                </c:pt>
                <c:pt idx="7">
                  <c:v>0.144736842105263</c:v>
                </c:pt>
                <c:pt idx="8">
                  <c:v>0.893494332183342</c:v>
                </c:pt>
                <c:pt idx="9">
                  <c:v>0.982438016528926</c:v>
                </c:pt>
                <c:pt idx="10">
                  <c:v>0.895697258533043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周报汇总!$C$214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227258954002788"/>
                  <c:y val="0.054118411083450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51505969335192"/>
                  <c:y val="-0.035176967204242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757529846675959"/>
                  <c:y val="-0.029765126095897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87861341736864"/>
                  <c:y val="0.040588808312587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18162535603903"/>
                  <c:y val="-0.051412490529278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0151505969335192"/>
                  <c:y val="0.035176967204242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37876492333798"/>
                  <c:y val="-0.016235523325035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151505969335192"/>
                  <c:y val="-0.035176967204242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18180716320223"/>
                  <c:y val="0.062236172745968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周报汇总!$D$208:$N$208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周报汇总!$D$214:$N$214</c:f>
              <c:numCache>
                <c:formatCode>0.00%</c:formatCode>
                <c:ptCount val="11"/>
                <c:pt idx="0">
                  <c:v>0.790678446203549</c:v>
                </c:pt>
                <c:pt idx="1">
                  <c:v>0.880309798621764</c:v>
                </c:pt>
                <c:pt idx="2">
                  <c:v>0.886937516959394</c:v>
                </c:pt>
                <c:pt idx="3">
                  <c:v>0.858981693363844</c:v>
                </c:pt>
                <c:pt idx="4">
                  <c:v>0.873287077189939</c:v>
                </c:pt>
                <c:pt idx="5">
                  <c:v>0.91869918699187</c:v>
                </c:pt>
                <c:pt idx="6">
                  <c:v>0.841285347043702</c:v>
                </c:pt>
                <c:pt idx="7">
                  <c:v>0.144736842105263</c:v>
                </c:pt>
                <c:pt idx="8">
                  <c:v>0.882459093034128</c:v>
                </c:pt>
                <c:pt idx="9">
                  <c:v>0.980140186915888</c:v>
                </c:pt>
                <c:pt idx="10">
                  <c:v>0.869640333333333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31049027"/>
        <c:axId val="335311095"/>
      </c:lineChart>
      <c:catAx>
        <c:axId val="2310490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35311095"/>
        <c:crosses val="autoZero"/>
        <c:auto val="1"/>
        <c:lblAlgn val="ctr"/>
        <c:lblOffset val="100"/>
        <c:noMultiLvlLbl val="0"/>
      </c:catAx>
      <c:valAx>
        <c:axId val="335311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310490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8375"/>
          <c:y val="0.46025"/>
          <c:w val="0.10675"/>
          <c:h val="0.206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生产效率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>
        <c:manualLayout>
          <c:xMode val="edge"/>
          <c:yMode val="edge"/>
          <c:x val="0.406135174256764"/>
          <c:y val="0.0063078216989066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周报汇总!$C$216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周报汇总!$D$208:$N$208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周报汇总!$D$216:$N$216</c:f>
              <c:numCache>
                <c:formatCode>0.00%</c:formatCode>
                <c:ptCount val="11"/>
                <c:pt idx="0">
                  <c:v>0.856343744001755</c:v>
                </c:pt>
                <c:pt idx="1">
                  <c:v>0.894081302690419</c:v>
                </c:pt>
                <c:pt idx="2">
                  <c:v>0.894027503302045</c:v>
                </c:pt>
                <c:pt idx="3">
                  <c:v>0.819254005778828</c:v>
                </c:pt>
                <c:pt idx="4">
                  <c:v>0.907569466624082</c:v>
                </c:pt>
                <c:pt idx="5">
                  <c:v>0.916216216216216</c:v>
                </c:pt>
                <c:pt idx="6">
                  <c:v>0.898674521354934</c:v>
                </c:pt>
                <c:pt idx="7">
                  <c:v>0.826666666666667</c:v>
                </c:pt>
                <c:pt idx="8">
                  <c:v>0.936812079496481</c:v>
                </c:pt>
                <c:pt idx="9">
                  <c:v>0.988565488565489</c:v>
                </c:pt>
                <c:pt idx="10">
                  <c:v>0.912091051950453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周报汇总!$C$217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04087051896323"/>
                  <c:y val="-0.035503604981428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58748484673555"/>
                  <c:y val="-0.019117325759230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274201928072505"/>
                  <c:y val="0.068276163425824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187611845523293"/>
                  <c:y val="0.032772558444395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144316804248687"/>
                  <c:y val="0.038234651518461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0721584021243434"/>
                  <c:y val="-0.027310465370329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303065288922242"/>
                  <c:y val="0.057351977277692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0144316804248687"/>
                  <c:y val="0.035503604981428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303065288922242"/>
                  <c:y val="-0.046427791129560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288633608497373"/>
                  <c:y val="0.057351977277692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周报汇总!$D$208:$N$208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周报汇总!$D$217:$N$217</c:f>
              <c:numCache>
                <c:formatCode>0.00%</c:formatCode>
                <c:ptCount val="11"/>
                <c:pt idx="0">
                  <c:v>0.890176001103239</c:v>
                </c:pt>
                <c:pt idx="1">
                  <c:v>0.892782932957962</c:v>
                </c:pt>
                <c:pt idx="2">
                  <c:v>0.91081275442386</c:v>
                </c:pt>
                <c:pt idx="3">
                  <c:v>0.880128956623681</c:v>
                </c:pt>
                <c:pt idx="4">
                  <c:v>0.911386676321506</c:v>
                </c:pt>
                <c:pt idx="5">
                  <c:v>0.945606694560669</c:v>
                </c:pt>
                <c:pt idx="6">
                  <c:v>0.86884723623427</c:v>
                </c:pt>
                <c:pt idx="7">
                  <c:v>0.727272727272727</c:v>
                </c:pt>
                <c:pt idx="8">
                  <c:v>0.928680370374015</c:v>
                </c:pt>
                <c:pt idx="9">
                  <c:v>0.98938679245283</c:v>
                </c:pt>
                <c:pt idx="10">
                  <c:v>0.892854551676934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58658546"/>
        <c:axId val="368055000"/>
      </c:lineChart>
      <c:catAx>
        <c:axId val="35865854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8055000"/>
        <c:crosses val="autoZero"/>
        <c:auto val="1"/>
        <c:lblAlgn val="ctr"/>
        <c:lblOffset val="100"/>
        <c:noMultiLvlLbl val="0"/>
      </c:catAx>
      <c:valAx>
        <c:axId val="36805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865854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985"/>
          <c:y val="0.37575"/>
          <c:w val="0.094"/>
          <c:h val="0.21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sz="1000"/>
              <a:t>流失工时</a:t>
            </a:r>
            <a:endParaRPr altLang="en-US"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周报汇总!$C$188</c:f>
              <c:strCache>
                <c:ptCount val="1"/>
                <c:pt idx="0">
                  <c:v>第1周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周报汇总!$D$188:$N$188</c:f>
              <c:numCache>
                <c:formatCode>0.00_ </c:formatCode>
                <c:ptCount val="11"/>
                <c:pt idx="0">
                  <c:v>287.5</c:v>
                </c:pt>
                <c:pt idx="1">
                  <c:v>291.5</c:v>
                </c:pt>
                <c:pt idx="2">
                  <c:v>262.5</c:v>
                </c:pt>
                <c:pt idx="3">
                  <c:v>59.5</c:v>
                </c:pt>
                <c:pt idx="4">
                  <c:v>61</c:v>
                </c:pt>
                <c:pt idx="5">
                  <c:v>7.3</c:v>
                </c:pt>
                <c:pt idx="6">
                  <c:v>88.5</c:v>
                </c:pt>
                <c:pt idx="7">
                  <c:v>109</c:v>
                </c:pt>
                <c:pt idx="8">
                  <c:v>55.38</c:v>
                </c:pt>
                <c:pt idx="9">
                  <c:v>8</c:v>
                </c:pt>
                <c:pt idx="10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周报汇总!$C$189</c:f>
              <c:strCache>
                <c:ptCount val="1"/>
                <c:pt idx="0">
                  <c:v>第2周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0.0100326778650461"/>
                  <c:y val="0.0082173770132573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周报汇总!$D$189:$N$189</c:f>
              <c:numCache>
                <c:formatCode>0.00_ </c:formatCode>
                <c:ptCount val="11"/>
                <c:pt idx="0">
                  <c:v>227</c:v>
                </c:pt>
                <c:pt idx="1">
                  <c:v>200</c:v>
                </c:pt>
                <c:pt idx="2">
                  <c:v>283.05</c:v>
                </c:pt>
                <c:pt idx="3">
                  <c:v>65</c:v>
                </c:pt>
                <c:pt idx="4">
                  <c:v>101.5</c:v>
                </c:pt>
                <c:pt idx="5">
                  <c:v>5</c:v>
                </c:pt>
                <c:pt idx="6">
                  <c:v>86</c:v>
                </c:pt>
                <c:pt idx="7">
                  <c:v>105</c:v>
                </c:pt>
                <c:pt idx="8">
                  <c:v>46.91</c:v>
                </c:pt>
                <c:pt idx="9">
                  <c:v>3</c:v>
                </c:pt>
                <c:pt idx="10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周报汇总!$C$190</c:f>
              <c:strCache>
                <c:ptCount val="1"/>
                <c:pt idx="0">
                  <c:v>第3周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0.0128991572550593"/>
                  <c:y val="-0.010956502684343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501633893252308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0573295878002637"/>
                  <c:y val="0.060260764763887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343977526801582"/>
                  <c:y val="0.035608633724115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128991572550593"/>
                  <c:y val="-0.035608633724115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周报汇总!$D$190:$N$190</c:f>
              <c:numCache>
                <c:formatCode>0.00_ </c:formatCode>
                <c:ptCount val="11"/>
                <c:pt idx="0">
                  <c:v>219</c:v>
                </c:pt>
                <c:pt idx="1">
                  <c:v>127.5</c:v>
                </c:pt>
                <c:pt idx="2">
                  <c:v>311.06</c:v>
                </c:pt>
                <c:pt idx="3">
                  <c:v>84</c:v>
                </c:pt>
                <c:pt idx="4">
                  <c:v>48.2</c:v>
                </c:pt>
                <c:pt idx="5">
                  <c:v>3.5</c:v>
                </c:pt>
                <c:pt idx="6">
                  <c:v>61.7</c:v>
                </c:pt>
                <c:pt idx="7">
                  <c:v>109</c:v>
                </c:pt>
                <c:pt idx="8">
                  <c:v>53.23</c:v>
                </c:pt>
                <c:pt idx="9">
                  <c:v>4</c:v>
                </c:pt>
                <c:pt idx="10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周报汇总!$C$191</c:f>
              <c:strCache>
                <c:ptCount val="1"/>
                <c:pt idx="0">
                  <c:v>第4周</c:v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00893802187463248"/>
                  <c:y val="0.046786004882017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243443490532753"/>
                  <c:y val="0.031122864117168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0154063271786428"/>
                  <c:y val="-0.033157038242473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周报汇总!$D$191:$N$191</c:f>
              <c:numCache>
                <c:formatCode>0.00_ </c:formatCode>
                <c:ptCount val="1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87130255"/>
        <c:axId val="388418990"/>
      </c:lineChart>
      <c:catAx>
        <c:axId val="9871302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8418990"/>
        <c:crosses val="autoZero"/>
        <c:auto val="1"/>
        <c:lblAlgn val="ctr"/>
        <c:lblOffset val="100"/>
        <c:noMultiLvlLbl val="0"/>
      </c:catAx>
      <c:valAx>
        <c:axId val="38841899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713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7975"/>
          <c:y val="0.3985"/>
          <c:w val="0.1105"/>
          <c:h val="0.2517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劳动效率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9681298857486"/>
          <c:y val="0.104904997259641"/>
          <c:w val="0.77282702502774"/>
          <c:h val="0.693740322937403"/>
        </c:manualLayout>
      </c:layout>
      <c:lineChart>
        <c:grouping val="standard"/>
        <c:varyColors val="0"/>
        <c:ser>
          <c:idx val="5"/>
          <c:order val="0"/>
          <c:tx>
            <c:strRef>
              <c:f>周报汇总!$C$193</c:f>
              <c:strCache>
                <c:ptCount val="1"/>
                <c:pt idx="0">
                  <c:v>第1周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周报汇总!$D$193:$N$193</c:f>
              <c:numCache>
                <c:formatCode>0.00%</c:formatCode>
                <c:ptCount val="11"/>
                <c:pt idx="0">
                  <c:v>0.818877650291708</c:v>
                </c:pt>
                <c:pt idx="1">
                  <c:v>0.877517462883142</c:v>
                </c:pt>
                <c:pt idx="2">
                  <c:v>0.872512625372291</c:v>
                </c:pt>
                <c:pt idx="3">
                  <c:v>0.783754208754209</c:v>
                </c:pt>
                <c:pt idx="4">
                  <c:v>0.850343563902886</c:v>
                </c:pt>
                <c:pt idx="5">
                  <c:v>0.826023391812865</c:v>
                </c:pt>
                <c:pt idx="6">
                  <c:v>0.840949119373777</c:v>
                </c:pt>
                <c:pt idx="7">
                  <c:v>0.144736842105263</c:v>
                </c:pt>
                <c:pt idx="8">
                  <c:v>0.886135135135135</c:v>
                </c:pt>
                <c:pt idx="9">
                  <c:v>0.970720720720721</c:v>
                </c:pt>
                <c:pt idx="10">
                  <c:v>0.892958698830409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周报汇总!$C$194</c:f>
              <c:strCache>
                <c:ptCount val="1"/>
                <c:pt idx="0">
                  <c:v>第2周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0.0131088394467829"/>
                  <c:y val="-0.031403940886699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周报汇总!$D$194:$N$194</c:f>
              <c:numCache>
                <c:formatCode>0.00%</c:formatCode>
                <c:ptCount val="11"/>
                <c:pt idx="0">
                  <c:v>0.786414996600512</c:v>
                </c:pt>
                <c:pt idx="1">
                  <c:v>0.874841334911413</c:v>
                </c:pt>
                <c:pt idx="2">
                  <c:v>0.872845546375894</c:v>
                </c:pt>
                <c:pt idx="3">
                  <c:v>0.805501033057851</c:v>
                </c:pt>
                <c:pt idx="4">
                  <c:v>0.852309538092382</c:v>
                </c:pt>
                <c:pt idx="5">
                  <c:v>0.876724137931035</c:v>
                </c:pt>
                <c:pt idx="6">
                  <c:v>0.855340622371741</c:v>
                </c:pt>
                <c:pt idx="7">
                  <c:v>0.144736842105263</c:v>
                </c:pt>
                <c:pt idx="8">
                  <c:v>0.893494332183342</c:v>
                </c:pt>
                <c:pt idx="9">
                  <c:v>0.982438016528926</c:v>
                </c:pt>
                <c:pt idx="10">
                  <c:v>0.895697258533043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周报汇总!$C$195</c:f>
              <c:strCache>
                <c:ptCount val="1"/>
                <c:pt idx="0">
                  <c:v>第3周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周报汇总!$D$195:$N$195</c:f>
              <c:numCache>
                <c:formatCode>0.00%</c:formatCode>
                <c:ptCount val="11"/>
                <c:pt idx="0">
                  <c:v>0.790678446203549</c:v>
                </c:pt>
                <c:pt idx="1">
                  <c:v>0.880309798621764</c:v>
                </c:pt>
                <c:pt idx="2">
                  <c:v>0.886937516959394</c:v>
                </c:pt>
                <c:pt idx="3">
                  <c:v>0.858981693363844</c:v>
                </c:pt>
                <c:pt idx="4">
                  <c:v>0.873287077189939</c:v>
                </c:pt>
                <c:pt idx="5">
                  <c:v>0.91869918699187</c:v>
                </c:pt>
                <c:pt idx="6">
                  <c:v>0.841285347043702</c:v>
                </c:pt>
                <c:pt idx="7">
                  <c:v>0.144736842105263</c:v>
                </c:pt>
                <c:pt idx="8">
                  <c:v>0.882459093034128</c:v>
                </c:pt>
                <c:pt idx="9">
                  <c:v>0.980140186915888</c:v>
                </c:pt>
                <c:pt idx="10">
                  <c:v>0.869640333333333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周报汇总!$C$196</c:f>
              <c:strCache>
                <c:ptCount val="1"/>
                <c:pt idx="0">
                  <c:v>第4周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656644618159952"/>
                  <c:y val="-0.029146141215106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407696933253157"/>
                  <c:y val="0.015599343185550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44317498496693"/>
                  <c:y val="-0.029146141215106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577269993986771"/>
                  <c:y val="-0.0088259441707717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0.055829228243021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564040889957907"/>
                  <c:y val="0.026683087027914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223692122669874"/>
                  <c:y val="-0.033661740558292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3758268190018"/>
                  <c:y val="-0.020114942528735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周报汇总!$D$196:$N$196</c:f>
              <c:numCache>
                <c:formatCode>0.00%</c:formatCode>
                <c:ptCount val="1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18397505"/>
        <c:axId val="456040221"/>
      </c:lineChart>
      <c:catAx>
        <c:axId val="21839750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6040221"/>
        <c:crosses val="autoZero"/>
        <c:auto val="1"/>
        <c:lblAlgn val="ctr"/>
        <c:lblOffset val="100"/>
        <c:noMultiLvlLbl val="0"/>
      </c:catAx>
      <c:valAx>
        <c:axId val="45604022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839750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75"/>
          <c:y val="0.403"/>
          <c:w val="0.12275"/>
          <c:h val="0.286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生产效率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9616053822062"/>
          <c:y val="0.106284428918028"/>
          <c:w val="0.777705203570651"/>
          <c:h val="0.692402211755069"/>
        </c:manualLayout>
      </c:layout>
      <c:lineChart>
        <c:grouping val="standard"/>
        <c:varyColors val="0"/>
        <c:ser>
          <c:idx val="10"/>
          <c:order val="0"/>
          <c:tx>
            <c:strRef>
              <c:f>周报汇总!$C$198</c:f>
              <c:strCache>
                <c:ptCount val="1"/>
                <c:pt idx="0">
                  <c:v>第1周</c:v>
                </c:pt>
              </c:strCache>
            </c:strRef>
          </c:tx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周报汇总!$D$198:$N$198</c:f>
              <c:numCache>
                <c:formatCode>0.00%</c:formatCode>
                <c:ptCount val="11"/>
                <c:pt idx="0">
                  <c:v>0.895986794053394</c:v>
                </c:pt>
                <c:pt idx="1">
                  <c:v>0.905975641715031</c:v>
                </c:pt>
                <c:pt idx="2">
                  <c:v>0.892414639183441</c:v>
                </c:pt>
                <c:pt idx="3">
                  <c:v>0.797060921672136</c:v>
                </c:pt>
                <c:pt idx="4">
                  <c:v>0.874787935909519</c:v>
                </c:pt>
                <c:pt idx="5">
                  <c:v>0.872586872586873</c:v>
                </c:pt>
                <c:pt idx="6">
                  <c:v>0.879007926361544</c:v>
                </c:pt>
                <c:pt idx="7">
                  <c:v>0.8</c:v>
                </c:pt>
                <c:pt idx="8">
                  <c:v>0.932667690732207</c:v>
                </c:pt>
                <c:pt idx="9">
                  <c:v>0.988532110091743</c:v>
                </c:pt>
                <c:pt idx="10">
                  <c:v>0.906375440549063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周报汇总!$C$199</c:f>
              <c:strCache>
                <c:ptCount val="1"/>
                <c:pt idx="0">
                  <c:v>第2周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455863588910799"/>
                  <c:y val="0.042478965729530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881568263542512"/>
                  <c:y val="-0.044736302072645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127595406565364"/>
                  <c:y val="-0.017853478350092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380466303213084"/>
                  <c:y val="0.058280320131335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255190813130727"/>
                  <c:y val="0.009029345372460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0.013544018058690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0100916367010788"/>
                  <c:y val="-0.035706956700184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周报汇总!$D$199:$N$199</c:f>
              <c:numCache>
                <c:formatCode>0.00%</c:formatCode>
                <c:ptCount val="11"/>
                <c:pt idx="0">
                  <c:v>0.856343744001755</c:v>
                </c:pt>
                <c:pt idx="1">
                  <c:v>0.894081302690419</c:v>
                </c:pt>
                <c:pt idx="2">
                  <c:v>0.894027503302045</c:v>
                </c:pt>
                <c:pt idx="3">
                  <c:v>0.819254005778828</c:v>
                </c:pt>
                <c:pt idx="4">
                  <c:v>0.907569466624082</c:v>
                </c:pt>
                <c:pt idx="5">
                  <c:v>0.916216216216216</c:v>
                </c:pt>
                <c:pt idx="6">
                  <c:v>0.898674521354934</c:v>
                </c:pt>
                <c:pt idx="7">
                  <c:v>0.826666666666667</c:v>
                </c:pt>
                <c:pt idx="8">
                  <c:v>0.936812079496481</c:v>
                </c:pt>
                <c:pt idx="9">
                  <c:v>0.988565488565489</c:v>
                </c:pt>
                <c:pt idx="10">
                  <c:v>0.912091051950453</c:v>
                </c:pt>
              </c:numCache>
            </c:numRef>
          </c:val>
          <c:smooth val="0"/>
        </c:ser>
        <c:ser>
          <c:idx val="14"/>
          <c:order val="2"/>
          <c:tx>
            <c:strRef>
              <c:f>周报汇总!$C$200</c:f>
              <c:strCache>
                <c:ptCount val="1"/>
                <c:pt idx="0">
                  <c:v>第3周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0.00382786219696091"/>
                  <c:y val="0.046993638415760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255190813130727"/>
                  <c:y val="-0.1319515698748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78389977960793"/>
                  <c:y val="0.033449620357069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255190813130727"/>
                  <c:y val="0.026882823722552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0753972856977149"/>
                  <c:y val="0.046993638415760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0881568263542512"/>
                  <c:y val="0.037964293043299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0382786219696091"/>
                  <c:y val="-0.044736302072645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00382786219696091"/>
                  <c:y val="-0.040221629386414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周报汇总!$D$200:$N$200</c:f>
              <c:numCache>
                <c:formatCode>0.00%</c:formatCode>
                <c:ptCount val="11"/>
                <c:pt idx="0">
                  <c:v>0.890176001103239</c:v>
                </c:pt>
                <c:pt idx="1">
                  <c:v>0.892782932957962</c:v>
                </c:pt>
                <c:pt idx="2">
                  <c:v>0.91081275442386</c:v>
                </c:pt>
                <c:pt idx="3">
                  <c:v>0.880128956623681</c:v>
                </c:pt>
                <c:pt idx="4">
                  <c:v>0.911386676321506</c:v>
                </c:pt>
                <c:pt idx="5">
                  <c:v>0.945606694560669</c:v>
                </c:pt>
                <c:pt idx="6">
                  <c:v>0.86884723623427</c:v>
                </c:pt>
                <c:pt idx="7">
                  <c:v>0.727272727272727</c:v>
                </c:pt>
                <c:pt idx="8">
                  <c:v>0.928680370374015</c:v>
                </c:pt>
                <c:pt idx="9">
                  <c:v>0.98938679245283</c:v>
                </c:pt>
                <c:pt idx="10">
                  <c:v>0.892854551676934</c:v>
                </c:pt>
              </c:numCache>
            </c:numRef>
          </c:val>
          <c:smooth val="0"/>
        </c:ser>
        <c:ser>
          <c:idx val="15"/>
          <c:order val="3"/>
          <c:tx>
            <c:strRef>
              <c:f>周报汇总!$C$201</c:f>
              <c:strCache>
                <c:ptCount val="1"/>
                <c:pt idx="0">
                  <c:v>第4周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695974944901983"/>
                  <c:y val="0.020110814693207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84957931459060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13675907667324"/>
                  <c:y val="0.07161912579519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510381626261455"/>
                  <c:y val="-0.056022983788220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404825426284654"/>
                  <c:y val="-0.026882823722552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637977032826818"/>
                  <c:y val="0.085163143853888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0.049250974758875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619417700962765"/>
                  <c:y val="0.024625487379437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593898619649693"/>
                  <c:y val="-0.0067720090293453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0498782043846422"/>
                  <c:y val="0.040221629386414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214592274678112"/>
                  <c:y val="0.062589780422737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周报汇总!$D$187:$N$187</c:f>
              <c:strCache>
                <c:ptCount val="11"/>
                <c:pt idx="0">
                  <c:v>天津</c:v>
                </c:pt>
                <c:pt idx="1">
                  <c:v>河北金属</c:v>
                </c:pt>
                <c:pt idx="2">
                  <c:v>河北总装</c:v>
                </c:pt>
                <c:pt idx="3">
                  <c:v>湖南</c:v>
                </c:pt>
                <c:pt idx="4">
                  <c:v>西安座椅</c:v>
                </c:pt>
                <c:pt idx="5">
                  <c:v>西安发泡</c:v>
                </c:pt>
                <c:pt idx="6">
                  <c:v>山东</c:v>
                </c:pt>
                <c:pt idx="7">
                  <c:v>长春</c:v>
                </c:pt>
                <c:pt idx="8">
                  <c:v>成都总装</c:v>
                </c:pt>
                <c:pt idx="9">
                  <c:v>成都注塑</c:v>
                </c:pt>
                <c:pt idx="10">
                  <c:v>安路普</c:v>
                </c:pt>
              </c:strCache>
            </c:strRef>
          </c:cat>
          <c:val>
            <c:numRef>
              <c:f>周报汇总!$D$201:$N$201</c:f>
              <c:numCache>
                <c:formatCode>0.00%</c:formatCode>
                <c:ptCount val="1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5171126"/>
        <c:axId val="119945669"/>
      </c:lineChart>
      <c:catAx>
        <c:axId val="5517112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9945669"/>
        <c:crosses val="autoZero"/>
        <c:auto val="1"/>
        <c:lblAlgn val="ctr"/>
        <c:lblOffset val="100"/>
        <c:noMultiLvlLbl val="0"/>
      </c:catAx>
      <c:valAx>
        <c:axId val="11994566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17112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375"/>
          <c:y val="0.4105"/>
          <c:w val="0.11825"/>
          <c:h val="0.2947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原材料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周报汇总!$C$268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周报汇总!$D$268:$K$268</c:f>
              <c:numCache>
                <c:formatCode>0.00_);[Red]\(0.00\)</c:formatCode>
                <c:ptCount val="8"/>
                <c:pt idx="0">
                  <c:v>88.59</c:v>
                </c:pt>
                <c:pt idx="1">
                  <c:v>969.64095529786</c:v>
                </c:pt>
                <c:pt idx="2">
                  <c:v>311.2</c:v>
                </c:pt>
                <c:pt idx="3">
                  <c:v>286</c:v>
                </c:pt>
                <c:pt idx="4">
                  <c:v>95</c:v>
                </c:pt>
                <c:pt idx="5">
                  <c:v>72.26</c:v>
                </c:pt>
                <c:pt idx="6">
                  <c:v>128.62</c:v>
                </c:pt>
                <c:pt idx="7">
                  <c:v>169.16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周报汇总!$C$269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60785559933901"/>
                  <c:y val="0.0041764116271299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65450616499301"/>
                  <c:y val="0.037587704644169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460785559933901"/>
                  <c:y val="0.020882058135649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0794457861955002"/>
                  <c:y val="0.020882058135649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0635566289564002"/>
                  <c:y val="-0.022970263949214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周报汇总!$D$269:$K$269</c:f>
              <c:numCache>
                <c:formatCode>0.00_);[Red]\(0.00\)</c:formatCode>
                <c:ptCount val="8"/>
                <c:pt idx="0">
                  <c:v>94.79</c:v>
                </c:pt>
                <c:pt idx="1">
                  <c:v>1249.13</c:v>
                </c:pt>
                <c:pt idx="2">
                  <c:v>290.55</c:v>
                </c:pt>
                <c:pt idx="3">
                  <c:v>273</c:v>
                </c:pt>
                <c:pt idx="4">
                  <c:v>90.5</c:v>
                </c:pt>
                <c:pt idx="5">
                  <c:v>71.62</c:v>
                </c:pt>
                <c:pt idx="6">
                  <c:v>207</c:v>
                </c:pt>
                <c:pt idx="7">
                  <c:v>138.88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73370647"/>
        <c:axId val="188895738"/>
      </c:lineChart>
      <c:catAx>
        <c:axId val="9733706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8895738"/>
        <c:crosses val="autoZero"/>
        <c:auto val="1"/>
        <c:lblAlgn val="ctr"/>
        <c:lblOffset val="100"/>
        <c:noMultiLvlLbl val="0"/>
      </c:catAx>
      <c:valAx>
        <c:axId val="18889573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3370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905"/>
          <c:y val="0.43175"/>
          <c:w val="0.09925"/>
          <c:h val="0.21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sz="1000" b="0"/>
              <a:t>生产完成</a:t>
            </a:r>
            <a:endParaRPr sz="1000" b="0" i="0" u="none" strike="noStrike" baseline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周报汇总!$C$78</c:f>
              <c:strCache>
                <c:ptCount val="1"/>
                <c:pt idx="0">
                  <c:v>上周</c:v>
                </c:pt>
              </c:strCache>
            </c:strRef>
          </c:tx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周报汇总!$D$73:$K$73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周报汇总!$D$78:$K$78</c:f>
              <c:numCache>
                <c:formatCode>0.00_);[Red]\(0.00\)</c:formatCode>
                <c:ptCount val="8"/>
                <c:pt idx="0">
                  <c:v>554.83</c:v>
                </c:pt>
                <c:pt idx="1">
                  <c:v>792.871062668906</c:v>
                </c:pt>
                <c:pt idx="2">
                  <c:v>161.346</c:v>
                </c:pt>
                <c:pt idx="3">
                  <c:v>325.3</c:v>
                </c:pt>
                <c:pt idx="4">
                  <c:v>256.65</c:v>
                </c:pt>
                <c:pt idx="5">
                  <c:v>1.8</c:v>
                </c:pt>
                <c:pt idx="6">
                  <c:v>90.1195495</c:v>
                </c:pt>
                <c:pt idx="7">
                  <c:v>83.9371236219815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周报汇总!$C$80</c:f>
              <c:strCache>
                <c:ptCount val="1"/>
                <c:pt idx="0">
                  <c:v>本周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525469831849654"/>
                  <c:y val="-0.022313957380341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8637487636004"/>
                  <c:y val="0.019524712707798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9364490603363"/>
                  <c:y val="0.033470936070512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09099901088032"/>
                  <c:y val="-0.013946223362713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231824925816024"/>
                  <c:y val="0.022313957380341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309099901088032"/>
                  <c:y val="0.030681691397969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周报汇总!$D$73:$K$73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周报汇总!$D$80:$K$80</c:f>
              <c:numCache>
                <c:formatCode>0.00_);[Red]\(0.00\)</c:formatCode>
                <c:ptCount val="8"/>
                <c:pt idx="0">
                  <c:v>422.66</c:v>
                </c:pt>
                <c:pt idx="1">
                  <c:v>762.580410189969</c:v>
                </c:pt>
                <c:pt idx="2">
                  <c:v>93.6216</c:v>
                </c:pt>
                <c:pt idx="3">
                  <c:v>251.8</c:v>
                </c:pt>
                <c:pt idx="4">
                  <c:v>285.15</c:v>
                </c:pt>
                <c:pt idx="5">
                  <c:v>1.2</c:v>
                </c:pt>
                <c:pt idx="6">
                  <c:v>89.294112</c:v>
                </c:pt>
                <c:pt idx="7">
                  <c:v>66.0493171971646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71950381"/>
        <c:axId val="117373987"/>
      </c:lineChart>
      <c:catAx>
        <c:axId val="37195038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117373987"/>
        <c:crosses val="autoZero"/>
        <c:auto val="1"/>
        <c:lblAlgn val="ctr"/>
        <c:lblOffset val="100"/>
        <c:noMultiLvlLbl val="0"/>
      </c:catAx>
      <c:valAx>
        <c:axId val="1173739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37195038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915"/>
          <c:y val="0.459"/>
          <c:w val="0.0985"/>
          <c:h val="0.219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半成品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>
        <c:manualLayout>
          <c:xMode val="edge"/>
          <c:yMode val="edge"/>
          <c:x val="0.460309278350515"/>
          <c:y val="0.0098534302253972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7770618556701"/>
          <c:y val="0.0623229461756374"/>
          <c:w val="0.827886597938144"/>
          <c:h val="0.835053578026851"/>
        </c:manualLayout>
      </c:layout>
      <c:lineChart>
        <c:grouping val="standard"/>
        <c:varyColors val="0"/>
        <c:ser>
          <c:idx val="4"/>
          <c:order val="0"/>
          <c:tx>
            <c:strRef>
              <c:f>周报汇总!$C$272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周报汇总!$D$272:$K$272</c:f>
              <c:numCache>
                <c:formatCode>0.00_);[Red]\(0.00\)</c:formatCode>
                <c:ptCount val="8"/>
                <c:pt idx="0">
                  <c:v>0</c:v>
                </c:pt>
                <c:pt idx="1">
                  <c:v>105.965398512973</c:v>
                </c:pt>
                <c:pt idx="2">
                  <c:v>126.5</c:v>
                </c:pt>
                <c:pt idx="3">
                  <c:v>0</c:v>
                </c:pt>
                <c:pt idx="4">
                  <c:v>0.22</c:v>
                </c:pt>
                <c:pt idx="5">
                  <c:v>0</c:v>
                </c:pt>
                <c:pt idx="6">
                  <c:v>24.4</c:v>
                </c:pt>
                <c:pt idx="7">
                  <c:v>0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周报汇总!$C$273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02343247070941"/>
                  <c:y val="0.0061842918985776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354062057422428"/>
                  <c:y val="0.0061842918985776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09218488476889"/>
                  <c:y val="-0.034013605442176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54062057422428"/>
                  <c:y val="-0.024737167594310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128749839062701"/>
                  <c:y val="-0.027829313543599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周报汇总!$D$273:$K$273</c:f>
              <c:numCache>
                <c:formatCode>0.00_);[Red]\(0.00\)</c:formatCode>
                <c:ptCount val="8"/>
                <c:pt idx="0">
                  <c:v>0</c:v>
                </c:pt>
                <c:pt idx="1">
                  <c:v>95.97</c:v>
                </c:pt>
                <c:pt idx="2">
                  <c:v>128.63</c:v>
                </c:pt>
                <c:pt idx="3">
                  <c:v>0</c:v>
                </c:pt>
                <c:pt idx="4">
                  <c:v>0.22</c:v>
                </c:pt>
                <c:pt idx="5">
                  <c:v>0</c:v>
                </c:pt>
                <c:pt idx="6">
                  <c:v>20.15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8168380"/>
        <c:axId val="279797291"/>
      </c:lineChart>
      <c:catAx>
        <c:axId val="881683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79797291"/>
        <c:crosses val="autoZero"/>
        <c:auto val="1"/>
        <c:lblAlgn val="ctr"/>
        <c:lblOffset val="100"/>
        <c:noMultiLvlLbl val="0"/>
      </c:catAx>
      <c:valAx>
        <c:axId val="2797972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1683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905"/>
          <c:y val="0.3555"/>
          <c:w val="0.09875"/>
          <c:h val="0.2447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成品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周报汇总!$C$276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42354091946528"/>
                  <c:y val="0.025094102885821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周报汇总!$D$276:$K$276</c:f>
              <c:numCache>
                <c:formatCode>0.00_ </c:formatCode>
                <c:ptCount val="8"/>
                <c:pt idx="0">
                  <c:v>81.59</c:v>
                </c:pt>
                <c:pt idx="1">
                  <c:v>311.130742909986</c:v>
                </c:pt>
                <c:pt idx="2">
                  <c:v>140.1</c:v>
                </c:pt>
                <c:pt idx="3">
                  <c:v>205</c:v>
                </c:pt>
                <c:pt idx="4">
                  <c:v>42.66</c:v>
                </c:pt>
                <c:pt idx="5">
                  <c:v>21.39</c:v>
                </c:pt>
                <c:pt idx="6">
                  <c:v>37.76</c:v>
                </c:pt>
                <c:pt idx="7">
                  <c:v>23.6625726389609</c:v>
                </c:pt>
              </c:numCache>
            </c:numRef>
          </c:val>
          <c:smooth val="0"/>
        </c:ser>
        <c:ser>
          <c:idx val="9"/>
          <c:order val="1"/>
          <c:tx>
            <c:strRef>
              <c:f>周报汇总!$C$277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0.0423866970981415"/>
                  <c:y val="0.031367628607277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163025758069775"/>
                  <c:y val="-0.040777917189460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815128790348875"/>
                  <c:y val="-0.050188205771643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244538637104663"/>
                  <c:y val="-0.043914680050188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28236061297685"/>
                  <c:y val="-0.031367628607277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周报汇总!$D$277:$K$277</c:f>
              <c:numCache>
                <c:formatCode>0.00_ </c:formatCode>
                <c:ptCount val="8"/>
                <c:pt idx="0">
                  <c:v>80.54</c:v>
                </c:pt>
                <c:pt idx="1">
                  <c:v>268.96</c:v>
                </c:pt>
                <c:pt idx="2">
                  <c:v>132.7</c:v>
                </c:pt>
                <c:pt idx="3">
                  <c:v>172</c:v>
                </c:pt>
                <c:pt idx="4">
                  <c:v>77.58</c:v>
                </c:pt>
                <c:pt idx="5">
                  <c:v>14.41</c:v>
                </c:pt>
                <c:pt idx="6">
                  <c:v>28.76</c:v>
                </c:pt>
                <c:pt idx="7">
                  <c:v>23.6197034218416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82666723"/>
        <c:axId val="225522258"/>
      </c:lineChart>
      <c:catAx>
        <c:axId val="9826667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25522258"/>
        <c:crosses val="autoZero"/>
        <c:auto val="1"/>
        <c:lblAlgn val="ctr"/>
        <c:lblOffset val="100"/>
        <c:noMultiLvlLbl val="0"/>
      </c:catAx>
      <c:valAx>
        <c:axId val="22552225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26667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8825"/>
          <c:y val="0.37625"/>
          <c:w val="0.10075"/>
          <c:h val="0.2257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不良品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59722897423432"/>
          <c:y val="0.103946939219311"/>
          <c:w val="0.813794360719494"/>
          <c:h val="0.802196368380994"/>
        </c:manualLayout>
      </c:layout>
      <c:lineChart>
        <c:grouping val="standard"/>
        <c:varyColors val="0"/>
        <c:ser>
          <c:idx val="12"/>
          <c:order val="0"/>
          <c:tx>
            <c:strRef>
              <c:f>周报汇总!$C$280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周报汇总!$D$280:$K$280</c:f>
              <c:numCache>
                <c:formatCode>0.00_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0.21</c:v>
                </c:pt>
                <c:pt idx="6">
                  <c:v>6.7</c:v>
                </c:pt>
                <c:pt idx="7">
                  <c:v>0</c:v>
                </c:pt>
              </c:numCache>
            </c:numRef>
          </c:val>
          <c:smooth val="0"/>
        </c:ser>
        <c:ser>
          <c:idx val="13"/>
          <c:order val="1"/>
          <c:tx>
            <c:strRef>
              <c:f>周报汇总!$C$281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197496353913466"/>
                  <c:y val="-0.043492443187996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0634419056879"/>
                  <c:y val="-0.029901054691747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88648517258143"/>
                  <c:y val="-0.024464499293247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7345649003403"/>
                  <c:y val="-0.02174622159399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64608653378707"/>
                  <c:y val="-0.016309666195498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10634419056879"/>
                  <c:y val="-0.038055887789496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周报汇总!$D$281:$K$281</c:f>
              <c:numCache>
                <c:formatCode>0.00_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0.21</c:v>
                </c:pt>
                <c:pt idx="6">
                  <c:v>6.5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43531629"/>
        <c:axId val="235905991"/>
      </c:lineChart>
      <c:catAx>
        <c:axId val="24353162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35905991"/>
        <c:crosses val="autoZero"/>
        <c:auto val="1"/>
        <c:lblAlgn val="ctr"/>
        <c:lblOffset val="100"/>
        <c:noMultiLvlLbl val="0"/>
      </c:catAx>
      <c:valAx>
        <c:axId val="235905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4353162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97"/>
          <c:y val="0.40175"/>
          <c:w val="0.09525"/>
          <c:h val="0.186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呆滞品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6"/>
          <c:order val="0"/>
          <c:tx>
            <c:strRef>
              <c:f>周报汇总!$C$284</c:f>
              <c:strCache>
                <c:ptCount val="1"/>
                <c:pt idx="0">
                  <c:v>上周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周报汇总!$D$284:$K$284</c:f>
              <c:numCache>
                <c:formatCode>0.00_ </c:formatCode>
                <c:ptCount val="8"/>
                <c:pt idx="0">
                  <c:v>17.52</c:v>
                </c:pt>
                <c:pt idx="1">
                  <c:v>217.350897004175</c:v>
                </c:pt>
                <c:pt idx="2">
                  <c:v>0.29</c:v>
                </c:pt>
                <c:pt idx="3">
                  <c:v>0.8</c:v>
                </c:pt>
                <c:pt idx="4">
                  <c:v>0.63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smooth val="0"/>
        </c:ser>
        <c:ser>
          <c:idx val="17"/>
          <c:order val="1"/>
          <c:tx>
            <c:strRef>
              <c:f>周报汇总!$C$285</c:f>
              <c:strCache>
                <c:ptCount val="1"/>
                <c:pt idx="0">
                  <c:v>本周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80000"/>
                  <a:lumOff val="2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24776027185666"/>
                  <c:y val="-0.0054872695346795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411904026361858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96056018947585"/>
                  <c:y val="-0.013718173836698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70312017299969"/>
                  <c:y val="-0.016461808604038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283184018123777"/>
                  <c:y val="-0.030179982440737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411904026361858"/>
                  <c:y val="-0.030179982440737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44568015652353"/>
                  <c:y val="-0.021949078138718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周报汇总!$D$267:$K$267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周报汇总!$D$285:$K$285</c:f>
              <c:numCache>
                <c:formatCode>0.00_ </c:formatCode>
                <c:ptCount val="8"/>
                <c:pt idx="0">
                  <c:v>17.52</c:v>
                </c:pt>
                <c:pt idx="1">
                  <c:v>289.3</c:v>
                </c:pt>
                <c:pt idx="2">
                  <c:v>0.29</c:v>
                </c:pt>
                <c:pt idx="3">
                  <c:v>0.8</c:v>
                </c:pt>
                <c:pt idx="4">
                  <c:v>0.63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56123388"/>
        <c:axId val="513049363"/>
      </c:lineChart>
      <c:catAx>
        <c:axId val="1561233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13049363"/>
        <c:crosses val="autoZero"/>
        <c:auto val="1"/>
        <c:lblAlgn val="ctr"/>
        <c:lblOffset val="100"/>
        <c:noMultiLvlLbl val="0"/>
      </c:catAx>
      <c:valAx>
        <c:axId val="5130493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61233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985"/>
          <c:y val="0.40025"/>
          <c:w val="0.0945"/>
          <c:h val="0.18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原材料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110501280644"/>
          <c:y val="0.105783690760165"/>
          <c:w val="0.771202230813106"/>
          <c:h val="0.797709329478483"/>
        </c:manualLayout>
      </c:layout>
      <c:lineChart>
        <c:grouping val="standard"/>
        <c:varyColors val="0"/>
        <c:ser>
          <c:idx val="0"/>
          <c:order val="0"/>
          <c:tx>
            <c:strRef>
              <c:f>周报汇总!$C$242</c:f>
              <c:strCache>
                <c:ptCount val="1"/>
                <c:pt idx="0">
                  <c:v>第1周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周报汇总!$D$242:$K$242</c:f>
              <c:numCache>
                <c:formatCode>0.00_);[Red]\(0.00\)</c:formatCode>
                <c:ptCount val="8"/>
                <c:pt idx="0">
                  <c:v>90.23</c:v>
                </c:pt>
                <c:pt idx="1">
                  <c:v>1052.70458360143</c:v>
                </c:pt>
                <c:pt idx="2">
                  <c:v>305.8</c:v>
                </c:pt>
                <c:pt idx="3">
                  <c:v>328</c:v>
                </c:pt>
                <c:pt idx="4">
                  <c:v>100.4</c:v>
                </c:pt>
                <c:pt idx="5">
                  <c:v>72.62</c:v>
                </c:pt>
                <c:pt idx="6">
                  <c:v>132.94</c:v>
                </c:pt>
                <c:pt idx="7">
                  <c:v>203.68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周报汇总!$C$243</c:f>
              <c:strCache>
                <c:ptCount val="1"/>
                <c:pt idx="0">
                  <c:v>第2周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158438430825781"/>
                  <c:y val="0.038919159346158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055598799065940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21813803156094"/>
                  <c:y val="0.033359279439564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285189175486406"/>
                  <c:y val="-0.030579339486267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01033018568984"/>
                  <c:y val="-0.038919159346158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21813803156094"/>
                  <c:y val="-0.036139219392861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周报汇总!$D$243:$K$243</c:f>
              <c:numCache>
                <c:formatCode>0.00_);[Red]\(0.00\)</c:formatCode>
                <c:ptCount val="8"/>
                <c:pt idx="0">
                  <c:v>88.59</c:v>
                </c:pt>
                <c:pt idx="1">
                  <c:v>969.64095529786</c:v>
                </c:pt>
                <c:pt idx="2">
                  <c:v>311.2</c:v>
                </c:pt>
                <c:pt idx="3">
                  <c:v>286</c:v>
                </c:pt>
                <c:pt idx="4">
                  <c:v>95</c:v>
                </c:pt>
                <c:pt idx="5">
                  <c:v>72.26</c:v>
                </c:pt>
                <c:pt idx="6">
                  <c:v>128.62</c:v>
                </c:pt>
                <c:pt idx="7">
                  <c:v>169.16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周报汇总!$C$244</c:f>
              <c:strCache>
                <c:ptCount val="1"/>
                <c:pt idx="0">
                  <c:v>第3周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602066037137968"/>
                  <c:y val="0.0083398198598910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64408390899297"/>
                  <c:y val="-0.0083398198598910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126750744660625"/>
                  <c:y val="-0.025019459579673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96096077064453"/>
                  <c:y val="0.019459579673079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237657646238672"/>
                  <c:y val="0.041699099299455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316876861651562"/>
                  <c:y val="0.038919159346158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周报汇总!$D$244:$K$244</c:f>
              <c:numCache>
                <c:formatCode>0.00_);[Red]\(0.00\)</c:formatCode>
                <c:ptCount val="8"/>
                <c:pt idx="0">
                  <c:v>94.79</c:v>
                </c:pt>
                <c:pt idx="1">
                  <c:v>1249.13</c:v>
                </c:pt>
                <c:pt idx="2">
                  <c:v>290.55</c:v>
                </c:pt>
                <c:pt idx="3">
                  <c:v>273</c:v>
                </c:pt>
                <c:pt idx="4">
                  <c:v>90.5</c:v>
                </c:pt>
                <c:pt idx="5">
                  <c:v>71.62</c:v>
                </c:pt>
                <c:pt idx="6">
                  <c:v>207</c:v>
                </c:pt>
                <c:pt idx="7">
                  <c:v>138.88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周报汇总!$C$245</c:f>
              <c:strCache>
                <c:ptCount val="1"/>
                <c:pt idx="0">
                  <c:v>第4周</c:v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0.0452494206610562"/>
                  <c:y val="-0.065092402464065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585437248444932"/>
                  <c:y val="-0.0022587268993839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332967435053055"/>
                  <c:y val="-0.076180698151950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536650811074521"/>
                  <c:y val="0.060369609856262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013416270276863"/>
                  <c:y val="0.040451745379876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611050128064398"/>
                  <c:y val="0.0022587268993839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周报汇总!$D$245:$K$245</c:f>
              <c:numCache>
                <c:formatCode>0.00_);[Red]\(0.00\)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17550557"/>
        <c:axId val="444593447"/>
      </c:lineChart>
      <c:catAx>
        <c:axId val="11755055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4593447"/>
        <c:crosses val="autoZero"/>
        <c:auto val="1"/>
        <c:lblAlgn val="ctr"/>
        <c:lblOffset val="100"/>
        <c:noMultiLvlLbl val="0"/>
      </c:catAx>
      <c:valAx>
        <c:axId val="444593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755055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7375"/>
          <c:y val="0.2575"/>
          <c:w val="0.11675"/>
          <c:h val="0.3932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 sz="1000"/>
      </a:pPr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半成品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周报汇总!$C$246</c:f>
              <c:strCache>
                <c:ptCount val="1"/>
                <c:pt idx="0">
                  <c:v>第1周</c:v>
                </c:pt>
              </c:strCache>
            </c:strRef>
          </c:tx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周报汇总!$D$246:$K$246</c:f>
              <c:numCache>
                <c:formatCode>0.00_);[Red]\(0.00\)</c:formatCode>
                <c:ptCount val="8"/>
                <c:pt idx="0">
                  <c:v>0</c:v>
                </c:pt>
                <c:pt idx="1" c:formatCode="0.00_ ">
                  <c:v>106.391273242973</c:v>
                </c:pt>
                <c:pt idx="2" c:formatCode="0.00_ ">
                  <c:v>122.6</c:v>
                </c:pt>
                <c:pt idx="3" c:formatCode="0.00_ ">
                  <c:v>0</c:v>
                </c:pt>
                <c:pt idx="4" c:formatCode="0.00_ ">
                  <c:v>0.22</c:v>
                </c:pt>
                <c:pt idx="5" c:formatCode="0.00_ ">
                  <c:v>0</c:v>
                </c:pt>
                <c:pt idx="6" c:formatCode="0.00_ ">
                  <c:v>23.75</c:v>
                </c:pt>
                <c:pt idx="7" c:formatCode="0.00_ 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周报汇总!$C$247</c:f>
              <c:strCache>
                <c:ptCount val="1"/>
                <c:pt idx="0">
                  <c:v>第2周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645320197044335"/>
                  <c:y val="0.01221804511278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394088669950739"/>
                  <c:y val="0.051315789473684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677339901477833"/>
                  <c:y val="0.028759398496240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0270935960591133"/>
                  <c:y val="0.024624060150375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周报汇总!$D$247:$K$247</c:f>
              <c:numCache>
                <c:formatCode>0.00_);[Red]\(0.00\)</c:formatCode>
                <c:ptCount val="8"/>
                <c:pt idx="0">
                  <c:v>0</c:v>
                </c:pt>
                <c:pt idx="1" c:formatCode="0.00_ ">
                  <c:v>105.965398512973</c:v>
                </c:pt>
                <c:pt idx="2" c:formatCode="0.00_ ">
                  <c:v>126.5</c:v>
                </c:pt>
                <c:pt idx="3" c:formatCode="0.00_ ">
                  <c:v>0</c:v>
                </c:pt>
                <c:pt idx="4" c:formatCode="0.00_ ">
                  <c:v>0.22</c:v>
                </c:pt>
                <c:pt idx="5" c:formatCode="0.00_ ">
                  <c:v>0</c:v>
                </c:pt>
                <c:pt idx="6" c:formatCode="0.00_ ">
                  <c:v>24.4</c:v>
                </c:pt>
                <c:pt idx="7" c:formatCode="0.00_ 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周报汇总!$C$248</c:f>
              <c:strCache>
                <c:ptCount val="1"/>
                <c:pt idx="0">
                  <c:v>第3周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0948275862068966"/>
                  <c:y val="-0.051315789473684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565270935960591"/>
                  <c:y val="-0.028759398496240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42610837438424"/>
                  <c:y val="-0.049060150375939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469211822660099"/>
                  <c:y val="0.018421052631578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483990147783251"/>
                  <c:y val="0.020488721804511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周报汇总!$D$248:$K$248</c:f>
              <c:numCache>
                <c:formatCode>0.00_);[Red]\(0.00\)</c:formatCode>
                <c:ptCount val="8"/>
                <c:pt idx="0">
                  <c:v>0</c:v>
                </c:pt>
                <c:pt idx="1" c:formatCode="0.00_ ">
                  <c:v>95.97</c:v>
                </c:pt>
                <c:pt idx="2" c:formatCode="0.00_ ">
                  <c:v>128.63</c:v>
                </c:pt>
                <c:pt idx="3" c:formatCode="0.00_ ">
                  <c:v>0</c:v>
                </c:pt>
                <c:pt idx="4" c:formatCode="0.00_ ">
                  <c:v>0.22</c:v>
                </c:pt>
                <c:pt idx="5" c:formatCode="0.00_ ">
                  <c:v>0</c:v>
                </c:pt>
                <c:pt idx="6" c:formatCode="0.00_ ">
                  <c:v>20.15</c:v>
                </c:pt>
                <c:pt idx="7" c:formatCode="0.00_ ">
                  <c:v>0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周报汇总!$C$249</c:f>
              <c:strCache>
                <c:ptCount val="1"/>
                <c:pt idx="0">
                  <c:v>第4周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-0.0604679802955665"/>
                  <c:y val="-0.0020676691729323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周报汇总!$D$249:$K$249</c:f>
              <c:numCache>
                <c:formatCode>0.00_);[Red]\(0.00\)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61429145"/>
        <c:axId val="922407302"/>
      </c:lineChart>
      <c:catAx>
        <c:axId val="96142914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2407302"/>
        <c:crosses val="autoZero"/>
        <c:auto val="1"/>
        <c:lblAlgn val="ctr"/>
        <c:lblOffset val="100"/>
        <c:noMultiLvlLbl val="0"/>
      </c:catAx>
      <c:valAx>
        <c:axId val="92240730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6142914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825"/>
          <c:y val="0.25025"/>
          <c:w val="0.11575"/>
          <c:h val="0.4027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成品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周报汇总!$C$250</c:f>
              <c:strCache>
                <c:ptCount val="1"/>
                <c:pt idx="0">
                  <c:v>第1周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周报汇总!$D$250:$K$250</c:f>
              <c:numCache>
                <c:formatCode>0.00_);[Red]\(0.00\)</c:formatCode>
                <c:ptCount val="8"/>
                <c:pt idx="0">
                  <c:v>77.16</c:v>
                </c:pt>
                <c:pt idx="1" c:formatCode="0.00_ ">
                  <c:v>292.399379254509</c:v>
                </c:pt>
                <c:pt idx="2" c:formatCode="0.00_ ">
                  <c:v>114.7</c:v>
                </c:pt>
                <c:pt idx="3" c:formatCode="0.00_ ">
                  <c:v>192</c:v>
                </c:pt>
                <c:pt idx="4" c:formatCode="0.00_ ">
                  <c:v>41.42</c:v>
                </c:pt>
                <c:pt idx="5" c:formatCode="0.00_ ">
                  <c:v>21.02</c:v>
                </c:pt>
                <c:pt idx="6" c:formatCode="0.00_ ">
                  <c:v>32.23</c:v>
                </c:pt>
                <c:pt idx="7" c:formatCode="0.00_ ">
                  <c:v>42.9736199529111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周报汇总!$C$251</c:f>
              <c:strCache>
                <c:ptCount val="1"/>
                <c:pt idx="0">
                  <c:v>第2周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643245917862444"/>
                  <c:y val="0.04898146028839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759524987629886"/>
                  <c:y val="0.0032043945983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577684314695695"/>
                  <c:y val="0.05195696955825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280801583374567"/>
                  <c:y val="0.05790798809796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周报汇总!$D$251:$K$251</c:f>
              <c:numCache>
                <c:formatCode>0.00_);[Red]\(0.00\)</c:formatCode>
                <c:ptCount val="8"/>
                <c:pt idx="0">
                  <c:v>81.59</c:v>
                </c:pt>
                <c:pt idx="1" c:formatCode="0.00_ ">
                  <c:v>311.130742909986</c:v>
                </c:pt>
                <c:pt idx="2" c:formatCode="0.00_ ">
                  <c:v>140.1</c:v>
                </c:pt>
                <c:pt idx="3" c:formatCode="0.00_ ">
                  <c:v>205</c:v>
                </c:pt>
                <c:pt idx="4" c:formatCode="0.00_ ">
                  <c:v>42.66</c:v>
                </c:pt>
                <c:pt idx="5" c:formatCode="0.00_ ">
                  <c:v>21.39</c:v>
                </c:pt>
                <c:pt idx="6" c:formatCode="0.00_ ">
                  <c:v>37.76</c:v>
                </c:pt>
                <c:pt idx="7" c:formatCode="0.00_ ">
                  <c:v>23.6625726389609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周报汇总!$C$252</c:f>
              <c:strCache>
                <c:ptCount val="1"/>
                <c:pt idx="0">
                  <c:v>第3周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0"/>
                  <c:y val="-0.04875257495994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132360217714003"/>
                  <c:y val="-0.06111238269626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46363186541316"/>
                  <c:y val="-0.07003891050583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379762493814943"/>
                  <c:y val="0.03662165255207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周报汇总!$D$252:$K$252</c:f>
              <c:numCache>
                <c:formatCode>0.00_);[Red]\(0.00\)</c:formatCode>
                <c:ptCount val="8"/>
                <c:pt idx="0">
                  <c:v>80.54</c:v>
                </c:pt>
                <c:pt idx="1" c:formatCode="0.00_ ">
                  <c:v>268.96</c:v>
                </c:pt>
                <c:pt idx="2" c:formatCode="0.00_ ">
                  <c:v>132.7</c:v>
                </c:pt>
                <c:pt idx="3" c:formatCode="0.00_ ">
                  <c:v>172</c:v>
                </c:pt>
                <c:pt idx="4" c:formatCode="0.00_ ">
                  <c:v>77.58</c:v>
                </c:pt>
                <c:pt idx="5" c:formatCode="0.00_ ">
                  <c:v>14.41</c:v>
                </c:pt>
                <c:pt idx="6" c:formatCode="0.00_ ">
                  <c:v>28.76</c:v>
                </c:pt>
                <c:pt idx="7" c:formatCode="0.00_ ">
                  <c:v>23.6197034218416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周报汇总!$C$253</c:f>
              <c:strCache>
                <c:ptCount val="1"/>
                <c:pt idx="0">
                  <c:v>第4周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周报汇总!$D$253:$K$253</c:f>
              <c:numCache>
                <c:formatCode>0.00_);[Red]\(0.00\)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89439125"/>
        <c:axId val="164388731"/>
      </c:lineChart>
      <c:catAx>
        <c:axId val="68943912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4388731"/>
        <c:crosses val="autoZero"/>
        <c:auto val="1"/>
        <c:lblAlgn val="ctr"/>
        <c:lblOffset val="100"/>
        <c:noMultiLvlLbl val="0"/>
      </c:catAx>
      <c:valAx>
        <c:axId val="1643887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8943912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3574351978172"/>
          <c:y val="0.282456455377985"/>
          <c:w val="0.1255"/>
          <c:h val="0.45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不良品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>
        <c:manualLayout>
          <c:xMode val="edge"/>
          <c:yMode val="edge"/>
          <c:x val="0.465557729941292"/>
          <c:y val="0.00653594771241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00588400112076"/>
          <c:y val="0.0760931753167143"/>
          <c:w val="0.8180891005884"/>
          <c:h val="0.851311810380057"/>
        </c:manualLayout>
      </c:layout>
      <c:lineChart>
        <c:grouping val="standard"/>
        <c:varyColors val="0"/>
        <c:ser>
          <c:idx val="11"/>
          <c:order val="0"/>
          <c:tx>
            <c:strRef>
              <c:f>周报汇总!$C$254</c:f>
              <c:strCache>
                <c:ptCount val="1"/>
                <c:pt idx="0">
                  <c:v>第1周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周报汇总!$D$254:$K$254</c:f>
              <c:numCache>
                <c:formatCode>0.00_);[Red]\(0.00\)</c:formatCode>
                <c:ptCount val="8"/>
                <c:pt idx="0">
                  <c:v>0</c:v>
                </c:pt>
                <c:pt idx="1" c:formatCode="0.00_ ">
                  <c:v>0</c:v>
                </c:pt>
                <c:pt idx="2" c:formatCode="0.00_ ">
                  <c:v>0.1</c:v>
                </c:pt>
                <c:pt idx="3" c:formatCode="0.00_ ">
                  <c:v>0</c:v>
                </c:pt>
                <c:pt idx="4" c:formatCode="0.00_ ">
                  <c:v>0</c:v>
                </c:pt>
                <c:pt idx="5" c:formatCode="0.00_ ">
                  <c:v>0.2</c:v>
                </c:pt>
                <c:pt idx="6" c:formatCode="0.00_ ">
                  <c:v>6.64</c:v>
                </c:pt>
                <c:pt idx="7" c:formatCode="0.00_ ">
                  <c:v>0</c:v>
                </c:pt>
              </c:numCache>
            </c:numRef>
          </c:val>
          <c:smooth val="0"/>
        </c:ser>
        <c:ser>
          <c:idx val="16"/>
          <c:order val="1"/>
          <c:tx>
            <c:strRef>
              <c:f>周报汇总!$C$255</c:f>
              <c:strCache>
                <c:ptCount val="1"/>
                <c:pt idx="0">
                  <c:v>第2周</c:v>
                </c:pt>
              </c:strCache>
            </c:strRef>
          </c:tx>
          <c:marker>
            <c:symbol val="none"/>
          </c:marker>
          <c:dLbls>
            <c:dLbl>
              <c:idx val="5"/>
              <c:layout>
                <c:manualLayout>
                  <c:x val="-0.0453677709152162"/>
                  <c:y val="0.035913312693498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周报汇总!$D$255:$K$255</c:f>
              <c:numCache>
                <c:formatCode>0.00_);[Red]\(0.00\)</c:formatCode>
                <c:ptCount val="8"/>
                <c:pt idx="0">
                  <c:v>0</c:v>
                </c:pt>
                <c:pt idx="1" c:formatCode="0.00_ ">
                  <c:v>0</c:v>
                </c:pt>
                <c:pt idx="2" c:formatCode="0.00_ ">
                  <c:v>0.1</c:v>
                </c:pt>
                <c:pt idx="3" c:formatCode="0.00_ ">
                  <c:v>0</c:v>
                </c:pt>
                <c:pt idx="4" c:formatCode="0.00_ ">
                  <c:v>0</c:v>
                </c:pt>
                <c:pt idx="5" c:formatCode="0.00_ ">
                  <c:v>0.21</c:v>
                </c:pt>
                <c:pt idx="6" c:formatCode="0.00_ ">
                  <c:v>6.7</c:v>
                </c:pt>
                <c:pt idx="7" c:formatCode="0.00_ ">
                  <c:v>0</c:v>
                </c:pt>
              </c:numCache>
            </c:numRef>
          </c:val>
          <c:smooth val="0"/>
        </c:ser>
        <c:ser>
          <c:idx val="17"/>
          <c:order val="2"/>
          <c:tx>
            <c:strRef>
              <c:f>周报汇总!$C$256</c:f>
              <c:strCache>
                <c:ptCount val="1"/>
                <c:pt idx="0">
                  <c:v>第3周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0.037956204379562"/>
                  <c:y val="0.0068111455108359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853453116226839"/>
                  <c:y val="-0.03839009287925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周报汇总!$D$256:$K$256</c:f>
              <c:numCache>
                <c:formatCode>0.00_);[Red]\(0.00\)</c:formatCode>
                <c:ptCount val="8"/>
                <c:pt idx="0">
                  <c:v>0</c:v>
                </c:pt>
                <c:pt idx="1" c:formatCode="0.00_ ">
                  <c:v>0</c:v>
                </c:pt>
                <c:pt idx="2" c:formatCode="0.00_ ">
                  <c:v>0.1</c:v>
                </c:pt>
                <c:pt idx="3" c:formatCode="0.00_ ">
                  <c:v>0</c:v>
                </c:pt>
                <c:pt idx="4" c:formatCode="0.00_ ">
                  <c:v>0</c:v>
                </c:pt>
                <c:pt idx="5" c:formatCode="0.00_ ">
                  <c:v>0.21</c:v>
                </c:pt>
                <c:pt idx="6" c:formatCode="0.00_ ">
                  <c:v>6.5</c:v>
                </c:pt>
                <c:pt idx="7" c:formatCode="0.00_ ">
                  <c:v>0</c:v>
                </c:pt>
              </c:numCache>
            </c:numRef>
          </c:val>
          <c:smooth val="0"/>
        </c:ser>
        <c:ser>
          <c:idx val="18"/>
          <c:order val="3"/>
          <c:tx>
            <c:strRef>
              <c:f>周报汇总!$C$257</c:f>
              <c:strCache>
                <c:ptCount val="1"/>
                <c:pt idx="0">
                  <c:v>第4周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周报汇总!$D$257:$K$257</c:f>
              <c:numCache>
                <c:formatCode>0.00_);[Red]\(0.00\)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43939231"/>
        <c:axId val="823949516"/>
      </c:lineChart>
      <c:catAx>
        <c:axId val="5439392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23949516"/>
        <c:crosses val="autoZero"/>
        <c:auto val="1"/>
        <c:lblAlgn val="ctr"/>
        <c:lblOffset val="100"/>
        <c:noMultiLvlLbl val="0"/>
      </c:catAx>
      <c:valAx>
        <c:axId val="8239495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3939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783829309377"/>
          <c:y val="0.275335397316821"/>
          <c:w val="0.10625"/>
          <c:h val="0.430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000"/>
              <a:t>呆滞品</a:t>
            </a:r>
            <a:endParaRPr sz="1000" b="0" i="0" u="none" strike="noStrike" baseline="0">
              <a:solidFill>
                <a:srgbClr val="595959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0"/>
          <c:order val="0"/>
          <c:tx>
            <c:strRef>
              <c:f>周报汇总!$C$258</c:f>
              <c:strCache>
                <c:ptCount val="1"/>
                <c:pt idx="0">
                  <c:v>第1周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182449070964853"/>
                  <c:y val="0.0089452881214894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周报汇总!$D$258:$K$258</c:f>
              <c:numCache>
                <c:formatCode>0.00_);[Red]\(0.00\)</c:formatCode>
                <c:ptCount val="8"/>
                <c:pt idx="0">
                  <c:v>17.52</c:v>
                </c:pt>
                <c:pt idx="1" c:formatCode="0.00_ ">
                  <c:v>217.350897004175</c:v>
                </c:pt>
                <c:pt idx="2" c:formatCode="0.00_ ">
                  <c:v>0.29</c:v>
                </c:pt>
                <c:pt idx="3" c:formatCode="0.00_ ">
                  <c:v>0.8</c:v>
                </c:pt>
                <c:pt idx="4" c:formatCode="0.00_ ">
                  <c:v>0.63</c:v>
                </c:pt>
                <c:pt idx="5" c:formatCode="0.00_ ">
                  <c:v>0</c:v>
                </c:pt>
                <c:pt idx="6" c:formatCode="0.00_ ">
                  <c:v>3</c:v>
                </c:pt>
                <c:pt idx="7" c:formatCode="0.00_ ">
                  <c:v>0</c:v>
                </c:pt>
              </c:numCache>
            </c:numRef>
          </c:val>
          <c:smooth val="0"/>
        </c:ser>
        <c:ser>
          <c:idx val="21"/>
          <c:order val="1"/>
          <c:tx>
            <c:strRef>
              <c:f>周报汇总!$C$259</c:f>
              <c:strCache>
                <c:ptCount val="1"/>
                <c:pt idx="0">
                  <c:v>第2周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512648309827625"/>
                  <c:y val="-0.034116912835448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402955003357958"/>
                  <c:y val="-0.013729977116704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369375419744795"/>
                  <c:y val="-0.047638859995839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475710767853145"/>
                  <c:y val="-0.002288329519450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周报汇总!$D$259:$K$259</c:f>
              <c:numCache>
                <c:formatCode>0.00_);[Red]\(0.00\)</c:formatCode>
                <c:ptCount val="8"/>
                <c:pt idx="0">
                  <c:v>17.52</c:v>
                </c:pt>
                <c:pt idx="1" c:formatCode="0.00_ ">
                  <c:v>217.350897004175</c:v>
                </c:pt>
                <c:pt idx="2" c:formatCode="0.00_ ">
                  <c:v>0.29</c:v>
                </c:pt>
                <c:pt idx="3" c:formatCode="0.00_ ">
                  <c:v>0.8</c:v>
                </c:pt>
                <c:pt idx="4" c:formatCode="0.00_ ">
                  <c:v>0.63</c:v>
                </c:pt>
                <c:pt idx="5" c:formatCode="0.00_ ">
                  <c:v>0</c:v>
                </c:pt>
                <c:pt idx="6" c:formatCode="0.00_ ">
                  <c:v>3</c:v>
                </c:pt>
                <c:pt idx="7" c:formatCode="0.00_ ">
                  <c:v>0</c:v>
                </c:pt>
              </c:numCache>
            </c:numRef>
          </c:val>
          <c:smooth val="0"/>
        </c:ser>
        <c:ser>
          <c:idx val="22"/>
          <c:order val="2"/>
          <c:tx>
            <c:strRef>
              <c:f>周报汇总!$C$260</c:f>
              <c:strCache>
                <c:ptCount val="1"/>
                <c:pt idx="0">
                  <c:v>第3周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周报汇总!$D$260:$K$260</c:f>
              <c:numCache>
                <c:formatCode>0.00_);[Red]\(0.00\)</c:formatCode>
                <c:ptCount val="8"/>
                <c:pt idx="0">
                  <c:v>17.52</c:v>
                </c:pt>
                <c:pt idx="1" c:formatCode="0.00_ ">
                  <c:v>289.3</c:v>
                </c:pt>
                <c:pt idx="2" c:formatCode="0.00_ ">
                  <c:v>0.29</c:v>
                </c:pt>
                <c:pt idx="3" c:formatCode="0.00_ ">
                  <c:v>0.8</c:v>
                </c:pt>
                <c:pt idx="4" c:formatCode="0.00_ ">
                  <c:v>0.63</c:v>
                </c:pt>
                <c:pt idx="5" c:formatCode="0.00_ ">
                  <c:v>0</c:v>
                </c:pt>
                <c:pt idx="6" c:formatCode="0.00_ ">
                  <c:v>3</c:v>
                </c:pt>
                <c:pt idx="7" c:formatCode="0.00_ ">
                  <c:v>0</c:v>
                </c:pt>
              </c:numCache>
            </c:numRef>
          </c:val>
          <c:smooth val="0"/>
        </c:ser>
        <c:ser>
          <c:idx val="23"/>
          <c:order val="3"/>
          <c:tx>
            <c:strRef>
              <c:f>周报汇总!$C$261</c:f>
              <c:strCache>
                <c:ptCount val="1"/>
                <c:pt idx="0">
                  <c:v>第4周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周报汇总!$D$241:$K$241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周报汇总!$D$261:$K$261</c:f>
              <c:numCache>
                <c:formatCode>0.00_);[Red]\(0.00\)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74648597"/>
        <c:axId val="112463575"/>
      </c:lineChart>
      <c:catAx>
        <c:axId val="67464859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2463575"/>
        <c:crosses val="autoZero"/>
        <c:auto val="1"/>
        <c:lblAlgn val="ctr"/>
        <c:lblOffset val="100"/>
        <c:noMultiLvlLbl val="0"/>
      </c:catAx>
      <c:valAx>
        <c:axId val="112463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7464859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523169912693"/>
          <c:y val="0.271271063033077"/>
          <c:w val="0.10275"/>
          <c:h val="0.3902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sz="1000" b="0"/>
              <a:t>顾客交付</a:t>
            </a:r>
            <a:endParaRPr sz="1000" b="0" i="0" u="none" strike="noStrike" baseline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周报汇总!$C$84</c:f>
              <c:strCache>
                <c:ptCount val="1"/>
                <c:pt idx="0">
                  <c:v>上周</c:v>
                </c:pt>
              </c:strCache>
            </c:strRef>
          </c:tx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周报汇总!$D$73:$K$73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周报汇总!$D$84:$K$84</c:f>
              <c:numCache>
                <c:formatCode>0.00_ </c:formatCode>
                <c:ptCount val="8"/>
                <c:pt idx="0">
                  <c:v>551.28</c:v>
                </c:pt>
                <c:pt idx="1">
                  <c:v>741.915896914286</c:v>
                </c:pt>
                <c:pt idx="2">
                  <c:v>188.8494</c:v>
                </c:pt>
                <c:pt idx="3">
                  <c:v>332</c:v>
                </c:pt>
                <c:pt idx="4">
                  <c:v>255.44</c:v>
                </c:pt>
                <c:pt idx="5">
                  <c:v>1.431</c:v>
                </c:pt>
                <c:pt idx="6">
                  <c:v>85.871429</c:v>
                </c:pt>
                <c:pt idx="7">
                  <c:v>103.319952719436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周报汇总!$C$85</c:f>
              <c:strCache>
                <c:ptCount val="1"/>
                <c:pt idx="0">
                  <c:v>本周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566788551924988"/>
                  <c:y val="0.0098273044015374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737194861105944"/>
                  <c:y val="0.029728483887023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40099429410768"/>
                  <c:y val="0.040295500335795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296593412801537"/>
                  <c:y val="-0.036937541974479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169481950172307"/>
                  <c:y val="0.026863666890530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169481950172307"/>
                  <c:y val="-0.036937541974479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周报汇总!$D$73:$K$73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周报汇总!$D$85:$K$85</c:f>
              <c:numCache>
                <c:formatCode>0.00_ </c:formatCode>
                <c:ptCount val="8"/>
                <c:pt idx="0">
                  <c:v>422.79</c:v>
                </c:pt>
                <c:pt idx="1">
                  <c:v>660.239801054701</c:v>
                </c:pt>
                <c:pt idx="2">
                  <c:v>125.256</c:v>
                </c:pt>
                <c:pt idx="3">
                  <c:v>228</c:v>
                </c:pt>
                <c:pt idx="4">
                  <c:v>250.24</c:v>
                </c:pt>
                <c:pt idx="5">
                  <c:v>8.18</c:v>
                </c:pt>
                <c:pt idx="6">
                  <c:v>98.268722</c:v>
                </c:pt>
                <c:pt idx="7">
                  <c:v>66.4977104966731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26975752"/>
        <c:axId val="434035232"/>
      </c:lineChart>
      <c:catAx>
        <c:axId val="826975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434035232"/>
        <c:crosses val="autoZero"/>
        <c:auto val="1"/>
        <c:lblAlgn val="ctr"/>
        <c:lblOffset val="100"/>
        <c:noMultiLvlLbl val="0"/>
      </c:catAx>
      <c:valAx>
        <c:axId val="43403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82697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965"/>
          <c:y val="0.3545"/>
          <c:w val="0.0935"/>
          <c:h val="0.2522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sz="1000" b="0"/>
              <a:t>库存</a:t>
            </a:r>
            <a:endParaRPr sz="1000" b="0" i="0" u="none" strike="noStrike" baseline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4"/>
          <c:order val="0"/>
          <c:tx>
            <c:strRef>
              <c:f>周报汇总!$C$88</c:f>
              <c:strCache>
                <c:ptCount val="1"/>
                <c:pt idx="0">
                  <c:v>上周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0348634514816967"/>
                  <c:y val="-0.044006705783738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697269029633934"/>
                  <c:y val="0.022003352891869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周报汇总!$D$73:$K$73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周报汇总!$D$88:$K$88</c:f>
              <c:numCache>
                <c:formatCode>0.00_ </c:formatCode>
                <c:ptCount val="8"/>
                <c:pt idx="0">
                  <c:v>81.59</c:v>
                </c:pt>
                <c:pt idx="1">
                  <c:v>979.022943825769</c:v>
                </c:pt>
                <c:pt idx="2">
                  <c:v>140.1</c:v>
                </c:pt>
                <c:pt idx="3">
                  <c:v>43</c:v>
                </c:pt>
                <c:pt idx="4">
                  <c:v>42.64</c:v>
                </c:pt>
                <c:pt idx="5">
                  <c:v>21.391</c:v>
                </c:pt>
                <c:pt idx="6">
                  <c:v>53.908878117</c:v>
                </c:pt>
                <c:pt idx="7">
                  <c:v>23.6625726389609</c:v>
                </c:pt>
              </c:numCache>
            </c:numRef>
          </c:val>
          <c:smooth val="0"/>
        </c:ser>
        <c:ser>
          <c:idx val="15"/>
          <c:order val="1"/>
          <c:tx>
            <c:strRef>
              <c:f>周报汇总!$C$89</c:f>
              <c:strCache>
                <c:ptCount val="1"/>
                <c:pt idx="0">
                  <c:v>本周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411440894387379"/>
                  <c:y val="-0.0067631543351819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83065660291697"/>
                  <c:y val="-0.0067631543351819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26315192100335"/>
                  <c:y val="0.043960503178682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170251404574088"/>
                  <c:y val="-0.037197348843500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69564723908972"/>
                  <c:y val="-0.037197348843500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283752340956813"/>
                  <c:y val="-0.030434194508318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297939958004654"/>
                  <c:y val="-0.013526308670363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41189489813291"/>
                  <c:y val="-0.027052617340727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周报汇总!$D$73:$K$73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周报汇总!$D$89:$K$89</c:f>
              <c:numCache>
                <c:formatCode>0.00_ </c:formatCode>
                <c:ptCount val="8"/>
                <c:pt idx="0">
                  <c:v>80.54</c:v>
                </c:pt>
                <c:pt idx="1">
                  <c:v>1081.36355296104</c:v>
                </c:pt>
                <c:pt idx="2">
                  <c:v>132.7032</c:v>
                </c:pt>
                <c:pt idx="3">
                  <c:v>37</c:v>
                </c:pt>
                <c:pt idx="4">
                  <c:v>77.57</c:v>
                </c:pt>
                <c:pt idx="5">
                  <c:v>14.411</c:v>
                </c:pt>
                <c:pt idx="6">
                  <c:v>43.780484945</c:v>
                </c:pt>
                <c:pt idx="7">
                  <c:v>23.6197034218416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28011308"/>
        <c:axId val="864292950"/>
      </c:lineChart>
      <c:catAx>
        <c:axId val="5280113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864292950"/>
        <c:crosses val="autoZero"/>
        <c:auto val="1"/>
        <c:lblAlgn val="ctr"/>
        <c:lblOffset val="100"/>
        <c:noMultiLvlLbl val="0"/>
      </c:catAx>
      <c:valAx>
        <c:axId val="86429295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5280113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97"/>
          <c:y val="0.401"/>
          <c:w val="0.09525"/>
          <c:h val="0.1877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生产计划</a:t>
            </a:r>
            <a:endParaRPr lang="zh-CN"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512959614225"/>
          <c:y val="0.102222222222222"/>
          <c:w val="0.737311633514165"/>
          <c:h val="0.817471264367816"/>
        </c:manualLayout>
      </c:layout>
      <c:lineChart>
        <c:grouping val="standard"/>
        <c:varyColors val="0"/>
        <c:ser>
          <c:idx val="0"/>
          <c:order val="0"/>
          <c:tx>
            <c:strRef>
              <c:f>周报汇总!$C$44</c:f>
              <c:strCache>
                <c:ptCount val="1"/>
                <c:pt idx="0">
                  <c:v>第1周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60578661844485"/>
                  <c:y val="0.020689655172413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周报汇总!$D$44:$K$44</c:f>
              <c:numCache>
                <c:formatCode>0.00_);[Red]\(0.00\)</c:formatCode>
                <c:ptCount val="8"/>
                <c:pt idx="0">
                  <c:v>593.82</c:v>
                </c:pt>
                <c:pt idx="1">
                  <c:v>923.891803386377</c:v>
                </c:pt>
                <c:pt idx="2">
                  <c:v>350</c:v>
                </c:pt>
                <c:pt idx="3">
                  <c:v>515.5</c:v>
                </c:pt>
                <c:pt idx="4">
                  <c:v>296.69</c:v>
                </c:pt>
                <c:pt idx="5">
                  <c:v>0.72</c:v>
                </c:pt>
                <c:pt idx="6">
                  <c:v>84.379705</c:v>
                </c:pt>
                <c:pt idx="7">
                  <c:v>74.1256073289264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周报汇总!$C$45</c:f>
              <c:strCache>
                <c:ptCount val="1"/>
                <c:pt idx="0">
                  <c:v>第2周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0374158144175605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171489149413819"/>
                  <c:y val="0.028358067870309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周报汇总!$D$45:$K$45</c:f>
              <c:numCache>
                <c:formatCode>0.00_);[Red]\(0.00\)</c:formatCode>
                <c:ptCount val="8"/>
                <c:pt idx="0">
                  <c:v>554.83</c:v>
                </c:pt>
                <c:pt idx="1">
                  <c:v>924.672117993957</c:v>
                </c:pt>
                <c:pt idx="2">
                  <c:v>278.08</c:v>
                </c:pt>
                <c:pt idx="3">
                  <c:v>339.5</c:v>
                </c:pt>
                <c:pt idx="4">
                  <c:v>257.65</c:v>
                </c:pt>
                <c:pt idx="5">
                  <c:v>1.8</c:v>
                </c:pt>
                <c:pt idx="6">
                  <c:v>90.1195495</c:v>
                </c:pt>
                <c:pt idx="7">
                  <c:v>74.1256073289264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周报汇总!$C$46</c:f>
              <c:strCache>
                <c:ptCount val="1"/>
                <c:pt idx="0">
                  <c:v>第3周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61237216263407"/>
                  <c:y val="-0.021268550902731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311798453479671"/>
                  <c:y val="-0.0094526892901030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4158144175605"/>
                  <c:y val="0.044900274127989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124719381391868"/>
                  <c:y val="-0.025994895547783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187079072087802"/>
                  <c:y val="-0.040173929482937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02668994761786"/>
                  <c:y val="-0.033084412515360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周报汇总!$D$46:$K$46</c:f>
              <c:numCache>
                <c:formatCode>0.00_);[Red]\(0.00\)</c:formatCode>
                <c:ptCount val="8"/>
                <c:pt idx="0">
                  <c:v>422.66</c:v>
                </c:pt>
                <c:pt idx="1">
                  <c:v>824.537371929824</c:v>
                </c:pt>
                <c:pt idx="2">
                  <c:v>107.564</c:v>
                </c:pt>
                <c:pt idx="3">
                  <c:v>393</c:v>
                </c:pt>
                <c:pt idx="4">
                  <c:v>284.1</c:v>
                </c:pt>
                <c:pt idx="5">
                  <c:v>1.2</c:v>
                </c:pt>
                <c:pt idx="6">
                  <c:v>89.31113</c:v>
                </c:pt>
                <c:pt idx="7">
                  <c:v>79.5298723672169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周报汇总!$C$47</c:f>
              <c:strCache>
                <c:ptCount val="1"/>
                <c:pt idx="0">
                  <c:v>第4周</c:v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周报汇总!$D$47:$K$47</c:f>
              <c:numCache>
                <c:formatCode>0.00_);[Red]\(0.00\)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1766276"/>
        <c:axId val="250254405"/>
      </c:lineChart>
      <c:catAx>
        <c:axId val="417662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0254405"/>
        <c:crosses val="autoZero"/>
        <c:auto val="1"/>
        <c:lblAlgn val="ctr"/>
        <c:lblOffset val="100"/>
        <c:noMultiLvlLbl val="0"/>
      </c:catAx>
      <c:valAx>
        <c:axId val="25025440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17662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7325"/>
          <c:y val="0.30575"/>
          <c:w val="0.1155"/>
          <c:h val="0.323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生产</a:t>
            </a:r>
            <a:r>
              <a:rPr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完成</a:t>
            </a:r>
            <a:endParaRPr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781954887218"/>
          <c:y val="0.0899337331705776"/>
          <c:w val="0.786351738751091"/>
          <c:h val="0.825412667946257"/>
        </c:manualLayout>
      </c:layout>
      <c:lineChart>
        <c:grouping val="standard"/>
        <c:varyColors val="0"/>
        <c:ser>
          <c:idx val="4"/>
          <c:order val="0"/>
          <c:tx>
            <c:strRef>
              <c:f>周报汇总!$C$49</c:f>
              <c:strCache>
                <c:ptCount val="1"/>
                <c:pt idx="0">
                  <c:v>第1周</c:v>
                </c:pt>
              </c:strCache>
            </c:strRef>
          </c:tx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周报汇总!$D$49:$K$49</c:f>
              <c:numCache>
                <c:formatCode>0.00_);[Red]\(0.00\)</c:formatCode>
                <c:ptCount val="8"/>
                <c:pt idx="0">
                  <c:v>593.82</c:v>
                </c:pt>
                <c:pt idx="1" c:formatCode="0.00_ ">
                  <c:v>773.800782466763</c:v>
                </c:pt>
                <c:pt idx="2" c:formatCode="0.00_ ">
                  <c:v>181.275</c:v>
                </c:pt>
                <c:pt idx="3" c:formatCode="0.00_ ">
                  <c:v>362</c:v>
                </c:pt>
                <c:pt idx="4" c:formatCode="0.00_ ">
                  <c:v>297.29</c:v>
                </c:pt>
                <c:pt idx="5" c:formatCode="0.00_ ">
                  <c:v>0.72</c:v>
                </c:pt>
                <c:pt idx="6" c:formatCode="0.00_ ">
                  <c:v>84.379705</c:v>
                </c:pt>
                <c:pt idx="7" c:formatCode="0.00_ ">
                  <c:v>76.81818797286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周报汇总!$C$51</c:f>
              <c:strCache>
                <c:ptCount val="1"/>
                <c:pt idx="0">
                  <c:v>第2周</c:v>
                </c:pt>
              </c:strCache>
            </c:strRef>
          </c:tx>
          <c:marker>
            <c:symbol val="none"/>
          </c:marker>
          <c:dLbls>
            <c:dLbl>
              <c:idx val="5"/>
              <c:layout>
                <c:manualLayout>
                  <c:x val="-0.0739553802539135"/>
                  <c:y val="-0.019941986947063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周报汇总!$D$51:$K$51</c:f>
              <c:numCache>
                <c:formatCode>0.00_);[Red]\(0.00\)</c:formatCode>
                <c:ptCount val="8"/>
                <c:pt idx="0">
                  <c:v>554.83</c:v>
                </c:pt>
                <c:pt idx="1" c:formatCode="0.00_ ">
                  <c:v>792.871062668906</c:v>
                </c:pt>
                <c:pt idx="2" c:formatCode="0.00_ ">
                  <c:v>161.346</c:v>
                </c:pt>
                <c:pt idx="3" c:formatCode="0.00_ ">
                  <c:v>325.3</c:v>
                </c:pt>
                <c:pt idx="4" c:formatCode="0.00_ ">
                  <c:v>256.65</c:v>
                </c:pt>
                <c:pt idx="5" c:formatCode="0.00_ ">
                  <c:v>1.8</c:v>
                </c:pt>
                <c:pt idx="6" c:formatCode="0.00_ ">
                  <c:v>90.1195495</c:v>
                </c:pt>
                <c:pt idx="7" c:formatCode="0.00_ ">
                  <c:v>83.9371236219815</c:v>
                </c:pt>
              </c:numCache>
            </c:numRef>
          </c:val>
          <c:smooth val="0"/>
        </c:ser>
        <c:ser>
          <c:idx val="10"/>
          <c:order val="2"/>
          <c:tx>
            <c:strRef>
              <c:f>周报汇总!$C$53</c:f>
              <c:strCache>
                <c:ptCount val="1"/>
                <c:pt idx="0">
                  <c:v>第3周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6840872673487"/>
                  <c:y val="-0.019941986947063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2781954887218"/>
                  <c:y val="0.0018129079042784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.030819434372733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924442253173918"/>
                  <c:y val="0.027193618564176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0184888450634784"/>
                  <c:y val="-0.043509789702683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184888450634784"/>
                  <c:y val="0.0090645395213923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周报汇总!$D$53:$K$53</c:f>
              <c:numCache>
                <c:formatCode>0.00_);[Red]\(0.00\)</c:formatCode>
                <c:ptCount val="8"/>
                <c:pt idx="0">
                  <c:v>422.66</c:v>
                </c:pt>
                <c:pt idx="1" c:formatCode="0.00_ ">
                  <c:v>762.580410189969</c:v>
                </c:pt>
                <c:pt idx="2" c:formatCode="0.00_ ">
                  <c:v>93.6216</c:v>
                </c:pt>
                <c:pt idx="3" c:formatCode="0.00_ ">
                  <c:v>251.8</c:v>
                </c:pt>
                <c:pt idx="4" c:formatCode="0.00_ ">
                  <c:v>285.15</c:v>
                </c:pt>
                <c:pt idx="5" c:formatCode="0.00_ ">
                  <c:v>1.2</c:v>
                </c:pt>
                <c:pt idx="6" c:formatCode="0.00_ ">
                  <c:v>89.294112</c:v>
                </c:pt>
                <c:pt idx="7" c:formatCode="0.00_ ">
                  <c:v>66.0493171971646</c:v>
                </c:pt>
              </c:numCache>
            </c:numRef>
          </c:val>
          <c:smooth val="0"/>
        </c:ser>
        <c:ser>
          <c:idx val="12"/>
          <c:order val="3"/>
          <c:tx>
            <c:strRef>
              <c:f>周报汇总!$C$55</c:f>
              <c:strCache>
                <c:ptCount val="1"/>
                <c:pt idx="0">
                  <c:v>第4周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0.0536176506840873"/>
                  <c:y val="-0.016316171138506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517687661777394"/>
                  <c:y val="-0.025380710659898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029006526468455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88265746333046"/>
                  <c:y val="-0.034445250181290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610131887094786"/>
                  <c:y val="-0.030819434372733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58843830888697"/>
                  <c:y val="-0.036258158085569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周报汇总!$D$55:$K$55</c:f>
              <c:numCache>
                <c:formatCode>0.00_);[Red]\(0.00\)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84458716"/>
        <c:axId val="195690147"/>
      </c:lineChart>
      <c:catAx>
        <c:axId val="4844587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5690147"/>
        <c:crosses val="autoZero"/>
        <c:auto val="1"/>
        <c:lblAlgn val="ctr"/>
        <c:lblOffset val="100"/>
        <c:noMultiLvlLbl val="0"/>
      </c:catAx>
      <c:valAx>
        <c:axId val="1956901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844587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6"/>
          <c:y val="0.35975"/>
          <c:w val="0.11175"/>
          <c:h val="0.31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+mn-lt"/>
              <a:ea typeface="宋体" panose="02010600030101010101" pitchFamily="7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顾客交付</a:t>
            </a:r>
            <a:endParaRPr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7027616672541"/>
          <c:y val="0.123796147672552"/>
          <c:w val="0.744548651817116"/>
          <c:h val="0.761035313001605"/>
        </c:manualLayout>
      </c:layout>
      <c:lineChart>
        <c:grouping val="standard"/>
        <c:varyColors val="0"/>
        <c:ser>
          <c:idx val="17"/>
          <c:order val="0"/>
          <c:tx>
            <c:strRef>
              <c:f>周报汇总!$C$58</c:f>
              <c:strCache>
                <c:ptCount val="1"/>
                <c:pt idx="0">
                  <c:v>第1周</c:v>
                </c:pt>
              </c:strCache>
            </c:strRef>
          </c:tx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周报汇总!$D$58:$K$58</c:f>
              <c:numCache>
                <c:formatCode>0.00_);[Red]\(0.00\)</c:formatCode>
                <c:ptCount val="8"/>
                <c:pt idx="0">
                  <c:v>592.43</c:v>
                </c:pt>
                <c:pt idx="1" c:formatCode="0.00_ ">
                  <c:v>728.14680112</c:v>
                </c:pt>
                <c:pt idx="2" c:formatCode="0.00_ ">
                  <c:v>176.128</c:v>
                </c:pt>
                <c:pt idx="3" c:formatCode="0.00_ ">
                  <c:v>322</c:v>
                </c:pt>
                <c:pt idx="4" c:formatCode="0.00_ ">
                  <c:v>290.75</c:v>
                </c:pt>
                <c:pt idx="5" c:formatCode="0.00_ ">
                  <c:v>0.181</c:v>
                </c:pt>
                <c:pt idx="6" c:formatCode="0.00_ ">
                  <c:v>85.885026</c:v>
                </c:pt>
                <c:pt idx="7" c:formatCode="0.00_ ">
                  <c:v>76.266020407446</c:v>
                </c:pt>
              </c:numCache>
            </c:numRef>
          </c:val>
          <c:smooth val="0"/>
        </c:ser>
        <c:ser>
          <c:idx val="18"/>
          <c:order val="1"/>
          <c:tx>
            <c:strRef>
              <c:f>周报汇总!$C$59</c:f>
              <c:strCache>
                <c:ptCount val="1"/>
                <c:pt idx="0">
                  <c:v>第2周</c:v>
                </c:pt>
              </c:strCache>
            </c:strRef>
          </c:tx>
          <c:marker>
            <c:symbol val="none"/>
          </c:marker>
          <c:dLbls>
            <c:dLbl>
              <c:idx val="3"/>
              <c:layout>
                <c:manualLayout>
                  <c:x val="-0.0514844486333648"/>
                  <c:y val="-0.028565680949507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269792648444863"/>
                  <c:y val="-0.04385435526051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770499528746466"/>
                  <c:y val="0.021927177630255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0895381715362865"/>
                  <c:y val="-0.039428686381009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54076343072573"/>
                  <c:y val="-0.0064373365520016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周报汇总!$D$59:$K$59</c:f>
              <c:numCache>
                <c:formatCode>0.00_);[Red]\(0.00\)</c:formatCode>
                <c:ptCount val="8"/>
                <c:pt idx="0">
                  <c:v>551.28</c:v>
                </c:pt>
                <c:pt idx="1" c:formatCode="0.00_ ">
                  <c:v>741.915896914286</c:v>
                </c:pt>
                <c:pt idx="2" c:formatCode="0.00_ ">
                  <c:v>188.8494</c:v>
                </c:pt>
                <c:pt idx="3" c:formatCode="0.00_ ">
                  <c:v>332</c:v>
                </c:pt>
                <c:pt idx="4" c:formatCode="0.00_ ">
                  <c:v>255.44</c:v>
                </c:pt>
                <c:pt idx="5" c:formatCode="0.00_ ">
                  <c:v>1.431</c:v>
                </c:pt>
                <c:pt idx="6" c:formatCode="0.00_ ">
                  <c:v>85.871429</c:v>
                </c:pt>
                <c:pt idx="7" c:formatCode="0.00_ ">
                  <c:v>103.319952719436</c:v>
                </c:pt>
              </c:numCache>
            </c:numRef>
          </c:val>
          <c:smooth val="0"/>
        </c:ser>
        <c:ser>
          <c:idx val="19"/>
          <c:order val="2"/>
          <c:tx>
            <c:strRef>
              <c:f>周报汇总!$C$60</c:f>
              <c:strCache>
                <c:ptCount val="1"/>
                <c:pt idx="0">
                  <c:v>第3周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719839773798304"/>
                  <c:y val="-0.011064172198752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629123468426013"/>
                  <c:y val="0.030577348622007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777568331762488"/>
                  <c:y val="0.032790183061758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73468426013195"/>
                  <c:y val="0.017501508750754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564326107445806"/>
                  <c:y val="0.019714343190504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179076343072573"/>
                  <c:y val="0.039629853148259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周报汇总!$D$60:$K$60</c:f>
              <c:numCache>
                <c:formatCode>0.00_);[Red]\(0.00\)</c:formatCode>
                <c:ptCount val="8"/>
                <c:pt idx="0">
                  <c:v>422.79</c:v>
                </c:pt>
                <c:pt idx="1" c:formatCode="0.00_ ">
                  <c:v>660.239801054701</c:v>
                </c:pt>
                <c:pt idx="2" c:formatCode="0.00_ ">
                  <c:v>125.256</c:v>
                </c:pt>
                <c:pt idx="3" c:formatCode="0.00_ ">
                  <c:v>228</c:v>
                </c:pt>
                <c:pt idx="4" c:formatCode="0.00_ ">
                  <c:v>250.24</c:v>
                </c:pt>
                <c:pt idx="5" c:formatCode="0.00_ ">
                  <c:v>8.18</c:v>
                </c:pt>
                <c:pt idx="6" c:formatCode="0.00_ ">
                  <c:v>98.268722</c:v>
                </c:pt>
                <c:pt idx="7" c:formatCode="0.00_ ">
                  <c:v>66.4977104966731</c:v>
                </c:pt>
              </c:numCache>
            </c:numRef>
          </c:val>
          <c:smooth val="0"/>
        </c:ser>
        <c:ser>
          <c:idx val="20"/>
          <c:order val="3"/>
          <c:tx>
            <c:strRef>
              <c:f>周报汇总!$C$61</c:f>
              <c:strCache>
                <c:ptCount val="1"/>
                <c:pt idx="0">
                  <c:v>第4周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0.00647973609802074"/>
                  <c:y val="-0.0022128344397505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437087653157399"/>
                  <c:y val="-0.017501508750754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45004712535344"/>
                  <c:y val="-0.013075839871253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34590009425071"/>
                  <c:y val="-0.037215851941259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668001885014138"/>
                  <c:y val="-0.026151679742506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24387370405278"/>
                  <c:y val="-0.0261516797425065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周报汇总!$D$61:$K$61</c:f>
              <c:numCache>
                <c:formatCode>0.00_);[Red]\(0.00\)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64820862"/>
        <c:axId val="828197723"/>
      </c:lineChart>
      <c:catAx>
        <c:axId val="36482086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28197723"/>
        <c:crosses val="autoZero"/>
        <c:auto val="1"/>
        <c:lblAlgn val="ctr"/>
        <c:lblOffset val="100"/>
        <c:noMultiLvlLbl val="0"/>
      </c:catAx>
      <c:valAx>
        <c:axId val="8281977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648208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625"/>
          <c:y val="0.31975"/>
          <c:w val="0.11025"/>
          <c:h val="0.4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库存</a:t>
            </a:r>
            <a:endParaRPr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3"/>
          <c:order val="0"/>
          <c:tx>
            <c:strRef>
              <c:f>周报汇总!$C$63</c:f>
              <c:strCache>
                <c:ptCount val="1"/>
                <c:pt idx="0">
                  <c:v>第1周</c:v>
                </c:pt>
              </c:strCache>
            </c:strRef>
          </c:tx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周报汇总!$D$63:$K$63</c:f>
              <c:numCache>
                <c:formatCode>0.00_);[Red]\(0.00\)</c:formatCode>
                <c:ptCount val="8"/>
                <c:pt idx="0">
                  <c:v>77.16</c:v>
                </c:pt>
                <c:pt idx="1" c:formatCode="0.00_ ">
                  <c:v>928.067778071149</c:v>
                </c:pt>
                <c:pt idx="2" c:formatCode="0.00_ ">
                  <c:v>114.7</c:v>
                </c:pt>
                <c:pt idx="3" c:formatCode="0.00_ ">
                  <c:v>67</c:v>
                </c:pt>
                <c:pt idx="4" c:formatCode="0.00_ ">
                  <c:v>41.43</c:v>
                </c:pt>
                <c:pt idx="5" c:formatCode="0.00_ ">
                  <c:v>21.022</c:v>
                </c:pt>
                <c:pt idx="6" c:formatCode="0.00_ ">
                  <c:v>47.565231515</c:v>
                </c:pt>
                <c:pt idx="7" c:formatCode="0.00_ ">
                  <c:v>42.9736199529111</c:v>
                </c:pt>
              </c:numCache>
            </c:numRef>
          </c:val>
          <c:smooth val="0"/>
        </c:ser>
        <c:ser>
          <c:idx val="24"/>
          <c:order val="1"/>
          <c:tx>
            <c:strRef>
              <c:f>周报汇总!$C$64</c:f>
              <c:strCache>
                <c:ptCount val="1"/>
                <c:pt idx="0">
                  <c:v>第2周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周报汇总!$D$64:$K$64</c:f>
              <c:numCache>
                <c:formatCode>0.00_);[Red]\(0.00\)</c:formatCode>
                <c:ptCount val="8"/>
                <c:pt idx="0">
                  <c:v>81.59</c:v>
                </c:pt>
                <c:pt idx="1" c:formatCode="0.00_ ">
                  <c:v>979.022943825769</c:v>
                </c:pt>
                <c:pt idx="2" c:formatCode="0.00_ ">
                  <c:v>140.1</c:v>
                </c:pt>
                <c:pt idx="3" c:formatCode="0.00_ ">
                  <c:v>43</c:v>
                </c:pt>
                <c:pt idx="4" c:formatCode="0.00_ ">
                  <c:v>42.64</c:v>
                </c:pt>
                <c:pt idx="5" c:formatCode="0.00_ ">
                  <c:v>21.391</c:v>
                </c:pt>
                <c:pt idx="6" c:formatCode="0.00_ ">
                  <c:v>53.908878117</c:v>
                </c:pt>
                <c:pt idx="7" c:formatCode="0.00_ ">
                  <c:v>23.6625726389609</c:v>
                </c:pt>
              </c:numCache>
            </c:numRef>
          </c:val>
          <c:smooth val="0"/>
        </c:ser>
        <c:ser>
          <c:idx val="25"/>
          <c:order val="2"/>
          <c:tx>
            <c:strRef>
              <c:f>周报汇总!$C$65</c:f>
              <c:strCache>
                <c:ptCount val="1"/>
                <c:pt idx="0">
                  <c:v>第3周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134303301622832"/>
                  <c:y val="0.033435270132517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018987341772151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0201861612649994"/>
                  <c:y val="0.028174765210289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30828754065269"/>
                  <c:y val="0.037770518579011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0403723225299989"/>
                  <c:y val="0.032053899550837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0728944712347202"/>
                  <c:y val="-0.031849734585545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周报汇总!$D$65:$K$65</c:f>
              <c:numCache>
                <c:formatCode>0.00_);[Red]\(0.00\)</c:formatCode>
                <c:ptCount val="8"/>
                <c:pt idx="0">
                  <c:v>80.54</c:v>
                </c:pt>
                <c:pt idx="1" c:formatCode="0.00_ ">
                  <c:v>1081.36355296104</c:v>
                </c:pt>
                <c:pt idx="2" c:formatCode="0.00_ ">
                  <c:v>132.7032</c:v>
                </c:pt>
                <c:pt idx="3" c:formatCode="0.00_ ">
                  <c:v>37</c:v>
                </c:pt>
                <c:pt idx="4" c:formatCode="0.00_ ">
                  <c:v>77.57</c:v>
                </c:pt>
                <c:pt idx="5" c:formatCode="0.00_ ">
                  <c:v>14.411</c:v>
                </c:pt>
                <c:pt idx="6" c:formatCode="0.00_ ">
                  <c:v>43.780484945</c:v>
                </c:pt>
                <c:pt idx="7" c:formatCode="0.00_ ">
                  <c:v>23.6197034218416</c:v>
                </c:pt>
              </c:numCache>
            </c:numRef>
          </c:val>
          <c:smooth val="0"/>
        </c:ser>
        <c:ser>
          <c:idx val="26"/>
          <c:order val="3"/>
          <c:tx>
            <c:strRef>
              <c:f>周报汇总!$C$66</c:f>
              <c:strCache>
                <c:ptCount val="1"/>
                <c:pt idx="0">
                  <c:v>第4周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768886401790711"/>
                  <c:y val="-0.050968399592252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731952993844432"/>
                  <c:y val="0.0089704383282364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259055736234159"/>
                  <c:y val="-0.039608003266639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444095547829988"/>
                  <c:y val="0.024499795835034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00549512167769"/>
                  <c:y val="-0.047162106982441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04149377593361"/>
                  <c:y val="-0.0489995916700694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257934282830548"/>
                  <c:y val="-0.033891384238464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362229449366379"/>
                  <c:y val="0.026337280522662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周报汇总!$D$43:$K$43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周报汇总!$D$66:$K$66</c:f>
              <c:numCache>
                <c:formatCode>0.00_);[Red]\(0.00\)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42490477"/>
        <c:axId val="123391957"/>
      </c:lineChart>
      <c:catAx>
        <c:axId val="54249047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3391957"/>
        <c:crosses val="autoZero"/>
        <c:auto val="1"/>
        <c:lblAlgn val="ctr"/>
        <c:lblOffset val="100"/>
        <c:noMultiLvlLbl val="0"/>
      </c:catAx>
      <c:valAx>
        <c:axId val="12339195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249047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25"/>
          <c:y val="0.321"/>
          <c:w val="0.10725"/>
          <c:h val="0.406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 b="0" i="0" u="none" strike="noStrike" baseline="0">
                <a:solidFill>
                  <a:srgbClr val="333333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</a:rPr>
              <a:t>2020</a:t>
            </a: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lang="en-US" altLang="zh-CN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7</a:t>
            </a: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月 </a:t>
            </a:r>
            <a:r>
              <a:rPr lang="en-US" altLang="zh-CN" sz="1000" b="0" i="0" u="none" strike="noStrike" baseline="0">
                <a:solidFill>
                  <a:srgbClr val="333333"/>
                </a:solidFill>
                <a:latin typeface="Calibri" panose="020F0502020204030204" charset="0"/>
                <a:ea typeface="Calibri" panose="020F0502020204030204" charset="0"/>
                <a:cs typeface="Calibri" panose="020F0502020204030204" charset="0"/>
              </a:rPr>
              <a:t>1-4</a:t>
            </a:r>
            <a:r>
              <a:rPr altLang="en-US" sz="10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周各工厂人员情况</a:t>
            </a:r>
            <a:endParaRPr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周报汇总!$B$16</c:f>
              <c:strCache>
                <c:ptCount val="1"/>
                <c:pt idx="0">
                  <c:v>第1周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0.0146555935515388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226598811253679"/>
                  <c:y val="0.0036478599221789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204545059826974"/>
                  <c:y val="-0.000283988046366242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915974596971177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366389838788471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732779677576942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109916951636541"/>
                  <c:y val="-0.0072957198443579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128236443575965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周报汇总!$C$15:$J$15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周报汇总!$C$16:$J$16</c:f>
              <c:numCache>
                <c:formatCode>0_);[Red]\(0\)</c:formatCode>
                <c:ptCount val="8"/>
                <c:pt idx="0">
                  <c:v>98</c:v>
                </c:pt>
                <c:pt idx="1">
                  <c:v>467</c:v>
                </c:pt>
                <c:pt idx="2">
                  <c:v>134</c:v>
                </c:pt>
                <c:pt idx="3">
                  <c:v>80</c:v>
                </c:pt>
                <c:pt idx="4">
                  <c:v>71</c:v>
                </c:pt>
                <c:pt idx="5">
                  <c:v>17</c:v>
                </c:pt>
                <c:pt idx="6">
                  <c:v>55</c:v>
                </c:pt>
                <c:pt idx="7">
                  <c:v>22</c:v>
                </c:pt>
              </c:numCache>
            </c:numRef>
          </c:val>
        </c:ser>
        <c:ser>
          <c:idx val="1"/>
          <c:order val="1"/>
          <c:tx>
            <c:strRef>
              <c:f>周报汇总!$B$17</c:f>
              <c:strCache>
                <c:ptCount val="1"/>
                <c:pt idx="0">
                  <c:v>第2周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-0.00583409298085688"/>
                  <c:y val="-0.0078636959370904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549584758182706"/>
                  <c:y val="-0.010943579766537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周报汇总!$C$15:$J$15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周报汇总!$C$17:$J$17</c:f>
              <c:numCache>
                <c:formatCode>0_);[Red]\(0\)</c:formatCode>
                <c:ptCount val="8"/>
                <c:pt idx="0">
                  <c:v>91</c:v>
                </c:pt>
                <c:pt idx="1">
                  <c:v>466</c:v>
                </c:pt>
                <c:pt idx="2">
                  <c:v>134</c:v>
                </c:pt>
                <c:pt idx="3">
                  <c:v>79</c:v>
                </c:pt>
                <c:pt idx="4">
                  <c:v>71</c:v>
                </c:pt>
                <c:pt idx="5">
                  <c:v>16</c:v>
                </c:pt>
                <c:pt idx="6">
                  <c:v>54</c:v>
                </c:pt>
                <c:pt idx="7">
                  <c:v>22</c:v>
                </c:pt>
              </c:numCache>
            </c:numRef>
          </c:val>
        </c:ser>
        <c:ser>
          <c:idx val="2"/>
          <c:order val="2"/>
          <c:tx>
            <c:strRef>
              <c:f>周报汇总!$B$18</c:f>
              <c:strCache>
                <c:ptCount val="1"/>
                <c:pt idx="0">
                  <c:v>第3周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.0219833903273083"/>
                  <c:y val="0.021887159533073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875113947128532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72926162260711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109916951636541"/>
                  <c:y val="0.014591439688716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0732779677576942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0915974596971177"/>
                  <c:y val="0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0915974596971177"/>
                  <c:y val="0.0036478599221789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周报汇总!$C$15:$J$15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周报汇总!$C$18:$J$18</c:f>
              <c:numCache>
                <c:formatCode>0_ </c:formatCode>
                <c:ptCount val="8"/>
                <c:pt idx="0">
                  <c:v>88</c:v>
                </c:pt>
                <c:pt idx="1">
                  <c:v>449</c:v>
                </c:pt>
                <c:pt idx="2">
                  <c:v>124</c:v>
                </c:pt>
                <c:pt idx="3">
                  <c:v>70</c:v>
                </c:pt>
                <c:pt idx="4">
                  <c:v>75</c:v>
                </c:pt>
                <c:pt idx="5">
                  <c:v>16</c:v>
                </c:pt>
                <c:pt idx="6">
                  <c:v>54</c:v>
                </c:pt>
                <c:pt idx="7">
                  <c:v>22</c:v>
                </c:pt>
              </c:numCache>
            </c:numRef>
          </c:val>
        </c:ser>
        <c:ser>
          <c:idx val="3"/>
          <c:order val="3"/>
          <c:tx>
            <c:strRef>
              <c:f>周报汇总!$B$19</c:f>
              <c:strCache>
                <c:ptCount val="1"/>
                <c:pt idx="0">
                  <c:v>第4周</c:v>
                </c:pt>
              </c:strCache>
            </c:strRef>
          </c:tx>
          <c:spPr>
            <a:ln w="28575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周报汇总!$C$15:$J$15</c:f>
              <c:strCache>
                <c:ptCount val="8"/>
                <c:pt idx="0">
                  <c:v>天津</c:v>
                </c:pt>
                <c:pt idx="1">
                  <c:v>河北</c:v>
                </c:pt>
                <c:pt idx="2">
                  <c:v>湖南</c:v>
                </c:pt>
                <c:pt idx="3">
                  <c:v>西安</c:v>
                </c:pt>
                <c:pt idx="4">
                  <c:v>山东</c:v>
                </c:pt>
                <c:pt idx="5">
                  <c:v>长春</c:v>
                </c:pt>
                <c:pt idx="6">
                  <c:v>成都</c:v>
                </c:pt>
                <c:pt idx="7">
                  <c:v>安路普</c:v>
                </c:pt>
              </c:strCache>
            </c:strRef>
          </c:cat>
          <c:val>
            <c:numRef>
              <c:f>周报汇总!$C$19:$J$19</c:f>
              <c:numCache>
                <c:formatCode>0_ 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816729695"/>
        <c:axId val="203686921"/>
      </c:barChart>
      <c:catAx>
        <c:axId val="816729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686921"/>
        <c:crosses val="autoZero"/>
        <c:auto val="1"/>
        <c:lblAlgn val="ctr"/>
        <c:lblOffset val="100"/>
        <c:noMultiLvlLbl val="0"/>
      </c:catAx>
      <c:valAx>
        <c:axId val="20368692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672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02"/>
          <c:y val="0.349"/>
          <c:w val="0.08775"/>
          <c:h val="0.369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9" Type="http://schemas.openxmlformats.org/officeDocument/2006/relationships/image" Target="../media/image1.png"/><Relationship Id="rId28" Type="http://schemas.openxmlformats.org/officeDocument/2006/relationships/chart" Target="../charts/chart28.xml"/><Relationship Id="rId27" Type="http://schemas.openxmlformats.org/officeDocument/2006/relationships/chart" Target="../charts/chart27.xml"/><Relationship Id="rId26" Type="http://schemas.openxmlformats.org/officeDocument/2006/relationships/chart" Target="../charts/chart26.xml"/><Relationship Id="rId25" Type="http://schemas.openxmlformats.org/officeDocument/2006/relationships/chart" Target="../charts/chart25.xml"/><Relationship Id="rId24" Type="http://schemas.openxmlformats.org/officeDocument/2006/relationships/chart" Target="../charts/chart24.xml"/><Relationship Id="rId23" Type="http://schemas.openxmlformats.org/officeDocument/2006/relationships/chart" Target="../charts/chart23.xml"/><Relationship Id="rId22" Type="http://schemas.openxmlformats.org/officeDocument/2006/relationships/chart" Target="../charts/chart22.xml"/><Relationship Id="rId21" Type="http://schemas.openxmlformats.org/officeDocument/2006/relationships/chart" Target="../charts/chart21.xml"/><Relationship Id="rId20" Type="http://schemas.openxmlformats.org/officeDocument/2006/relationships/chart" Target="../charts/chart20.xml"/><Relationship Id="rId2" Type="http://schemas.openxmlformats.org/officeDocument/2006/relationships/chart" Target="../charts/chart2.xml"/><Relationship Id="rId19" Type="http://schemas.openxmlformats.org/officeDocument/2006/relationships/chart" Target="../charts/chart19.xml"/><Relationship Id="rId18" Type="http://schemas.openxmlformats.org/officeDocument/2006/relationships/chart" Target="../charts/chart18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38735</xdr:rowOff>
    </xdr:from>
    <xdr:to>
      <xdr:col>2</xdr:col>
      <xdr:colOff>90805</xdr:colOff>
      <xdr:row>1</xdr:row>
      <xdr:rowOff>367665</xdr:rowOff>
    </xdr:to>
    <xdr:pic>
      <xdr:nvPicPr>
        <xdr:cNvPr id="2668412" name="图片 1"/>
        <xdr:cNvPicPr preferRelativeResize="0"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9050" y="38735"/>
          <a:ext cx="1240790" cy="7099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16</xdr:col>
      <xdr:colOff>172085</xdr:colOff>
      <xdr:row>318</xdr:row>
      <xdr:rowOff>163195</xdr:rowOff>
    </xdr:from>
    <xdr:ext cx="191326" cy="260767"/>
    <xdr:sp>
      <xdr:nvSpPr>
        <xdr:cNvPr id="2" name="TextBox 7"/>
        <xdr:cNvSpPr txBox="1"/>
      </xdr:nvSpPr>
      <xdr:spPr>
        <a:xfrm>
          <a:off x="12675870" y="13983779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  <xdr:twoCellAnchor>
    <xdr:from>
      <xdr:col>15</xdr:col>
      <xdr:colOff>203200</xdr:colOff>
      <xdr:row>71</xdr:row>
      <xdr:rowOff>14605</xdr:rowOff>
    </xdr:from>
    <xdr:to>
      <xdr:col>21</xdr:col>
      <xdr:colOff>628650</xdr:colOff>
      <xdr:row>79</xdr:row>
      <xdr:rowOff>358775</xdr:rowOff>
    </xdr:to>
    <xdr:graphicFrame>
      <xdr:nvGraphicFramePr>
        <xdr:cNvPr id="2668414" name="图表 24"/>
        <xdr:cNvGraphicFramePr/>
      </xdr:nvGraphicFramePr>
      <xdr:xfrm>
        <a:off x="11897360" y="28462605"/>
        <a:ext cx="5283200" cy="3392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217170</xdr:colOff>
      <xdr:row>80</xdr:row>
      <xdr:rowOff>367665</xdr:rowOff>
    </xdr:from>
    <xdr:to>
      <xdr:col>21</xdr:col>
      <xdr:colOff>638175</xdr:colOff>
      <xdr:row>89</xdr:row>
      <xdr:rowOff>351155</xdr:rowOff>
    </xdr:to>
    <xdr:graphicFrame>
      <xdr:nvGraphicFramePr>
        <xdr:cNvPr id="2668415" name="图表 27"/>
        <xdr:cNvGraphicFramePr/>
      </xdr:nvGraphicFramePr>
      <xdr:xfrm>
        <a:off x="11911330" y="32244665"/>
        <a:ext cx="5278755" cy="34124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91</xdr:row>
      <xdr:rowOff>246380</xdr:rowOff>
    </xdr:from>
    <xdr:to>
      <xdr:col>7</xdr:col>
      <xdr:colOff>699135</xdr:colOff>
      <xdr:row>94</xdr:row>
      <xdr:rowOff>652780</xdr:rowOff>
    </xdr:to>
    <xdr:graphicFrame>
      <xdr:nvGraphicFramePr>
        <xdr:cNvPr id="2668416" name="图表 28"/>
        <xdr:cNvGraphicFramePr/>
      </xdr:nvGraphicFramePr>
      <xdr:xfrm>
        <a:off x="359410" y="36314380"/>
        <a:ext cx="5556885" cy="307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203200</xdr:colOff>
      <xdr:row>91</xdr:row>
      <xdr:rowOff>288290</xdr:rowOff>
    </xdr:from>
    <xdr:to>
      <xdr:col>15</xdr:col>
      <xdr:colOff>0</xdr:colOff>
      <xdr:row>94</xdr:row>
      <xdr:rowOff>659765</xdr:rowOff>
    </xdr:to>
    <xdr:graphicFrame>
      <xdr:nvGraphicFramePr>
        <xdr:cNvPr id="2668417" name="图表 29"/>
        <xdr:cNvGraphicFramePr/>
      </xdr:nvGraphicFramePr>
      <xdr:xfrm>
        <a:off x="6229985" y="36356290"/>
        <a:ext cx="5464175" cy="3038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180975</xdr:colOff>
      <xdr:row>40</xdr:row>
      <xdr:rowOff>241935</xdr:rowOff>
    </xdr:from>
    <xdr:to>
      <xdr:col>21</xdr:col>
      <xdr:colOff>590550</xdr:colOff>
      <xdr:row>50</xdr:row>
      <xdr:rowOff>327660</xdr:rowOff>
    </xdr:to>
    <xdr:graphicFrame>
      <xdr:nvGraphicFramePr>
        <xdr:cNvPr id="2668418" name="图表 32"/>
        <xdr:cNvGraphicFramePr/>
      </xdr:nvGraphicFramePr>
      <xdr:xfrm>
        <a:off x="11875135" y="14973935"/>
        <a:ext cx="5267325" cy="3768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210185</xdr:colOff>
      <xdr:row>51</xdr:row>
      <xdr:rowOff>346710</xdr:rowOff>
    </xdr:from>
    <xdr:to>
      <xdr:col>21</xdr:col>
      <xdr:colOff>504190</xdr:colOff>
      <xdr:row>62</xdr:row>
      <xdr:rowOff>266700</xdr:rowOff>
    </xdr:to>
    <xdr:graphicFrame>
      <xdr:nvGraphicFramePr>
        <xdr:cNvPr id="2668419" name="图表 33"/>
        <xdr:cNvGraphicFramePr/>
      </xdr:nvGraphicFramePr>
      <xdr:xfrm>
        <a:off x="11904345" y="19142710"/>
        <a:ext cx="5151755" cy="41109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15240</xdr:colOff>
      <xdr:row>67</xdr:row>
      <xdr:rowOff>173355</xdr:rowOff>
    </xdr:from>
    <xdr:to>
      <xdr:col>7</xdr:col>
      <xdr:colOff>542290</xdr:colOff>
      <xdr:row>70</xdr:row>
      <xdr:rowOff>669925</xdr:rowOff>
    </xdr:to>
    <xdr:graphicFrame>
      <xdr:nvGraphicFramePr>
        <xdr:cNvPr id="2668420" name="图表 34"/>
        <xdr:cNvGraphicFramePr/>
      </xdr:nvGraphicFramePr>
      <xdr:xfrm>
        <a:off x="374650" y="25065355"/>
        <a:ext cx="5384800" cy="31635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67</xdr:row>
      <xdr:rowOff>205105</xdr:rowOff>
    </xdr:from>
    <xdr:to>
      <xdr:col>15</xdr:col>
      <xdr:colOff>0</xdr:colOff>
      <xdr:row>70</xdr:row>
      <xdr:rowOff>659765</xdr:rowOff>
    </xdr:to>
    <xdr:graphicFrame>
      <xdr:nvGraphicFramePr>
        <xdr:cNvPr id="2668421" name="图表 36"/>
        <xdr:cNvGraphicFramePr/>
      </xdr:nvGraphicFramePr>
      <xdr:xfrm>
        <a:off x="6026785" y="25097105"/>
        <a:ext cx="5667375" cy="31216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276225</xdr:colOff>
      <xdr:row>13</xdr:row>
      <xdr:rowOff>59690</xdr:rowOff>
    </xdr:from>
    <xdr:to>
      <xdr:col>21</xdr:col>
      <xdr:colOff>617220</xdr:colOff>
      <xdr:row>20</xdr:row>
      <xdr:rowOff>3175</xdr:rowOff>
    </xdr:to>
    <xdr:graphicFrame>
      <xdr:nvGraphicFramePr>
        <xdr:cNvPr id="2668422" name="图表 37"/>
        <xdr:cNvGraphicFramePr/>
      </xdr:nvGraphicFramePr>
      <xdr:xfrm>
        <a:off x="11970385" y="4631690"/>
        <a:ext cx="5198745" cy="26104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254635</xdr:colOff>
      <xdr:row>118</xdr:row>
      <xdr:rowOff>304800</xdr:rowOff>
    </xdr:from>
    <xdr:to>
      <xdr:col>21</xdr:col>
      <xdr:colOff>584835</xdr:colOff>
      <xdr:row>124</xdr:row>
      <xdr:rowOff>221615</xdr:rowOff>
    </xdr:to>
    <xdr:graphicFrame>
      <xdr:nvGraphicFramePr>
        <xdr:cNvPr id="2668423" name="图表 38"/>
        <xdr:cNvGraphicFramePr/>
      </xdr:nvGraphicFramePr>
      <xdr:xfrm>
        <a:off x="11139170" y="48437800"/>
        <a:ext cx="5997575" cy="2202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262255</xdr:colOff>
      <xdr:row>110</xdr:row>
      <xdr:rowOff>83185</xdr:rowOff>
    </xdr:from>
    <xdr:to>
      <xdr:col>21</xdr:col>
      <xdr:colOff>615950</xdr:colOff>
      <xdr:row>118</xdr:row>
      <xdr:rowOff>130810</xdr:rowOff>
    </xdr:to>
    <xdr:graphicFrame>
      <xdr:nvGraphicFramePr>
        <xdr:cNvPr id="2668424" name="图表 39"/>
        <xdr:cNvGraphicFramePr/>
      </xdr:nvGraphicFramePr>
      <xdr:xfrm>
        <a:off x="11146790" y="45295185"/>
        <a:ext cx="6021070" cy="29686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290830</xdr:colOff>
      <xdr:row>20</xdr:row>
      <xdr:rowOff>285750</xdr:rowOff>
    </xdr:from>
    <xdr:to>
      <xdr:col>21</xdr:col>
      <xdr:colOff>647700</xdr:colOff>
      <xdr:row>26</xdr:row>
      <xdr:rowOff>132715</xdr:rowOff>
    </xdr:to>
    <xdr:graphicFrame>
      <xdr:nvGraphicFramePr>
        <xdr:cNvPr id="2668425" name="图表 24"/>
        <xdr:cNvGraphicFramePr/>
      </xdr:nvGraphicFramePr>
      <xdr:xfrm>
        <a:off x="11984990" y="7524750"/>
        <a:ext cx="5214620" cy="21329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1653540</xdr:colOff>
      <xdr:row>233</xdr:row>
      <xdr:rowOff>339090</xdr:rowOff>
    </xdr:from>
    <xdr:to>
      <xdr:col>12</xdr:col>
      <xdr:colOff>1653540</xdr:colOff>
      <xdr:row>233</xdr:row>
      <xdr:rowOff>339090</xdr:rowOff>
    </xdr:to>
    <xdr:sp>
      <xdr:nvSpPr>
        <xdr:cNvPr id="2624535" name="Object 27671"/>
        <xdr:cNvSpPr>
          <a:spLocks noChangeAspect="1"/>
        </xdr:cNvSpPr>
      </xdr:nvSpPr>
      <xdr:spPr>
        <a:xfrm>
          <a:off x="10074910" y="9572879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349250</xdr:colOff>
      <xdr:row>218</xdr:row>
      <xdr:rowOff>213360</xdr:rowOff>
    </xdr:from>
    <xdr:to>
      <xdr:col>7</xdr:col>
      <xdr:colOff>521335</xdr:colOff>
      <xdr:row>221</xdr:row>
      <xdr:rowOff>675005</xdr:rowOff>
    </xdr:to>
    <xdr:graphicFrame>
      <xdr:nvGraphicFramePr>
        <xdr:cNvPr id="2668426" name="图表 24"/>
        <xdr:cNvGraphicFramePr/>
      </xdr:nvGraphicFramePr>
      <xdr:xfrm>
        <a:off x="349250" y="87856060"/>
        <a:ext cx="5389245" cy="31286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798830</xdr:colOff>
      <xdr:row>218</xdr:row>
      <xdr:rowOff>229235</xdr:rowOff>
    </xdr:from>
    <xdr:to>
      <xdr:col>14</xdr:col>
      <xdr:colOff>200660</xdr:colOff>
      <xdr:row>221</xdr:row>
      <xdr:rowOff>635635</xdr:rowOff>
    </xdr:to>
    <xdr:graphicFrame>
      <xdr:nvGraphicFramePr>
        <xdr:cNvPr id="2668427" name="图表 25"/>
        <xdr:cNvGraphicFramePr/>
      </xdr:nvGraphicFramePr>
      <xdr:xfrm>
        <a:off x="6015990" y="87871935"/>
        <a:ext cx="5069205" cy="307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557530</xdr:colOff>
      <xdr:row>218</xdr:row>
      <xdr:rowOff>239395</xdr:rowOff>
    </xdr:from>
    <xdr:to>
      <xdr:col>21</xdr:col>
      <xdr:colOff>556895</xdr:colOff>
      <xdr:row>221</xdr:row>
      <xdr:rowOff>593725</xdr:rowOff>
    </xdr:to>
    <xdr:graphicFrame>
      <xdr:nvGraphicFramePr>
        <xdr:cNvPr id="2668428" name="图表 26"/>
        <xdr:cNvGraphicFramePr/>
      </xdr:nvGraphicFramePr>
      <xdr:xfrm>
        <a:off x="11442065" y="87882095"/>
        <a:ext cx="5666740" cy="30213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356870</xdr:colOff>
      <xdr:row>202</xdr:row>
      <xdr:rowOff>248285</xdr:rowOff>
    </xdr:from>
    <xdr:to>
      <xdr:col>7</xdr:col>
      <xdr:colOff>533400</xdr:colOff>
      <xdr:row>205</xdr:row>
      <xdr:rowOff>709930</xdr:rowOff>
    </xdr:to>
    <xdr:graphicFrame>
      <xdr:nvGraphicFramePr>
        <xdr:cNvPr id="2668429" name="图表 27"/>
        <xdr:cNvGraphicFramePr/>
      </xdr:nvGraphicFramePr>
      <xdr:xfrm>
        <a:off x="356870" y="79762985"/>
        <a:ext cx="5393690" cy="31286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799465</xdr:colOff>
      <xdr:row>202</xdr:row>
      <xdr:rowOff>212090</xdr:rowOff>
    </xdr:from>
    <xdr:to>
      <xdr:col>14</xdr:col>
      <xdr:colOff>405765</xdr:colOff>
      <xdr:row>205</xdr:row>
      <xdr:rowOff>645795</xdr:rowOff>
    </xdr:to>
    <xdr:graphicFrame>
      <xdr:nvGraphicFramePr>
        <xdr:cNvPr id="2668430" name="图表 28"/>
        <xdr:cNvGraphicFramePr/>
      </xdr:nvGraphicFramePr>
      <xdr:xfrm>
        <a:off x="6016625" y="79726790"/>
        <a:ext cx="5273675" cy="3100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776605</xdr:colOff>
      <xdr:row>202</xdr:row>
      <xdr:rowOff>222250</xdr:rowOff>
    </xdr:from>
    <xdr:to>
      <xdr:col>21</xdr:col>
      <xdr:colOff>577215</xdr:colOff>
      <xdr:row>205</xdr:row>
      <xdr:rowOff>656590</xdr:rowOff>
    </xdr:to>
    <xdr:graphicFrame>
      <xdr:nvGraphicFramePr>
        <xdr:cNvPr id="2668431" name="图表 29"/>
        <xdr:cNvGraphicFramePr/>
      </xdr:nvGraphicFramePr>
      <xdr:xfrm>
        <a:off x="11661140" y="79736950"/>
        <a:ext cx="5467985" cy="31013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198755</xdr:colOff>
      <xdr:row>264</xdr:row>
      <xdr:rowOff>795020</xdr:rowOff>
    </xdr:from>
    <xdr:to>
      <xdr:col>21</xdr:col>
      <xdr:colOff>575310</xdr:colOff>
      <xdr:row>272</xdr:row>
      <xdr:rowOff>148590</xdr:rowOff>
    </xdr:to>
    <xdr:graphicFrame>
      <xdr:nvGraphicFramePr>
        <xdr:cNvPr id="2668432" name="图表 24"/>
        <xdr:cNvGraphicFramePr/>
      </xdr:nvGraphicFramePr>
      <xdr:xfrm>
        <a:off x="11892915" y="109138720"/>
        <a:ext cx="5234305" cy="29095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203835</xdr:colOff>
      <xdr:row>273</xdr:row>
      <xdr:rowOff>77470</xdr:rowOff>
    </xdr:from>
    <xdr:to>
      <xdr:col>21</xdr:col>
      <xdr:colOff>479425</xdr:colOff>
      <xdr:row>280</xdr:row>
      <xdr:rowOff>105410</xdr:rowOff>
    </xdr:to>
    <xdr:graphicFrame>
      <xdr:nvGraphicFramePr>
        <xdr:cNvPr id="2668433" name="图表 25"/>
        <xdr:cNvGraphicFramePr/>
      </xdr:nvGraphicFramePr>
      <xdr:xfrm>
        <a:off x="11897995" y="112358170"/>
        <a:ext cx="5133340" cy="26949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252730</xdr:colOff>
      <xdr:row>281</xdr:row>
      <xdr:rowOff>8890</xdr:rowOff>
    </xdr:from>
    <xdr:to>
      <xdr:col>21</xdr:col>
      <xdr:colOff>426720</xdr:colOff>
      <xdr:row>287</xdr:row>
      <xdr:rowOff>253365</xdr:rowOff>
    </xdr:to>
    <xdr:graphicFrame>
      <xdr:nvGraphicFramePr>
        <xdr:cNvPr id="2668434" name="图表 26"/>
        <xdr:cNvGraphicFramePr/>
      </xdr:nvGraphicFramePr>
      <xdr:xfrm>
        <a:off x="11946890" y="115337590"/>
        <a:ext cx="5031740" cy="2530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287</xdr:row>
      <xdr:rowOff>219075</xdr:rowOff>
    </xdr:from>
    <xdr:to>
      <xdr:col>7</xdr:col>
      <xdr:colOff>606425</xdr:colOff>
      <xdr:row>290</xdr:row>
      <xdr:rowOff>614680</xdr:rowOff>
    </xdr:to>
    <xdr:graphicFrame>
      <xdr:nvGraphicFramePr>
        <xdr:cNvPr id="2668435" name="图表 27"/>
        <xdr:cNvGraphicFramePr/>
      </xdr:nvGraphicFramePr>
      <xdr:xfrm>
        <a:off x="359410" y="117833775"/>
        <a:ext cx="5464175" cy="30626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193040</xdr:colOff>
      <xdr:row>287</xdr:row>
      <xdr:rowOff>229235</xdr:rowOff>
    </xdr:from>
    <xdr:to>
      <xdr:col>15</xdr:col>
      <xdr:colOff>31115</xdr:colOff>
      <xdr:row>290</xdr:row>
      <xdr:rowOff>583565</xdr:rowOff>
    </xdr:to>
    <xdr:graphicFrame>
      <xdr:nvGraphicFramePr>
        <xdr:cNvPr id="2668436" name="图表 28"/>
        <xdr:cNvGraphicFramePr/>
      </xdr:nvGraphicFramePr>
      <xdr:xfrm>
        <a:off x="6219825" y="117843935"/>
        <a:ext cx="5505450" cy="30213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210820</xdr:colOff>
      <xdr:row>239</xdr:row>
      <xdr:rowOff>8890</xdr:rowOff>
    </xdr:from>
    <xdr:to>
      <xdr:col>21</xdr:col>
      <xdr:colOff>553720</xdr:colOff>
      <xdr:row>246</xdr:row>
      <xdr:rowOff>53340</xdr:rowOff>
    </xdr:to>
    <xdr:graphicFrame>
      <xdr:nvGraphicFramePr>
        <xdr:cNvPr id="2668437" name="图表 29"/>
        <xdr:cNvGraphicFramePr/>
      </xdr:nvGraphicFramePr>
      <xdr:xfrm>
        <a:off x="11904980" y="97303590"/>
        <a:ext cx="5200650" cy="2711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15</xdr:col>
      <xdr:colOff>240665</xdr:colOff>
      <xdr:row>246</xdr:row>
      <xdr:rowOff>349885</xdr:rowOff>
    </xdr:from>
    <xdr:to>
      <xdr:col>21</xdr:col>
      <xdr:colOff>533400</xdr:colOff>
      <xdr:row>253</xdr:row>
      <xdr:rowOff>299085</xdr:rowOff>
    </xdr:to>
    <xdr:graphicFrame>
      <xdr:nvGraphicFramePr>
        <xdr:cNvPr id="2668438" name="图表 30"/>
        <xdr:cNvGraphicFramePr/>
      </xdr:nvGraphicFramePr>
      <xdr:xfrm>
        <a:off x="11934825" y="100311585"/>
        <a:ext cx="5150485" cy="261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</xdr:col>
      <xdr:colOff>301625</xdr:colOff>
      <xdr:row>254</xdr:row>
      <xdr:rowOff>125095</xdr:rowOff>
    </xdr:from>
    <xdr:to>
      <xdr:col>21</xdr:col>
      <xdr:colOff>558165</xdr:colOff>
      <xdr:row>261</xdr:row>
      <xdr:rowOff>232410</xdr:rowOff>
    </xdr:to>
    <xdr:graphicFrame>
      <xdr:nvGraphicFramePr>
        <xdr:cNvPr id="2668439" name="图表 31"/>
        <xdr:cNvGraphicFramePr/>
      </xdr:nvGraphicFramePr>
      <xdr:xfrm>
        <a:off x="11995785" y="103134795"/>
        <a:ext cx="5114290" cy="2774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261</xdr:row>
      <xdr:rowOff>219075</xdr:rowOff>
    </xdr:from>
    <xdr:to>
      <xdr:col>7</xdr:col>
      <xdr:colOff>791210</xdr:colOff>
      <xdr:row>264</xdr:row>
      <xdr:rowOff>635635</xdr:rowOff>
    </xdr:to>
    <xdr:graphicFrame>
      <xdr:nvGraphicFramePr>
        <xdr:cNvPr id="2668440" name="图表 32"/>
        <xdr:cNvGraphicFramePr/>
      </xdr:nvGraphicFramePr>
      <xdr:xfrm>
        <a:off x="359410" y="105895775"/>
        <a:ext cx="5648960" cy="3083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162560</xdr:colOff>
      <xdr:row>261</xdr:row>
      <xdr:rowOff>232410</xdr:rowOff>
    </xdr:from>
    <xdr:to>
      <xdr:col>15</xdr:col>
      <xdr:colOff>162560</xdr:colOff>
      <xdr:row>264</xdr:row>
      <xdr:rowOff>624840</xdr:rowOff>
    </xdr:to>
    <xdr:graphicFrame>
      <xdr:nvGraphicFramePr>
        <xdr:cNvPr id="2668441" name="图表 33"/>
        <xdr:cNvGraphicFramePr/>
      </xdr:nvGraphicFramePr>
      <xdr:xfrm>
        <a:off x="6189345" y="105909110"/>
        <a:ext cx="5667375" cy="30594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28</xdr:row>
      <xdr:rowOff>0</xdr:rowOff>
    </xdr:from>
    <xdr:ext cx="184731" cy="264560"/>
    <xdr:sp>
      <xdr:nvSpPr>
        <xdr:cNvPr id="2" name="TextBox 1"/>
        <xdr:cNvSpPr txBox="1"/>
      </xdr:nvSpPr>
      <xdr:spPr>
        <a:xfrm>
          <a:off x="1325880" y="106680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</v>
          </cell>
        </row>
        <row r="73">
          <cell r="F73">
            <v>0.712582959842573</v>
          </cell>
        </row>
        <row r="73">
          <cell r="H73">
            <v>0.642489284976985</v>
          </cell>
        </row>
        <row r="74">
          <cell r="B74" t="str">
            <v>河北</v>
          </cell>
          <cell r="C74">
            <v>3</v>
          </cell>
          <cell r="D74">
            <v>0.854695563159444</v>
          </cell>
        </row>
        <row r="74">
          <cell r="F74">
            <v>0.870533339819534</v>
          </cell>
        </row>
        <row r="74">
          <cell r="H74">
            <v>0.838857786499353</v>
          </cell>
        </row>
        <row r="75">
          <cell r="B75" t="str">
            <v>湖南</v>
          </cell>
          <cell r="C75">
            <v>4</v>
          </cell>
          <cell r="D75">
            <v>0.8165</v>
          </cell>
        </row>
        <row r="75">
          <cell r="F75">
            <v>0.81</v>
          </cell>
        </row>
        <row r="75">
          <cell r="H75">
            <v>0.823</v>
          </cell>
        </row>
        <row r="76">
          <cell r="B76" t="str">
            <v>西安</v>
          </cell>
          <cell r="C76">
            <v>1</v>
          </cell>
          <cell r="D76">
            <v>0.880880869290127</v>
          </cell>
        </row>
        <row r="76">
          <cell r="F76">
            <v>0.925604974989861</v>
          </cell>
        </row>
        <row r="76">
          <cell r="H76">
            <v>0.836156763590392</v>
          </cell>
        </row>
        <row r="77">
          <cell r="B77" t="str">
            <v>山东</v>
          </cell>
          <cell r="C77">
            <v>5</v>
          </cell>
          <cell r="D77">
            <v>0.745</v>
          </cell>
        </row>
        <row r="77">
          <cell r="F77">
            <v>0.73</v>
          </cell>
        </row>
        <row r="77"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</v>
          </cell>
        </row>
        <row r="78">
          <cell r="F78">
            <v>0.684057971014493</v>
          </cell>
        </row>
        <row r="78">
          <cell r="H78">
            <v>0.717032967032967</v>
          </cell>
        </row>
        <row r="79">
          <cell r="B79" t="str">
            <v>成都</v>
          </cell>
          <cell r="C79">
            <v>2</v>
          </cell>
          <cell r="D79">
            <v>0.855372813562414</v>
          </cell>
        </row>
        <row r="79">
          <cell r="F79">
            <v>0.914095112285337</v>
          </cell>
        </row>
        <row r="79">
          <cell r="H79">
            <v>0.796650514839491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322"/>
  <sheetViews>
    <sheetView showGridLines="0" tabSelected="1" view="pageBreakPreview" zoomScale="60" zoomScaleNormal="60" zoomScaleSheetLayoutView="60" workbookViewId="0">
      <selection activeCell="H12" sqref="H12"/>
    </sheetView>
  </sheetViews>
  <sheetFormatPr defaultColWidth="8.8" defaultRowHeight="22.2"/>
  <cols>
    <col min="1" max="1" width="4.71666666666667" style="417" customWidth="1"/>
    <col min="2" max="22" width="10.625" style="415" customWidth="1"/>
    <col min="23" max="35" width="9" style="415"/>
    <col min="36" max="39" width="8.8" style="415"/>
    <col min="40" max="41" width="9.5" style="415"/>
    <col min="42" max="16384" width="8.8" style="415"/>
  </cols>
  <sheetData>
    <row r="1" ht="30" customHeight="1" spans="1:22">
      <c r="A1" s="418"/>
      <c r="B1" s="419"/>
      <c r="C1" s="420" t="s">
        <v>0</v>
      </c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88" t="s">
        <v>1</v>
      </c>
      <c r="O1" s="489" t="s">
        <v>2</v>
      </c>
      <c r="P1" s="490"/>
      <c r="Q1" s="545" t="s">
        <v>3</v>
      </c>
      <c r="R1" s="546"/>
      <c r="S1" s="545" t="s">
        <v>4</v>
      </c>
      <c r="T1" s="546"/>
      <c r="U1" s="545" t="s">
        <v>5</v>
      </c>
      <c r="V1" s="546"/>
    </row>
    <row r="2" ht="30" customHeight="1" spans="1:22">
      <c r="A2" s="422"/>
      <c r="B2" s="423"/>
      <c r="C2" s="424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91"/>
      <c r="O2" s="489" t="s">
        <v>6</v>
      </c>
      <c r="P2" s="490"/>
      <c r="Q2" s="547" t="s">
        <v>7</v>
      </c>
      <c r="R2" s="548"/>
      <c r="S2" s="547"/>
      <c r="T2" s="548"/>
      <c r="U2" s="547"/>
      <c r="V2" s="548"/>
    </row>
    <row r="3" ht="30" customHeight="1" spans="3:22"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</row>
    <row r="4" ht="30" customHeight="1" spans="1:22">
      <c r="A4" s="427" t="s">
        <v>8</v>
      </c>
      <c r="B4" s="428"/>
      <c r="C4" s="429" t="s">
        <v>9</v>
      </c>
      <c r="D4" s="430"/>
      <c r="E4" s="430"/>
      <c r="F4" s="430"/>
      <c r="G4" s="430"/>
      <c r="H4" s="430"/>
      <c r="I4" s="430"/>
      <c r="J4" s="430"/>
      <c r="K4" s="430"/>
      <c r="L4" s="492"/>
      <c r="M4" s="493" t="s">
        <v>10</v>
      </c>
      <c r="N4" s="494"/>
      <c r="O4" s="494"/>
      <c r="P4" s="494"/>
      <c r="Q4" s="494"/>
      <c r="R4" s="494"/>
      <c r="S4" s="494"/>
      <c r="T4" s="494"/>
      <c r="U4" s="494"/>
      <c r="V4" s="549"/>
    </row>
    <row r="5" ht="30" customHeight="1" spans="1:22">
      <c r="A5" s="431"/>
      <c r="B5" s="432"/>
      <c r="C5" s="433"/>
      <c r="D5" s="434"/>
      <c r="E5" s="434"/>
      <c r="F5" s="434"/>
      <c r="G5" s="434"/>
      <c r="H5" s="434"/>
      <c r="I5" s="434"/>
      <c r="J5" s="434"/>
      <c r="K5" s="434"/>
      <c r="L5" s="495"/>
      <c r="M5" s="496"/>
      <c r="N5" s="497"/>
      <c r="O5" s="497"/>
      <c r="P5" s="497"/>
      <c r="Q5" s="497"/>
      <c r="R5" s="497"/>
      <c r="S5" s="497"/>
      <c r="T5" s="497"/>
      <c r="U5" s="497"/>
      <c r="V5" s="550"/>
    </row>
    <row r="6" ht="30" customHeight="1" spans="1:22">
      <c r="A6" s="431"/>
      <c r="B6" s="432"/>
      <c r="C6" s="433"/>
      <c r="D6" s="434"/>
      <c r="E6" s="434"/>
      <c r="F6" s="434"/>
      <c r="G6" s="434"/>
      <c r="H6" s="434"/>
      <c r="I6" s="434"/>
      <c r="J6" s="434"/>
      <c r="K6" s="434"/>
      <c r="L6" s="495"/>
      <c r="M6" s="496"/>
      <c r="N6" s="497"/>
      <c r="O6" s="497"/>
      <c r="P6" s="497"/>
      <c r="Q6" s="497"/>
      <c r="R6" s="497"/>
      <c r="S6" s="497"/>
      <c r="T6" s="497"/>
      <c r="U6" s="497"/>
      <c r="V6" s="550"/>
    </row>
    <row r="7" ht="30" customHeight="1" spans="1:22">
      <c r="A7" s="431"/>
      <c r="B7" s="432"/>
      <c r="C7" s="433"/>
      <c r="D7" s="434"/>
      <c r="E7" s="434"/>
      <c r="F7" s="434"/>
      <c r="G7" s="434"/>
      <c r="H7" s="434"/>
      <c r="I7" s="434"/>
      <c r="J7" s="434"/>
      <c r="K7" s="434"/>
      <c r="L7" s="495"/>
      <c r="M7" s="496"/>
      <c r="N7" s="497"/>
      <c r="O7" s="497"/>
      <c r="P7" s="497"/>
      <c r="Q7" s="497"/>
      <c r="R7" s="497"/>
      <c r="S7" s="497"/>
      <c r="T7" s="497"/>
      <c r="U7" s="497"/>
      <c r="V7" s="550"/>
    </row>
    <row r="8" ht="30" customHeight="1" spans="1:22">
      <c r="A8" s="431"/>
      <c r="B8" s="432"/>
      <c r="C8" s="433"/>
      <c r="D8" s="434"/>
      <c r="E8" s="434"/>
      <c r="F8" s="434"/>
      <c r="G8" s="434"/>
      <c r="H8" s="434"/>
      <c r="I8" s="434"/>
      <c r="J8" s="434"/>
      <c r="K8" s="434"/>
      <c r="L8" s="495"/>
      <c r="M8" s="496"/>
      <c r="N8" s="497"/>
      <c r="O8" s="497"/>
      <c r="P8" s="497"/>
      <c r="Q8" s="497"/>
      <c r="R8" s="497"/>
      <c r="S8" s="497"/>
      <c r="T8" s="497"/>
      <c r="U8" s="497"/>
      <c r="V8" s="550"/>
    </row>
    <row r="9" ht="30" customHeight="1" spans="1:22">
      <c r="A9" s="431"/>
      <c r="B9" s="432"/>
      <c r="C9" s="433"/>
      <c r="D9" s="434"/>
      <c r="E9" s="434"/>
      <c r="F9" s="434"/>
      <c r="G9" s="434"/>
      <c r="H9" s="434"/>
      <c r="I9" s="434"/>
      <c r="J9" s="434"/>
      <c r="K9" s="434"/>
      <c r="L9" s="495"/>
      <c r="M9" s="496"/>
      <c r="N9" s="497"/>
      <c r="O9" s="497"/>
      <c r="P9" s="497"/>
      <c r="Q9" s="497"/>
      <c r="R9" s="497"/>
      <c r="S9" s="497"/>
      <c r="T9" s="497"/>
      <c r="U9" s="497"/>
      <c r="V9" s="550"/>
    </row>
    <row r="10" ht="30" customHeight="1" spans="1:22">
      <c r="A10" s="435"/>
      <c r="B10" s="436"/>
      <c r="C10" s="437"/>
      <c r="D10" s="438"/>
      <c r="E10" s="438"/>
      <c r="F10" s="438"/>
      <c r="G10" s="438"/>
      <c r="H10" s="438"/>
      <c r="I10" s="438"/>
      <c r="J10" s="438"/>
      <c r="K10" s="438"/>
      <c r="L10" s="498"/>
      <c r="M10" s="499"/>
      <c r="N10" s="500"/>
      <c r="O10" s="500"/>
      <c r="P10" s="500"/>
      <c r="Q10" s="500"/>
      <c r="R10" s="500"/>
      <c r="S10" s="500"/>
      <c r="T10" s="500"/>
      <c r="U10" s="500"/>
      <c r="V10" s="551"/>
    </row>
    <row r="11" ht="20" customHeight="1" spans="1:20">
      <c r="A11" s="415"/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552"/>
      <c r="R11" s="552"/>
      <c r="S11" s="552"/>
      <c r="T11" s="552"/>
    </row>
    <row r="12" ht="20" customHeight="1" spans="1:20">
      <c r="A12" s="440" t="s">
        <v>11</v>
      </c>
      <c r="B12" s="440"/>
      <c r="C12" s="440"/>
      <c r="D12" s="440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552"/>
      <c r="R12" s="552"/>
      <c r="S12" s="552"/>
      <c r="T12" s="552"/>
    </row>
    <row r="13" ht="20" customHeight="1" spans="1:20">
      <c r="A13" s="439"/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552"/>
      <c r="R13" s="552"/>
      <c r="S13" s="552"/>
      <c r="T13" s="552"/>
    </row>
    <row r="14" ht="30" customHeight="1" spans="1:20">
      <c r="A14" s="439"/>
      <c r="B14" s="441"/>
      <c r="C14" s="442" t="s">
        <v>12</v>
      </c>
      <c r="D14" s="443"/>
      <c r="E14" s="443"/>
      <c r="F14" s="443"/>
      <c r="G14" s="443"/>
      <c r="H14" s="443"/>
      <c r="I14" s="443"/>
      <c r="J14" s="443"/>
      <c r="K14" s="501"/>
      <c r="L14" s="502"/>
      <c r="M14" s="502"/>
      <c r="N14" s="502"/>
      <c r="O14" s="503"/>
      <c r="P14" s="439"/>
      <c r="Q14" s="552"/>
      <c r="R14" s="552"/>
      <c r="S14" s="552"/>
      <c r="T14" s="552"/>
    </row>
    <row r="15" ht="30" customHeight="1" spans="1:20">
      <c r="A15" s="439"/>
      <c r="B15" s="444" t="s">
        <v>13</v>
      </c>
      <c r="C15" s="445" t="s">
        <v>14</v>
      </c>
      <c r="D15" s="445" t="s">
        <v>15</v>
      </c>
      <c r="E15" s="445" t="s">
        <v>16</v>
      </c>
      <c r="F15" s="445" t="s">
        <v>17</v>
      </c>
      <c r="G15" s="445" t="s">
        <v>18</v>
      </c>
      <c r="H15" s="445" t="s">
        <v>19</v>
      </c>
      <c r="I15" s="445" t="s">
        <v>20</v>
      </c>
      <c r="J15" s="445" t="s">
        <v>21</v>
      </c>
      <c r="K15" s="504" t="s">
        <v>22</v>
      </c>
      <c r="L15" s="505" t="s">
        <v>23</v>
      </c>
      <c r="M15" s="506"/>
      <c r="N15" s="506"/>
      <c r="O15" s="507"/>
      <c r="P15" s="439"/>
      <c r="Q15" s="552"/>
      <c r="R15" s="552"/>
      <c r="S15" s="552"/>
      <c r="T15" s="552"/>
    </row>
    <row r="16" ht="30" customHeight="1" spans="1:20">
      <c r="A16" s="439"/>
      <c r="B16" s="446" t="s">
        <v>24</v>
      </c>
      <c r="C16" s="447">
        <v>98</v>
      </c>
      <c r="D16" s="447">
        <v>467</v>
      </c>
      <c r="E16" s="447">
        <v>134</v>
      </c>
      <c r="F16" s="447">
        <v>80</v>
      </c>
      <c r="G16" s="447">
        <v>71</v>
      </c>
      <c r="H16" s="447">
        <v>17</v>
      </c>
      <c r="I16" s="447">
        <v>55</v>
      </c>
      <c r="J16" s="447">
        <v>22</v>
      </c>
      <c r="K16" s="508">
        <v>944</v>
      </c>
      <c r="L16" s="509"/>
      <c r="M16" s="510"/>
      <c r="N16" s="510"/>
      <c r="O16" s="511"/>
      <c r="P16" s="439"/>
      <c r="Q16" s="552"/>
      <c r="R16" s="552"/>
      <c r="S16" s="552"/>
      <c r="T16" s="552"/>
    </row>
    <row r="17" ht="30" customHeight="1" spans="1:20">
      <c r="A17" s="439"/>
      <c r="B17" s="448" t="s">
        <v>25</v>
      </c>
      <c r="C17" s="449">
        <v>91</v>
      </c>
      <c r="D17" s="449">
        <v>466</v>
      </c>
      <c r="E17" s="449">
        <v>134</v>
      </c>
      <c r="F17" s="449">
        <v>79</v>
      </c>
      <c r="G17" s="449">
        <v>71</v>
      </c>
      <c r="H17" s="449">
        <v>16</v>
      </c>
      <c r="I17" s="449">
        <v>54</v>
      </c>
      <c r="J17" s="449">
        <v>22</v>
      </c>
      <c r="K17" s="512">
        <v>933</v>
      </c>
      <c r="L17" s="513"/>
      <c r="M17" s="514"/>
      <c r="N17" s="514"/>
      <c r="O17" s="515"/>
      <c r="P17" s="439"/>
      <c r="Q17" s="552"/>
      <c r="R17" s="552"/>
      <c r="S17" s="552"/>
      <c r="T17" s="552"/>
    </row>
    <row r="18" ht="30" customHeight="1" spans="1:20">
      <c r="A18" s="439"/>
      <c r="B18" s="448" t="s">
        <v>26</v>
      </c>
      <c r="C18" s="52">
        <v>88</v>
      </c>
      <c r="D18" s="52">
        <v>449</v>
      </c>
      <c r="E18" s="52">
        <v>124</v>
      </c>
      <c r="F18" s="52">
        <v>70</v>
      </c>
      <c r="G18" s="52">
        <v>75</v>
      </c>
      <c r="H18" s="52">
        <v>16</v>
      </c>
      <c r="I18" s="52">
        <v>54</v>
      </c>
      <c r="J18" s="52">
        <v>22</v>
      </c>
      <c r="K18" s="516">
        <v>898</v>
      </c>
      <c r="L18" s="513"/>
      <c r="M18" s="514"/>
      <c r="N18" s="514"/>
      <c r="O18" s="515"/>
      <c r="P18" s="439"/>
      <c r="Q18" s="552"/>
      <c r="R18" s="552"/>
      <c r="S18" s="552"/>
      <c r="T18" s="552"/>
    </row>
    <row r="19" ht="30" customHeight="1" spans="1:20">
      <c r="A19" s="439"/>
      <c r="B19" s="450" t="s">
        <v>27</v>
      </c>
      <c r="C19" s="52"/>
      <c r="D19" s="52"/>
      <c r="E19" s="52"/>
      <c r="F19" s="52"/>
      <c r="G19" s="52"/>
      <c r="H19" s="52"/>
      <c r="I19" s="52"/>
      <c r="J19" s="52"/>
      <c r="K19" s="516"/>
      <c r="L19" s="513"/>
      <c r="M19" s="514"/>
      <c r="N19" s="514"/>
      <c r="O19" s="515"/>
      <c r="P19" s="439"/>
      <c r="Q19" s="552"/>
      <c r="R19" s="552"/>
      <c r="S19" s="552"/>
      <c r="T19" s="552"/>
    </row>
    <row r="20" ht="30" customHeight="1" spans="1:20">
      <c r="A20" s="439"/>
      <c r="B20" s="451" t="s">
        <v>28</v>
      </c>
      <c r="C20" s="452">
        <f t="shared" ref="C20:K20" si="0">AVERAGE(C16:C19)</f>
        <v>92.3333333333333</v>
      </c>
      <c r="D20" s="452">
        <f t="shared" si="0"/>
        <v>460.666666666667</v>
      </c>
      <c r="E20" s="452">
        <f t="shared" si="0"/>
        <v>130.666666666667</v>
      </c>
      <c r="F20" s="452">
        <f t="shared" si="0"/>
        <v>76.3333333333333</v>
      </c>
      <c r="G20" s="452">
        <f t="shared" si="0"/>
        <v>72.3333333333333</v>
      </c>
      <c r="H20" s="452">
        <f t="shared" si="0"/>
        <v>16.3333333333333</v>
      </c>
      <c r="I20" s="452">
        <f t="shared" si="0"/>
        <v>54.3333333333333</v>
      </c>
      <c r="J20" s="452">
        <f t="shared" si="0"/>
        <v>22</v>
      </c>
      <c r="K20" s="452">
        <f t="shared" si="0"/>
        <v>925</v>
      </c>
      <c r="L20" s="517"/>
      <c r="M20" s="518"/>
      <c r="N20" s="518"/>
      <c r="O20" s="519"/>
      <c r="P20" s="439"/>
      <c r="Q20" s="552"/>
      <c r="R20" s="552"/>
      <c r="S20" s="552"/>
      <c r="T20" s="552"/>
    </row>
    <row r="21" ht="30" customHeight="1" spans="1:20">
      <c r="A21" s="439"/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552"/>
      <c r="R21" s="552"/>
      <c r="S21" s="552"/>
      <c r="T21" s="552"/>
    </row>
    <row r="22" ht="30" customHeight="1" spans="1:20">
      <c r="A22" s="439"/>
      <c r="B22" s="441"/>
      <c r="C22" s="442" t="s">
        <v>29</v>
      </c>
      <c r="D22" s="443"/>
      <c r="E22" s="443"/>
      <c r="F22" s="443"/>
      <c r="G22" s="443"/>
      <c r="H22" s="443"/>
      <c r="I22" s="443"/>
      <c r="J22" s="443"/>
      <c r="K22" s="501"/>
      <c r="L22" s="443"/>
      <c r="M22" s="443"/>
      <c r="N22" s="443"/>
      <c r="O22" s="520"/>
      <c r="P22" s="439"/>
      <c r="Q22" s="552"/>
      <c r="R22" s="552"/>
      <c r="S22" s="552"/>
      <c r="T22" s="552"/>
    </row>
    <row r="23" ht="30" customHeight="1" spans="1:22">
      <c r="A23" s="453"/>
      <c r="B23" s="444" t="s">
        <v>13</v>
      </c>
      <c r="C23" s="445" t="s">
        <v>14</v>
      </c>
      <c r="D23" s="445" t="s">
        <v>15</v>
      </c>
      <c r="E23" s="445" t="s">
        <v>16</v>
      </c>
      <c r="F23" s="445" t="s">
        <v>17</v>
      </c>
      <c r="G23" s="445" t="s">
        <v>18</v>
      </c>
      <c r="H23" s="445" t="s">
        <v>19</v>
      </c>
      <c r="I23" s="445" t="s">
        <v>20</v>
      </c>
      <c r="J23" s="445" t="s">
        <v>21</v>
      </c>
      <c r="K23" s="445" t="s">
        <v>22</v>
      </c>
      <c r="L23" s="504" t="s">
        <v>23</v>
      </c>
      <c r="M23" s="521"/>
      <c r="N23" s="521"/>
      <c r="O23" s="507"/>
      <c r="P23"/>
      <c r="Q23"/>
      <c r="R23"/>
      <c r="S23"/>
      <c r="T23"/>
      <c r="U23"/>
      <c r="V23"/>
    </row>
    <row r="24" ht="30" customHeight="1" spans="1:22">
      <c r="A24" s="453"/>
      <c r="B24" s="446" t="s">
        <v>30</v>
      </c>
      <c r="C24" s="454">
        <v>91</v>
      </c>
      <c r="D24" s="454">
        <v>466</v>
      </c>
      <c r="E24" s="454">
        <v>134</v>
      </c>
      <c r="F24" s="454">
        <v>79</v>
      </c>
      <c r="G24" s="454">
        <v>71</v>
      </c>
      <c r="H24" s="454">
        <v>16</v>
      </c>
      <c r="I24" s="454">
        <v>54</v>
      </c>
      <c r="J24" s="454">
        <v>22</v>
      </c>
      <c r="K24" s="522">
        <v>933</v>
      </c>
      <c r="L24" s="509"/>
      <c r="M24" s="510"/>
      <c r="N24" s="510"/>
      <c r="O24" s="511"/>
      <c r="P24"/>
      <c r="Q24"/>
      <c r="R24"/>
      <c r="S24"/>
      <c r="T24"/>
      <c r="U24"/>
      <c r="V24"/>
    </row>
    <row r="25" ht="30" customHeight="1" spans="1:22">
      <c r="A25" s="453"/>
      <c r="B25" s="448" t="s">
        <v>31</v>
      </c>
      <c r="C25" s="449">
        <f>K30</f>
        <v>88</v>
      </c>
      <c r="D25" s="449">
        <f>K31</f>
        <v>449</v>
      </c>
      <c r="E25" s="449">
        <f>K32</f>
        <v>124</v>
      </c>
      <c r="F25" s="449">
        <f>K33</f>
        <v>70</v>
      </c>
      <c r="G25" s="449">
        <f>K34</f>
        <v>75</v>
      </c>
      <c r="H25" s="449">
        <f>K35</f>
        <v>16</v>
      </c>
      <c r="I25" s="449">
        <f>K36</f>
        <v>54</v>
      </c>
      <c r="J25" s="449">
        <f>K37</f>
        <v>22</v>
      </c>
      <c r="K25" s="512">
        <f>K38</f>
        <v>898</v>
      </c>
      <c r="L25" s="513"/>
      <c r="M25" s="514"/>
      <c r="N25" s="514"/>
      <c r="O25" s="515"/>
      <c r="P25"/>
      <c r="Q25"/>
      <c r="R25"/>
      <c r="S25"/>
      <c r="T25"/>
      <c r="U25"/>
      <c r="V25"/>
    </row>
    <row r="26" ht="30" customHeight="1" spans="1:22">
      <c r="A26" s="453"/>
      <c r="B26" s="451" t="s">
        <v>32</v>
      </c>
      <c r="C26" s="455">
        <f t="shared" ref="C26:K26" si="1">C25-C24</f>
        <v>-3</v>
      </c>
      <c r="D26" s="455">
        <f t="shared" si="1"/>
        <v>-17</v>
      </c>
      <c r="E26" s="455">
        <f t="shared" si="1"/>
        <v>-10</v>
      </c>
      <c r="F26" s="455">
        <f t="shared" si="1"/>
        <v>-9</v>
      </c>
      <c r="G26" s="455">
        <f t="shared" si="1"/>
        <v>4</v>
      </c>
      <c r="H26" s="455">
        <f t="shared" si="1"/>
        <v>0</v>
      </c>
      <c r="I26" s="455">
        <f t="shared" si="1"/>
        <v>0</v>
      </c>
      <c r="J26" s="455">
        <f t="shared" si="1"/>
        <v>0</v>
      </c>
      <c r="K26" s="523">
        <f t="shared" si="1"/>
        <v>-35</v>
      </c>
      <c r="L26" s="517"/>
      <c r="M26" s="518"/>
      <c r="N26" s="518"/>
      <c r="O26" s="519"/>
      <c r="P26"/>
      <c r="Q26"/>
      <c r="R26"/>
      <c r="S26"/>
      <c r="T26"/>
      <c r="U26"/>
      <c r="V26"/>
    </row>
    <row r="27" ht="30" customHeight="1" spans="1:22">
      <c r="A27" s="453"/>
      <c r="B27" s="453"/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6"/>
      <c r="R27" s="456"/>
      <c r="S27" s="456"/>
      <c r="T27" s="456"/>
      <c r="U27" s="426"/>
      <c r="V27" s="426"/>
    </row>
    <row r="28" ht="35" customHeight="1" spans="1:51">
      <c r="A28" s="456"/>
      <c r="B28" s="457" t="s">
        <v>13</v>
      </c>
      <c r="C28" s="458" t="s">
        <v>33</v>
      </c>
      <c r="D28" s="459" t="s">
        <v>34</v>
      </c>
      <c r="E28" s="459"/>
      <c r="F28" s="459"/>
      <c r="G28" s="459"/>
      <c r="H28" s="459"/>
      <c r="I28" s="459"/>
      <c r="J28" s="459"/>
      <c r="K28" s="459"/>
      <c r="L28" s="524" t="s">
        <v>3</v>
      </c>
      <c r="M28" s="525" t="s">
        <v>35</v>
      </c>
      <c r="N28" s="526"/>
      <c r="O28" s="525" t="s">
        <v>36</v>
      </c>
      <c r="P28" s="526"/>
      <c r="Q28" s="525" t="s">
        <v>37</v>
      </c>
      <c r="R28" s="526"/>
      <c r="S28" s="553" t="s">
        <v>23</v>
      </c>
      <c r="T28" s="553"/>
      <c r="U28" s="553"/>
      <c r="V28" s="554"/>
      <c r="AT28"/>
      <c r="AU28"/>
      <c r="AV28"/>
      <c r="AW28"/>
      <c r="AX28"/>
      <c r="AY28"/>
    </row>
    <row r="29" ht="35" customHeight="1" spans="1:51">
      <c r="A29" s="456"/>
      <c r="B29" s="460"/>
      <c r="C29" s="461"/>
      <c r="D29" s="462" t="s">
        <v>38</v>
      </c>
      <c r="E29" s="463" t="s">
        <v>39</v>
      </c>
      <c r="F29" s="461"/>
      <c r="G29" s="463" t="s">
        <v>40</v>
      </c>
      <c r="H29" s="461"/>
      <c r="I29" s="463" t="s">
        <v>41</v>
      </c>
      <c r="J29" s="461"/>
      <c r="K29" s="462" t="s">
        <v>22</v>
      </c>
      <c r="L29" s="527"/>
      <c r="M29" s="528"/>
      <c r="N29" s="529"/>
      <c r="O29" s="528"/>
      <c r="P29" s="529"/>
      <c r="Q29" s="528"/>
      <c r="R29" s="529"/>
      <c r="S29" s="555"/>
      <c r="T29" s="555"/>
      <c r="U29" s="555"/>
      <c r="V29" s="556"/>
      <c r="AT29"/>
      <c r="AU29"/>
      <c r="AV29"/>
      <c r="AW29"/>
      <c r="AX29"/>
      <c r="AY29"/>
    </row>
    <row r="30" ht="30" customHeight="1" spans="1:51">
      <c r="A30" s="456"/>
      <c r="B30" s="464" t="s">
        <v>14</v>
      </c>
      <c r="C30" s="465">
        <f>RANK(Q30,$Q$30:$Q$37,1)</f>
        <v>4</v>
      </c>
      <c r="D30" s="96">
        <f>副表!C6+副表!E6</f>
        <v>3</v>
      </c>
      <c r="E30" s="466">
        <f>副表!G6</f>
        <v>25</v>
      </c>
      <c r="F30" s="467"/>
      <c r="G30" s="466">
        <f>副表!Q6+副表!S6</f>
        <v>45</v>
      </c>
      <c r="H30" s="467"/>
      <c r="I30" s="466">
        <f>副表!I6+副表!K6+副表!M6+副表!O6</f>
        <v>15</v>
      </c>
      <c r="J30" s="467"/>
      <c r="K30" s="96">
        <f>SUM(D30:I30)</f>
        <v>88</v>
      </c>
      <c r="L30" s="96">
        <v>98</v>
      </c>
      <c r="M30" s="466">
        <v>98</v>
      </c>
      <c r="N30" s="467"/>
      <c r="O30" s="466">
        <f t="shared" ref="O30:O38" si="2">K30-M30</f>
        <v>-10</v>
      </c>
      <c r="P30" s="467"/>
      <c r="Q30" s="557">
        <f>O30/M30</f>
        <v>-0.102040816326531</v>
      </c>
      <c r="R30" s="558"/>
      <c r="S30" s="559"/>
      <c r="T30" s="560"/>
      <c r="U30" s="560"/>
      <c r="V30" s="561"/>
      <c r="AT30"/>
      <c r="AU30"/>
      <c r="AV30"/>
      <c r="AW30"/>
      <c r="AX30"/>
      <c r="AY30"/>
    </row>
    <row r="31" ht="30" customHeight="1" spans="1:51">
      <c r="A31" s="456"/>
      <c r="B31" s="448" t="s">
        <v>15</v>
      </c>
      <c r="C31" s="465">
        <f t="shared" ref="C31:C37" si="3">RANK(Q31,$Q$30:$Q$37,1)</f>
        <v>5</v>
      </c>
      <c r="D31" s="36">
        <f>副表!C7+副表!E7</f>
        <v>14</v>
      </c>
      <c r="E31" s="468">
        <f>副表!G7</f>
        <v>103</v>
      </c>
      <c r="F31" s="35"/>
      <c r="G31" s="468">
        <f>副表!Q7+副表!S7</f>
        <v>310</v>
      </c>
      <c r="H31" s="35"/>
      <c r="I31" s="466">
        <f>副表!I7+副表!K7+副表!M7+副表!O7</f>
        <v>22</v>
      </c>
      <c r="J31" s="467"/>
      <c r="K31" s="96">
        <f t="shared" ref="K31:K38" si="4">SUM(D31:I31)</f>
        <v>449</v>
      </c>
      <c r="L31" s="36">
        <v>532</v>
      </c>
      <c r="M31" s="468">
        <v>485</v>
      </c>
      <c r="N31" s="35"/>
      <c r="O31" s="468">
        <f t="shared" si="2"/>
        <v>-36</v>
      </c>
      <c r="P31" s="35"/>
      <c r="Q31" s="562">
        <f>O31/M31</f>
        <v>-0.0742268041237113</v>
      </c>
      <c r="R31" s="563"/>
      <c r="S31" s="559"/>
      <c r="T31" s="560"/>
      <c r="U31" s="560"/>
      <c r="V31" s="561"/>
      <c r="AT31"/>
      <c r="AU31"/>
      <c r="AV31"/>
      <c r="AW31"/>
      <c r="AX31"/>
      <c r="AY31"/>
    </row>
    <row r="32" ht="30" customHeight="1" spans="1:51">
      <c r="A32" s="456"/>
      <c r="B32" s="469" t="s">
        <v>16</v>
      </c>
      <c r="C32" s="470">
        <f t="shared" si="3"/>
        <v>2</v>
      </c>
      <c r="D32" s="36">
        <f>副表!C8+副表!E8</f>
        <v>7</v>
      </c>
      <c r="E32" s="468">
        <f>副表!G8</f>
        <v>18</v>
      </c>
      <c r="F32" s="35"/>
      <c r="G32" s="468">
        <f>副表!Q8+副表!S8</f>
        <v>85</v>
      </c>
      <c r="H32" s="35"/>
      <c r="I32" s="466">
        <f>副表!I8+副表!K8+副表!M8+副表!O8</f>
        <v>14</v>
      </c>
      <c r="J32" s="467"/>
      <c r="K32" s="96">
        <f t="shared" si="4"/>
        <v>124</v>
      </c>
      <c r="L32" s="36">
        <v>185</v>
      </c>
      <c r="M32" s="468">
        <v>172</v>
      </c>
      <c r="N32" s="35"/>
      <c r="O32" s="468">
        <f t="shared" si="2"/>
        <v>-48</v>
      </c>
      <c r="P32" s="35"/>
      <c r="Q32" s="562">
        <f t="shared" ref="Q32:Q38" si="5">O32/M32</f>
        <v>-0.27906976744186</v>
      </c>
      <c r="R32" s="563"/>
      <c r="S32" s="559"/>
      <c r="T32" s="560"/>
      <c r="U32" s="560"/>
      <c r="V32" s="561"/>
      <c r="AT32"/>
      <c r="AU32"/>
      <c r="AV32"/>
      <c r="AW32"/>
      <c r="AX32"/>
      <c r="AY32"/>
    </row>
    <row r="33" ht="30" customHeight="1" spans="1:51">
      <c r="A33" s="456"/>
      <c r="B33" s="448" t="s">
        <v>17</v>
      </c>
      <c r="C33" s="471">
        <f t="shared" si="3"/>
        <v>8</v>
      </c>
      <c r="D33" s="36">
        <f>副表!C9+副表!E9</f>
        <v>2</v>
      </c>
      <c r="E33" s="468">
        <f>副表!G9</f>
        <v>16</v>
      </c>
      <c r="F33" s="35"/>
      <c r="G33" s="468">
        <f>副表!Q9+副表!S9</f>
        <v>45</v>
      </c>
      <c r="H33" s="35"/>
      <c r="I33" s="466">
        <f>副表!I9+副表!K9+副表!M9+副表!O9</f>
        <v>7</v>
      </c>
      <c r="J33" s="467"/>
      <c r="K33" s="96">
        <f t="shared" si="4"/>
        <v>70</v>
      </c>
      <c r="L33" s="36">
        <v>78</v>
      </c>
      <c r="M33" s="468">
        <v>59</v>
      </c>
      <c r="N33" s="35"/>
      <c r="O33" s="468">
        <f t="shared" si="2"/>
        <v>11</v>
      </c>
      <c r="P33" s="35"/>
      <c r="Q33" s="562">
        <f t="shared" si="5"/>
        <v>0.186440677966102</v>
      </c>
      <c r="R33" s="563"/>
      <c r="S33" s="559"/>
      <c r="T33" s="560"/>
      <c r="U33" s="560"/>
      <c r="V33" s="561"/>
      <c r="AT33"/>
      <c r="AU33"/>
      <c r="AV33"/>
      <c r="AW33"/>
      <c r="AX33"/>
      <c r="AY33"/>
    </row>
    <row r="34" ht="30" customHeight="1" spans="1:51">
      <c r="A34" s="456"/>
      <c r="B34" s="448" t="s">
        <v>18</v>
      </c>
      <c r="C34" s="471">
        <f t="shared" si="3"/>
        <v>7</v>
      </c>
      <c r="D34" s="36">
        <f>副表!C10+副表!E10</f>
        <v>1</v>
      </c>
      <c r="E34" s="468">
        <f>副表!G10</f>
        <v>18</v>
      </c>
      <c r="F34" s="35"/>
      <c r="G34" s="468">
        <f>副表!Q10+副表!S10</f>
        <v>39</v>
      </c>
      <c r="H34" s="35"/>
      <c r="I34" s="466">
        <f>副表!I10+副表!K10+副表!M10+副表!O10</f>
        <v>17</v>
      </c>
      <c r="J34" s="467"/>
      <c r="K34" s="96">
        <f t="shared" si="4"/>
        <v>75</v>
      </c>
      <c r="L34" s="36">
        <v>85</v>
      </c>
      <c r="M34" s="468">
        <v>65</v>
      </c>
      <c r="N34" s="35"/>
      <c r="O34" s="468">
        <f t="shared" si="2"/>
        <v>10</v>
      </c>
      <c r="P34" s="35"/>
      <c r="Q34" s="562">
        <f t="shared" si="5"/>
        <v>0.153846153846154</v>
      </c>
      <c r="R34" s="563"/>
      <c r="S34" s="559"/>
      <c r="T34" s="560"/>
      <c r="U34" s="560"/>
      <c r="V34" s="561"/>
      <c r="AT34"/>
      <c r="AU34"/>
      <c r="AV34"/>
      <c r="AW34"/>
      <c r="AX34"/>
      <c r="AY34"/>
    </row>
    <row r="35" ht="30" customHeight="1" spans="1:51">
      <c r="A35" s="456"/>
      <c r="B35" s="448" t="s">
        <v>19</v>
      </c>
      <c r="C35" s="470">
        <f t="shared" si="3"/>
        <v>1</v>
      </c>
      <c r="D35" s="36">
        <f>副表!C11+副表!E11</f>
        <v>3</v>
      </c>
      <c r="E35" s="468">
        <f>副表!G11</f>
        <v>9</v>
      </c>
      <c r="F35" s="35"/>
      <c r="G35" s="468">
        <f>副表!Q11+副表!S11</f>
        <v>2</v>
      </c>
      <c r="H35" s="35"/>
      <c r="I35" s="466">
        <f>副表!I11+副表!K11+副表!M11+副表!O11</f>
        <v>2</v>
      </c>
      <c r="J35" s="467"/>
      <c r="K35" s="96">
        <f t="shared" si="4"/>
        <v>16</v>
      </c>
      <c r="L35" s="36">
        <v>35</v>
      </c>
      <c r="M35" s="468">
        <v>27</v>
      </c>
      <c r="N35" s="35"/>
      <c r="O35" s="468">
        <f t="shared" si="2"/>
        <v>-11</v>
      </c>
      <c r="P35" s="35"/>
      <c r="Q35" s="562">
        <f t="shared" si="5"/>
        <v>-0.407407407407407</v>
      </c>
      <c r="R35" s="563"/>
      <c r="S35" s="559"/>
      <c r="T35" s="560"/>
      <c r="U35" s="560"/>
      <c r="V35" s="561"/>
      <c r="AT35"/>
      <c r="AU35"/>
      <c r="AV35"/>
      <c r="AW35"/>
      <c r="AX35"/>
      <c r="AY35"/>
    </row>
    <row r="36" ht="30" customHeight="1" spans="1:51">
      <c r="A36" s="456"/>
      <c r="B36" s="448" t="s">
        <v>20</v>
      </c>
      <c r="C36" s="470">
        <f t="shared" si="3"/>
        <v>3</v>
      </c>
      <c r="D36" s="36">
        <f>副表!C12+副表!E12</f>
        <v>2</v>
      </c>
      <c r="E36" s="468">
        <f>副表!G12</f>
        <v>19</v>
      </c>
      <c r="F36" s="35"/>
      <c r="G36" s="468">
        <f>副表!Q12+副表!S12</f>
        <v>27</v>
      </c>
      <c r="H36" s="35"/>
      <c r="I36" s="466">
        <f>副表!I12+副表!K12+副表!M12+副表!O12</f>
        <v>6</v>
      </c>
      <c r="J36" s="467"/>
      <c r="K36" s="96">
        <f t="shared" si="4"/>
        <v>54</v>
      </c>
      <c r="L36" s="36">
        <v>76</v>
      </c>
      <c r="M36" s="468">
        <v>68</v>
      </c>
      <c r="N36" s="35"/>
      <c r="O36" s="468">
        <f t="shared" si="2"/>
        <v>-14</v>
      </c>
      <c r="P36" s="35"/>
      <c r="Q36" s="562">
        <f t="shared" si="5"/>
        <v>-0.205882352941176</v>
      </c>
      <c r="R36" s="563"/>
      <c r="S36" s="559"/>
      <c r="T36" s="560"/>
      <c r="U36" s="560"/>
      <c r="V36" s="561"/>
      <c r="AT36"/>
      <c r="AU36"/>
      <c r="AV36"/>
      <c r="AW36"/>
      <c r="AX36"/>
      <c r="AY36"/>
    </row>
    <row r="37" ht="30" customHeight="1" spans="1:51">
      <c r="A37" s="456"/>
      <c r="B37" s="448" t="s">
        <v>21</v>
      </c>
      <c r="C37" s="465">
        <f t="shared" si="3"/>
        <v>6</v>
      </c>
      <c r="D37" s="36">
        <f>副表!C13+副表!E13</f>
        <v>2</v>
      </c>
      <c r="E37" s="468">
        <f>副表!G13</f>
        <v>1</v>
      </c>
      <c r="F37" s="35"/>
      <c r="G37" s="468">
        <f>副表!Q13+副表!S13</f>
        <v>16</v>
      </c>
      <c r="H37" s="35"/>
      <c r="I37" s="466">
        <f>副表!I13+副表!K13+副表!M13+副表!O13</f>
        <v>3</v>
      </c>
      <c r="J37" s="467"/>
      <c r="K37" s="96">
        <f t="shared" si="4"/>
        <v>22</v>
      </c>
      <c r="L37" s="36">
        <v>21</v>
      </c>
      <c r="M37" s="468">
        <v>0</v>
      </c>
      <c r="N37" s="35"/>
      <c r="O37" s="468">
        <f t="shared" si="2"/>
        <v>22</v>
      </c>
      <c r="P37" s="35"/>
      <c r="Q37" s="562">
        <v>0</v>
      </c>
      <c r="R37" s="563"/>
      <c r="S37" s="559"/>
      <c r="T37" s="560"/>
      <c r="U37" s="560"/>
      <c r="V37" s="561"/>
      <c r="AT37"/>
      <c r="AU37"/>
      <c r="AV37"/>
      <c r="AW37"/>
      <c r="AX37"/>
      <c r="AY37"/>
    </row>
    <row r="38" ht="30" customHeight="1" spans="1:51">
      <c r="A38" s="456"/>
      <c r="B38" s="472" t="s">
        <v>22</v>
      </c>
      <c r="C38" s="473"/>
      <c r="D38" s="474">
        <f>SUM(D30:D37)</f>
        <v>34</v>
      </c>
      <c r="E38" s="475">
        <f>SUM(E30:E37)</f>
        <v>209</v>
      </c>
      <c r="F38" s="473"/>
      <c r="G38" s="475">
        <f>SUM(G30:G37)</f>
        <v>569</v>
      </c>
      <c r="H38" s="473"/>
      <c r="I38" s="530">
        <f>SUM(I30:I37)</f>
        <v>86</v>
      </c>
      <c r="J38" s="531"/>
      <c r="K38" s="532">
        <f>SUM(K30:K37)</f>
        <v>898</v>
      </c>
      <c r="L38" s="474">
        <f>SUM(L30:L37)</f>
        <v>1110</v>
      </c>
      <c r="M38" s="475">
        <f>SUM(M30:N37)</f>
        <v>974</v>
      </c>
      <c r="N38" s="473"/>
      <c r="O38" s="533">
        <f t="shared" si="2"/>
        <v>-76</v>
      </c>
      <c r="P38" s="534"/>
      <c r="Q38" s="564">
        <f t="shared" si="5"/>
        <v>-0.0780287474332649</v>
      </c>
      <c r="R38" s="565"/>
      <c r="S38" s="566"/>
      <c r="T38" s="567"/>
      <c r="U38" s="567"/>
      <c r="V38" s="568"/>
      <c r="AT38"/>
      <c r="AU38"/>
      <c r="AV38"/>
      <c r="AW38"/>
      <c r="AX38"/>
      <c r="AY38"/>
    </row>
    <row r="39" ht="20" customHeight="1" spans="1:22">
      <c r="A39" s="426"/>
      <c r="B39" s="453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569"/>
      <c r="R39" s="569"/>
      <c r="S39" s="569"/>
      <c r="T39" s="569"/>
      <c r="U39" s="426"/>
      <c r="V39" s="426"/>
    </row>
    <row r="40" ht="20" customHeight="1" spans="1:22">
      <c r="A40" s="440" t="s">
        <v>42</v>
      </c>
      <c r="B40" s="440"/>
      <c r="C40" s="440"/>
      <c r="D40" s="440"/>
      <c r="E40" s="440"/>
      <c r="F40" s="440"/>
      <c r="G40" s="440"/>
      <c r="H40" s="453"/>
      <c r="I40" s="453"/>
      <c r="J40" s="453"/>
      <c r="K40" s="453"/>
      <c r="L40" s="453"/>
      <c r="M40" s="453"/>
      <c r="N40" s="453"/>
      <c r="O40" s="453"/>
      <c r="P40" s="453"/>
      <c r="Q40" s="569"/>
      <c r="R40" s="569"/>
      <c r="S40" s="569"/>
      <c r="T40" s="569"/>
      <c r="U40" s="426"/>
      <c r="V40" s="426"/>
    </row>
    <row r="41" ht="20" customHeight="1" spans="1:22">
      <c r="A41" s="453"/>
      <c r="B41" s="453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569"/>
      <c r="R41" s="569"/>
      <c r="S41" s="569"/>
      <c r="T41" s="569"/>
      <c r="U41" s="426"/>
      <c r="V41" s="426"/>
    </row>
    <row r="42" ht="30" customHeight="1" spans="1:22">
      <c r="A42" s="453"/>
      <c r="B42" s="476" t="s">
        <v>43</v>
      </c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535"/>
      <c r="P42" s="453"/>
      <c r="Q42" s="569"/>
      <c r="R42" s="569"/>
      <c r="S42" s="569"/>
      <c r="T42" s="569"/>
      <c r="U42" s="426"/>
      <c r="V42" s="426"/>
    </row>
    <row r="43" ht="30" customHeight="1" spans="1:22">
      <c r="A43" s="453"/>
      <c r="B43" s="478"/>
      <c r="C43" s="462" t="s">
        <v>13</v>
      </c>
      <c r="D43" s="462" t="s">
        <v>14</v>
      </c>
      <c r="E43" s="462" t="s">
        <v>15</v>
      </c>
      <c r="F43" s="462" t="s">
        <v>16</v>
      </c>
      <c r="G43" s="462" t="s">
        <v>17</v>
      </c>
      <c r="H43" s="462" t="s">
        <v>18</v>
      </c>
      <c r="I43" s="462" t="s">
        <v>19</v>
      </c>
      <c r="J43" s="462" t="s">
        <v>20</v>
      </c>
      <c r="K43" s="462" t="s">
        <v>21</v>
      </c>
      <c r="L43" s="462" t="s">
        <v>22</v>
      </c>
      <c r="M43" s="536" t="s">
        <v>23</v>
      </c>
      <c r="N43" s="536"/>
      <c r="O43" s="537"/>
      <c r="P43" s="453"/>
      <c r="Q43" s="456"/>
      <c r="R43" s="456"/>
      <c r="S43" s="456"/>
      <c r="T43" s="456"/>
      <c r="U43" s="426"/>
      <c r="V43" s="426"/>
    </row>
    <row r="44" ht="30" customHeight="1" spans="1:22">
      <c r="A44" s="453"/>
      <c r="B44" s="464" t="s">
        <v>44</v>
      </c>
      <c r="C44" s="479" t="s">
        <v>24</v>
      </c>
      <c r="D44" s="480">
        <v>593.82</v>
      </c>
      <c r="E44" s="480">
        <v>923.891803386377</v>
      </c>
      <c r="F44" s="480">
        <v>350</v>
      </c>
      <c r="G44" s="480">
        <v>515.5</v>
      </c>
      <c r="H44" s="480">
        <v>296.69</v>
      </c>
      <c r="I44" s="480">
        <v>0.72</v>
      </c>
      <c r="J44" s="480">
        <v>84.379705</v>
      </c>
      <c r="K44" s="480">
        <v>74.1256073289264</v>
      </c>
      <c r="L44" s="538">
        <v>2839.1271157153</v>
      </c>
      <c r="M44" s="539"/>
      <c r="N44" s="540"/>
      <c r="O44" s="541"/>
      <c r="P44" s="453"/>
      <c r="Q44" s="456"/>
      <c r="R44" s="456"/>
      <c r="S44" s="456"/>
      <c r="T44" s="456"/>
      <c r="U44" s="426"/>
      <c r="V44" s="426"/>
    </row>
    <row r="45" ht="30" customHeight="1" spans="1:22">
      <c r="A45" s="453"/>
      <c r="B45" s="464"/>
      <c r="C45" s="481" t="s">
        <v>25</v>
      </c>
      <c r="D45" s="482">
        <v>554.83</v>
      </c>
      <c r="E45" s="480">
        <v>924.672117993957</v>
      </c>
      <c r="F45" s="480">
        <v>278.08</v>
      </c>
      <c r="G45" s="480">
        <v>339.5</v>
      </c>
      <c r="H45" s="480">
        <v>257.65</v>
      </c>
      <c r="I45" s="480">
        <v>1.8</v>
      </c>
      <c r="J45" s="480">
        <v>90.1195495</v>
      </c>
      <c r="K45" s="480">
        <v>74.1256073289264</v>
      </c>
      <c r="L45" s="538">
        <v>2520.77727482288</v>
      </c>
      <c r="M45" s="539"/>
      <c r="N45" s="542"/>
      <c r="O45" s="541"/>
      <c r="P45" s="453"/>
      <c r="Q45" s="456"/>
      <c r="R45" s="456"/>
      <c r="S45" s="456"/>
      <c r="T45" s="456"/>
      <c r="U45" s="426"/>
      <c r="V45" s="426"/>
    </row>
    <row r="46" ht="30" customHeight="1" spans="1:22">
      <c r="A46" s="453"/>
      <c r="B46" s="464"/>
      <c r="C46" s="479" t="s">
        <v>26</v>
      </c>
      <c r="D46" s="482">
        <v>422.66</v>
      </c>
      <c r="E46" s="480">
        <v>824.537371929824</v>
      </c>
      <c r="F46" s="480">
        <v>107.564</v>
      </c>
      <c r="G46" s="480">
        <v>393</v>
      </c>
      <c r="H46" s="480">
        <v>284.1</v>
      </c>
      <c r="I46" s="480">
        <v>1.2</v>
      </c>
      <c r="J46" s="480">
        <v>89.31113</v>
      </c>
      <c r="K46" s="480">
        <v>79.5298723672169</v>
      </c>
      <c r="L46" s="538">
        <v>2201.90237429704</v>
      </c>
      <c r="M46" s="539"/>
      <c r="N46" s="542"/>
      <c r="O46" s="541"/>
      <c r="P46" s="453"/>
      <c r="Q46" s="456"/>
      <c r="R46" s="456"/>
      <c r="S46" s="456"/>
      <c r="T46" s="456"/>
      <c r="U46" s="426"/>
      <c r="V46" s="426"/>
    </row>
    <row r="47" ht="30" customHeight="1" spans="1:22">
      <c r="A47" s="453"/>
      <c r="B47" s="464"/>
      <c r="C47" s="483" t="s">
        <v>27</v>
      </c>
      <c r="D47" s="482"/>
      <c r="E47" s="480"/>
      <c r="F47" s="480"/>
      <c r="G47" s="480"/>
      <c r="H47" s="480"/>
      <c r="I47" s="480"/>
      <c r="J47" s="480"/>
      <c r="K47" s="480"/>
      <c r="L47" s="538"/>
      <c r="M47" s="539"/>
      <c r="N47" s="542"/>
      <c r="O47" s="541"/>
      <c r="P47" s="453"/>
      <c r="Q47" s="456"/>
      <c r="R47" s="456"/>
      <c r="S47" s="456"/>
      <c r="T47" s="456"/>
      <c r="U47" s="426"/>
      <c r="V47" s="426"/>
    </row>
    <row r="48" ht="30" customHeight="1" spans="1:22">
      <c r="A48" s="453"/>
      <c r="B48" s="464"/>
      <c r="C48" s="483" t="s">
        <v>22</v>
      </c>
      <c r="D48" s="482">
        <f t="shared" ref="D48:L48" si="6">SUM(D44:D47)</f>
        <v>1571.31</v>
      </c>
      <c r="E48" s="482">
        <f t="shared" si="6"/>
        <v>2673.10129331016</v>
      </c>
      <c r="F48" s="482">
        <f t="shared" si="6"/>
        <v>735.644</v>
      </c>
      <c r="G48" s="482">
        <f t="shared" si="6"/>
        <v>1248</v>
      </c>
      <c r="H48" s="482">
        <f t="shared" si="6"/>
        <v>838.44</v>
      </c>
      <c r="I48" s="482">
        <f t="shared" si="6"/>
        <v>3.72</v>
      </c>
      <c r="J48" s="482">
        <f t="shared" si="6"/>
        <v>263.8103845</v>
      </c>
      <c r="K48" s="482">
        <f t="shared" si="6"/>
        <v>227.78108702507</v>
      </c>
      <c r="L48" s="482">
        <f t="shared" si="6"/>
        <v>7561.80676483523</v>
      </c>
      <c r="M48" s="539"/>
      <c r="N48" s="542"/>
      <c r="O48" s="541"/>
      <c r="P48" s="453"/>
      <c r="Q48" s="456"/>
      <c r="R48" s="456"/>
      <c r="S48" s="456"/>
      <c r="T48" s="456"/>
      <c r="U48" s="426"/>
      <c r="V48" s="426"/>
    </row>
    <row r="49" ht="30" customHeight="1" spans="1:22">
      <c r="A49" s="453"/>
      <c r="B49" s="450" t="s">
        <v>45</v>
      </c>
      <c r="C49" s="481" t="s">
        <v>24</v>
      </c>
      <c r="D49" s="482">
        <v>593.82</v>
      </c>
      <c r="E49" s="178">
        <v>773.800782466763</v>
      </c>
      <c r="F49" s="178">
        <v>181.275</v>
      </c>
      <c r="G49" s="178">
        <v>362</v>
      </c>
      <c r="H49" s="178">
        <v>297.29</v>
      </c>
      <c r="I49" s="178">
        <v>0.72</v>
      </c>
      <c r="J49" s="178">
        <v>84.379705</v>
      </c>
      <c r="K49" s="178">
        <v>76.81818797286</v>
      </c>
      <c r="L49" s="543">
        <v>2370.10367543962</v>
      </c>
      <c r="M49" s="539"/>
      <c r="N49" s="542"/>
      <c r="O49" s="541"/>
      <c r="P49" s="453"/>
      <c r="Q49" s="456"/>
      <c r="R49" s="456"/>
      <c r="S49" s="456"/>
      <c r="T49" s="456"/>
      <c r="U49" s="426"/>
      <c r="V49" s="426"/>
    </row>
    <row r="50" ht="30" customHeight="1" spans="1:22">
      <c r="A50" s="453"/>
      <c r="B50" s="464"/>
      <c r="C50" s="479" t="s">
        <v>46</v>
      </c>
      <c r="D50" s="484">
        <v>1</v>
      </c>
      <c r="E50" s="485">
        <v>0.837544807336228</v>
      </c>
      <c r="F50" s="485">
        <v>0.517928571428571</v>
      </c>
      <c r="G50" s="485">
        <v>0.702230843840931</v>
      </c>
      <c r="H50" s="485">
        <v>1.0020223128518</v>
      </c>
      <c r="I50" s="485">
        <v>1</v>
      </c>
      <c r="J50" s="485">
        <v>1</v>
      </c>
      <c r="K50" s="485">
        <v>1.03632456772982</v>
      </c>
      <c r="L50" s="544">
        <v>0.83480012653202</v>
      </c>
      <c r="M50" s="539"/>
      <c r="N50" s="542"/>
      <c r="O50" s="541"/>
      <c r="P50" s="453"/>
      <c r="Q50" s="456"/>
      <c r="R50" s="456"/>
      <c r="S50" s="456"/>
      <c r="T50" s="456"/>
      <c r="U50" s="426"/>
      <c r="V50" s="426"/>
    </row>
    <row r="51" ht="30" customHeight="1" spans="1:22">
      <c r="A51" s="453"/>
      <c r="B51" s="464"/>
      <c r="C51" s="483" t="s">
        <v>25</v>
      </c>
      <c r="D51" s="482">
        <v>554.83</v>
      </c>
      <c r="E51" s="178">
        <v>792.871062668906</v>
      </c>
      <c r="F51" s="178">
        <v>161.346</v>
      </c>
      <c r="G51" s="178">
        <v>325.3</v>
      </c>
      <c r="H51" s="178">
        <v>256.65</v>
      </c>
      <c r="I51" s="178">
        <v>1.8</v>
      </c>
      <c r="J51" s="178">
        <v>90.1195495</v>
      </c>
      <c r="K51" s="178">
        <v>83.9371236219815</v>
      </c>
      <c r="L51" s="543">
        <v>2266.85373579089</v>
      </c>
      <c r="M51" s="539"/>
      <c r="N51" s="542"/>
      <c r="O51" s="541"/>
      <c r="P51" s="453"/>
      <c r="Q51" s="456"/>
      <c r="R51" s="456"/>
      <c r="S51" s="456"/>
      <c r="T51" s="456"/>
      <c r="U51" s="426"/>
      <c r="V51" s="426"/>
    </row>
    <row r="52" ht="30" customHeight="1" spans="1:22">
      <c r="A52" s="453"/>
      <c r="B52" s="464"/>
      <c r="C52" s="481" t="s">
        <v>46</v>
      </c>
      <c r="D52" s="486">
        <v>1</v>
      </c>
      <c r="E52" s="485">
        <v>0.857461847545497</v>
      </c>
      <c r="F52" s="485">
        <v>0.580214326812428</v>
      </c>
      <c r="G52" s="485">
        <v>0.958173784977909</v>
      </c>
      <c r="H52" s="485">
        <v>0.996118765767514</v>
      </c>
      <c r="I52" s="485">
        <v>1</v>
      </c>
      <c r="J52" s="485">
        <v>1</v>
      </c>
      <c r="K52" s="485">
        <v>1.13236338488961</v>
      </c>
      <c r="L52" s="544">
        <v>0.899267760952884</v>
      </c>
      <c r="M52" s="539"/>
      <c r="N52" s="542"/>
      <c r="O52" s="541"/>
      <c r="P52" s="453"/>
      <c r="Q52" s="456"/>
      <c r="R52" s="456"/>
      <c r="S52" s="456"/>
      <c r="T52" s="456"/>
      <c r="U52" s="426"/>
      <c r="V52" s="426"/>
    </row>
    <row r="53" ht="30" customHeight="1" spans="1:22">
      <c r="A53" s="453"/>
      <c r="B53" s="464"/>
      <c r="C53" s="479" t="s">
        <v>26</v>
      </c>
      <c r="D53" s="482">
        <v>422.66</v>
      </c>
      <c r="E53" s="178">
        <v>762.580410189969</v>
      </c>
      <c r="F53" s="178">
        <v>93.6216</v>
      </c>
      <c r="G53" s="178">
        <v>251.8</v>
      </c>
      <c r="H53" s="178">
        <v>285.15</v>
      </c>
      <c r="I53" s="178">
        <v>1.2</v>
      </c>
      <c r="J53" s="178">
        <v>89.294112</v>
      </c>
      <c r="K53" s="178">
        <v>66.0493171971646</v>
      </c>
      <c r="L53" s="543">
        <v>1972.35543938713</v>
      </c>
      <c r="M53" s="539"/>
      <c r="N53" s="542"/>
      <c r="O53" s="541"/>
      <c r="P53" s="453"/>
      <c r="Q53" s="456"/>
      <c r="R53" s="456"/>
      <c r="S53" s="456"/>
      <c r="T53" s="456"/>
      <c r="U53" s="426"/>
      <c r="V53" s="426"/>
    </row>
    <row r="54" ht="30" customHeight="1" spans="1:22">
      <c r="A54" s="453"/>
      <c r="B54" s="464"/>
      <c r="C54" s="483" t="s">
        <v>46</v>
      </c>
      <c r="D54" s="486">
        <v>1</v>
      </c>
      <c r="E54" s="485">
        <v>0.9248585160005</v>
      </c>
      <c r="F54" s="485">
        <v>0.870380424677401</v>
      </c>
      <c r="G54" s="485">
        <v>0.640712468193384</v>
      </c>
      <c r="H54" s="485">
        <v>1.00369588173178</v>
      </c>
      <c r="I54" s="485">
        <v>1</v>
      </c>
      <c r="J54" s="485">
        <v>0.999809452640449</v>
      </c>
      <c r="K54" s="485">
        <v>0.830496959585099</v>
      </c>
      <c r="L54" s="544">
        <v>0.89575063018714</v>
      </c>
      <c r="M54" s="539"/>
      <c r="N54" s="542"/>
      <c r="O54" s="541"/>
      <c r="P54" s="453"/>
      <c r="Q54" s="456"/>
      <c r="R54" s="456"/>
      <c r="S54" s="456"/>
      <c r="T54" s="456"/>
      <c r="U54" s="426"/>
      <c r="V54" s="426"/>
    </row>
    <row r="55" ht="30" customHeight="1" spans="1:22">
      <c r="A55" s="453"/>
      <c r="B55" s="464"/>
      <c r="C55" s="483" t="s">
        <v>27</v>
      </c>
      <c r="D55" s="482"/>
      <c r="E55" s="178"/>
      <c r="F55" s="178"/>
      <c r="G55" s="178"/>
      <c r="H55" s="178"/>
      <c r="I55" s="178"/>
      <c r="J55" s="178"/>
      <c r="K55" s="178"/>
      <c r="L55" s="543"/>
      <c r="M55" s="539"/>
      <c r="N55" s="542"/>
      <c r="O55" s="541"/>
      <c r="P55" s="453"/>
      <c r="Q55" s="456"/>
      <c r="R55" s="456"/>
      <c r="S55" s="456"/>
      <c r="T55" s="456"/>
      <c r="U55" s="426"/>
      <c r="V55" s="426"/>
    </row>
    <row r="56" ht="30" customHeight="1" spans="1:22">
      <c r="A56" s="453"/>
      <c r="B56" s="464"/>
      <c r="C56" s="483" t="s">
        <v>46</v>
      </c>
      <c r="D56" s="486"/>
      <c r="E56" s="485"/>
      <c r="F56" s="485"/>
      <c r="G56" s="485"/>
      <c r="H56" s="485"/>
      <c r="I56" s="485"/>
      <c r="J56" s="485"/>
      <c r="K56" s="485"/>
      <c r="L56" s="544"/>
      <c r="M56" s="539"/>
      <c r="N56" s="542"/>
      <c r="O56" s="541"/>
      <c r="P56" s="453"/>
      <c r="Q56" s="456"/>
      <c r="R56" s="456"/>
      <c r="S56" s="456"/>
      <c r="T56" s="456"/>
      <c r="U56" s="426"/>
      <c r="V56" s="426"/>
    </row>
    <row r="57" ht="30" customHeight="1" spans="1:22">
      <c r="A57" s="453"/>
      <c r="B57" s="464"/>
      <c r="C57" s="483" t="s">
        <v>22</v>
      </c>
      <c r="D57" s="487">
        <f>SUM(D49,D51,D53,D55)</f>
        <v>1571.31</v>
      </c>
      <c r="E57" s="487">
        <f t="shared" ref="E57:L57" si="7">SUM(E49,E51,E53,E55)</f>
        <v>2329.25225532564</v>
      </c>
      <c r="F57" s="487">
        <f t="shared" si="7"/>
        <v>436.2426</v>
      </c>
      <c r="G57" s="487">
        <f t="shared" si="7"/>
        <v>939.1</v>
      </c>
      <c r="H57" s="487">
        <f t="shared" si="7"/>
        <v>839.09</v>
      </c>
      <c r="I57" s="487">
        <f t="shared" si="7"/>
        <v>3.72</v>
      </c>
      <c r="J57" s="487">
        <f t="shared" si="7"/>
        <v>263.7933665</v>
      </c>
      <c r="K57" s="487">
        <f t="shared" si="7"/>
        <v>226.804628792006</v>
      </c>
      <c r="L57" s="487">
        <f t="shared" si="7"/>
        <v>6609.31285061764</v>
      </c>
      <c r="M57" s="539"/>
      <c r="N57" s="542"/>
      <c r="O57" s="541"/>
      <c r="P57" s="453"/>
      <c r="Q57" s="456"/>
      <c r="R57" s="456"/>
      <c r="S57" s="456"/>
      <c r="T57" s="456"/>
      <c r="U57" s="426"/>
      <c r="V57" s="426"/>
    </row>
    <row r="58" ht="30" customHeight="1" spans="1:22">
      <c r="A58" s="453"/>
      <c r="B58" s="450" t="s">
        <v>47</v>
      </c>
      <c r="C58" s="483" t="s">
        <v>24</v>
      </c>
      <c r="D58" s="482">
        <v>592.43</v>
      </c>
      <c r="E58" s="178">
        <v>728.14680112</v>
      </c>
      <c r="F58" s="178">
        <v>176.128</v>
      </c>
      <c r="G58" s="178">
        <v>322</v>
      </c>
      <c r="H58" s="178">
        <v>290.75</v>
      </c>
      <c r="I58" s="178">
        <v>0.181</v>
      </c>
      <c r="J58" s="178">
        <v>85.885026</v>
      </c>
      <c r="K58" s="178">
        <v>76.266020407446</v>
      </c>
      <c r="L58" s="543">
        <v>2271.78684752745</v>
      </c>
      <c r="M58" s="539"/>
      <c r="N58" s="542"/>
      <c r="O58" s="541"/>
      <c r="P58" s="453"/>
      <c r="Q58" s="456"/>
      <c r="R58" s="456"/>
      <c r="S58" s="456"/>
      <c r="T58" s="456"/>
      <c r="U58" s="426"/>
      <c r="V58" s="426"/>
    </row>
    <row r="59" ht="30" customHeight="1" spans="1:22">
      <c r="A59" s="453"/>
      <c r="B59" s="464"/>
      <c r="C59" s="481" t="s">
        <v>25</v>
      </c>
      <c r="D59" s="482">
        <v>551.28</v>
      </c>
      <c r="E59" s="178">
        <v>741.915896914286</v>
      </c>
      <c r="F59" s="178">
        <v>188.8494</v>
      </c>
      <c r="G59" s="178">
        <v>332</v>
      </c>
      <c r="H59" s="178">
        <v>255.44</v>
      </c>
      <c r="I59" s="178">
        <v>1.431</v>
      </c>
      <c r="J59" s="178">
        <v>85.871429</v>
      </c>
      <c r="K59" s="178">
        <v>103.319952719436</v>
      </c>
      <c r="L59" s="543">
        <v>2260.10767863372</v>
      </c>
      <c r="M59" s="539"/>
      <c r="N59" s="542"/>
      <c r="O59" s="541"/>
      <c r="P59" s="453"/>
      <c r="Q59" s="456"/>
      <c r="R59" s="456"/>
      <c r="S59" s="456"/>
      <c r="T59" s="456"/>
      <c r="U59" s="426"/>
      <c r="V59" s="426"/>
    </row>
    <row r="60" ht="30" customHeight="1" spans="1:22">
      <c r="A60" s="453"/>
      <c r="B60" s="464"/>
      <c r="C60" s="479" t="s">
        <v>26</v>
      </c>
      <c r="D60" s="482">
        <v>422.79</v>
      </c>
      <c r="E60" s="178">
        <v>660.239801054701</v>
      </c>
      <c r="F60" s="178">
        <v>125.256</v>
      </c>
      <c r="G60" s="178">
        <v>228</v>
      </c>
      <c r="H60" s="178">
        <v>250.24</v>
      </c>
      <c r="I60" s="178">
        <v>8.18</v>
      </c>
      <c r="J60" s="178">
        <v>98.268722</v>
      </c>
      <c r="K60" s="178">
        <v>66.4977104966731</v>
      </c>
      <c r="L60" s="543">
        <v>1859.47223355137</v>
      </c>
      <c r="M60" s="539"/>
      <c r="N60" s="542"/>
      <c r="O60" s="541"/>
      <c r="P60" s="453"/>
      <c r="Q60" s="456"/>
      <c r="R60" s="456"/>
      <c r="S60" s="456"/>
      <c r="T60" s="456"/>
      <c r="U60" s="426"/>
      <c r="V60" s="426"/>
    </row>
    <row r="61" ht="30" customHeight="1" spans="1:22">
      <c r="A61" s="453"/>
      <c r="B61" s="464"/>
      <c r="C61" s="483" t="s">
        <v>27</v>
      </c>
      <c r="D61" s="482"/>
      <c r="E61" s="178"/>
      <c r="F61" s="178"/>
      <c r="G61" s="178"/>
      <c r="H61" s="178"/>
      <c r="I61" s="178"/>
      <c r="J61" s="178"/>
      <c r="K61" s="178"/>
      <c r="L61" s="543"/>
      <c r="M61" s="539"/>
      <c r="N61" s="542"/>
      <c r="O61" s="541"/>
      <c r="P61" s="453"/>
      <c r="Q61" s="456"/>
      <c r="R61" s="456"/>
      <c r="S61" s="456"/>
      <c r="T61" s="456"/>
      <c r="U61" s="426"/>
      <c r="V61" s="426"/>
    </row>
    <row r="62" ht="30" customHeight="1" spans="1:22">
      <c r="A62" s="453"/>
      <c r="B62" s="464"/>
      <c r="C62" s="483" t="s">
        <v>22</v>
      </c>
      <c r="D62" s="482">
        <f t="shared" ref="D62:L62" si="8">SUM(D58:D61)</f>
        <v>1566.5</v>
      </c>
      <c r="E62" s="482">
        <f t="shared" si="8"/>
        <v>2130.30249908899</v>
      </c>
      <c r="F62" s="482">
        <f t="shared" si="8"/>
        <v>490.2334</v>
      </c>
      <c r="G62" s="482">
        <f t="shared" si="8"/>
        <v>882</v>
      </c>
      <c r="H62" s="482">
        <f t="shared" si="8"/>
        <v>796.43</v>
      </c>
      <c r="I62" s="482">
        <f t="shared" si="8"/>
        <v>9.792</v>
      </c>
      <c r="J62" s="482">
        <f t="shared" si="8"/>
        <v>270.025177</v>
      </c>
      <c r="K62" s="482">
        <f t="shared" si="8"/>
        <v>246.083683623555</v>
      </c>
      <c r="L62" s="482">
        <f t="shared" si="8"/>
        <v>6391.36675971254</v>
      </c>
      <c r="M62" s="539"/>
      <c r="N62" s="542"/>
      <c r="O62" s="541"/>
      <c r="P62" s="453"/>
      <c r="Q62" s="456"/>
      <c r="R62" s="456"/>
      <c r="S62" s="456"/>
      <c r="T62" s="456"/>
      <c r="U62" s="426"/>
      <c r="V62" s="426"/>
    </row>
    <row r="63" ht="30" customHeight="1" spans="1:22">
      <c r="A63" s="453"/>
      <c r="B63" s="450" t="s">
        <v>48</v>
      </c>
      <c r="C63" s="483" t="s">
        <v>24</v>
      </c>
      <c r="D63" s="482">
        <v>77.16</v>
      </c>
      <c r="E63" s="178">
        <v>928.067778071149</v>
      </c>
      <c r="F63" s="178">
        <v>114.7</v>
      </c>
      <c r="G63" s="178">
        <v>67</v>
      </c>
      <c r="H63" s="178">
        <v>41.43</v>
      </c>
      <c r="I63" s="178">
        <v>21.022</v>
      </c>
      <c r="J63" s="178">
        <v>47.565231515</v>
      </c>
      <c r="K63" s="178">
        <v>42.9736199529111</v>
      </c>
      <c r="L63" s="543">
        <v>1339.91862953906</v>
      </c>
      <c r="M63" s="539"/>
      <c r="N63" s="542"/>
      <c r="O63" s="541"/>
      <c r="P63" s="453"/>
      <c r="Q63" s="456"/>
      <c r="R63" s="456"/>
      <c r="S63" s="456"/>
      <c r="T63" s="456"/>
      <c r="U63" s="426"/>
      <c r="V63" s="426"/>
    </row>
    <row r="64" ht="30" customHeight="1" spans="1:22">
      <c r="A64" s="453"/>
      <c r="B64" s="464"/>
      <c r="C64" s="481" t="s">
        <v>25</v>
      </c>
      <c r="D64" s="482">
        <v>81.59</v>
      </c>
      <c r="E64" s="178">
        <v>979.022943825769</v>
      </c>
      <c r="F64" s="178">
        <v>140.1</v>
      </c>
      <c r="G64" s="178">
        <v>43</v>
      </c>
      <c r="H64" s="178">
        <v>42.64</v>
      </c>
      <c r="I64" s="178">
        <v>21.391</v>
      </c>
      <c r="J64" s="178">
        <v>53.908878117</v>
      </c>
      <c r="K64" s="178">
        <v>23.6625726389609</v>
      </c>
      <c r="L64" s="543">
        <v>1385.31539458173</v>
      </c>
      <c r="M64" s="539"/>
      <c r="N64" s="542"/>
      <c r="O64" s="541"/>
      <c r="P64" s="453"/>
      <c r="Q64" s="456"/>
      <c r="R64" s="456"/>
      <c r="S64" s="456"/>
      <c r="T64" s="456"/>
      <c r="U64" s="426"/>
      <c r="V64" s="426"/>
    </row>
    <row r="65" ht="30" customHeight="1" spans="1:22">
      <c r="A65" s="453"/>
      <c r="B65" s="464"/>
      <c r="C65" s="570" t="s">
        <v>26</v>
      </c>
      <c r="D65" s="482">
        <v>80.54</v>
      </c>
      <c r="E65" s="178">
        <v>1081.36355296104</v>
      </c>
      <c r="F65" s="178">
        <v>132.7032</v>
      </c>
      <c r="G65" s="178">
        <v>37</v>
      </c>
      <c r="H65" s="178">
        <v>77.57</v>
      </c>
      <c r="I65" s="178">
        <v>14.411</v>
      </c>
      <c r="J65" s="178">
        <v>43.780484945</v>
      </c>
      <c r="K65" s="178">
        <v>23.6197034218416</v>
      </c>
      <c r="L65" s="543">
        <v>1490.98794132788</v>
      </c>
      <c r="M65" s="539"/>
      <c r="N65" s="542"/>
      <c r="O65" s="541"/>
      <c r="P65" s="453"/>
      <c r="Q65" s="456"/>
      <c r="R65" s="456"/>
      <c r="S65" s="456"/>
      <c r="T65" s="456"/>
      <c r="U65" s="426"/>
      <c r="V65" s="426"/>
    </row>
    <row r="66" ht="30" customHeight="1" spans="1:22">
      <c r="A66" s="453"/>
      <c r="B66" s="464"/>
      <c r="C66" s="479" t="s">
        <v>27</v>
      </c>
      <c r="D66" s="571"/>
      <c r="E66" s="178"/>
      <c r="F66" s="178"/>
      <c r="G66" s="178"/>
      <c r="H66" s="178"/>
      <c r="I66" s="178"/>
      <c r="J66" s="178"/>
      <c r="K66" s="178"/>
      <c r="L66" s="543"/>
      <c r="M66" s="539"/>
      <c r="N66" s="542"/>
      <c r="O66" s="541"/>
      <c r="P66" s="453"/>
      <c r="Q66" s="456"/>
      <c r="R66" s="456"/>
      <c r="S66" s="456"/>
      <c r="T66" s="456"/>
      <c r="U66" s="426"/>
      <c r="V66" s="426"/>
    </row>
    <row r="67" ht="30" customHeight="1" spans="1:22">
      <c r="A67" s="453"/>
      <c r="B67" s="572"/>
      <c r="C67" s="573" t="s">
        <v>28</v>
      </c>
      <c r="D67" s="574">
        <f t="shared" ref="D67:L67" si="9">AVERAGE(D63:D66)</f>
        <v>79.7633333333333</v>
      </c>
      <c r="E67" s="574">
        <f t="shared" si="9"/>
        <v>996.151424952652</v>
      </c>
      <c r="F67" s="574">
        <f t="shared" si="9"/>
        <v>129.167733333333</v>
      </c>
      <c r="G67" s="574">
        <f t="shared" si="9"/>
        <v>49</v>
      </c>
      <c r="H67" s="574">
        <f t="shared" si="9"/>
        <v>53.88</v>
      </c>
      <c r="I67" s="574">
        <f t="shared" si="9"/>
        <v>18.9413333333333</v>
      </c>
      <c r="J67" s="574">
        <f t="shared" si="9"/>
        <v>48.4181981923333</v>
      </c>
      <c r="K67" s="574">
        <f t="shared" si="9"/>
        <v>30.0852986712379</v>
      </c>
      <c r="L67" s="574">
        <f t="shared" si="9"/>
        <v>1405.40732181622</v>
      </c>
      <c r="M67" s="633"/>
      <c r="N67" s="634"/>
      <c r="O67" s="635"/>
      <c r="P67" s="453"/>
      <c r="Q67" s="456"/>
      <c r="R67" s="456"/>
      <c r="S67" s="456"/>
      <c r="T67" s="456"/>
      <c r="U67" s="426"/>
      <c r="V67" s="426"/>
    </row>
    <row r="68" ht="70" customHeight="1" spans="1:22">
      <c r="A68" s="453"/>
      <c r="B68" s="575"/>
      <c r="C68" s="576"/>
      <c r="D68" s="577"/>
      <c r="E68" s="578"/>
      <c r="F68" s="578"/>
      <c r="G68" s="578"/>
      <c r="H68" s="578"/>
      <c r="I68" s="578"/>
      <c r="J68" s="578"/>
      <c r="K68" s="578"/>
      <c r="L68" s="578"/>
      <c r="M68" s="636"/>
      <c r="N68" s="636"/>
      <c r="O68" s="636"/>
      <c r="P68" s="453"/>
      <c r="Q68" s="456"/>
      <c r="R68" s="456"/>
      <c r="S68" s="456"/>
      <c r="T68" s="456"/>
      <c r="U68" s="426"/>
      <c r="V68" s="426"/>
    </row>
    <row r="69" ht="70" customHeight="1" spans="1:22">
      <c r="A69" s="453"/>
      <c r="B69" s="575"/>
      <c r="C69" s="576"/>
      <c r="D69" s="577"/>
      <c r="E69" s="578"/>
      <c r="F69" s="578"/>
      <c r="G69" s="578"/>
      <c r="H69" s="578"/>
      <c r="I69" s="578"/>
      <c r="J69" s="578"/>
      <c r="K69" s="578"/>
      <c r="L69" s="578"/>
      <c r="M69" s="636"/>
      <c r="N69" s="636"/>
      <c r="O69" s="636"/>
      <c r="P69" s="453"/>
      <c r="Q69" s="456"/>
      <c r="R69" s="456"/>
      <c r="S69" s="456"/>
      <c r="T69" s="456"/>
      <c r="U69" s="426"/>
      <c r="V69" s="426"/>
    </row>
    <row r="70" ht="70" customHeight="1" spans="1:22">
      <c r="A70" s="453"/>
      <c r="B70" s="575"/>
      <c r="C70" s="576"/>
      <c r="D70" s="577"/>
      <c r="E70" s="578"/>
      <c r="F70" s="578"/>
      <c r="G70" s="578"/>
      <c r="H70" s="578"/>
      <c r="I70" s="578"/>
      <c r="J70" s="578"/>
      <c r="K70" s="578"/>
      <c r="L70" s="578"/>
      <c r="M70" s="636"/>
      <c r="N70" s="636"/>
      <c r="O70" s="636"/>
      <c r="P70" s="453"/>
      <c r="Q70" s="456"/>
      <c r="R70" s="456"/>
      <c r="S70" s="456"/>
      <c r="T70" s="456"/>
      <c r="U70" s="426"/>
      <c r="V70" s="426"/>
    </row>
    <row r="71" ht="70" customHeight="1" spans="1:22">
      <c r="A71" s="453"/>
      <c r="B71" s="453"/>
      <c r="C71" s="453"/>
      <c r="D71" s="453"/>
      <c r="E71" s="453"/>
      <c r="F71" s="453"/>
      <c r="G71" s="453"/>
      <c r="H71" s="453"/>
      <c r="I71" s="453"/>
      <c r="J71" s="453"/>
      <c r="K71" s="453"/>
      <c r="L71" s="453"/>
      <c r="M71" s="453"/>
      <c r="N71" s="453"/>
      <c r="O71" s="453"/>
      <c r="P71" s="453"/>
      <c r="Q71" s="456"/>
      <c r="R71" s="456"/>
      <c r="S71" s="456"/>
      <c r="T71" s="456"/>
      <c r="U71" s="426"/>
      <c r="V71" s="426"/>
    </row>
    <row r="72" ht="30" customHeight="1" spans="1:22">
      <c r="A72" s="453"/>
      <c r="B72" s="579" t="s">
        <v>49</v>
      </c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520"/>
      <c r="P72" s="453"/>
      <c r="Q72" s="456"/>
      <c r="R72" s="456"/>
      <c r="S72" s="456"/>
      <c r="T72" s="456"/>
      <c r="U72" s="426"/>
      <c r="V72" s="426"/>
    </row>
    <row r="73" ht="30" customHeight="1" spans="1:22">
      <c r="A73" s="453"/>
      <c r="B73" s="580"/>
      <c r="C73" s="581" t="s">
        <v>13</v>
      </c>
      <c r="D73" s="582" t="s">
        <v>14</v>
      </c>
      <c r="E73" s="582" t="s">
        <v>15</v>
      </c>
      <c r="F73" s="582" t="s">
        <v>16</v>
      </c>
      <c r="G73" s="582" t="s">
        <v>17</v>
      </c>
      <c r="H73" s="582" t="s">
        <v>18</v>
      </c>
      <c r="I73" s="582" t="s">
        <v>19</v>
      </c>
      <c r="J73" s="582" t="s">
        <v>20</v>
      </c>
      <c r="K73" s="582" t="s">
        <v>21</v>
      </c>
      <c r="L73" s="582" t="s">
        <v>22</v>
      </c>
      <c r="M73" s="637" t="s">
        <v>23</v>
      </c>
      <c r="N73" s="555"/>
      <c r="O73" s="556"/>
      <c r="P73"/>
      <c r="Q73"/>
      <c r="R73"/>
      <c r="S73"/>
      <c r="T73"/>
      <c r="U73"/>
      <c r="V73"/>
    </row>
    <row r="74" ht="30" customHeight="1" spans="1:22">
      <c r="A74" s="453"/>
      <c r="B74" s="464" t="s">
        <v>44</v>
      </c>
      <c r="C74" s="570" t="s">
        <v>30</v>
      </c>
      <c r="D74" s="583">
        <v>554.83</v>
      </c>
      <c r="E74" s="583">
        <v>924.672117993957</v>
      </c>
      <c r="F74" s="583">
        <v>278.08</v>
      </c>
      <c r="G74" s="583">
        <v>339.5</v>
      </c>
      <c r="H74" s="583">
        <v>257.65</v>
      </c>
      <c r="I74" s="583">
        <v>1.8</v>
      </c>
      <c r="J74" s="583">
        <v>90.1195495</v>
      </c>
      <c r="K74" s="583">
        <v>74.1256073289264</v>
      </c>
      <c r="L74" s="638">
        <v>2520.77727482288</v>
      </c>
      <c r="M74" s="539"/>
      <c r="N74" s="540"/>
      <c r="O74" s="541"/>
      <c r="P74"/>
      <c r="Q74"/>
      <c r="R74"/>
      <c r="S74"/>
      <c r="T74"/>
      <c r="U74"/>
      <c r="V74"/>
    </row>
    <row r="75" ht="30" customHeight="1" spans="1:22">
      <c r="A75" s="453"/>
      <c r="B75" s="464"/>
      <c r="C75" s="570" t="s">
        <v>31</v>
      </c>
      <c r="D75" s="480">
        <f>K99</f>
        <v>422.66</v>
      </c>
      <c r="E75" s="480">
        <f>K100</f>
        <v>824.537371929824</v>
      </c>
      <c r="F75" s="480">
        <f>K102</f>
        <v>107.564</v>
      </c>
      <c r="G75" s="480">
        <f>K103</f>
        <v>393</v>
      </c>
      <c r="H75" s="480">
        <f>K104</f>
        <v>284.1</v>
      </c>
      <c r="I75" s="480">
        <f>K105</f>
        <v>1.2</v>
      </c>
      <c r="J75" s="480">
        <f>K106</f>
        <v>89.31113</v>
      </c>
      <c r="K75" s="480">
        <f>K107</f>
        <v>79.5298723672169</v>
      </c>
      <c r="L75" s="538">
        <f>K108</f>
        <v>2201.90237429704</v>
      </c>
      <c r="M75" s="539"/>
      <c r="N75" s="542"/>
      <c r="O75" s="541"/>
      <c r="P75"/>
      <c r="Q75"/>
      <c r="R75"/>
      <c r="S75"/>
      <c r="T75"/>
      <c r="U75"/>
      <c r="V75"/>
    </row>
    <row r="76" ht="30" customHeight="1" spans="1:22">
      <c r="A76" s="453"/>
      <c r="B76" s="464"/>
      <c r="C76" s="570" t="s">
        <v>32</v>
      </c>
      <c r="D76" s="480">
        <f t="shared" ref="D76:L76" si="10">D75-D74</f>
        <v>-132.17</v>
      </c>
      <c r="E76" s="480">
        <f t="shared" si="10"/>
        <v>-100.134746064133</v>
      </c>
      <c r="F76" s="480">
        <f t="shared" si="10"/>
        <v>-170.516</v>
      </c>
      <c r="G76" s="480">
        <f t="shared" si="10"/>
        <v>53.5</v>
      </c>
      <c r="H76" s="480">
        <f t="shared" si="10"/>
        <v>26.45</v>
      </c>
      <c r="I76" s="480">
        <f t="shared" si="10"/>
        <v>-0.6</v>
      </c>
      <c r="J76" s="480">
        <f t="shared" si="10"/>
        <v>-0.808419499999999</v>
      </c>
      <c r="K76" s="480">
        <f t="shared" si="10"/>
        <v>5.40426503829049</v>
      </c>
      <c r="L76" s="538">
        <f t="shared" si="10"/>
        <v>-318.874900525843</v>
      </c>
      <c r="M76" s="539"/>
      <c r="N76" s="542"/>
      <c r="O76" s="541"/>
      <c r="P76"/>
      <c r="Q76"/>
      <c r="R76"/>
      <c r="S76"/>
      <c r="T76"/>
      <c r="U76"/>
      <c r="V76"/>
    </row>
    <row r="77" ht="30" customHeight="1" spans="1:22">
      <c r="A77" s="453"/>
      <c r="B77" s="469"/>
      <c r="C77" s="570" t="s">
        <v>50</v>
      </c>
      <c r="D77" s="584">
        <f t="shared" ref="D77:L77" si="11">D76/D74</f>
        <v>-0.238217111547681</v>
      </c>
      <c r="E77" s="584">
        <f t="shared" si="11"/>
        <v>-0.108292165531466</v>
      </c>
      <c r="F77" s="584">
        <f t="shared" si="11"/>
        <v>-0.613190448791715</v>
      </c>
      <c r="G77" s="584">
        <f t="shared" si="11"/>
        <v>0.157584683357879</v>
      </c>
      <c r="H77" s="584">
        <f t="shared" si="11"/>
        <v>0.102658645449253</v>
      </c>
      <c r="I77" s="584">
        <f t="shared" si="11"/>
        <v>-0.333333333333333</v>
      </c>
      <c r="J77" s="584">
        <f t="shared" si="11"/>
        <v>-0.00897052309388208</v>
      </c>
      <c r="K77" s="584">
        <f t="shared" si="11"/>
        <v>0.0729068567938944</v>
      </c>
      <c r="L77" s="639">
        <f t="shared" si="11"/>
        <v>-0.126498641395539</v>
      </c>
      <c r="M77" s="539"/>
      <c r="N77" s="542"/>
      <c r="O77" s="541"/>
      <c r="P77"/>
      <c r="Q77"/>
      <c r="R77"/>
      <c r="S77"/>
      <c r="T77"/>
      <c r="U77"/>
      <c r="V77"/>
    </row>
    <row r="78" ht="30" customHeight="1" spans="1:22">
      <c r="A78" s="453"/>
      <c r="B78" s="464" t="s">
        <v>45</v>
      </c>
      <c r="C78" s="481" t="s">
        <v>30</v>
      </c>
      <c r="D78" s="583">
        <v>554.83</v>
      </c>
      <c r="E78" s="583">
        <v>792.871062668906</v>
      </c>
      <c r="F78" s="583">
        <v>161.346</v>
      </c>
      <c r="G78" s="583">
        <v>325.3</v>
      </c>
      <c r="H78" s="583">
        <v>256.65</v>
      </c>
      <c r="I78" s="583">
        <v>1.8</v>
      </c>
      <c r="J78" s="583">
        <v>90.1195495</v>
      </c>
      <c r="K78" s="583">
        <v>83.9371236219815</v>
      </c>
      <c r="L78" s="638">
        <v>2266.85373579089</v>
      </c>
      <c r="M78" s="539"/>
      <c r="N78" s="542"/>
      <c r="O78" s="541"/>
      <c r="P78"/>
      <c r="Q78"/>
      <c r="R78"/>
      <c r="S78"/>
      <c r="T78"/>
      <c r="U78"/>
      <c r="V78"/>
    </row>
    <row r="79" ht="30" customHeight="1" spans="1:22">
      <c r="A79" s="453"/>
      <c r="B79" s="464"/>
      <c r="C79" s="570" t="s">
        <v>46</v>
      </c>
      <c r="D79" s="585">
        <f t="shared" ref="D79:L79" si="12">D78/D74</f>
        <v>1</v>
      </c>
      <c r="E79" s="584">
        <f t="shared" si="12"/>
        <v>0.857461847545497</v>
      </c>
      <c r="F79" s="584">
        <f t="shared" si="12"/>
        <v>0.580214326812428</v>
      </c>
      <c r="G79" s="584">
        <f t="shared" si="12"/>
        <v>0.958173784977909</v>
      </c>
      <c r="H79" s="584">
        <f t="shared" si="12"/>
        <v>0.996118765767514</v>
      </c>
      <c r="I79" s="584">
        <f t="shared" si="12"/>
        <v>1</v>
      </c>
      <c r="J79" s="584">
        <f t="shared" si="12"/>
        <v>1</v>
      </c>
      <c r="K79" s="584">
        <f t="shared" si="12"/>
        <v>1.13236338488961</v>
      </c>
      <c r="L79" s="639">
        <f t="shared" si="12"/>
        <v>0.899267760952884</v>
      </c>
      <c r="M79" s="539"/>
      <c r="N79" s="542"/>
      <c r="O79" s="541"/>
      <c r="P79"/>
      <c r="Q79"/>
      <c r="R79"/>
      <c r="S79"/>
      <c r="T79"/>
      <c r="U79"/>
      <c r="V79"/>
    </row>
    <row r="80" ht="30" customHeight="1" spans="1:22">
      <c r="A80" s="453"/>
      <c r="B80" s="464"/>
      <c r="C80" s="570" t="s">
        <v>31</v>
      </c>
      <c r="D80" s="66">
        <f>N99</f>
        <v>422.66</v>
      </c>
      <c r="E80" s="66">
        <f>N100</f>
        <v>762.580410189969</v>
      </c>
      <c r="F80" s="66">
        <f>N102</f>
        <v>93.6216</v>
      </c>
      <c r="G80" s="66">
        <f>N103</f>
        <v>251.8</v>
      </c>
      <c r="H80" s="66">
        <f>N104</f>
        <v>285.15</v>
      </c>
      <c r="I80" s="66">
        <f>N105</f>
        <v>1.2</v>
      </c>
      <c r="J80" s="66">
        <f>N106</f>
        <v>89.294112</v>
      </c>
      <c r="K80" s="66">
        <f>N107</f>
        <v>66.0493171971646</v>
      </c>
      <c r="L80" s="640">
        <f>N108</f>
        <v>1972.35543938713</v>
      </c>
      <c r="M80" s="539"/>
      <c r="N80" s="542"/>
      <c r="O80" s="541"/>
      <c r="P80"/>
      <c r="Q80"/>
      <c r="R80"/>
      <c r="S80"/>
      <c r="T80"/>
      <c r="U80"/>
      <c r="V80"/>
    </row>
    <row r="81" ht="30" customHeight="1" spans="1:22">
      <c r="A81" s="453"/>
      <c r="B81" s="464"/>
      <c r="C81" s="570" t="s">
        <v>46</v>
      </c>
      <c r="D81" s="586">
        <f>P99</f>
        <v>1</v>
      </c>
      <c r="E81" s="586">
        <f>P100</f>
        <v>0.9248585160005</v>
      </c>
      <c r="F81" s="586">
        <f>P102</f>
        <v>0.870380424677401</v>
      </c>
      <c r="G81" s="586">
        <f>P103</f>
        <v>0.640712468193384</v>
      </c>
      <c r="H81" s="586">
        <f>P104</f>
        <v>1.00369588173178</v>
      </c>
      <c r="I81" s="586">
        <f>P105</f>
        <v>1</v>
      </c>
      <c r="J81" s="586">
        <f>P106</f>
        <v>0.999809452640449</v>
      </c>
      <c r="K81" s="586">
        <f>P107</f>
        <v>0.830496959585099</v>
      </c>
      <c r="L81" s="562">
        <f>P108</f>
        <v>0.89575063018714</v>
      </c>
      <c r="M81" s="539"/>
      <c r="N81" s="542"/>
      <c r="O81" s="541"/>
      <c r="P81"/>
      <c r="Q81"/>
      <c r="R81"/>
      <c r="S81"/>
      <c r="T81"/>
      <c r="U81"/>
      <c r="V81"/>
    </row>
    <row r="82" ht="30" customHeight="1" spans="1:22">
      <c r="A82" s="453"/>
      <c r="B82" s="464"/>
      <c r="C82" s="570" t="s">
        <v>32</v>
      </c>
      <c r="D82" s="66">
        <f t="shared" ref="D82:L82" si="13">D80-D78</f>
        <v>-132.17</v>
      </c>
      <c r="E82" s="66">
        <f t="shared" si="13"/>
        <v>-30.2906524789366</v>
      </c>
      <c r="F82" s="66">
        <f t="shared" si="13"/>
        <v>-67.7244</v>
      </c>
      <c r="G82" s="66">
        <f t="shared" si="13"/>
        <v>-73.5</v>
      </c>
      <c r="H82" s="66">
        <f t="shared" si="13"/>
        <v>28.5</v>
      </c>
      <c r="I82" s="66">
        <f t="shared" si="13"/>
        <v>-0.6</v>
      </c>
      <c r="J82" s="66">
        <f t="shared" si="13"/>
        <v>-0.825437500000007</v>
      </c>
      <c r="K82" s="66">
        <f t="shared" si="13"/>
        <v>-17.8878064248169</v>
      </c>
      <c r="L82" s="641">
        <f t="shared" si="13"/>
        <v>-294.498296403754</v>
      </c>
      <c r="M82" s="539"/>
      <c r="N82" s="542"/>
      <c r="O82" s="541"/>
      <c r="P82"/>
      <c r="Q82"/>
      <c r="R82"/>
      <c r="S82"/>
      <c r="T82"/>
      <c r="U82"/>
      <c r="V82"/>
    </row>
    <row r="83" ht="30" customHeight="1" spans="1:22">
      <c r="A83" s="453"/>
      <c r="B83" s="469"/>
      <c r="C83" s="570" t="s">
        <v>50</v>
      </c>
      <c r="D83" s="485">
        <f t="shared" ref="D83:L83" si="14">D82/D78</f>
        <v>-0.238217111547681</v>
      </c>
      <c r="E83" s="485">
        <f t="shared" si="14"/>
        <v>-0.0382037558250321</v>
      </c>
      <c r="F83" s="485">
        <f t="shared" si="14"/>
        <v>-0.419746383548399</v>
      </c>
      <c r="G83" s="485">
        <f t="shared" si="14"/>
        <v>-0.22594528127882</v>
      </c>
      <c r="H83" s="485">
        <f t="shared" si="14"/>
        <v>0.11104617182934</v>
      </c>
      <c r="I83" s="485">
        <f t="shared" si="14"/>
        <v>-0.333333333333333</v>
      </c>
      <c r="J83" s="485">
        <f t="shared" si="14"/>
        <v>-0.00915936114394365</v>
      </c>
      <c r="K83" s="485">
        <f t="shared" si="14"/>
        <v>-0.213109595050889</v>
      </c>
      <c r="L83" s="544">
        <f t="shared" si="14"/>
        <v>-0.129914997052514</v>
      </c>
      <c r="M83" s="539"/>
      <c r="N83" s="542"/>
      <c r="O83" s="541"/>
      <c r="P83"/>
      <c r="Q83"/>
      <c r="R83"/>
      <c r="S83"/>
      <c r="T83"/>
      <c r="U83"/>
      <c r="V83"/>
    </row>
    <row r="84" ht="30" customHeight="1" spans="1:22">
      <c r="A84" s="453"/>
      <c r="B84" s="464" t="s">
        <v>47</v>
      </c>
      <c r="C84" s="481" t="s">
        <v>30</v>
      </c>
      <c r="D84" s="587">
        <v>551.28</v>
      </c>
      <c r="E84" s="587">
        <v>741.915896914286</v>
      </c>
      <c r="F84" s="587">
        <v>188.8494</v>
      </c>
      <c r="G84" s="587">
        <v>332</v>
      </c>
      <c r="H84" s="587">
        <v>255.44</v>
      </c>
      <c r="I84" s="587">
        <v>1.431</v>
      </c>
      <c r="J84" s="587">
        <v>85.871429</v>
      </c>
      <c r="K84" s="587">
        <v>103.319952719436</v>
      </c>
      <c r="L84" s="642">
        <v>2260.10767863372</v>
      </c>
      <c r="M84" s="539"/>
      <c r="N84" s="542"/>
      <c r="O84" s="541"/>
      <c r="P84"/>
      <c r="Q84"/>
      <c r="R84"/>
      <c r="S84"/>
      <c r="T84"/>
      <c r="U84"/>
      <c r="V84"/>
    </row>
    <row r="85" ht="30" customHeight="1" spans="1:22">
      <c r="A85" s="453"/>
      <c r="B85" s="464"/>
      <c r="C85" s="570" t="s">
        <v>31</v>
      </c>
      <c r="D85" s="178">
        <f>S99</f>
        <v>422.79</v>
      </c>
      <c r="E85" s="178">
        <f>S100</f>
        <v>660.239801054701</v>
      </c>
      <c r="F85" s="178">
        <f>S102</f>
        <v>125.256</v>
      </c>
      <c r="G85" s="178">
        <f>S103</f>
        <v>228</v>
      </c>
      <c r="H85" s="178">
        <f>S104</f>
        <v>250.24</v>
      </c>
      <c r="I85" s="178">
        <f>S105</f>
        <v>8.18</v>
      </c>
      <c r="J85" s="178">
        <f>S106</f>
        <v>98.268722</v>
      </c>
      <c r="K85" s="178">
        <f>S107</f>
        <v>66.4977104966731</v>
      </c>
      <c r="L85" s="543">
        <f>S108</f>
        <v>1859.47223355137</v>
      </c>
      <c r="M85" s="539"/>
      <c r="N85" s="542"/>
      <c r="O85" s="541"/>
      <c r="P85"/>
      <c r="Q85"/>
      <c r="R85"/>
      <c r="S85"/>
      <c r="T85"/>
      <c r="U85"/>
      <c r="V85"/>
    </row>
    <row r="86" ht="30" customHeight="1" spans="1:22">
      <c r="A86" s="453"/>
      <c r="B86" s="464"/>
      <c r="C86" s="570" t="s">
        <v>32</v>
      </c>
      <c r="D86" s="588">
        <f t="shared" ref="D86:L86" si="15">D85-D84</f>
        <v>-128.49</v>
      </c>
      <c r="E86" s="588">
        <f t="shared" si="15"/>
        <v>-81.6760958595851</v>
      </c>
      <c r="F86" s="588">
        <f t="shared" si="15"/>
        <v>-63.5934</v>
      </c>
      <c r="G86" s="588">
        <f t="shared" si="15"/>
        <v>-104</v>
      </c>
      <c r="H86" s="588">
        <f t="shared" si="15"/>
        <v>-5.19999999999999</v>
      </c>
      <c r="I86" s="588">
        <f t="shared" si="15"/>
        <v>6.749</v>
      </c>
      <c r="J86" s="588">
        <f t="shared" si="15"/>
        <v>12.397293</v>
      </c>
      <c r="K86" s="588">
        <f t="shared" si="15"/>
        <v>-36.8222422227629</v>
      </c>
      <c r="L86" s="643">
        <f t="shared" si="15"/>
        <v>-400.635445082348</v>
      </c>
      <c r="M86" s="539"/>
      <c r="N86" s="542"/>
      <c r="O86" s="541"/>
      <c r="P86"/>
      <c r="Q86"/>
      <c r="R86"/>
      <c r="S86"/>
      <c r="T86"/>
      <c r="U86"/>
      <c r="V86"/>
    </row>
    <row r="87" ht="30" customHeight="1" spans="1:22">
      <c r="A87" s="453"/>
      <c r="B87" s="469"/>
      <c r="C87" s="570" t="s">
        <v>50</v>
      </c>
      <c r="D87" s="485">
        <f t="shared" ref="D87:L87" si="16">D86/D84</f>
        <v>-0.233075750979538</v>
      </c>
      <c r="E87" s="485">
        <f t="shared" si="16"/>
        <v>-0.110088078984809</v>
      </c>
      <c r="F87" s="485">
        <f t="shared" si="16"/>
        <v>-0.336741339924829</v>
      </c>
      <c r="G87" s="485">
        <f t="shared" si="16"/>
        <v>-0.313253012048193</v>
      </c>
      <c r="H87" s="485">
        <f t="shared" si="16"/>
        <v>-0.0203570310053241</v>
      </c>
      <c r="I87" s="485">
        <f t="shared" si="16"/>
        <v>4.7162823200559</v>
      </c>
      <c r="J87" s="485">
        <f t="shared" si="16"/>
        <v>0.144370405201944</v>
      </c>
      <c r="K87" s="485">
        <f t="shared" si="16"/>
        <v>-0.356390428504678</v>
      </c>
      <c r="L87" s="544">
        <f t="shared" si="16"/>
        <v>-0.177263875022335</v>
      </c>
      <c r="M87" s="539"/>
      <c r="N87" s="542"/>
      <c r="O87" s="541"/>
      <c r="P87"/>
      <c r="Q87"/>
      <c r="R87"/>
      <c r="S87"/>
      <c r="T87"/>
      <c r="U87"/>
      <c r="V87"/>
    </row>
    <row r="88" ht="30" customHeight="1" spans="1:22">
      <c r="A88" s="453"/>
      <c r="B88" s="464" t="s">
        <v>48</v>
      </c>
      <c r="C88" s="481" t="s">
        <v>30</v>
      </c>
      <c r="D88" s="587">
        <v>81.59</v>
      </c>
      <c r="E88" s="587">
        <v>979.022943825769</v>
      </c>
      <c r="F88" s="587">
        <v>140.1</v>
      </c>
      <c r="G88" s="587">
        <v>43</v>
      </c>
      <c r="H88" s="587">
        <v>42.64</v>
      </c>
      <c r="I88" s="587">
        <v>21.391</v>
      </c>
      <c r="J88" s="587">
        <v>53.908878117</v>
      </c>
      <c r="K88" s="587">
        <v>23.6625726389609</v>
      </c>
      <c r="L88" s="642">
        <v>1385.31539458173</v>
      </c>
      <c r="M88" s="539"/>
      <c r="N88" s="542"/>
      <c r="O88" s="541"/>
      <c r="P88"/>
      <c r="Q88"/>
      <c r="R88"/>
      <c r="S88"/>
      <c r="T88"/>
      <c r="U88"/>
      <c r="V88"/>
    </row>
    <row r="89" ht="30" customHeight="1" spans="1:22">
      <c r="A89" s="453"/>
      <c r="B89" s="464"/>
      <c r="C89" s="570" t="s">
        <v>31</v>
      </c>
      <c r="D89" s="178">
        <f>V99</f>
        <v>80.54</v>
      </c>
      <c r="E89" s="178">
        <f>V100</f>
        <v>1081.36355296104</v>
      </c>
      <c r="F89" s="178">
        <f>V102</f>
        <v>132.7032</v>
      </c>
      <c r="G89" s="178">
        <f>V103</f>
        <v>37</v>
      </c>
      <c r="H89" s="178">
        <f>V104</f>
        <v>77.57</v>
      </c>
      <c r="I89" s="178">
        <f>V105</f>
        <v>14.411</v>
      </c>
      <c r="J89" s="178">
        <f>V106</f>
        <v>43.780484945</v>
      </c>
      <c r="K89" s="178">
        <f>V107</f>
        <v>23.6197034218416</v>
      </c>
      <c r="L89" s="543">
        <f>V108</f>
        <v>1490.98794132788</v>
      </c>
      <c r="M89" s="539"/>
      <c r="N89" s="542"/>
      <c r="O89" s="541"/>
      <c r="P89"/>
      <c r="Q89"/>
      <c r="R89"/>
      <c r="S89"/>
      <c r="T89"/>
      <c r="U89"/>
      <c r="V89"/>
    </row>
    <row r="90" ht="30" customHeight="1" spans="1:22">
      <c r="A90" s="453"/>
      <c r="B90" s="464"/>
      <c r="C90" s="570" t="s">
        <v>32</v>
      </c>
      <c r="D90" s="588">
        <f t="shared" ref="D90:L90" si="17">D89-D88</f>
        <v>-1.05</v>
      </c>
      <c r="E90" s="588">
        <f t="shared" si="17"/>
        <v>102.340609135269</v>
      </c>
      <c r="F90" s="588">
        <f t="shared" si="17"/>
        <v>-7.39680000000001</v>
      </c>
      <c r="G90" s="588">
        <f t="shared" si="17"/>
        <v>-6</v>
      </c>
      <c r="H90" s="588">
        <f t="shared" si="17"/>
        <v>34.93</v>
      </c>
      <c r="I90" s="588">
        <f t="shared" si="17"/>
        <v>-6.98</v>
      </c>
      <c r="J90" s="588">
        <f t="shared" si="17"/>
        <v>-10.128393172</v>
      </c>
      <c r="K90" s="588">
        <f t="shared" si="17"/>
        <v>-0.0428692171192999</v>
      </c>
      <c r="L90" s="644">
        <f t="shared" si="17"/>
        <v>105.672546746149</v>
      </c>
      <c r="M90" s="539"/>
      <c r="N90" s="542"/>
      <c r="O90" s="541"/>
      <c r="P90"/>
      <c r="Q90"/>
      <c r="R90"/>
      <c r="S90"/>
      <c r="T90"/>
      <c r="U90"/>
      <c r="V90"/>
    </row>
    <row r="91" ht="30" customHeight="1" spans="1:22">
      <c r="A91" s="453"/>
      <c r="B91" s="572"/>
      <c r="C91" s="589" t="s">
        <v>50</v>
      </c>
      <c r="D91" s="590">
        <f t="shared" ref="D91:L91" si="18">D90/D88</f>
        <v>-0.0128692241696286</v>
      </c>
      <c r="E91" s="590">
        <f t="shared" si="18"/>
        <v>0.104533412399252</v>
      </c>
      <c r="F91" s="590">
        <f t="shared" si="18"/>
        <v>-0.0527965738758031</v>
      </c>
      <c r="G91" s="590">
        <f t="shared" si="18"/>
        <v>-0.13953488372093</v>
      </c>
      <c r="H91" s="590">
        <f t="shared" si="18"/>
        <v>0.819183864915572</v>
      </c>
      <c r="I91" s="590">
        <f t="shared" si="18"/>
        <v>-0.326305455565425</v>
      </c>
      <c r="J91" s="590">
        <f t="shared" si="18"/>
        <v>-0.187879872959294</v>
      </c>
      <c r="K91" s="590">
        <f t="shared" si="18"/>
        <v>-0.00181168876999937</v>
      </c>
      <c r="L91" s="645">
        <f t="shared" si="18"/>
        <v>0.0762804969608057</v>
      </c>
      <c r="M91" s="633"/>
      <c r="N91" s="634"/>
      <c r="O91" s="635"/>
      <c r="P91"/>
      <c r="Q91"/>
      <c r="R91"/>
      <c r="S91"/>
      <c r="T91"/>
      <c r="U91"/>
      <c r="V91"/>
    </row>
    <row r="92" ht="70" customHeight="1" spans="1:22">
      <c r="A92" s="453"/>
      <c r="B92" s="453"/>
      <c r="C92" s="453"/>
      <c r="D92" s="453"/>
      <c r="E92" s="453"/>
      <c r="F92" s="453"/>
      <c r="G92" s="453"/>
      <c r="H92" s="453"/>
      <c r="I92" s="453"/>
      <c r="J92" s="453"/>
      <c r="K92" s="453"/>
      <c r="L92" s="453"/>
      <c r="M92" s="453"/>
      <c r="N92" s="453"/>
      <c r="O92" s="453"/>
      <c r="P92" s="453"/>
      <c r="Q92" s="456"/>
      <c r="R92" s="456"/>
      <c r="S92" s="456"/>
      <c r="T92" s="456"/>
      <c r="U92" s="426"/>
      <c r="V92" s="426"/>
    </row>
    <row r="93" ht="70" customHeight="1" spans="1:22">
      <c r="A93" s="453"/>
      <c r="B93" s="453"/>
      <c r="C93" s="453"/>
      <c r="D93" s="453"/>
      <c r="E93" s="453"/>
      <c r="F93" s="453"/>
      <c r="G93" s="453"/>
      <c r="H93" s="453"/>
      <c r="I93" s="453"/>
      <c r="J93" s="453"/>
      <c r="K93" s="453"/>
      <c r="L93" s="453"/>
      <c r="M93" s="453"/>
      <c r="N93" s="453"/>
      <c r="O93" s="453"/>
      <c r="P93" s="453"/>
      <c r="Q93" s="569"/>
      <c r="R93" s="569"/>
      <c r="S93" s="569"/>
      <c r="T93" s="569"/>
      <c r="U93" s="426"/>
      <c r="V93" s="426"/>
    </row>
    <row r="94" ht="70" customHeight="1" spans="1:22">
      <c r="A94" s="453"/>
      <c r="B94" s="453"/>
      <c r="C94" s="453"/>
      <c r="D94" s="453"/>
      <c r="E94" s="453"/>
      <c r="F94" s="453"/>
      <c r="G94" s="453"/>
      <c r="H94" s="453"/>
      <c r="I94" s="453"/>
      <c r="J94" s="453"/>
      <c r="K94" s="453"/>
      <c r="L94" s="453"/>
      <c r="M94" s="453"/>
      <c r="N94" s="453"/>
      <c r="O94" s="453"/>
      <c r="P94" s="453"/>
      <c r="Q94" s="569"/>
      <c r="R94" s="569"/>
      <c r="S94" s="569"/>
      <c r="T94" s="569"/>
      <c r="U94" s="426"/>
      <c r="V94" s="426"/>
    </row>
    <row r="95" ht="70" customHeight="1" spans="1:22">
      <c r="A95" s="453"/>
      <c r="B95" s="453"/>
      <c r="C95" s="453"/>
      <c r="D95" s="453"/>
      <c r="E95" s="453"/>
      <c r="F95" s="453"/>
      <c r="G95" s="453"/>
      <c r="H95" s="453"/>
      <c r="I95" s="453"/>
      <c r="J95" s="453"/>
      <c r="K95" s="453"/>
      <c r="L95" s="453"/>
      <c r="M95" s="453"/>
      <c r="N95" s="453"/>
      <c r="O95" s="453"/>
      <c r="P95" s="453"/>
      <c r="Q95" s="569"/>
      <c r="R95" s="569"/>
      <c r="S95" s="569"/>
      <c r="T95" s="569"/>
      <c r="U95" s="426"/>
      <c r="V95" s="426"/>
    </row>
    <row r="96" s="414" customFormat="1" ht="30" customHeight="1" spans="1:22">
      <c r="A96" s="569"/>
      <c r="B96" s="457" t="s">
        <v>13</v>
      </c>
      <c r="C96" s="459" t="s">
        <v>51</v>
      </c>
      <c r="D96" s="459"/>
      <c r="E96" s="459"/>
      <c r="F96" s="459"/>
      <c r="G96" s="459"/>
      <c r="H96" s="459"/>
      <c r="I96" s="646" t="s">
        <v>52</v>
      </c>
      <c r="J96" s="647"/>
      <c r="K96" s="647"/>
      <c r="L96" s="647"/>
      <c r="M96" s="647"/>
      <c r="N96" s="647"/>
      <c r="O96" s="647"/>
      <c r="P96" s="647"/>
      <c r="Q96" s="647"/>
      <c r="R96" s="647"/>
      <c r="S96" s="647"/>
      <c r="T96" s="647"/>
      <c r="U96" s="647"/>
      <c r="V96" s="701"/>
    </row>
    <row r="97" s="414" customFormat="1" ht="30" customHeight="1" spans="1:22">
      <c r="A97" s="569"/>
      <c r="B97" s="460"/>
      <c r="C97" s="462"/>
      <c r="D97" s="462"/>
      <c r="E97" s="462"/>
      <c r="F97" s="462"/>
      <c r="G97" s="462"/>
      <c r="H97" s="462"/>
      <c r="I97" s="462" t="s">
        <v>44</v>
      </c>
      <c r="J97" s="462"/>
      <c r="K97" s="462"/>
      <c r="L97" s="463" t="s">
        <v>45</v>
      </c>
      <c r="M97" s="536"/>
      <c r="N97" s="536"/>
      <c r="O97" s="536"/>
      <c r="P97" s="461"/>
      <c r="Q97" s="536" t="s">
        <v>47</v>
      </c>
      <c r="R97" s="536"/>
      <c r="S97" s="702"/>
      <c r="T97" s="536" t="s">
        <v>48</v>
      </c>
      <c r="U97" s="536"/>
      <c r="V97" s="537"/>
    </row>
    <row r="98" s="414" customFormat="1" ht="30" customHeight="1" spans="1:22">
      <c r="A98" s="569"/>
      <c r="B98" s="460"/>
      <c r="C98" s="462" t="s">
        <v>33</v>
      </c>
      <c r="D98" s="462" t="s">
        <v>53</v>
      </c>
      <c r="E98" s="462"/>
      <c r="F98" s="462" t="s">
        <v>54</v>
      </c>
      <c r="G98" s="462"/>
      <c r="H98" s="462" t="s">
        <v>46</v>
      </c>
      <c r="I98" s="462" t="s">
        <v>55</v>
      </c>
      <c r="J98" s="462"/>
      <c r="K98" s="462" t="s">
        <v>56</v>
      </c>
      <c r="L98" s="637" t="s">
        <v>55</v>
      </c>
      <c r="M98" s="555"/>
      <c r="N98" s="637" t="s">
        <v>56</v>
      </c>
      <c r="O98" s="555"/>
      <c r="P98" s="582" t="s">
        <v>46</v>
      </c>
      <c r="Q98" s="462" t="s">
        <v>55</v>
      </c>
      <c r="R98" s="462"/>
      <c r="S98" s="463" t="s">
        <v>56</v>
      </c>
      <c r="T98" s="637" t="s">
        <v>55</v>
      </c>
      <c r="U98" s="555"/>
      <c r="V98" s="703" t="s">
        <v>56</v>
      </c>
    </row>
    <row r="99" s="414" customFormat="1" ht="30" customHeight="1" spans="1:22">
      <c r="A99" s="569"/>
      <c r="B99" s="591" t="s">
        <v>14</v>
      </c>
      <c r="C99" s="592">
        <f>RANK(H99,$H$99:$H$107,0)</f>
        <v>1</v>
      </c>
      <c r="D99" s="593">
        <f>副表!F18</f>
        <v>20569.06</v>
      </c>
      <c r="E99" s="593"/>
      <c r="F99" s="593">
        <f>副表!O18</f>
        <v>12444.1</v>
      </c>
      <c r="G99" s="593"/>
      <c r="H99" s="594">
        <f>F99/D99</f>
        <v>0.604991185790697</v>
      </c>
      <c r="I99" s="648">
        <f>副表!U19</f>
        <v>4167</v>
      </c>
      <c r="J99" s="649"/>
      <c r="K99" s="593">
        <f>副表!W19</f>
        <v>422.66</v>
      </c>
      <c r="L99" s="650">
        <f>副表!Y19</f>
        <v>4167</v>
      </c>
      <c r="M99" s="651"/>
      <c r="N99" s="652">
        <f>副表!AA19</f>
        <v>422.66</v>
      </c>
      <c r="O99" s="653"/>
      <c r="P99" s="654">
        <f>N99/K99</f>
        <v>1</v>
      </c>
      <c r="Q99" s="649">
        <f>副表!AC19</f>
        <v>4227</v>
      </c>
      <c r="R99" s="649"/>
      <c r="S99" s="704">
        <f>副表!AE19</f>
        <v>422.79</v>
      </c>
      <c r="T99" s="650">
        <f>副表!AG19</f>
        <v>901</v>
      </c>
      <c r="U99" s="651"/>
      <c r="V99" s="705">
        <f>副表!AH19</f>
        <v>80.54</v>
      </c>
    </row>
    <row r="100" s="414" customFormat="1" ht="35" customHeight="1" spans="1:22">
      <c r="A100" s="569"/>
      <c r="B100" s="595" t="s">
        <v>57</v>
      </c>
      <c r="C100" s="596">
        <v>5</v>
      </c>
      <c r="D100" s="597">
        <f>副表!F19</f>
        <v>13111</v>
      </c>
      <c r="E100" s="597"/>
      <c r="F100" s="593">
        <f>副表!O19</f>
        <v>8079.86</v>
      </c>
      <c r="G100" s="593"/>
      <c r="H100" s="598">
        <f>(F100+F101)/(D100+D101)</f>
        <v>0.559873248178759</v>
      </c>
      <c r="I100" s="655">
        <f>副表!U20</f>
        <v>284327</v>
      </c>
      <c r="J100" s="656"/>
      <c r="K100" s="657">
        <f>副表!W20</f>
        <v>824.537371929824</v>
      </c>
      <c r="L100" s="658">
        <f>副表!Y20</f>
        <v>243461</v>
      </c>
      <c r="M100" s="659"/>
      <c r="N100" s="543">
        <f>副表!AA20</f>
        <v>762.580410189969</v>
      </c>
      <c r="O100" s="660"/>
      <c r="P100" s="485">
        <f>N100/K100</f>
        <v>0.9248585160005</v>
      </c>
      <c r="Q100" s="658">
        <f>副表!AC20</f>
        <v>214438</v>
      </c>
      <c r="R100" s="656"/>
      <c r="S100" s="706">
        <f>副表!AE20</f>
        <v>660.239801054701</v>
      </c>
      <c r="T100" s="658">
        <f>副表!AG20</f>
        <v>278329</v>
      </c>
      <c r="U100" s="659"/>
      <c r="V100" s="707">
        <f>副表!AH20</f>
        <v>1081.36355296104</v>
      </c>
    </row>
    <row r="101" s="414" customFormat="1" ht="35" customHeight="1" spans="1:22">
      <c r="A101" s="569"/>
      <c r="B101" s="595" t="s">
        <v>58</v>
      </c>
      <c r="C101" s="596"/>
      <c r="D101" s="599">
        <f>副表!F20</f>
        <v>17500</v>
      </c>
      <c r="E101" s="600"/>
      <c r="F101" s="593">
        <f>副表!O20</f>
        <v>9058.42</v>
      </c>
      <c r="G101" s="593"/>
      <c r="H101" s="594"/>
      <c r="I101" s="661"/>
      <c r="J101" s="662"/>
      <c r="K101" s="593"/>
      <c r="L101" s="663"/>
      <c r="M101" s="664"/>
      <c r="N101" s="665"/>
      <c r="O101" s="666"/>
      <c r="P101" s="654"/>
      <c r="Q101" s="663"/>
      <c r="R101" s="662"/>
      <c r="S101" s="704"/>
      <c r="T101" s="663"/>
      <c r="U101" s="664"/>
      <c r="V101" s="705"/>
    </row>
    <row r="102" s="414" customFormat="1" ht="30" customHeight="1" spans="1:22">
      <c r="A102" s="569"/>
      <c r="B102" s="601" t="s">
        <v>16</v>
      </c>
      <c r="C102" s="602">
        <f t="shared" ref="C102:C107" si="19">RANK(H102,$H$99:$H$107,0)</f>
        <v>7</v>
      </c>
      <c r="D102" s="597">
        <f>副表!F21</f>
        <v>17582.9</v>
      </c>
      <c r="E102" s="597"/>
      <c r="F102" s="593">
        <f>副表!O21</f>
        <v>3654.54</v>
      </c>
      <c r="G102" s="593"/>
      <c r="H102" s="603">
        <f t="shared" ref="H102:H108" si="20">F102/D102</f>
        <v>0.207846259718249</v>
      </c>
      <c r="I102" s="667">
        <f>副表!U21</f>
        <v>1480</v>
      </c>
      <c r="J102" s="668"/>
      <c r="K102" s="597">
        <f>副表!W21</f>
        <v>107.564</v>
      </c>
      <c r="L102" s="650">
        <f>副表!Y21</f>
        <v>1142</v>
      </c>
      <c r="M102" s="651"/>
      <c r="N102" s="669">
        <f>副表!AA21</f>
        <v>93.6216</v>
      </c>
      <c r="O102" s="216"/>
      <c r="P102" s="586">
        <f t="shared" ref="P102:P108" si="21">N102/K102</f>
        <v>0.870380424677401</v>
      </c>
      <c r="Q102" s="668">
        <f>副表!AC21</f>
        <v>1451</v>
      </c>
      <c r="R102" s="668"/>
      <c r="S102" s="706">
        <f>副表!AE21</f>
        <v>125.256</v>
      </c>
      <c r="T102" s="650">
        <f>副表!AG21</f>
        <v>1122</v>
      </c>
      <c r="U102" s="651"/>
      <c r="V102" s="707">
        <f>副表!AH21</f>
        <v>132.7032</v>
      </c>
    </row>
    <row r="103" s="414" customFormat="1" ht="30" customHeight="1" spans="1:22">
      <c r="A103" s="569"/>
      <c r="B103" s="601" t="s">
        <v>17</v>
      </c>
      <c r="C103" s="596">
        <f t="shared" si="19"/>
        <v>6</v>
      </c>
      <c r="D103" s="599">
        <f>副表!F22</f>
        <v>18802</v>
      </c>
      <c r="E103" s="600"/>
      <c r="F103" s="593">
        <f>副表!O22</f>
        <v>8286</v>
      </c>
      <c r="G103" s="593"/>
      <c r="H103" s="603">
        <f t="shared" si="20"/>
        <v>0.440697798106584</v>
      </c>
      <c r="I103" s="667">
        <f>副表!U22</f>
        <v>18000</v>
      </c>
      <c r="J103" s="668"/>
      <c r="K103" s="597">
        <f>副表!W22</f>
        <v>393</v>
      </c>
      <c r="L103" s="670">
        <f>副表!Y22</f>
        <v>12827</v>
      </c>
      <c r="M103" s="671"/>
      <c r="N103" s="672">
        <f>副表!AA22</f>
        <v>251.8</v>
      </c>
      <c r="O103" s="673"/>
      <c r="P103" s="586">
        <f t="shared" si="21"/>
        <v>0.640712468193384</v>
      </c>
      <c r="Q103" s="668">
        <f>副表!AC22</f>
        <v>3803</v>
      </c>
      <c r="R103" s="668"/>
      <c r="S103" s="706">
        <f>副表!AE22</f>
        <v>228</v>
      </c>
      <c r="T103" s="670">
        <f>副表!AG22</f>
        <v>624</v>
      </c>
      <c r="U103" s="671"/>
      <c r="V103" s="707">
        <f>副表!AH22</f>
        <v>37</v>
      </c>
    </row>
    <row r="104" s="414" customFormat="1" ht="30" customHeight="1" spans="1:22">
      <c r="A104" s="569"/>
      <c r="B104" s="601" t="s">
        <v>18</v>
      </c>
      <c r="C104" s="604">
        <f t="shared" si="19"/>
        <v>4</v>
      </c>
      <c r="D104" s="597">
        <f>副表!F23</f>
        <v>12957</v>
      </c>
      <c r="E104" s="597"/>
      <c r="F104" s="593">
        <f>副表!O23</f>
        <v>7165.55</v>
      </c>
      <c r="G104" s="593"/>
      <c r="H104" s="603">
        <f t="shared" si="20"/>
        <v>0.553025391680173</v>
      </c>
      <c r="I104" s="667">
        <f>副表!U23</f>
        <v>11848</v>
      </c>
      <c r="J104" s="668"/>
      <c r="K104" s="597">
        <f>副表!W23</f>
        <v>284.1</v>
      </c>
      <c r="L104" s="650">
        <f>副表!Y23</f>
        <v>11879</v>
      </c>
      <c r="M104" s="651"/>
      <c r="N104" s="672">
        <f>副表!AA23</f>
        <v>285.15</v>
      </c>
      <c r="O104" s="673"/>
      <c r="P104" s="586">
        <f t="shared" si="21"/>
        <v>1.00369588173178</v>
      </c>
      <c r="Q104" s="668">
        <f>副表!AC23</f>
        <v>9875</v>
      </c>
      <c r="R104" s="668"/>
      <c r="S104" s="706">
        <f>副表!AE23</f>
        <v>250.24</v>
      </c>
      <c r="T104" s="650">
        <f>副表!AG23</f>
        <v>3790</v>
      </c>
      <c r="U104" s="651"/>
      <c r="V104" s="707">
        <f>副表!AH23</f>
        <v>77.57</v>
      </c>
    </row>
    <row r="105" s="414" customFormat="1" ht="30" customHeight="1" spans="1:22">
      <c r="A105" s="569"/>
      <c r="B105" s="601" t="s">
        <v>19</v>
      </c>
      <c r="C105" s="602">
        <f t="shared" si="19"/>
        <v>8</v>
      </c>
      <c r="D105" s="599">
        <f>副表!F24</f>
        <v>8936.76</v>
      </c>
      <c r="E105" s="600"/>
      <c r="F105" s="593">
        <f>副表!O24</f>
        <v>87.02</v>
      </c>
      <c r="G105" s="593"/>
      <c r="H105" s="603">
        <f t="shared" si="20"/>
        <v>0.00973730971851096</v>
      </c>
      <c r="I105" s="667">
        <f>副表!U24</f>
        <v>20</v>
      </c>
      <c r="J105" s="668"/>
      <c r="K105" s="597">
        <f>副表!W24</f>
        <v>1.2</v>
      </c>
      <c r="L105" s="670">
        <f>副表!Y24</f>
        <v>20</v>
      </c>
      <c r="M105" s="671"/>
      <c r="N105" s="672">
        <f>副表!AA24</f>
        <v>1.2</v>
      </c>
      <c r="O105" s="673"/>
      <c r="P105" s="586">
        <f t="shared" si="21"/>
        <v>1</v>
      </c>
      <c r="Q105" s="668">
        <f>副表!AC24</f>
        <v>78</v>
      </c>
      <c r="R105" s="668"/>
      <c r="S105" s="706">
        <f>副表!AE24</f>
        <v>8.18</v>
      </c>
      <c r="T105" s="670">
        <f>副表!AG24</f>
        <v>101</v>
      </c>
      <c r="U105" s="671"/>
      <c r="V105" s="707">
        <f>副表!AH24</f>
        <v>14.411</v>
      </c>
    </row>
    <row r="106" s="414" customFormat="1" ht="30" customHeight="1" spans="1:22">
      <c r="A106" s="569"/>
      <c r="B106" s="601" t="s">
        <v>20</v>
      </c>
      <c r="C106" s="596">
        <f t="shared" si="19"/>
        <v>2</v>
      </c>
      <c r="D106" s="597">
        <f>副表!F25</f>
        <v>3204</v>
      </c>
      <c r="E106" s="597"/>
      <c r="F106" s="593">
        <f>副表!O25</f>
        <v>1860.94</v>
      </c>
      <c r="G106" s="593"/>
      <c r="H106" s="603">
        <f t="shared" si="20"/>
        <v>0.5808177278402</v>
      </c>
      <c r="I106" s="667">
        <f>副表!U25</f>
        <v>7210</v>
      </c>
      <c r="J106" s="668"/>
      <c r="K106" s="597">
        <f>副表!W25</f>
        <v>89.31113</v>
      </c>
      <c r="L106" s="650">
        <f>副表!Y25</f>
        <v>7209</v>
      </c>
      <c r="M106" s="651"/>
      <c r="N106" s="672">
        <f>副表!AA25</f>
        <v>89.294112</v>
      </c>
      <c r="O106" s="673"/>
      <c r="P106" s="586">
        <f t="shared" si="21"/>
        <v>0.999809452640449</v>
      </c>
      <c r="Q106" s="668">
        <f>副表!AC25</f>
        <v>7002</v>
      </c>
      <c r="R106" s="668"/>
      <c r="S106" s="706">
        <f>副表!AE25</f>
        <v>98.268722</v>
      </c>
      <c r="T106" s="650">
        <f>副表!AG25</f>
        <v>99546</v>
      </c>
      <c r="U106" s="651"/>
      <c r="V106" s="707">
        <f>副表!AH25</f>
        <v>43.780484945</v>
      </c>
    </row>
    <row r="107" s="414" customFormat="1" ht="30" customHeight="1" spans="1:22">
      <c r="A107" s="569"/>
      <c r="B107" s="605" t="s">
        <v>21</v>
      </c>
      <c r="C107" s="604">
        <f t="shared" si="19"/>
        <v>5</v>
      </c>
      <c r="D107" s="597">
        <f>副表!F26</f>
        <v>4033.4</v>
      </c>
      <c r="E107" s="597"/>
      <c r="F107" s="593">
        <f>副表!O26</f>
        <v>1997.47</v>
      </c>
      <c r="G107" s="593"/>
      <c r="H107" s="603">
        <f t="shared" si="20"/>
        <v>0.495232310209749</v>
      </c>
      <c r="I107" s="667">
        <f>副表!U26</f>
        <v>18305</v>
      </c>
      <c r="J107" s="668"/>
      <c r="K107" s="597">
        <f>副表!W26</f>
        <v>79.5298723672169</v>
      </c>
      <c r="L107" s="670">
        <f>副表!Y26</f>
        <v>13434</v>
      </c>
      <c r="M107" s="671"/>
      <c r="N107" s="672">
        <f>副表!AA26</f>
        <v>66.0493171971646</v>
      </c>
      <c r="O107" s="673"/>
      <c r="P107" s="586">
        <f t="shared" si="21"/>
        <v>0.830496959585099</v>
      </c>
      <c r="Q107" s="668">
        <f>副表!AC26</f>
        <v>14147</v>
      </c>
      <c r="R107" s="668"/>
      <c r="S107" s="706">
        <f>副表!AE26</f>
        <v>66.4977104966731</v>
      </c>
      <c r="T107" s="670">
        <f>副表!AG26</f>
        <v>9391</v>
      </c>
      <c r="U107" s="671"/>
      <c r="V107" s="707">
        <f>副表!AH26</f>
        <v>23.6197034218416</v>
      </c>
    </row>
    <row r="108" s="414" customFormat="1" ht="30" customHeight="1" spans="1:22">
      <c r="A108" s="569"/>
      <c r="B108" s="606" t="s">
        <v>22</v>
      </c>
      <c r="C108" s="607"/>
      <c r="D108" s="608">
        <f>SUM(D99:D106)</f>
        <v>112662.72</v>
      </c>
      <c r="E108" s="608"/>
      <c r="F108" s="609">
        <f>SUM(F99:G107)</f>
        <v>52633.9</v>
      </c>
      <c r="G108" s="609"/>
      <c r="H108" s="610">
        <f t="shared" si="20"/>
        <v>0.467181158061868</v>
      </c>
      <c r="I108" s="674">
        <f>SUM(I99:J107)</f>
        <v>345357</v>
      </c>
      <c r="J108" s="675"/>
      <c r="K108" s="608">
        <f>SUM(K99:K107)</f>
        <v>2201.90237429704</v>
      </c>
      <c r="L108" s="676">
        <f>SUM(L99:L107)</f>
        <v>294139</v>
      </c>
      <c r="M108" s="677"/>
      <c r="N108" s="609">
        <f>SUM(N99:N107)</f>
        <v>1972.35543938713</v>
      </c>
      <c r="O108" s="609"/>
      <c r="P108" s="678">
        <f t="shared" si="21"/>
        <v>0.89575063018714</v>
      </c>
      <c r="Q108" s="675">
        <f>SUM(Q99:R107)</f>
        <v>255021</v>
      </c>
      <c r="R108" s="675"/>
      <c r="S108" s="708">
        <f>SUM(S99:S107)</f>
        <v>1859.47223355137</v>
      </c>
      <c r="T108" s="676">
        <f>SUM(T99:T107)</f>
        <v>393804</v>
      </c>
      <c r="U108" s="677"/>
      <c r="V108" s="709">
        <f>SUM(V99:V107)</f>
        <v>1490.98794132788</v>
      </c>
    </row>
    <row r="109" ht="20" customHeight="1" spans="1:22">
      <c r="A109" s="453"/>
      <c r="B109" s="453"/>
      <c r="C109" s="453"/>
      <c r="D109" s="453"/>
      <c r="E109" s="453"/>
      <c r="F109" s="453"/>
      <c r="G109" s="453"/>
      <c r="H109" s="453"/>
      <c r="I109" s="453"/>
      <c r="J109" s="453"/>
      <c r="K109" s="453"/>
      <c r="L109" s="453"/>
      <c r="M109" s="453"/>
      <c r="N109" s="453"/>
      <c r="O109" s="453"/>
      <c r="P109" s="453"/>
      <c r="Q109" s="456"/>
      <c r="R109" s="456"/>
      <c r="S109" s="456"/>
      <c r="T109" s="456"/>
      <c r="U109" s="426"/>
      <c r="V109" s="426"/>
    </row>
    <row r="110" ht="20" customHeight="1" spans="1:22">
      <c r="A110" s="611" t="s">
        <v>59</v>
      </c>
      <c r="B110" s="611"/>
      <c r="C110" s="611"/>
      <c r="D110" s="611"/>
      <c r="E110" s="611"/>
      <c r="F110" s="611"/>
      <c r="G110" s="453"/>
      <c r="H110" s="453"/>
      <c r="I110" s="453"/>
      <c r="J110" s="453"/>
      <c r="K110" s="453"/>
      <c r="L110" s="453"/>
      <c r="M110" s="453"/>
      <c r="N110" s="453"/>
      <c r="O110" s="453"/>
      <c r="P110" s="453"/>
      <c r="Q110" s="456"/>
      <c r="R110" s="456"/>
      <c r="S110" s="456"/>
      <c r="T110" s="456"/>
      <c r="U110" s="426"/>
      <c r="V110" s="426"/>
    </row>
    <row r="111" ht="20" customHeight="1" spans="1:22">
      <c r="A111" s="612"/>
      <c r="B111" s="612"/>
      <c r="C111" s="612"/>
      <c r="D111" s="612"/>
      <c r="E111" s="612"/>
      <c r="F111" s="612"/>
      <c r="G111" s="453"/>
      <c r="H111" s="453"/>
      <c r="I111" s="453"/>
      <c r="J111" s="453"/>
      <c r="K111" s="453"/>
      <c r="L111" s="453"/>
      <c r="M111" s="453"/>
      <c r="N111" s="453"/>
      <c r="O111" s="453"/>
      <c r="P111" s="453"/>
      <c r="Q111" s="456"/>
      <c r="R111" s="456"/>
      <c r="S111" s="456"/>
      <c r="T111" s="456"/>
      <c r="U111" s="426"/>
      <c r="V111" s="426"/>
    </row>
    <row r="112" ht="30" customHeight="1" spans="1:22">
      <c r="A112" s="612"/>
      <c r="B112" s="441"/>
      <c r="C112" s="442" t="s">
        <v>60</v>
      </c>
      <c r="D112" s="443"/>
      <c r="E112" s="443"/>
      <c r="F112" s="443"/>
      <c r="G112" s="443"/>
      <c r="H112" s="443"/>
      <c r="I112" s="443"/>
      <c r="J112" s="443"/>
      <c r="K112" s="443"/>
      <c r="L112" s="443"/>
      <c r="M112" s="679"/>
      <c r="N112" s="503"/>
      <c r="O112"/>
      <c r="P112" s="453"/>
      <c r="Q112" s="456"/>
      <c r="R112" s="456"/>
      <c r="S112" s="456"/>
      <c r="T112" s="456"/>
      <c r="U112" s="426"/>
      <c r="V112" s="426"/>
    </row>
    <row r="113" ht="30" customHeight="1" spans="1:22">
      <c r="A113" s="612"/>
      <c r="B113" s="444" t="s">
        <v>13</v>
      </c>
      <c r="C113" s="445" t="s">
        <v>14</v>
      </c>
      <c r="D113" s="445" t="s">
        <v>61</v>
      </c>
      <c r="E113" s="445" t="s">
        <v>62</v>
      </c>
      <c r="F113" s="445" t="s">
        <v>16</v>
      </c>
      <c r="G113" s="445" t="s">
        <v>17</v>
      </c>
      <c r="H113" s="445" t="s">
        <v>18</v>
      </c>
      <c r="I113" s="445" t="s">
        <v>19</v>
      </c>
      <c r="J113" s="445" t="s">
        <v>20</v>
      </c>
      <c r="K113" s="445" t="s">
        <v>21</v>
      </c>
      <c r="L113" s="504" t="s">
        <v>28</v>
      </c>
      <c r="M113" s="505" t="s">
        <v>23</v>
      </c>
      <c r="N113" s="680"/>
      <c r="O113"/>
      <c r="P113" s="453"/>
      <c r="Q113" s="456"/>
      <c r="R113" s="456"/>
      <c r="S113" s="456"/>
      <c r="T113" s="456"/>
      <c r="U113" s="426"/>
      <c r="V113" s="426"/>
    </row>
    <row r="114" ht="30" customHeight="1" spans="1:22">
      <c r="A114" s="612"/>
      <c r="B114" s="446" t="s">
        <v>24</v>
      </c>
      <c r="C114" s="613">
        <v>6.56</v>
      </c>
      <c r="D114" s="613">
        <v>1.65040816326531</v>
      </c>
      <c r="E114" s="613">
        <v>2.42315449772455</v>
      </c>
      <c r="F114" s="613">
        <v>1.31438805970149</v>
      </c>
      <c r="G114" s="613">
        <v>4.02</v>
      </c>
      <c r="H114" s="613">
        <v>4.11676056338028</v>
      </c>
      <c r="I114" s="613">
        <v>0.0106470588235294</v>
      </c>
      <c r="J114" s="613">
        <v>1.53417645454545</v>
      </c>
      <c r="K114" s="681">
        <v>3.49173581694818</v>
      </c>
      <c r="L114" s="682">
        <v>2.40717552340345</v>
      </c>
      <c r="M114" s="683"/>
      <c r="N114" s="684"/>
      <c r="O114"/>
      <c r="P114" s="453"/>
      <c r="Q114" s="456"/>
      <c r="R114" s="456"/>
      <c r="S114" s="456"/>
      <c r="T114" s="456"/>
      <c r="U114" s="426"/>
      <c r="V114" s="426"/>
    </row>
    <row r="115" ht="30" customHeight="1" spans="1:22">
      <c r="A115" s="612"/>
      <c r="B115" s="448" t="s">
        <v>25</v>
      </c>
      <c r="C115" s="176">
        <v>6.84</v>
      </c>
      <c r="D115" s="176">
        <v>1.7764</v>
      </c>
      <c r="E115" s="176">
        <v>2.31518501146279</v>
      </c>
      <c r="F115" s="176">
        <v>1.40932388059701</v>
      </c>
      <c r="G115" s="176">
        <v>4.2</v>
      </c>
      <c r="H115" s="176">
        <v>3.61056338028169</v>
      </c>
      <c r="I115" s="176">
        <v>0.0894375</v>
      </c>
      <c r="J115" s="176">
        <v>1.6688805462963</v>
      </c>
      <c r="K115" s="672">
        <v>3.81532380099916</v>
      </c>
      <c r="L115" s="672">
        <v>2.40716288321143</v>
      </c>
      <c r="M115" s="685"/>
      <c r="N115" s="686"/>
      <c r="O115"/>
      <c r="P115" s="453"/>
      <c r="Q115" s="456"/>
      <c r="R115" s="456"/>
      <c r="S115" s="456"/>
      <c r="T115" s="456"/>
      <c r="U115" s="426"/>
      <c r="V115" s="426"/>
    </row>
    <row r="116" ht="30" customHeight="1" spans="1:22">
      <c r="A116" s="612"/>
      <c r="B116" s="448" t="s">
        <v>26</v>
      </c>
      <c r="C116" s="178">
        <v>5.23</v>
      </c>
      <c r="D116" s="178">
        <v>1.69195652173913</v>
      </c>
      <c r="E116" s="178">
        <v>2.05246941796883</v>
      </c>
      <c r="F116" s="178">
        <v>1.01012903225806</v>
      </c>
      <c r="G116" s="178">
        <v>3.2</v>
      </c>
      <c r="H116" s="178">
        <v>3.3484</v>
      </c>
      <c r="I116" s="178">
        <v>0.51125</v>
      </c>
      <c r="J116" s="178">
        <v>1.65359466666667</v>
      </c>
      <c r="K116" s="543">
        <v>3.00224169078021</v>
      </c>
      <c r="L116" s="665">
        <v>2.06117954371032</v>
      </c>
      <c r="M116" s="685"/>
      <c r="N116" s="686"/>
      <c r="O116"/>
      <c r="P116" s="453"/>
      <c r="Q116" s="456"/>
      <c r="R116" s="456"/>
      <c r="S116" s="456"/>
      <c r="T116" s="456"/>
      <c r="U116" s="426"/>
      <c r="V116" s="426"/>
    </row>
    <row r="117" ht="30" customHeight="1" spans="1:22">
      <c r="A117" s="612"/>
      <c r="B117" s="450" t="s">
        <v>27</v>
      </c>
      <c r="C117" s="178"/>
      <c r="D117" s="178"/>
      <c r="E117" s="178"/>
      <c r="F117" s="178"/>
      <c r="G117" s="178"/>
      <c r="H117" s="178"/>
      <c r="I117" s="178"/>
      <c r="J117" s="178"/>
      <c r="K117" s="543"/>
      <c r="L117" s="669"/>
      <c r="M117" s="685"/>
      <c r="N117" s="686"/>
      <c r="O117"/>
      <c r="P117" s="453"/>
      <c r="Q117" s="456"/>
      <c r="R117" s="456"/>
      <c r="S117" s="456"/>
      <c r="T117" s="456"/>
      <c r="U117" s="426"/>
      <c r="V117" s="426"/>
    </row>
    <row r="118" ht="30" customHeight="1" spans="1:22">
      <c r="A118" s="612"/>
      <c r="B118" s="451" t="s">
        <v>28</v>
      </c>
      <c r="C118" s="614">
        <f t="shared" ref="C118:L118" si="22">AVERAGE(C114:C117)</f>
        <v>6.21</v>
      </c>
      <c r="D118" s="614">
        <f t="shared" si="22"/>
        <v>1.70625489500148</v>
      </c>
      <c r="E118" s="614">
        <f t="shared" si="22"/>
        <v>2.26360297571872</v>
      </c>
      <c r="F118" s="614">
        <f t="shared" si="22"/>
        <v>1.24461365751886</v>
      </c>
      <c r="G118" s="614">
        <f t="shared" si="22"/>
        <v>3.80666666666667</v>
      </c>
      <c r="H118" s="614">
        <f t="shared" si="22"/>
        <v>3.69190798122066</v>
      </c>
      <c r="I118" s="614">
        <f t="shared" si="22"/>
        <v>0.20377818627451</v>
      </c>
      <c r="J118" s="614">
        <f t="shared" si="22"/>
        <v>1.61888388916947</v>
      </c>
      <c r="K118" s="614">
        <f t="shared" si="22"/>
        <v>3.43643376957585</v>
      </c>
      <c r="L118" s="614">
        <f t="shared" si="22"/>
        <v>2.29183931677507</v>
      </c>
      <c r="M118" s="687"/>
      <c r="N118" s="688"/>
      <c r="O118"/>
      <c r="P118" s="453"/>
      <c r="Q118" s="456"/>
      <c r="R118" s="456"/>
      <c r="S118" s="456"/>
      <c r="T118" s="456"/>
      <c r="U118" s="426"/>
      <c r="V118" s="426"/>
    </row>
    <row r="119" ht="30" customHeight="1" spans="1:22">
      <c r="A119" s="612"/>
      <c r="B119" s="612"/>
      <c r="C119" s="612"/>
      <c r="D119" s="612"/>
      <c r="E119" s="612"/>
      <c r="F119" s="612"/>
      <c r="G119" s="453"/>
      <c r="H119" s="453"/>
      <c r="I119" s="453"/>
      <c r="J119" s="453"/>
      <c r="K119" s="453"/>
      <c r="L119" s="453"/>
      <c r="M119" s="453"/>
      <c r="N119" s="453"/>
      <c r="O119" s="453"/>
      <c r="P119" s="453"/>
      <c r="Q119" s="456"/>
      <c r="R119" s="456"/>
      <c r="S119" s="456"/>
      <c r="T119" s="456"/>
      <c r="U119" s="426"/>
      <c r="V119" s="426"/>
    </row>
    <row r="120" ht="30" customHeight="1" spans="1:22">
      <c r="A120" s="612"/>
      <c r="B120" s="441"/>
      <c r="C120" s="442" t="s">
        <v>63</v>
      </c>
      <c r="D120" s="443"/>
      <c r="E120" s="443"/>
      <c r="F120" s="443"/>
      <c r="G120" s="443"/>
      <c r="H120" s="443"/>
      <c r="I120" s="443"/>
      <c r="J120" s="443"/>
      <c r="K120" s="443"/>
      <c r="L120" s="443"/>
      <c r="M120" s="679"/>
      <c r="N120" s="503"/>
      <c r="O120"/>
      <c r="P120" s="453"/>
      <c r="Q120" s="456"/>
      <c r="R120" s="456"/>
      <c r="S120" s="456"/>
      <c r="T120" s="456"/>
      <c r="U120" s="426"/>
      <c r="V120" s="426"/>
    </row>
    <row r="121" ht="30" customHeight="1" spans="1:22">
      <c r="A121" s="612"/>
      <c r="B121" s="444" t="s">
        <v>13</v>
      </c>
      <c r="C121" s="445" t="s">
        <v>14</v>
      </c>
      <c r="D121" s="445" t="s">
        <v>61</v>
      </c>
      <c r="E121" s="445" t="s">
        <v>62</v>
      </c>
      <c r="F121" s="445" t="s">
        <v>16</v>
      </c>
      <c r="G121" s="445" t="s">
        <v>17</v>
      </c>
      <c r="H121" s="445" t="s">
        <v>18</v>
      </c>
      <c r="I121" s="445" t="s">
        <v>19</v>
      </c>
      <c r="J121" s="445" t="s">
        <v>20</v>
      </c>
      <c r="K121" s="445" t="s">
        <v>21</v>
      </c>
      <c r="L121" s="504" t="s">
        <v>28</v>
      </c>
      <c r="M121" s="505" t="s">
        <v>23</v>
      </c>
      <c r="N121" s="680"/>
      <c r="O121"/>
      <c r="P121" s="453"/>
      <c r="Q121" s="456"/>
      <c r="R121" s="456"/>
      <c r="S121" s="456"/>
      <c r="T121" s="456"/>
      <c r="U121" s="426"/>
      <c r="V121" s="426"/>
    </row>
    <row r="122" ht="30" customHeight="1" spans="1:22">
      <c r="A122" s="612"/>
      <c r="B122" s="446" t="s">
        <v>30</v>
      </c>
      <c r="C122" s="615">
        <v>6.84</v>
      </c>
      <c r="D122" s="615">
        <v>1.7764</v>
      </c>
      <c r="E122" s="615">
        <v>2.31518501146279</v>
      </c>
      <c r="F122" s="615">
        <v>1.40932388059701</v>
      </c>
      <c r="G122" s="615">
        <v>4.2</v>
      </c>
      <c r="H122" s="615">
        <v>3.61056338028169</v>
      </c>
      <c r="I122" s="615">
        <v>0.0894375</v>
      </c>
      <c r="J122" s="615">
        <v>1.6688805462963</v>
      </c>
      <c r="K122" s="689">
        <v>3.81532380099916</v>
      </c>
      <c r="L122" s="689">
        <v>2.40716288321143</v>
      </c>
      <c r="M122" s="683"/>
      <c r="N122" s="684"/>
      <c r="O122"/>
      <c r="P122" s="453"/>
      <c r="Q122" s="456"/>
      <c r="R122" s="456"/>
      <c r="S122" s="456"/>
      <c r="T122" s="456"/>
      <c r="U122" s="426"/>
      <c r="V122" s="426"/>
    </row>
    <row r="123" ht="30" customHeight="1" spans="1:22">
      <c r="A123" s="612"/>
      <c r="B123" s="448" t="s">
        <v>31</v>
      </c>
      <c r="C123" s="176">
        <f>J128</f>
        <v>5.23</v>
      </c>
      <c r="D123" s="176">
        <f>J129</f>
        <v>1.69195652173913</v>
      </c>
      <c r="E123" s="176">
        <f>J130</f>
        <v>2.05246941796883</v>
      </c>
      <c r="F123" s="176">
        <f>J131</f>
        <v>1.01012903225806</v>
      </c>
      <c r="G123" s="176">
        <f>J132</f>
        <v>3.2</v>
      </c>
      <c r="H123" s="176">
        <f>J133</f>
        <v>3.3484</v>
      </c>
      <c r="I123" s="176">
        <f>J134</f>
        <v>0.51125</v>
      </c>
      <c r="J123" s="176">
        <f>J135</f>
        <v>1.65359466666667</v>
      </c>
      <c r="K123" s="672">
        <f>J136</f>
        <v>3.00224169078021</v>
      </c>
      <c r="L123" s="672">
        <f>J137</f>
        <v>2.06117954371032</v>
      </c>
      <c r="M123" s="685"/>
      <c r="N123" s="686"/>
      <c r="O123"/>
      <c r="P123" s="453"/>
      <c r="Q123" s="456"/>
      <c r="R123" s="456"/>
      <c r="S123" s="456"/>
      <c r="T123" s="456"/>
      <c r="U123" s="426"/>
      <c r="V123" s="426"/>
    </row>
    <row r="124" ht="30" customHeight="1" spans="1:22">
      <c r="A124" s="612"/>
      <c r="B124" s="451" t="s">
        <v>32</v>
      </c>
      <c r="C124" s="616">
        <f t="shared" ref="C124:L124" si="23">C123-C122</f>
        <v>-1.61</v>
      </c>
      <c r="D124" s="616">
        <f t="shared" si="23"/>
        <v>-0.0844434782608696</v>
      </c>
      <c r="E124" s="616">
        <f t="shared" si="23"/>
        <v>-0.262715593493961</v>
      </c>
      <c r="F124" s="616">
        <f t="shared" si="23"/>
        <v>-0.39919484833895</v>
      </c>
      <c r="G124" s="616">
        <f t="shared" si="23"/>
        <v>-1</v>
      </c>
      <c r="H124" s="616">
        <f t="shared" si="23"/>
        <v>-0.26216338028169</v>
      </c>
      <c r="I124" s="616">
        <f t="shared" si="23"/>
        <v>0.4218125</v>
      </c>
      <c r="J124" s="616">
        <f t="shared" si="23"/>
        <v>-0.0152858796296298</v>
      </c>
      <c r="K124" s="690">
        <f t="shared" si="23"/>
        <v>-0.81308211021895</v>
      </c>
      <c r="L124" s="691">
        <f t="shared" si="23"/>
        <v>-0.345983339501116</v>
      </c>
      <c r="M124" s="687"/>
      <c r="N124" s="688"/>
      <c r="O124"/>
      <c r="P124" s="453"/>
      <c r="Q124" s="456"/>
      <c r="R124" s="456"/>
      <c r="S124" s="456"/>
      <c r="T124" s="456"/>
      <c r="U124" s="426"/>
      <c r="V124" s="426"/>
    </row>
    <row r="125" ht="30" customHeight="1" spans="1:22">
      <c r="A125" s="612"/>
      <c r="B125" s="612"/>
      <c r="C125" s="612"/>
      <c r="D125" s="612"/>
      <c r="E125" s="612"/>
      <c r="F125" s="612"/>
      <c r="G125" s="453"/>
      <c r="H125" s="453"/>
      <c r="I125" s="453"/>
      <c r="J125" s="453"/>
      <c r="K125" s="453"/>
      <c r="L125" s="453"/>
      <c r="M125" s="453"/>
      <c r="N125" s="453"/>
      <c r="O125" s="453"/>
      <c r="P125" s="453"/>
      <c r="Q125" s="456"/>
      <c r="R125" s="456"/>
      <c r="S125" s="456"/>
      <c r="T125" s="456"/>
      <c r="U125" s="426"/>
      <c r="V125" s="426"/>
    </row>
    <row r="126" ht="30" customHeight="1" spans="1:22">
      <c r="A126" s="453"/>
      <c r="B126" s="617" t="s">
        <v>13</v>
      </c>
      <c r="C126" s="618" t="s">
        <v>33</v>
      </c>
      <c r="D126" s="619" t="s">
        <v>64</v>
      </c>
      <c r="E126" s="619"/>
      <c r="F126" s="620" t="s">
        <v>65</v>
      </c>
      <c r="G126" s="621"/>
      <c r="H126" s="622" t="s">
        <v>66</v>
      </c>
      <c r="I126" s="622"/>
      <c r="J126" s="622"/>
      <c r="K126" s="622"/>
      <c r="L126" s="622"/>
      <c r="M126" s="622"/>
      <c r="N126" s="622"/>
      <c r="O126" s="692"/>
      <c r="P126" s="477" t="s">
        <v>23</v>
      </c>
      <c r="Q126" s="477"/>
      <c r="R126" s="477"/>
      <c r="S126" s="535"/>
      <c r="T126" s="456"/>
      <c r="U126" s="426"/>
      <c r="V126" s="426"/>
    </row>
    <row r="127" ht="30" customHeight="1" spans="1:22">
      <c r="A127" s="453"/>
      <c r="B127" s="623"/>
      <c r="C127" s="624"/>
      <c r="D127" s="625"/>
      <c r="E127" s="625"/>
      <c r="F127" s="626"/>
      <c r="G127" s="627"/>
      <c r="H127" s="625" t="s">
        <v>67</v>
      </c>
      <c r="I127" s="625"/>
      <c r="J127" s="693" t="s">
        <v>68</v>
      </c>
      <c r="K127" s="694"/>
      <c r="L127" s="625" t="s">
        <v>46</v>
      </c>
      <c r="M127" s="625"/>
      <c r="N127" s="693" t="s">
        <v>32</v>
      </c>
      <c r="O127" s="694"/>
      <c r="P127" s="695"/>
      <c r="Q127" s="695"/>
      <c r="R127" s="695"/>
      <c r="S127" s="710"/>
      <c r="T127" s="456"/>
      <c r="U127" s="426"/>
      <c r="V127" s="426"/>
    </row>
    <row r="128" ht="30" customHeight="1" spans="1:22">
      <c r="A128" s="453"/>
      <c r="B128" s="628" t="s">
        <v>14</v>
      </c>
      <c r="C128" s="602">
        <f>RANK(L128,L128:M136)</f>
        <v>5</v>
      </c>
      <c r="D128" s="629">
        <f>副表!C31</f>
        <v>4227</v>
      </c>
      <c r="E128" s="630"/>
      <c r="F128" s="631">
        <f>副表!G31</f>
        <v>422.79</v>
      </c>
      <c r="G128" s="632"/>
      <c r="H128" s="631">
        <f>副表!R31</f>
        <v>5.21</v>
      </c>
      <c r="I128" s="632"/>
      <c r="J128" s="631">
        <f>副表!K31</f>
        <v>5.23</v>
      </c>
      <c r="K128" s="632"/>
      <c r="L128" s="696">
        <f>副表!X31</f>
        <v>1.00383877159309</v>
      </c>
      <c r="M128" s="697"/>
      <c r="N128" s="698">
        <f>副表!AB31</f>
        <v>0.0200000000000005</v>
      </c>
      <c r="O128" s="699"/>
      <c r="P128" s="700"/>
      <c r="Q128" s="711"/>
      <c r="R128" s="711"/>
      <c r="S128" s="712"/>
      <c r="T128" s="456"/>
      <c r="U128" s="426"/>
      <c r="V128" s="426"/>
    </row>
    <row r="129" ht="30" customHeight="1" spans="1:22">
      <c r="A129" s="453"/>
      <c r="B129" s="713" t="s">
        <v>61</v>
      </c>
      <c r="C129" s="596">
        <f>RANK(L129,L128:M136)</f>
        <v>6</v>
      </c>
      <c r="D129" s="714">
        <f>副表!C32</f>
        <v>31468</v>
      </c>
      <c r="E129" s="715"/>
      <c r="F129" s="716">
        <f>副表!G32</f>
        <v>311.32</v>
      </c>
      <c r="G129" s="717"/>
      <c r="H129" s="716">
        <f>副表!R32</f>
        <v>2.08</v>
      </c>
      <c r="I129" s="717"/>
      <c r="J129" s="716">
        <f>副表!K32</f>
        <v>1.69195652173913</v>
      </c>
      <c r="K129" s="717"/>
      <c r="L129" s="756">
        <f>副表!X32</f>
        <v>0.9375</v>
      </c>
      <c r="M129" s="757"/>
      <c r="N129" s="758">
        <f>副表!AB32</f>
        <v>-0.13</v>
      </c>
      <c r="O129" s="758"/>
      <c r="P129" s="759"/>
      <c r="Q129" s="789"/>
      <c r="R129" s="789"/>
      <c r="S129" s="790"/>
      <c r="T129" s="456"/>
      <c r="U129" s="426"/>
      <c r="V129" s="426"/>
    </row>
    <row r="130" ht="30" customHeight="1" spans="1:22">
      <c r="A130" s="453"/>
      <c r="B130" s="718" t="s">
        <v>62</v>
      </c>
      <c r="C130" s="604">
        <f>RANK(L130,L128:M136)</f>
        <v>3</v>
      </c>
      <c r="D130" s="714">
        <f>副表!C33</f>
        <v>174439</v>
      </c>
      <c r="E130" s="715"/>
      <c r="F130" s="716">
        <f>副表!G33</f>
        <v>348.919801054701</v>
      </c>
      <c r="G130" s="717"/>
      <c r="H130" s="716">
        <f>副表!R33</f>
        <v>1.98</v>
      </c>
      <c r="I130" s="717"/>
      <c r="J130" s="716">
        <f>副表!K33</f>
        <v>2.05246941796883</v>
      </c>
      <c r="K130" s="717"/>
      <c r="L130" s="756">
        <f>副表!X33</f>
        <v>1.2020202020202</v>
      </c>
      <c r="M130" s="757"/>
      <c r="N130" s="758">
        <f>副表!AB33</f>
        <v>0.4</v>
      </c>
      <c r="O130" s="758"/>
      <c r="P130" s="759"/>
      <c r="Q130" s="789"/>
      <c r="R130" s="789"/>
      <c r="S130" s="790"/>
      <c r="T130" s="456"/>
      <c r="U130" s="426"/>
      <c r="V130" s="426"/>
    </row>
    <row r="131" ht="30" customHeight="1" spans="1:22">
      <c r="A131" s="453"/>
      <c r="B131" s="595" t="s">
        <v>16</v>
      </c>
      <c r="C131" s="602">
        <f>RANK(L131,L128:M136)</f>
        <v>8</v>
      </c>
      <c r="D131" s="714">
        <f>副表!C34</f>
        <v>1451</v>
      </c>
      <c r="E131" s="715"/>
      <c r="F131" s="716">
        <f>副表!G34</f>
        <v>125.256</v>
      </c>
      <c r="G131" s="717"/>
      <c r="H131" s="716">
        <f>副表!R34</f>
        <v>2.30769230769231</v>
      </c>
      <c r="I131" s="717"/>
      <c r="J131" s="716">
        <f>副表!K34</f>
        <v>1.01012903225806</v>
      </c>
      <c r="K131" s="717"/>
      <c r="L131" s="756">
        <f>副表!X34</f>
        <v>0.437722580645161</v>
      </c>
      <c r="M131" s="757"/>
      <c r="N131" s="758">
        <f>副表!AB34</f>
        <v>-1.29756327543425</v>
      </c>
      <c r="O131" s="758"/>
      <c r="P131" s="759"/>
      <c r="Q131" s="789"/>
      <c r="R131" s="789"/>
      <c r="S131" s="790"/>
      <c r="T131" s="456"/>
      <c r="U131" s="426"/>
      <c r="V131" s="426"/>
    </row>
    <row r="132" ht="30" customHeight="1" spans="1:22">
      <c r="A132" s="453"/>
      <c r="B132" s="719" t="s">
        <v>17</v>
      </c>
      <c r="C132" s="596">
        <f>RANK(L132,L128:M136)</f>
        <v>7</v>
      </c>
      <c r="D132" s="714">
        <f>副表!C35</f>
        <v>3803</v>
      </c>
      <c r="E132" s="715"/>
      <c r="F132" s="716">
        <f>副表!G35</f>
        <v>228</v>
      </c>
      <c r="G132" s="717"/>
      <c r="H132" s="716">
        <f>副表!R35</f>
        <v>5.05</v>
      </c>
      <c r="I132" s="717"/>
      <c r="J132" s="716">
        <f>副表!K35</f>
        <v>3.2</v>
      </c>
      <c r="K132" s="717"/>
      <c r="L132" s="756">
        <f>副表!X35</f>
        <v>0.633663366336634</v>
      </c>
      <c r="M132" s="757"/>
      <c r="N132" s="758">
        <f>副表!AB35</f>
        <v>-1.85</v>
      </c>
      <c r="O132" s="758"/>
      <c r="P132" s="759"/>
      <c r="Q132" s="789"/>
      <c r="R132" s="789"/>
      <c r="S132" s="790"/>
      <c r="T132" s="456"/>
      <c r="U132" s="426"/>
      <c r="V132" s="426"/>
    </row>
    <row r="133" ht="30" customHeight="1" spans="1:22">
      <c r="A133" s="453"/>
      <c r="B133" s="601" t="s">
        <v>18</v>
      </c>
      <c r="C133" s="604">
        <f>RANK(L133,L128:M136)</f>
        <v>4</v>
      </c>
      <c r="D133" s="714">
        <f>副表!C36</f>
        <v>10665</v>
      </c>
      <c r="E133" s="715"/>
      <c r="F133" s="716">
        <f>副表!G36</f>
        <v>251.13</v>
      </c>
      <c r="G133" s="717"/>
      <c r="H133" s="716">
        <f>副表!R36</f>
        <v>3.01923076923077</v>
      </c>
      <c r="I133" s="717"/>
      <c r="J133" s="716">
        <f>副表!K36</f>
        <v>3.3484</v>
      </c>
      <c r="K133" s="717"/>
      <c r="L133" s="756">
        <f>副表!X36</f>
        <v>1.10902420382166</v>
      </c>
      <c r="M133" s="757"/>
      <c r="N133" s="758">
        <f>副表!AB36</f>
        <v>0.329169230769231</v>
      </c>
      <c r="O133" s="758"/>
      <c r="P133" s="759"/>
      <c r="Q133" s="789"/>
      <c r="R133" s="789"/>
      <c r="S133" s="790"/>
      <c r="T133" s="456"/>
      <c r="U133" s="426"/>
      <c r="V133" s="426"/>
    </row>
    <row r="134" ht="30" customHeight="1" spans="1:22">
      <c r="A134" s="453"/>
      <c r="B134" s="591" t="s">
        <v>19</v>
      </c>
      <c r="C134" s="602">
        <f>RANK(L134,L128:M136)</f>
        <v>9</v>
      </c>
      <c r="D134" s="714">
        <f>副表!C37</f>
        <v>78</v>
      </c>
      <c r="E134" s="715"/>
      <c r="F134" s="716">
        <f>副表!G37</f>
        <v>8.18</v>
      </c>
      <c r="G134" s="717"/>
      <c r="H134" s="716">
        <f>副表!R37</f>
        <v>17.03</v>
      </c>
      <c r="I134" s="717"/>
      <c r="J134" s="716">
        <f>副表!K37</f>
        <v>0.51125</v>
      </c>
      <c r="K134" s="717"/>
      <c r="L134" s="756">
        <f>副表!X37</f>
        <v>0.0300205519671168</v>
      </c>
      <c r="M134" s="757"/>
      <c r="N134" s="758">
        <f>副表!AB37</f>
        <v>-16.51875</v>
      </c>
      <c r="O134" s="758"/>
      <c r="P134" s="759"/>
      <c r="Q134" s="789"/>
      <c r="R134" s="789"/>
      <c r="S134" s="790"/>
      <c r="T134" s="456"/>
      <c r="U134" s="426"/>
      <c r="V134" s="426"/>
    </row>
    <row r="135" ht="30" customHeight="1" spans="1:22">
      <c r="A135" s="453"/>
      <c r="B135" s="719" t="s">
        <v>20</v>
      </c>
      <c r="C135" s="596">
        <f>RANK(L135,L128:M136)</f>
        <v>1</v>
      </c>
      <c r="D135" s="714">
        <f>副表!C38</f>
        <v>7209</v>
      </c>
      <c r="E135" s="715"/>
      <c r="F135" s="716">
        <f>副表!G38</f>
        <v>89.294112</v>
      </c>
      <c r="G135" s="717"/>
      <c r="H135" s="716">
        <f>副表!R38</f>
        <v>1.25</v>
      </c>
      <c r="I135" s="717"/>
      <c r="J135" s="716">
        <f>副表!K38</f>
        <v>1.65359466666667</v>
      </c>
      <c r="K135" s="717"/>
      <c r="L135" s="756">
        <f>副表!X38</f>
        <v>1.32287573333333</v>
      </c>
      <c r="M135" s="757"/>
      <c r="N135" s="758">
        <f>副表!AB38</f>
        <v>0.403594666666667</v>
      </c>
      <c r="O135" s="758"/>
      <c r="P135" s="759"/>
      <c r="Q135" s="789"/>
      <c r="R135" s="789"/>
      <c r="S135" s="790"/>
      <c r="T135" s="456"/>
      <c r="U135" s="426"/>
      <c r="V135" s="426"/>
    </row>
    <row r="136" ht="30" customHeight="1" spans="1:22">
      <c r="A136" s="453"/>
      <c r="B136" s="595" t="s">
        <v>21</v>
      </c>
      <c r="C136" s="604">
        <f>RANK(L136,L128:M136)</f>
        <v>2</v>
      </c>
      <c r="D136" s="714">
        <f>副表!C39</f>
        <v>13434</v>
      </c>
      <c r="E136" s="715"/>
      <c r="F136" s="716">
        <f>副表!G39</f>
        <v>66.0493171971646</v>
      </c>
      <c r="G136" s="717"/>
      <c r="H136" s="716">
        <f>副表!R39</f>
        <v>2.29</v>
      </c>
      <c r="I136" s="717"/>
      <c r="J136" s="716">
        <f>副表!K39</f>
        <v>3.00224169078021</v>
      </c>
      <c r="K136" s="717"/>
      <c r="L136" s="756">
        <f>副表!X39</f>
        <v>1.3110225723931</v>
      </c>
      <c r="M136" s="757"/>
      <c r="N136" s="758">
        <f>副表!AB39</f>
        <v>0.712241690780208</v>
      </c>
      <c r="O136" s="758"/>
      <c r="P136" s="759"/>
      <c r="Q136" s="789"/>
      <c r="R136" s="789"/>
      <c r="S136" s="790"/>
      <c r="T136" s="456"/>
      <c r="U136" s="426"/>
      <c r="V136" s="426"/>
    </row>
    <row r="137" ht="30" customHeight="1" spans="1:22">
      <c r="A137" s="453"/>
      <c r="B137" s="720" t="s">
        <v>28</v>
      </c>
      <c r="C137" s="721"/>
      <c r="D137" s="722">
        <f>SUM(D128:E136)</f>
        <v>246774</v>
      </c>
      <c r="E137" s="723"/>
      <c r="F137" s="724">
        <f>SUM(F128:G136)</f>
        <v>1850.93923025187</v>
      </c>
      <c r="G137" s="725"/>
      <c r="H137" s="724" t="s">
        <v>69</v>
      </c>
      <c r="I137" s="725"/>
      <c r="J137" s="760">
        <f>F137/K38</f>
        <v>2.06117954371032</v>
      </c>
      <c r="K137" s="761"/>
      <c r="L137" s="762" t="s">
        <v>69</v>
      </c>
      <c r="M137" s="763"/>
      <c r="N137" s="764" t="s">
        <v>69</v>
      </c>
      <c r="O137" s="764"/>
      <c r="P137" s="765"/>
      <c r="Q137" s="791"/>
      <c r="R137" s="791"/>
      <c r="S137" s="792"/>
      <c r="T137" s="456"/>
      <c r="U137" s="426"/>
      <c r="V137" s="426"/>
    </row>
    <row r="138" ht="20" customHeight="1" spans="1:22">
      <c r="A138" s="453"/>
      <c r="B138" s="453"/>
      <c r="C138" s="453"/>
      <c r="D138" s="453"/>
      <c r="E138" s="453"/>
      <c r="F138" s="453"/>
      <c r="G138" s="453"/>
      <c r="H138" s="453"/>
      <c r="I138" s="453"/>
      <c r="J138" s="453"/>
      <c r="K138" s="453"/>
      <c r="L138" s="453"/>
      <c r="M138" s="453"/>
      <c r="N138" s="453"/>
      <c r="O138" s="453"/>
      <c r="P138" s="453"/>
      <c r="Q138" s="456"/>
      <c r="R138" s="456"/>
      <c r="S138" s="456"/>
      <c r="T138" s="456"/>
      <c r="U138" s="426"/>
      <c r="V138" s="426"/>
    </row>
    <row r="139" s="415" customFormat="1" ht="20" customHeight="1" spans="1:22">
      <c r="A139" s="726" t="s">
        <v>70</v>
      </c>
      <c r="B139" s="726"/>
      <c r="C139" s="726"/>
      <c r="D139" s="726"/>
      <c r="E139" s="726"/>
      <c r="F139" s="726"/>
      <c r="G139" s="726"/>
      <c r="H139" s="456"/>
      <c r="I139" s="456"/>
      <c r="J139" s="456"/>
      <c r="K139" s="456"/>
      <c r="L139" s="456"/>
      <c r="M139" s="456"/>
      <c r="N139" s="456"/>
      <c r="O139" s="456"/>
      <c r="P139" s="456"/>
      <c r="Q139" s="456"/>
      <c r="R139" s="456"/>
      <c r="S139" s="569"/>
      <c r="T139"/>
      <c r="U139"/>
      <c r="V139"/>
    </row>
    <row r="140" s="415" customFormat="1" ht="20" customHeight="1" spans="1:22">
      <c r="A140" s="453"/>
      <c r="B140" s="453"/>
      <c r="C140" s="453"/>
      <c r="D140" s="453"/>
      <c r="E140" s="453"/>
      <c r="F140" s="453"/>
      <c r="G140" s="453"/>
      <c r="H140" s="453"/>
      <c r="I140" s="453"/>
      <c r="J140" s="453"/>
      <c r="K140" s="453"/>
      <c r="L140" s="453"/>
      <c r="M140" s="453"/>
      <c r="N140" s="453"/>
      <c r="O140" s="453"/>
      <c r="P140" s="453"/>
      <c r="Q140" s="456"/>
      <c r="R140" s="456"/>
      <c r="S140" s="456"/>
      <c r="T140"/>
      <c r="U140"/>
      <c r="V140"/>
    </row>
    <row r="141" s="415" customFormat="1" ht="30" customHeight="1" spans="1:22">
      <c r="A141" s="453"/>
      <c r="B141" s="476" t="s">
        <v>71</v>
      </c>
      <c r="C141" s="477"/>
      <c r="D141" s="477"/>
      <c r="E141" s="477"/>
      <c r="F141" s="477"/>
      <c r="G141" s="477"/>
      <c r="H141" s="477"/>
      <c r="I141" s="477"/>
      <c r="J141" s="477"/>
      <c r="K141" s="477"/>
      <c r="L141" s="477"/>
      <c r="M141" s="477"/>
      <c r="N141" s="766"/>
      <c r="O141" s="767"/>
      <c r="P141" s="767"/>
      <c r="Q141" s="793"/>
      <c r="R141" s="794"/>
      <c r="S141" s="456"/>
      <c r="T141"/>
      <c r="U141"/>
      <c r="V141"/>
    </row>
    <row r="142" s="415" customFormat="1" ht="30" customHeight="1" spans="1:22">
      <c r="A142" s="453"/>
      <c r="B142" s="460"/>
      <c r="C142" s="462" t="s">
        <v>13</v>
      </c>
      <c r="D142" s="462" t="s">
        <v>14</v>
      </c>
      <c r="E142" s="462" t="s">
        <v>72</v>
      </c>
      <c r="F142" s="462" t="s">
        <v>73</v>
      </c>
      <c r="G142" s="462" t="s">
        <v>16</v>
      </c>
      <c r="H142" s="462" t="s">
        <v>17</v>
      </c>
      <c r="I142" s="462" t="s">
        <v>18</v>
      </c>
      <c r="J142" s="462" t="s">
        <v>19</v>
      </c>
      <c r="K142" s="462" t="s">
        <v>20</v>
      </c>
      <c r="L142" s="463" t="s">
        <v>21</v>
      </c>
      <c r="M142" s="768" t="s">
        <v>22</v>
      </c>
      <c r="N142" s="768" t="s">
        <v>23</v>
      </c>
      <c r="O142" s="536"/>
      <c r="P142" s="536"/>
      <c r="Q142" s="536"/>
      <c r="R142" s="795"/>
      <c r="S142" s="456"/>
      <c r="T142"/>
      <c r="U142"/>
      <c r="V142"/>
    </row>
    <row r="143" s="415" customFormat="1" ht="30" customHeight="1" spans="1:22">
      <c r="A143" s="453"/>
      <c r="B143" s="727" t="s">
        <v>24</v>
      </c>
      <c r="C143" s="728" t="s">
        <v>74</v>
      </c>
      <c r="D143" s="729">
        <v>0</v>
      </c>
      <c r="E143" s="729">
        <v>631</v>
      </c>
      <c r="F143" s="729">
        <v>0</v>
      </c>
      <c r="G143" s="729">
        <v>0</v>
      </c>
      <c r="H143" s="729">
        <v>0</v>
      </c>
      <c r="I143" s="729">
        <v>0</v>
      </c>
      <c r="J143" s="729">
        <v>0</v>
      </c>
      <c r="K143" s="729">
        <v>0</v>
      </c>
      <c r="L143" s="769" t="s">
        <v>69</v>
      </c>
      <c r="M143" s="769">
        <v>631</v>
      </c>
      <c r="N143" s="770" t="s">
        <v>75</v>
      </c>
      <c r="O143" s="771"/>
      <c r="P143" s="771"/>
      <c r="Q143" s="771"/>
      <c r="R143" s="796"/>
      <c r="S143" s="456"/>
      <c r="T143"/>
      <c r="U143"/>
      <c r="V143"/>
    </row>
    <row r="144" s="415" customFormat="1" ht="30" customHeight="1" spans="1:22">
      <c r="A144" s="453"/>
      <c r="B144" s="464"/>
      <c r="C144" s="570" t="s">
        <v>76</v>
      </c>
      <c r="D144" s="584">
        <v>0</v>
      </c>
      <c r="E144" s="584">
        <v>0.0242783063176178</v>
      </c>
      <c r="F144" s="584">
        <v>0</v>
      </c>
      <c r="G144" s="584">
        <v>0</v>
      </c>
      <c r="H144" s="584">
        <v>0</v>
      </c>
      <c r="I144" s="584">
        <v>0</v>
      </c>
      <c r="J144" s="584">
        <v>0</v>
      </c>
      <c r="K144" s="584">
        <v>0</v>
      </c>
      <c r="L144" s="584" t="s">
        <v>69</v>
      </c>
      <c r="M144" s="639">
        <v>0.0138145374398539</v>
      </c>
      <c r="N144" s="770"/>
      <c r="O144" s="771"/>
      <c r="P144" s="771"/>
      <c r="Q144" s="771"/>
      <c r="R144" s="796"/>
      <c r="S144" s="456"/>
      <c r="T144"/>
      <c r="U144"/>
      <c r="V144"/>
    </row>
    <row r="145" s="415" customFormat="1" ht="30" customHeight="1" spans="1:22">
      <c r="A145" s="453"/>
      <c r="B145" s="464"/>
      <c r="C145" s="730" t="s">
        <v>77</v>
      </c>
      <c r="D145" s="480">
        <v>0</v>
      </c>
      <c r="E145" s="480" t="s">
        <v>69</v>
      </c>
      <c r="F145" s="480">
        <v>612.43</v>
      </c>
      <c r="G145" s="480">
        <v>402</v>
      </c>
      <c r="H145" s="480">
        <v>0</v>
      </c>
      <c r="I145" s="480">
        <v>0</v>
      </c>
      <c r="J145" s="480">
        <v>2</v>
      </c>
      <c r="K145" s="480">
        <v>0</v>
      </c>
      <c r="L145" s="538" t="s">
        <v>69</v>
      </c>
      <c r="M145" s="538">
        <v>1016.43</v>
      </c>
      <c r="N145" s="770"/>
      <c r="O145" s="771"/>
      <c r="P145" s="771"/>
      <c r="Q145" s="771"/>
      <c r="R145" s="796"/>
      <c r="S145" s="456"/>
      <c r="T145"/>
      <c r="U145"/>
      <c r="V145"/>
    </row>
    <row r="146" s="415" customFormat="1" ht="30" customHeight="1" spans="1:22">
      <c r="A146" s="453"/>
      <c r="B146" s="469"/>
      <c r="C146" s="570" t="s">
        <v>78</v>
      </c>
      <c r="D146" s="584">
        <v>0</v>
      </c>
      <c r="E146" s="584" t="s">
        <v>69</v>
      </c>
      <c r="F146" s="584">
        <v>1.82814925373134</v>
      </c>
      <c r="G146" s="584">
        <v>1</v>
      </c>
      <c r="H146" s="584" t="e">
        <v>#DIV/0!</v>
      </c>
      <c r="I146" s="584">
        <v>0</v>
      </c>
      <c r="J146" s="584" t="e">
        <v>#DIV/0!</v>
      </c>
      <c r="K146" s="584">
        <v>0</v>
      </c>
      <c r="L146" s="584" t="s">
        <v>69</v>
      </c>
      <c r="M146" s="639">
        <v>0.272428303403913</v>
      </c>
      <c r="N146" s="770"/>
      <c r="O146" s="771"/>
      <c r="P146" s="771"/>
      <c r="Q146" s="771"/>
      <c r="R146" s="796"/>
      <c r="S146" s="456"/>
      <c r="T146"/>
      <c r="U146"/>
      <c r="V146"/>
    </row>
    <row r="147" s="415" customFormat="1" ht="30" customHeight="1" spans="1:22">
      <c r="A147" s="453"/>
      <c r="B147" s="450" t="s">
        <v>25</v>
      </c>
      <c r="C147" s="481" t="s">
        <v>74</v>
      </c>
      <c r="D147" s="480">
        <v>2025</v>
      </c>
      <c r="E147" s="480">
        <v>631</v>
      </c>
      <c r="F147" s="480">
        <v>0</v>
      </c>
      <c r="G147" s="480">
        <v>0</v>
      </c>
      <c r="H147" s="480">
        <v>0</v>
      </c>
      <c r="I147" s="480">
        <v>0</v>
      </c>
      <c r="J147" s="480">
        <v>0</v>
      </c>
      <c r="K147" s="480">
        <v>0</v>
      </c>
      <c r="L147" s="538" t="s">
        <v>69</v>
      </c>
      <c r="M147" s="538">
        <v>2656</v>
      </c>
      <c r="N147" s="770"/>
      <c r="O147" s="771"/>
      <c r="P147" s="771"/>
      <c r="Q147" s="771"/>
      <c r="R147" s="796"/>
      <c r="S147" s="456"/>
      <c r="T147"/>
      <c r="U147"/>
      <c r="V147"/>
    </row>
    <row r="148" s="415" customFormat="1" ht="30" customHeight="1" spans="1:22">
      <c r="A148" s="453"/>
      <c r="B148" s="464"/>
      <c r="C148" s="570" t="s">
        <v>76</v>
      </c>
      <c r="D148" s="584">
        <v>0.613364996092638</v>
      </c>
      <c r="E148" s="584">
        <v>0.0242783063176178</v>
      </c>
      <c r="F148" s="584">
        <v>0</v>
      </c>
      <c r="G148" s="584">
        <v>0</v>
      </c>
      <c r="H148" s="584">
        <v>0</v>
      </c>
      <c r="I148" s="584">
        <v>0</v>
      </c>
      <c r="J148" s="584">
        <v>0</v>
      </c>
      <c r="K148" s="584">
        <v>0</v>
      </c>
      <c r="L148" s="584" t="s">
        <v>69</v>
      </c>
      <c r="M148" s="639">
        <v>0.0579837268604199</v>
      </c>
      <c r="N148" s="770"/>
      <c r="O148" s="771"/>
      <c r="P148" s="771"/>
      <c r="Q148" s="771"/>
      <c r="R148" s="796"/>
      <c r="S148" s="456"/>
      <c r="T148"/>
      <c r="U148"/>
      <c r="V148"/>
    </row>
    <row r="149" s="415" customFormat="1" ht="30" customHeight="1" spans="1:22">
      <c r="A149" s="453"/>
      <c r="B149" s="464"/>
      <c r="C149" s="730" t="s">
        <v>77</v>
      </c>
      <c r="D149" s="480">
        <v>2025</v>
      </c>
      <c r="E149" s="480" t="s">
        <v>69</v>
      </c>
      <c r="F149" s="480">
        <v>612.43</v>
      </c>
      <c r="G149" s="480">
        <v>402</v>
      </c>
      <c r="H149" s="480">
        <v>0</v>
      </c>
      <c r="I149" s="480">
        <v>0</v>
      </c>
      <c r="J149" s="480">
        <v>2</v>
      </c>
      <c r="K149" s="480">
        <v>0</v>
      </c>
      <c r="L149" s="538" t="s">
        <v>69</v>
      </c>
      <c r="M149" s="538">
        <v>3041.43</v>
      </c>
      <c r="N149" s="770"/>
      <c r="O149" s="771"/>
      <c r="P149" s="771"/>
      <c r="Q149" s="771"/>
      <c r="R149" s="796"/>
      <c r="S149" s="456"/>
      <c r="T149"/>
      <c r="U149"/>
      <c r="V149"/>
    </row>
    <row r="150" s="415" customFormat="1" ht="30" customHeight="1" spans="1:22">
      <c r="A150" s="453"/>
      <c r="B150" s="469"/>
      <c r="C150" s="570" t="s">
        <v>78</v>
      </c>
      <c r="D150" s="584">
        <v>1.00247524752475</v>
      </c>
      <c r="E150" s="584" t="s">
        <v>69</v>
      </c>
      <c r="F150" s="584">
        <v>1.82814925373134</v>
      </c>
      <c r="G150" s="584">
        <v>1</v>
      </c>
      <c r="H150" s="584">
        <v>0</v>
      </c>
      <c r="I150" s="584">
        <v>0</v>
      </c>
      <c r="J150" s="584" t="e">
        <v>#DIV/0!</v>
      </c>
      <c r="K150" s="584">
        <v>0</v>
      </c>
      <c r="L150" s="584" t="s">
        <v>69</v>
      </c>
      <c r="M150" s="639">
        <v>0.578238418805206</v>
      </c>
      <c r="N150" s="770"/>
      <c r="O150" s="771"/>
      <c r="P150" s="771"/>
      <c r="Q150" s="771"/>
      <c r="R150" s="796"/>
      <c r="S150" s="456"/>
      <c r="T150"/>
      <c r="U150"/>
      <c r="V150"/>
    </row>
    <row r="151" s="415" customFormat="1" ht="30" customHeight="1" spans="1:22">
      <c r="A151" s="453"/>
      <c r="B151" s="450" t="s">
        <v>26</v>
      </c>
      <c r="C151" s="481" t="s">
        <v>74</v>
      </c>
      <c r="D151" s="480">
        <v>2025</v>
      </c>
      <c r="E151" s="480">
        <v>0</v>
      </c>
      <c r="F151" s="480">
        <v>22</v>
      </c>
      <c r="G151" s="480">
        <v>0</v>
      </c>
      <c r="H151" s="480">
        <v>520</v>
      </c>
      <c r="I151" s="480">
        <v>1437</v>
      </c>
      <c r="J151" s="480">
        <v>3.65</v>
      </c>
      <c r="K151" s="480">
        <v>0</v>
      </c>
      <c r="L151" s="538" t="s">
        <v>69</v>
      </c>
      <c r="M151" s="538">
        <v>4007.65</v>
      </c>
      <c r="N151" s="770"/>
      <c r="O151" s="771"/>
      <c r="P151" s="771"/>
      <c r="Q151" s="771"/>
      <c r="R151" s="796"/>
      <c r="S151" s="456"/>
      <c r="T151"/>
      <c r="U151"/>
      <c r="V151"/>
    </row>
    <row r="152" s="415" customFormat="1" ht="30" customHeight="1" spans="1:22">
      <c r="A152" s="453"/>
      <c r="B152" s="464"/>
      <c r="C152" s="570" t="s">
        <v>76</v>
      </c>
      <c r="D152" s="584">
        <v>0.638203323699877</v>
      </c>
      <c r="E152" s="584">
        <v>0</v>
      </c>
      <c r="F152" s="584">
        <v>0.00452975949036088</v>
      </c>
      <c r="G152" s="584">
        <v>0</v>
      </c>
      <c r="H152" s="584">
        <v>0.0919927396499323</v>
      </c>
      <c r="I152" s="584">
        <v>0.254299826042638</v>
      </c>
      <c r="J152" s="584">
        <v>0.0564142194744977</v>
      </c>
      <c r="K152" s="584">
        <v>0</v>
      </c>
      <c r="L152" s="639" t="s">
        <v>69</v>
      </c>
      <c r="M152" s="639">
        <v>0.0881493468428619</v>
      </c>
      <c r="N152" s="770"/>
      <c r="O152" s="771"/>
      <c r="P152" s="771"/>
      <c r="Q152" s="771"/>
      <c r="R152" s="796"/>
      <c r="S152" s="456"/>
      <c r="T152"/>
      <c r="U152"/>
      <c r="V152"/>
    </row>
    <row r="153" s="415" customFormat="1" ht="30" customHeight="1" spans="1:22">
      <c r="A153" s="453"/>
      <c r="B153" s="464"/>
      <c r="C153" s="730" t="s">
        <v>77</v>
      </c>
      <c r="D153" s="480">
        <v>2025</v>
      </c>
      <c r="E153" s="480" t="s">
        <v>69</v>
      </c>
      <c r="F153" s="480">
        <v>612.43</v>
      </c>
      <c r="G153" s="480">
        <v>402</v>
      </c>
      <c r="H153" s="480">
        <v>520</v>
      </c>
      <c r="I153" s="480">
        <v>1437</v>
      </c>
      <c r="J153" s="480">
        <v>5.65</v>
      </c>
      <c r="K153" s="480">
        <v>36</v>
      </c>
      <c r="L153" s="538" t="s">
        <v>69</v>
      </c>
      <c r="M153" s="538">
        <v>5038.08</v>
      </c>
      <c r="N153" s="770"/>
      <c r="O153" s="771"/>
      <c r="P153" s="771"/>
      <c r="Q153" s="771"/>
      <c r="R153" s="796"/>
      <c r="S153" s="456"/>
      <c r="T153"/>
      <c r="U153"/>
      <c r="V153"/>
    </row>
    <row r="154" s="415" customFormat="1" ht="30" customHeight="1" spans="1:22">
      <c r="A154" s="453"/>
      <c r="B154" s="469"/>
      <c r="C154" s="570" t="s">
        <v>78</v>
      </c>
      <c r="D154" s="584">
        <v>1.00247524752475</v>
      </c>
      <c r="E154" s="584" t="s">
        <v>69</v>
      </c>
      <c r="F154" s="584">
        <v>1.82814925373134</v>
      </c>
      <c r="G154" s="584">
        <v>1</v>
      </c>
      <c r="H154" s="584">
        <v>0.340131604767075</v>
      </c>
      <c r="I154" s="584">
        <v>2.28095238095238</v>
      </c>
      <c r="J154" s="584" t="e">
        <v>#DIV/0!</v>
      </c>
      <c r="K154" s="584">
        <v>0.104651162790698</v>
      </c>
      <c r="L154" s="639" t="s">
        <v>69</v>
      </c>
      <c r="M154" s="639">
        <v>0.957842663817393</v>
      </c>
      <c r="N154" s="770"/>
      <c r="O154" s="771"/>
      <c r="P154" s="771"/>
      <c r="Q154" s="771"/>
      <c r="R154" s="796"/>
      <c r="S154" s="456"/>
      <c r="T154"/>
      <c r="U154"/>
      <c r="V154"/>
    </row>
    <row r="155" s="415" customFormat="1" ht="30" customHeight="1" spans="1:22">
      <c r="A155" s="453"/>
      <c r="B155" s="464" t="s">
        <v>27</v>
      </c>
      <c r="C155" s="570" t="s">
        <v>74</v>
      </c>
      <c r="D155" s="731"/>
      <c r="E155" s="731"/>
      <c r="F155" s="731"/>
      <c r="G155" s="731"/>
      <c r="H155" s="731"/>
      <c r="I155" s="731"/>
      <c r="J155" s="731"/>
      <c r="K155" s="731"/>
      <c r="L155" s="772"/>
      <c r="M155" s="772"/>
      <c r="N155" s="770"/>
      <c r="O155" s="771"/>
      <c r="P155" s="771"/>
      <c r="Q155" s="771"/>
      <c r="R155" s="796"/>
      <c r="S155" s="456"/>
      <c r="T155"/>
      <c r="U155"/>
      <c r="V155"/>
    </row>
    <row r="156" s="415" customFormat="1" ht="30" customHeight="1" spans="1:22">
      <c r="A156" s="453"/>
      <c r="B156" s="464"/>
      <c r="C156" s="570" t="s">
        <v>76</v>
      </c>
      <c r="D156" s="584"/>
      <c r="E156" s="584"/>
      <c r="F156" s="584"/>
      <c r="G156" s="584"/>
      <c r="H156" s="584"/>
      <c r="I156" s="584"/>
      <c r="J156" s="584"/>
      <c r="K156" s="584"/>
      <c r="L156" s="639"/>
      <c r="M156" s="639"/>
      <c r="N156" s="770"/>
      <c r="O156" s="771"/>
      <c r="P156" s="771"/>
      <c r="Q156" s="771"/>
      <c r="R156" s="796"/>
      <c r="S156" s="456"/>
      <c r="T156"/>
      <c r="U156"/>
      <c r="V156"/>
    </row>
    <row r="157" s="415" customFormat="1" ht="30" customHeight="1" spans="1:22">
      <c r="A157" s="453"/>
      <c r="B157" s="464"/>
      <c r="C157" s="570" t="s">
        <v>77</v>
      </c>
      <c r="D157" s="731"/>
      <c r="E157" s="731"/>
      <c r="F157" s="731"/>
      <c r="G157" s="731"/>
      <c r="H157" s="731"/>
      <c r="I157" s="731"/>
      <c r="J157" s="731"/>
      <c r="K157" s="731"/>
      <c r="L157" s="772"/>
      <c r="M157" s="772"/>
      <c r="N157" s="770"/>
      <c r="O157" s="771"/>
      <c r="P157" s="771"/>
      <c r="Q157" s="771"/>
      <c r="R157" s="796"/>
      <c r="S157" s="456"/>
      <c r="T157"/>
      <c r="U157"/>
      <c r="V157"/>
    </row>
    <row r="158" s="415" customFormat="1" ht="30" customHeight="1" spans="1:22">
      <c r="A158" s="453"/>
      <c r="B158" s="572"/>
      <c r="C158" s="589" t="s">
        <v>78</v>
      </c>
      <c r="D158" s="732"/>
      <c r="E158" s="732"/>
      <c r="F158" s="732"/>
      <c r="G158" s="732"/>
      <c r="H158" s="732"/>
      <c r="I158" s="732"/>
      <c r="J158" s="732"/>
      <c r="K158" s="732"/>
      <c r="L158" s="773"/>
      <c r="M158" s="773"/>
      <c r="N158" s="774"/>
      <c r="O158" s="775"/>
      <c r="P158" s="775"/>
      <c r="Q158" s="775"/>
      <c r="R158" s="797"/>
      <c r="S158" s="456"/>
      <c r="T158"/>
      <c r="U158"/>
      <c r="V158"/>
    </row>
    <row r="159" s="415" customFormat="1" ht="30" customHeight="1" spans="1:22">
      <c r="A159" s="453"/>
      <c r="B159" s="453"/>
      <c r="C159" s="453"/>
      <c r="D159" s="453"/>
      <c r="E159" s="453"/>
      <c r="F159" s="453"/>
      <c r="G159" s="453"/>
      <c r="H159" s="453"/>
      <c r="I159" s="453"/>
      <c r="J159" s="453"/>
      <c r="K159" s="453"/>
      <c r="L159" s="453"/>
      <c r="M159" s="453"/>
      <c r="N159" s="453"/>
      <c r="O159" s="453"/>
      <c r="P159" s="453"/>
      <c r="Q159" s="456"/>
      <c r="R159" s="456"/>
      <c r="S159" s="456"/>
      <c r="T159"/>
      <c r="U159"/>
      <c r="V159"/>
    </row>
    <row r="160" s="415" customFormat="1" ht="30" customHeight="1" spans="1:22">
      <c r="A160" s="453"/>
      <c r="B160" s="476" t="s">
        <v>79</v>
      </c>
      <c r="C160" s="477"/>
      <c r="D160" s="477"/>
      <c r="E160" s="477"/>
      <c r="F160" s="477"/>
      <c r="G160" s="477"/>
      <c r="H160" s="477"/>
      <c r="I160" s="477"/>
      <c r="J160" s="477"/>
      <c r="K160" s="477"/>
      <c r="L160" s="477"/>
      <c r="M160" s="477"/>
      <c r="N160" s="776"/>
      <c r="O160" s="777"/>
      <c r="P160" s="777"/>
      <c r="Q160" s="777"/>
      <c r="R160" s="798"/>
      <c r="S160" s="456"/>
      <c r="T160"/>
      <c r="U160"/>
      <c r="V160"/>
    </row>
    <row r="161" s="415" customFormat="1" ht="30" customHeight="1" spans="1:22">
      <c r="A161" s="453"/>
      <c r="B161" s="460"/>
      <c r="C161" s="462" t="s">
        <v>13</v>
      </c>
      <c r="D161" s="462" t="s">
        <v>14</v>
      </c>
      <c r="E161" s="462" t="s">
        <v>72</v>
      </c>
      <c r="F161" s="462" t="s">
        <v>73</v>
      </c>
      <c r="G161" s="462" t="s">
        <v>16</v>
      </c>
      <c r="H161" s="462" t="s">
        <v>17</v>
      </c>
      <c r="I161" s="462" t="s">
        <v>18</v>
      </c>
      <c r="J161" s="462" t="s">
        <v>19</v>
      </c>
      <c r="K161" s="462" t="s">
        <v>20</v>
      </c>
      <c r="L161" s="463" t="s">
        <v>21</v>
      </c>
      <c r="M161" s="768" t="s">
        <v>22</v>
      </c>
      <c r="N161" s="768" t="s">
        <v>23</v>
      </c>
      <c r="O161" s="536"/>
      <c r="P161" s="536"/>
      <c r="Q161" s="536"/>
      <c r="R161" s="795"/>
      <c r="S161" s="456"/>
      <c r="T161"/>
      <c r="U161"/>
      <c r="V161"/>
    </row>
    <row r="162" s="415" customFormat="1" ht="30" customHeight="1" spans="1:22">
      <c r="A162" s="453"/>
      <c r="B162" s="464" t="s">
        <v>30</v>
      </c>
      <c r="C162" s="570" t="s">
        <v>74</v>
      </c>
      <c r="D162" s="583">
        <v>2025</v>
      </c>
      <c r="E162" s="583">
        <v>631</v>
      </c>
      <c r="F162" s="583">
        <v>0</v>
      </c>
      <c r="G162" s="583">
        <v>0</v>
      </c>
      <c r="H162" s="583">
        <v>0</v>
      </c>
      <c r="I162" s="583">
        <v>0</v>
      </c>
      <c r="J162" s="583">
        <v>0</v>
      </c>
      <c r="K162" s="583">
        <v>0</v>
      </c>
      <c r="L162" s="638" t="s">
        <v>69</v>
      </c>
      <c r="M162" s="638">
        <v>2656</v>
      </c>
      <c r="N162" s="770"/>
      <c r="O162" s="771"/>
      <c r="P162" s="771"/>
      <c r="Q162" s="771"/>
      <c r="R162" s="796"/>
      <c r="S162" s="456"/>
      <c r="T162"/>
      <c r="U162"/>
      <c r="V162"/>
    </row>
    <row r="163" s="415" customFormat="1" ht="30" customHeight="1" spans="1:22">
      <c r="A163" s="453"/>
      <c r="B163" s="464"/>
      <c r="C163" s="570" t="s">
        <v>76</v>
      </c>
      <c r="D163" s="733">
        <v>0.613364996092638</v>
      </c>
      <c r="E163" s="733">
        <v>0.0242783063176178</v>
      </c>
      <c r="F163" s="733">
        <v>0</v>
      </c>
      <c r="G163" s="734">
        <v>0</v>
      </c>
      <c r="H163" s="733">
        <v>0</v>
      </c>
      <c r="I163" s="733">
        <v>0</v>
      </c>
      <c r="J163" s="733">
        <v>0</v>
      </c>
      <c r="K163" s="733">
        <v>0</v>
      </c>
      <c r="L163" s="734" t="s">
        <v>69</v>
      </c>
      <c r="M163" s="778">
        <v>0.0579837268604199</v>
      </c>
      <c r="N163" s="770"/>
      <c r="O163" s="771"/>
      <c r="P163" s="771"/>
      <c r="Q163" s="771"/>
      <c r="R163" s="796"/>
      <c r="S163" s="456"/>
      <c r="T163"/>
      <c r="U163"/>
      <c r="V163"/>
    </row>
    <row r="164" s="415" customFormat="1" ht="35" customHeight="1" spans="1:22">
      <c r="A164" s="453"/>
      <c r="B164" s="464"/>
      <c r="C164" s="730" t="s">
        <v>80</v>
      </c>
      <c r="D164" s="583">
        <v>2025</v>
      </c>
      <c r="E164" s="583" t="s">
        <v>69</v>
      </c>
      <c r="F164" s="583">
        <v>612.43</v>
      </c>
      <c r="G164" s="583">
        <v>402</v>
      </c>
      <c r="H164" s="583">
        <v>0</v>
      </c>
      <c r="I164" s="583">
        <v>0</v>
      </c>
      <c r="J164" s="583">
        <v>2</v>
      </c>
      <c r="K164" s="583">
        <v>0</v>
      </c>
      <c r="L164" s="638" t="s">
        <v>69</v>
      </c>
      <c r="M164" s="638">
        <v>3041.43</v>
      </c>
      <c r="N164" s="770"/>
      <c r="O164" s="771"/>
      <c r="P164" s="771"/>
      <c r="Q164" s="771"/>
      <c r="R164" s="796"/>
      <c r="S164" s="456"/>
      <c r="T164"/>
      <c r="U164"/>
      <c r="V164"/>
    </row>
    <row r="165" s="415" customFormat="1" ht="30" customHeight="1" spans="1:22">
      <c r="A165" s="453"/>
      <c r="B165" s="469"/>
      <c r="C165" s="570" t="s">
        <v>78</v>
      </c>
      <c r="D165" s="733">
        <v>1.00247524752475</v>
      </c>
      <c r="E165" s="734" t="s">
        <v>69</v>
      </c>
      <c r="F165" s="733">
        <v>1.82814925373134</v>
      </c>
      <c r="G165" s="733">
        <v>1</v>
      </c>
      <c r="H165" s="733">
        <v>0</v>
      </c>
      <c r="I165" s="733">
        <v>0</v>
      </c>
      <c r="J165" s="733" t="e">
        <v>#DIV/0!</v>
      </c>
      <c r="K165" s="733">
        <v>0</v>
      </c>
      <c r="L165" s="734" t="s">
        <v>69</v>
      </c>
      <c r="M165" s="778">
        <v>0.578238418805206</v>
      </c>
      <c r="N165" s="770"/>
      <c r="O165" s="771"/>
      <c r="P165" s="771"/>
      <c r="Q165" s="771"/>
      <c r="R165" s="796"/>
      <c r="S165" s="456"/>
      <c r="T165"/>
      <c r="U165"/>
      <c r="V165"/>
    </row>
    <row r="166" s="414" customFormat="1" ht="30" customHeight="1" spans="1:22">
      <c r="A166" s="453"/>
      <c r="B166" s="450" t="s">
        <v>31</v>
      </c>
      <c r="C166" s="481" t="s">
        <v>74</v>
      </c>
      <c r="D166" s="176">
        <f>H173</f>
        <v>2025</v>
      </c>
      <c r="E166" s="176">
        <f>H174</f>
        <v>0</v>
      </c>
      <c r="F166" s="176">
        <f>H175</f>
        <v>22</v>
      </c>
      <c r="G166" s="176">
        <f>H176</f>
        <v>0</v>
      </c>
      <c r="H166" s="176">
        <f>H177</f>
        <v>520</v>
      </c>
      <c r="I166" s="176">
        <f>H178</f>
        <v>1437</v>
      </c>
      <c r="J166" s="176">
        <f>H179</f>
        <v>3.65</v>
      </c>
      <c r="K166" s="176">
        <f>H180</f>
        <v>0</v>
      </c>
      <c r="L166" s="672" t="str">
        <f>H181</f>
        <v>—</v>
      </c>
      <c r="M166" s="672">
        <f>H182</f>
        <v>4007.65</v>
      </c>
      <c r="N166" s="770"/>
      <c r="O166" s="771"/>
      <c r="P166" s="771"/>
      <c r="Q166" s="771"/>
      <c r="R166" s="796"/>
      <c r="S166"/>
      <c r="T166"/>
      <c r="U166"/>
      <c r="V166"/>
    </row>
    <row r="167" s="414" customFormat="1" ht="30" customHeight="1" spans="1:22">
      <c r="A167" s="453"/>
      <c r="B167" s="464"/>
      <c r="C167" s="570" t="s">
        <v>76</v>
      </c>
      <c r="D167" s="485">
        <f>N173</f>
        <v>0.638203323699877</v>
      </c>
      <c r="E167" s="485">
        <f>N174</f>
        <v>0</v>
      </c>
      <c r="F167" s="485">
        <f>N175</f>
        <v>0.00452975949036088</v>
      </c>
      <c r="G167" s="585">
        <v>0</v>
      </c>
      <c r="H167" s="485">
        <f>N177</f>
        <v>0.0919927396499323</v>
      </c>
      <c r="I167" s="485">
        <f>N178</f>
        <v>0.254299826042638</v>
      </c>
      <c r="J167" s="485">
        <f>N179</f>
        <v>0.0564142194744977</v>
      </c>
      <c r="K167" s="485">
        <f>N180</f>
        <v>0</v>
      </c>
      <c r="L167" s="544" t="str">
        <f>N181</f>
        <v>—</v>
      </c>
      <c r="M167" s="544">
        <f>N182</f>
        <v>0.0881493468428619</v>
      </c>
      <c r="N167" s="770"/>
      <c r="O167" s="771"/>
      <c r="P167" s="771"/>
      <c r="Q167" s="771"/>
      <c r="R167" s="796"/>
      <c r="S167"/>
      <c r="T167"/>
      <c r="U167"/>
      <c r="V167"/>
    </row>
    <row r="168" s="414" customFormat="1" ht="36" customHeight="1" spans="1:22">
      <c r="A168" s="453"/>
      <c r="B168" s="464"/>
      <c r="C168" s="730" t="s">
        <v>80</v>
      </c>
      <c r="D168" s="178">
        <f>R173</f>
        <v>2025</v>
      </c>
      <c r="E168" s="178" t="str">
        <f>R174</f>
        <v>—</v>
      </c>
      <c r="F168" s="178">
        <f>R175</f>
        <v>612.43</v>
      </c>
      <c r="G168" s="178">
        <f>R176</f>
        <v>402</v>
      </c>
      <c r="H168" s="178">
        <f>R177</f>
        <v>520</v>
      </c>
      <c r="I168" s="178">
        <f>R178</f>
        <v>1437</v>
      </c>
      <c r="J168" s="178">
        <f>R179</f>
        <v>5.65</v>
      </c>
      <c r="K168" s="178">
        <f>R180</f>
        <v>36</v>
      </c>
      <c r="L168" s="543" t="str">
        <f>R181</f>
        <v>—</v>
      </c>
      <c r="M168" s="543">
        <f>R182</f>
        <v>5038.08</v>
      </c>
      <c r="N168" s="770"/>
      <c r="O168" s="771"/>
      <c r="P168" s="771"/>
      <c r="Q168" s="771"/>
      <c r="R168" s="796"/>
      <c r="S168"/>
      <c r="T168"/>
      <c r="U168"/>
      <c r="V168"/>
    </row>
    <row r="169" s="414" customFormat="1" ht="30" customHeight="1" spans="1:22">
      <c r="A169" s="453"/>
      <c r="B169" s="572"/>
      <c r="C169" s="589" t="s">
        <v>78</v>
      </c>
      <c r="D169" s="678">
        <f>T173</f>
        <v>1.00247524752475</v>
      </c>
      <c r="E169" s="678" t="str">
        <f>T174</f>
        <v>—</v>
      </c>
      <c r="F169" s="678">
        <f>T175</f>
        <v>1.82814925373134</v>
      </c>
      <c r="G169" s="678">
        <f>T176</f>
        <v>1</v>
      </c>
      <c r="H169" s="678">
        <f>T177</f>
        <v>0.340131604767075</v>
      </c>
      <c r="I169" s="678">
        <f>T178</f>
        <v>2.28095238095238</v>
      </c>
      <c r="J169" s="678" t="e">
        <f>T179</f>
        <v>#DIV/0!</v>
      </c>
      <c r="K169" s="678">
        <f>T180</f>
        <v>0.104651162790698</v>
      </c>
      <c r="L169" s="779" t="str">
        <f>T181</f>
        <v>—</v>
      </c>
      <c r="M169" s="779">
        <f>T182</f>
        <v>0.957842663817393</v>
      </c>
      <c r="N169" s="780"/>
      <c r="O169" s="781"/>
      <c r="P169" s="781"/>
      <c r="Q169" s="781"/>
      <c r="R169" s="799"/>
      <c r="S169"/>
      <c r="T169"/>
      <c r="U169"/>
      <c r="V169"/>
    </row>
    <row r="170" s="415" customFormat="1" ht="30" customHeight="1" spans="1:22">
      <c r="A170" s="453"/>
      <c r="B170" s="453"/>
      <c r="C170" s="453"/>
      <c r="D170" s="453"/>
      <c r="E170" s="453"/>
      <c r="F170" s="453"/>
      <c r="G170" s="453"/>
      <c r="H170" s="453"/>
      <c r="I170" s="453"/>
      <c r="J170" s="453"/>
      <c r="K170" s="453"/>
      <c r="L170" s="453"/>
      <c r="M170" s="453"/>
      <c r="N170" s="453"/>
      <c r="O170" s="453"/>
      <c r="P170" s="453"/>
      <c r="Q170" s="456"/>
      <c r="R170" s="456"/>
      <c r="S170" s="456"/>
      <c r="T170" s="456"/>
      <c r="U170" s="426"/>
      <c r="V170" s="426"/>
    </row>
    <row r="171" s="414" customFormat="1" ht="30" customHeight="1" spans="1:22">
      <c r="A171" s="569"/>
      <c r="B171" s="735" t="s">
        <v>13</v>
      </c>
      <c r="C171" s="736" t="s">
        <v>33</v>
      </c>
      <c r="D171" s="737" t="s">
        <v>81</v>
      </c>
      <c r="E171" s="738"/>
      <c r="F171" s="738"/>
      <c r="G171" s="738"/>
      <c r="H171" s="738"/>
      <c r="I171" s="738"/>
      <c r="J171" s="738"/>
      <c r="K171" s="738"/>
      <c r="L171" s="738"/>
      <c r="M171" s="738"/>
      <c r="N171" s="738"/>
      <c r="O171" s="782"/>
      <c r="P171" s="646" t="s">
        <v>82</v>
      </c>
      <c r="Q171" s="647"/>
      <c r="R171" s="647"/>
      <c r="S171" s="647"/>
      <c r="T171" s="458"/>
      <c r="U171" s="800" t="s">
        <v>83</v>
      </c>
      <c r="V171" s="554"/>
    </row>
    <row r="172" s="414" customFormat="1" ht="30" customHeight="1" spans="1:22">
      <c r="A172" s="569"/>
      <c r="B172" s="739"/>
      <c r="C172" s="582"/>
      <c r="D172" s="528" t="s">
        <v>84</v>
      </c>
      <c r="E172" s="529"/>
      <c r="F172" s="637" t="s">
        <v>85</v>
      </c>
      <c r="G172" s="740"/>
      <c r="H172" s="637" t="s">
        <v>74</v>
      </c>
      <c r="I172" s="740"/>
      <c r="J172" s="637" t="s">
        <v>86</v>
      </c>
      <c r="K172" s="740"/>
      <c r="L172" s="528" t="s">
        <v>87</v>
      </c>
      <c r="M172" s="529"/>
      <c r="N172" s="637" t="s">
        <v>76</v>
      </c>
      <c r="O172" s="740"/>
      <c r="P172" s="463" t="s">
        <v>88</v>
      </c>
      <c r="Q172" s="461"/>
      <c r="R172" s="463" t="s">
        <v>89</v>
      </c>
      <c r="S172" s="461"/>
      <c r="T172" s="462" t="s">
        <v>46</v>
      </c>
      <c r="U172" s="637"/>
      <c r="V172" s="556"/>
    </row>
    <row r="173" s="414" customFormat="1" ht="30" customHeight="1" spans="1:22">
      <c r="A173" s="569"/>
      <c r="B173" s="718" t="s">
        <v>14</v>
      </c>
      <c r="C173" s="741" t="e">
        <f>RANK(T173,T173:T181)</f>
        <v>#DIV/0!</v>
      </c>
      <c r="D173" s="742">
        <f>副表!B44</f>
        <v>2750.18</v>
      </c>
      <c r="E173" s="742"/>
      <c r="F173" s="742">
        <f>副表!F44</f>
        <v>422.79</v>
      </c>
      <c r="G173" s="742"/>
      <c r="H173" s="743">
        <f>副表!I44</f>
        <v>2025</v>
      </c>
      <c r="I173" s="743"/>
      <c r="J173" s="743">
        <f>副表!L44</f>
        <v>528.74</v>
      </c>
      <c r="K173" s="743"/>
      <c r="L173" s="742">
        <f>副表!O44</f>
        <v>1147.97</v>
      </c>
      <c r="M173" s="742"/>
      <c r="N173" s="654">
        <f>副表!R44</f>
        <v>0.638203323699877</v>
      </c>
      <c r="O173" s="654"/>
      <c r="P173" s="783">
        <f>副表!T44</f>
        <v>2020</v>
      </c>
      <c r="Q173" s="801"/>
      <c r="R173" s="783">
        <f>副表!V44</f>
        <v>2025</v>
      </c>
      <c r="S173" s="801"/>
      <c r="T173" s="654">
        <f>R173/P173</f>
        <v>1.00247524752475</v>
      </c>
      <c r="U173" s="802">
        <f>副表!Z44</f>
        <v>2020</v>
      </c>
      <c r="V173" s="803"/>
    </row>
    <row r="174" s="414" customFormat="1" ht="30" customHeight="1" spans="1:22">
      <c r="A174" s="569"/>
      <c r="B174" s="601" t="s">
        <v>72</v>
      </c>
      <c r="C174" s="744" t="s">
        <v>69</v>
      </c>
      <c r="D174" s="745">
        <f>副表!B45</f>
        <v>25157.11</v>
      </c>
      <c r="E174" s="745"/>
      <c r="F174" s="742">
        <f>副表!F45</f>
        <v>0</v>
      </c>
      <c r="G174" s="742"/>
      <c r="H174" s="745">
        <f>副表!I45</f>
        <v>0</v>
      </c>
      <c r="I174" s="745"/>
      <c r="J174" s="745">
        <f>副表!L45</f>
        <v>2.16</v>
      </c>
      <c r="K174" s="745"/>
      <c r="L174" s="742">
        <f>副表!O45</f>
        <v>25159.27</v>
      </c>
      <c r="M174" s="742"/>
      <c r="N174" s="654">
        <f>副表!R45</f>
        <v>0</v>
      </c>
      <c r="O174" s="654"/>
      <c r="P174" s="745" t="str">
        <f>副表!T45</f>
        <v>—</v>
      </c>
      <c r="Q174" s="745"/>
      <c r="R174" s="745" t="str">
        <f>副表!V45</f>
        <v>—</v>
      </c>
      <c r="S174" s="745"/>
      <c r="T174" s="654" t="s">
        <v>69</v>
      </c>
      <c r="U174" s="802" t="str">
        <f>副表!Z45</f>
        <v>—</v>
      </c>
      <c r="V174" s="803"/>
    </row>
    <row r="175" s="414" customFormat="1" ht="30" customHeight="1" spans="1:22">
      <c r="A175" s="569"/>
      <c r="B175" s="591" t="s">
        <v>73</v>
      </c>
      <c r="C175" s="746" t="e">
        <f>RANK(T175,T173:T181)</f>
        <v>#DIV/0!</v>
      </c>
      <c r="D175" s="745">
        <f>副表!B46</f>
        <v>4856.77</v>
      </c>
      <c r="E175" s="745"/>
      <c r="F175" s="742">
        <f>副表!F46</f>
        <v>0</v>
      </c>
      <c r="G175" s="742"/>
      <c r="H175" s="745">
        <f>副表!I46</f>
        <v>22</v>
      </c>
      <c r="I175" s="745"/>
      <c r="J175" s="745">
        <f>副表!L46</f>
        <v>552.36</v>
      </c>
      <c r="K175" s="745"/>
      <c r="L175" s="742">
        <f>副表!O46</f>
        <v>5387.13</v>
      </c>
      <c r="M175" s="742"/>
      <c r="N175" s="654">
        <f>副表!R46</f>
        <v>0.00452975949036088</v>
      </c>
      <c r="O175" s="654"/>
      <c r="P175" s="745">
        <f>副表!T46</f>
        <v>335</v>
      </c>
      <c r="Q175" s="745"/>
      <c r="R175" s="745">
        <f>副表!V46</f>
        <v>612.43</v>
      </c>
      <c r="S175" s="745"/>
      <c r="T175" s="654">
        <f t="shared" ref="T174:T180" si="24">R175/P175</f>
        <v>1.82814925373134</v>
      </c>
      <c r="U175" s="802">
        <f>副表!Z46</f>
        <v>518</v>
      </c>
      <c r="V175" s="803"/>
    </row>
    <row r="176" s="414" customFormat="1" ht="30" customHeight="1" spans="1:22">
      <c r="A176" s="569"/>
      <c r="B176" s="718" t="s">
        <v>16</v>
      </c>
      <c r="C176" s="747" t="e">
        <f>RANK(T176,T173:T181)</f>
        <v>#DIV/0!</v>
      </c>
      <c r="D176" s="745">
        <f>副表!B47</f>
        <v>0</v>
      </c>
      <c r="E176" s="745"/>
      <c r="F176" s="745">
        <f>副表!F47</f>
        <v>0</v>
      </c>
      <c r="G176" s="745"/>
      <c r="H176" s="745">
        <f>副表!I47</f>
        <v>0</v>
      </c>
      <c r="I176" s="745"/>
      <c r="J176" s="745">
        <f>副表!L47</f>
        <v>0</v>
      </c>
      <c r="K176" s="745"/>
      <c r="L176" s="742">
        <f>副表!O47</f>
        <v>0</v>
      </c>
      <c r="M176" s="742"/>
      <c r="N176" s="654" t="e">
        <f>副表!R47</f>
        <v>#DIV/0!</v>
      </c>
      <c r="O176" s="654"/>
      <c r="P176" s="745">
        <f>副表!T47</f>
        <v>402</v>
      </c>
      <c r="Q176" s="745"/>
      <c r="R176" s="745">
        <f>副表!V47</f>
        <v>402</v>
      </c>
      <c r="S176" s="745"/>
      <c r="T176" s="654">
        <f t="shared" si="24"/>
        <v>1</v>
      </c>
      <c r="U176" s="802">
        <f>副表!Z47</f>
        <v>569</v>
      </c>
      <c r="V176" s="803"/>
    </row>
    <row r="177" s="414" customFormat="1" ht="30" customHeight="1" spans="1:22">
      <c r="A177" s="569"/>
      <c r="B177" s="601" t="s">
        <v>17</v>
      </c>
      <c r="C177" s="746" t="e">
        <f>RANK(T177,T173:T181)</f>
        <v>#DIV/0!</v>
      </c>
      <c r="D177" s="745">
        <f>副表!B48</f>
        <v>5652.62</v>
      </c>
      <c r="E177" s="745"/>
      <c r="F177" s="745">
        <f>副表!F48</f>
        <v>0</v>
      </c>
      <c r="G177" s="745"/>
      <c r="H177" s="745">
        <f>副表!I48</f>
        <v>520</v>
      </c>
      <c r="I177" s="745"/>
      <c r="J177" s="745">
        <f>副表!L48</f>
        <v>0</v>
      </c>
      <c r="K177" s="745"/>
      <c r="L177" s="742">
        <f>副表!O48</f>
        <v>5132.62</v>
      </c>
      <c r="M177" s="742"/>
      <c r="N177" s="654">
        <f>副表!R48</f>
        <v>0.0919927396499323</v>
      </c>
      <c r="O177" s="654"/>
      <c r="P177" s="745">
        <f>副表!T48</f>
        <v>1528.82</v>
      </c>
      <c r="Q177" s="745"/>
      <c r="R177" s="745">
        <f>副表!V48</f>
        <v>520</v>
      </c>
      <c r="S177" s="745"/>
      <c r="T177" s="654">
        <f t="shared" si="24"/>
        <v>0.340131604767075</v>
      </c>
      <c r="U177" s="784">
        <f>副表!Z48</f>
        <v>2000</v>
      </c>
      <c r="V177" s="804"/>
    </row>
    <row r="178" s="414" customFormat="1" ht="30" customHeight="1" spans="1:22">
      <c r="A178" s="569"/>
      <c r="B178" s="601" t="s">
        <v>18</v>
      </c>
      <c r="C178" s="746" t="e">
        <f>RANK(T178,T173:T181)</f>
        <v>#DIV/0!</v>
      </c>
      <c r="D178" s="745">
        <f>副表!B49</f>
        <v>5650.81</v>
      </c>
      <c r="E178" s="745"/>
      <c r="F178" s="745">
        <f>副表!F49</f>
        <v>0</v>
      </c>
      <c r="G178" s="745"/>
      <c r="H178" s="745">
        <f>副表!I49</f>
        <v>1437</v>
      </c>
      <c r="I178" s="745"/>
      <c r="J178" s="745">
        <f>副表!L49</f>
        <v>63.02</v>
      </c>
      <c r="K178" s="745"/>
      <c r="L178" s="742">
        <f>副表!O49</f>
        <v>4213.81</v>
      </c>
      <c r="M178" s="742"/>
      <c r="N178" s="586">
        <f>副表!R49</f>
        <v>0.254299826042638</v>
      </c>
      <c r="O178" s="586"/>
      <c r="P178" s="745">
        <f>副表!T49</f>
        <v>630</v>
      </c>
      <c r="Q178" s="745"/>
      <c r="R178" s="784">
        <f>副表!V49</f>
        <v>1437</v>
      </c>
      <c r="S178" s="805"/>
      <c r="T178" s="654">
        <f t="shared" si="24"/>
        <v>2.28095238095238</v>
      </c>
      <c r="U178" s="784">
        <f>副表!Z49</f>
        <v>630</v>
      </c>
      <c r="V178" s="804"/>
    </row>
    <row r="179" s="414" customFormat="1" ht="30" customHeight="1" spans="1:22">
      <c r="A179" s="569"/>
      <c r="B179" s="601" t="s">
        <v>19</v>
      </c>
      <c r="C179" s="748" t="e">
        <f>RANK(T179,T173:T181)</f>
        <v>#DIV/0!</v>
      </c>
      <c r="D179" s="745">
        <f>副表!B50</f>
        <v>64.7</v>
      </c>
      <c r="E179" s="745"/>
      <c r="F179" s="745">
        <f>副表!F50</f>
        <v>0</v>
      </c>
      <c r="G179" s="745"/>
      <c r="H179" s="745">
        <f>副表!I50</f>
        <v>3.65</v>
      </c>
      <c r="I179" s="745"/>
      <c r="J179" s="745">
        <f>副表!L50</f>
        <v>0</v>
      </c>
      <c r="K179" s="745"/>
      <c r="L179" s="742">
        <f>副表!O50</f>
        <v>64.7</v>
      </c>
      <c r="M179" s="742"/>
      <c r="N179" s="586">
        <f>副表!R50</f>
        <v>0.0564142194744977</v>
      </c>
      <c r="O179" s="586"/>
      <c r="P179" s="784">
        <f>副表!T50</f>
        <v>0</v>
      </c>
      <c r="Q179" s="805"/>
      <c r="R179" s="784">
        <f>副表!V50</f>
        <v>5.65</v>
      </c>
      <c r="S179" s="805"/>
      <c r="T179" s="654" t="e">
        <f t="shared" si="24"/>
        <v>#DIV/0!</v>
      </c>
      <c r="U179" s="784">
        <f>副表!Z50</f>
        <v>0</v>
      </c>
      <c r="V179" s="804"/>
    </row>
    <row r="180" s="414" customFormat="1" ht="30" customHeight="1" spans="1:22">
      <c r="A180" s="569"/>
      <c r="B180" s="601" t="s">
        <v>20</v>
      </c>
      <c r="C180" s="749" t="e">
        <f>RANK(T180,T173:T181)</f>
        <v>#DIV/0!</v>
      </c>
      <c r="D180" s="745">
        <f>副表!B51</f>
        <v>811.07</v>
      </c>
      <c r="E180" s="745"/>
      <c r="F180" s="745">
        <f>副表!F51</f>
        <v>98.268722</v>
      </c>
      <c r="G180" s="745"/>
      <c r="H180" s="745">
        <f>副表!I51</f>
        <v>0</v>
      </c>
      <c r="I180" s="745"/>
      <c r="J180" s="745">
        <f>副表!L51</f>
        <v>0</v>
      </c>
      <c r="K180" s="745"/>
      <c r="L180" s="742">
        <f>副表!O51</f>
        <v>909.338722</v>
      </c>
      <c r="M180" s="742"/>
      <c r="N180" s="586">
        <f>副表!R51</f>
        <v>0</v>
      </c>
      <c r="O180" s="586"/>
      <c r="P180" s="784">
        <f>副表!T51</f>
        <v>344</v>
      </c>
      <c r="Q180" s="805"/>
      <c r="R180" s="784">
        <f>副表!V51</f>
        <v>36</v>
      </c>
      <c r="S180" s="805"/>
      <c r="T180" s="654">
        <f t="shared" si="24"/>
        <v>0.104651162790698</v>
      </c>
      <c r="U180" s="784">
        <f>副表!Z51</f>
        <v>397.28</v>
      </c>
      <c r="V180" s="804"/>
    </row>
    <row r="181" s="414" customFormat="1" ht="30" customHeight="1" spans="1:22">
      <c r="A181" s="569"/>
      <c r="B181" s="601" t="s">
        <v>21</v>
      </c>
      <c r="C181" s="750" t="s">
        <v>69</v>
      </c>
      <c r="D181" s="745" t="s">
        <v>69</v>
      </c>
      <c r="E181" s="745"/>
      <c r="F181" s="745" t="s">
        <v>69</v>
      </c>
      <c r="G181" s="745"/>
      <c r="H181" s="745" t="s">
        <v>69</v>
      </c>
      <c r="I181" s="745"/>
      <c r="J181" s="745" t="s">
        <v>69</v>
      </c>
      <c r="K181" s="745"/>
      <c r="L181" s="745" t="s">
        <v>69</v>
      </c>
      <c r="M181" s="745"/>
      <c r="N181" s="745" t="s">
        <v>69</v>
      </c>
      <c r="O181" s="745"/>
      <c r="P181" s="745" t="s">
        <v>69</v>
      </c>
      <c r="Q181" s="745"/>
      <c r="R181" s="745" t="s">
        <v>69</v>
      </c>
      <c r="S181" s="745"/>
      <c r="T181" s="654" t="s">
        <v>69</v>
      </c>
      <c r="U181" s="784" t="s">
        <v>69</v>
      </c>
      <c r="V181" s="804"/>
    </row>
    <row r="182" s="414" customFormat="1" ht="30" customHeight="1" spans="1:22">
      <c r="A182" s="569"/>
      <c r="B182" s="751" t="s">
        <v>22</v>
      </c>
      <c r="C182" s="752"/>
      <c r="D182" s="753">
        <f t="shared" ref="D182:H182" si="25">SUM(D173:D181)</f>
        <v>44943.26</v>
      </c>
      <c r="E182" s="753"/>
      <c r="F182" s="753">
        <f t="shared" si="25"/>
        <v>521.058722</v>
      </c>
      <c r="G182" s="753"/>
      <c r="H182" s="754">
        <f t="shared" si="25"/>
        <v>4007.65</v>
      </c>
      <c r="I182" s="754"/>
      <c r="J182" s="785">
        <f>SUM(J173:J181)</f>
        <v>1146.28</v>
      </c>
      <c r="K182" s="786"/>
      <c r="L182" s="754">
        <f>SUM(L173:L181)</f>
        <v>42014.838722</v>
      </c>
      <c r="M182" s="754"/>
      <c r="N182" s="779">
        <f>H182/(D182+F182)</f>
        <v>0.0881493468428619</v>
      </c>
      <c r="O182" s="787"/>
      <c r="P182" s="785">
        <f t="shared" ref="P182:U182" si="26">SUM(P173:Q181)</f>
        <v>5259.82</v>
      </c>
      <c r="Q182" s="786"/>
      <c r="R182" s="806">
        <f t="shared" si="26"/>
        <v>5038.08</v>
      </c>
      <c r="S182" s="807"/>
      <c r="T182" s="808">
        <f>R182/P182</f>
        <v>0.957842663817393</v>
      </c>
      <c r="U182" s="785">
        <f t="shared" si="26"/>
        <v>6134.28</v>
      </c>
      <c r="V182" s="809"/>
    </row>
    <row r="183" ht="20" customHeight="1" spans="1:22">
      <c r="A183" s="611"/>
      <c r="B183" s="611"/>
      <c r="C183" s="611"/>
      <c r="D183" s="611"/>
      <c r="E183" s="611"/>
      <c r="F183" s="611"/>
      <c r="G183" s="611"/>
      <c r="H183" s="453"/>
      <c r="I183" s="453"/>
      <c r="J183" s="453"/>
      <c r="K183" s="453"/>
      <c r="L183" s="453"/>
      <c r="M183" s="453"/>
      <c r="N183" s="453"/>
      <c r="O183" s="453"/>
      <c r="P183" s="453"/>
      <c r="Q183" s="456"/>
      <c r="R183" s="456"/>
      <c r="S183" s="456"/>
      <c r="T183" s="456"/>
      <c r="U183" s="426"/>
      <c r="V183" s="426"/>
    </row>
    <row r="184" ht="20" customHeight="1" spans="1:22">
      <c r="A184" s="611" t="s">
        <v>90</v>
      </c>
      <c r="B184" s="611"/>
      <c r="C184" s="611"/>
      <c r="D184" s="611"/>
      <c r="E184" s="611"/>
      <c r="F184" s="611"/>
      <c r="G184" s="611"/>
      <c r="H184" s="453"/>
      <c r="I184" s="453"/>
      <c r="J184" s="453"/>
      <c r="K184" s="453"/>
      <c r="L184" s="453"/>
      <c r="M184" s="453"/>
      <c r="N184" s="453"/>
      <c r="O184" s="453"/>
      <c r="P184" s="453"/>
      <c r="Q184" s="456"/>
      <c r="R184" s="456"/>
      <c r="S184" s="456"/>
      <c r="T184" s="456"/>
      <c r="U184" s="426"/>
      <c r="V184" s="426"/>
    </row>
    <row r="185" ht="20" customHeight="1" spans="1:22">
      <c r="A185" s="453"/>
      <c r="B185" s="453"/>
      <c r="C185" s="453"/>
      <c r="D185" s="453"/>
      <c r="E185" s="453"/>
      <c r="F185" s="453"/>
      <c r="G185" s="453"/>
      <c r="H185" s="453"/>
      <c r="I185" s="453"/>
      <c r="J185" s="453"/>
      <c r="K185" s="453"/>
      <c r="L185" s="453"/>
      <c r="M185" s="453"/>
      <c r="N185" s="453"/>
      <c r="O185" s="453"/>
      <c r="P185" s="453"/>
      <c r="Q185" s="456"/>
      <c r="R185" s="456"/>
      <c r="S185" s="456"/>
      <c r="T185" s="456"/>
      <c r="U185" s="426"/>
      <c r="V185" s="426"/>
    </row>
    <row r="186" ht="30" customHeight="1" spans="1:22">
      <c r="A186" s="453"/>
      <c r="B186" s="579" t="s">
        <v>91</v>
      </c>
      <c r="C186" s="443"/>
      <c r="D186" s="443"/>
      <c r="E186" s="443"/>
      <c r="F186" s="443"/>
      <c r="G186" s="443"/>
      <c r="H186" s="443"/>
      <c r="I186" s="443"/>
      <c r="J186" s="443"/>
      <c r="K186" s="443"/>
      <c r="L186" s="443"/>
      <c r="M186" s="443"/>
      <c r="N186" s="443"/>
      <c r="O186" s="501"/>
      <c r="P186" s="502"/>
      <c r="Q186" s="810"/>
      <c r="R186" s="810"/>
      <c r="S186" s="811"/>
      <c r="T186" s="456"/>
      <c r="U186" s="426"/>
      <c r="V186" s="426"/>
    </row>
    <row r="187" ht="30" customHeight="1" spans="1:22">
      <c r="A187" s="453"/>
      <c r="B187" s="739"/>
      <c r="C187" s="582" t="s">
        <v>13</v>
      </c>
      <c r="D187" s="582" t="s">
        <v>14</v>
      </c>
      <c r="E187" s="582" t="s">
        <v>61</v>
      </c>
      <c r="F187" s="582" t="s">
        <v>62</v>
      </c>
      <c r="G187" s="582" t="s">
        <v>16</v>
      </c>
      <c r="H187" s="582" t="s">
        <v>92</v>
      </c>
      <c r="I187" s="582" t="s">
        <v>93</v>
      </c>
      <c r="J187" s="582" t="s">
        <v>18</v>
      </c>
      <c r="K187" s="582" t="s">
        <v>19</v>
      </c>
      <c r="L187" s="582" t="s">
        <v>94</v>
      </c>
      <c r="M187" s="637" t="s">
        <v>95</v>
      </c>
      <c r="N187" s="582" t="s">
        <v>21</v>
      </c>
      <c r="O187" s="555" t="s">
        <v>22</v>
      </c>
      <c r="P187" s="788" t="s">
        <v>23</v>
      </c>
      <c r="Q187" s="812"/>
      <c r="R187" s="812"/>
      <c r="S187" s="813"/>
      <c r="T187" s="456"/>
      <c r="U187" s="426"/>
      <c r="V187" s="426"/>
    </row>
    <row r="188" ht="30" customHeight="1" spans="1:22">
      <c r="A188" s="453"/>
      <c r="B188" s="464" t="s">
        <v>96</v>
      </c>
      <c r="C188" s="479" t="s">
        <v>24</v>
      </c>
      <c r="D188" s="731">
        <v>287.5</v>
      </c>
      <c r="E188" s="731">
        <v>291.5</v>
      </c>
      <c r="F188" s="731">
        <v>262.5</v>
      </c>
      <c r="G188" s="731">
        <v>59.5</v>
      </c>
      <c r="H188" s="731">
        <v>61</v>
      </c>
      <c r="I188" s="731">
        <v>7.3</v>
      </c>
      <c r="J188" s="731">
        <v>88.5</v>
      </c>
      <c r="K188" s="731">
        <v>109</v>
      </c>
      <c r="L188" s="772">
        <v>55.38</v>
      </c>
      <c r="M188" s="176">
        <v>8</v>
      </c>
      <c r="N188" s="176">
        <v>18</v>
      </c>
      <c r="O188" s="176">
        <v>1248.18</v>
      </c>
      <c r="P188" s="759"/>
      <c r="Q188" s="789"/>
      <c r="R188" s="789"/>
      <c r="S188" s="790"/>
      <c r="T188" s="456"/>
      <c r="U188" s="426"/>
      <c r="V188" s="426"/>
    </row>
    <row r="189" ht="30" customHeight="1" spans="1:22">
      <c r="A189" s="453"/>
      <c r="B189" s="464"/>
      <c r="C189" s="481" t="s">
        <v>25</v>
      </c>
      <c r="D189" s="755">
        <v>227</v>
      </c>
      <c r="E189" s="731">
        <v>200</v>
      </c>
      <c r="F189" s="731">
        <v>283.05</v>
      </c>
      <c r="G189" s="731">
        <v>65</v>
      </c>
      <c r="H189" s="731">
        <v>101.5</v>
      </c>
      <c r="I189" s="731">
        <v>5</v>
      </c>
      <c r="J189" s="731">
        <v>86</v>
      </c>
      <c r="K189" s="731">
        <v>105</v>
      </c>
      <c r="L189" s="772">
        <v>46.91</v>
      </c>
      <c r="M189" s="176">
        <v>3</v>
      </c>
      <c r="N189" s="176">
        <v>22</v>
      </c>
      <c r="O189" s="176">
        <v>1144.46</v>
      </c>
      <c r="P189" s="759"/>
      <c r="Q189" s="789"/>
      <c r="R189" s="789"/>
      <c r="S189" s="790"/>
      <c r="T189" s="456"/>
      <c r="U189" s="426"/>
      <c r="V189" s="426"/>
    </row>
    <row r="190" ht="30" customHeight="1" spans="1:22">
      <c r="A190" s="453"/>
      <c r="B190" s="464"/>
      <c r="C190" s="479" t="s">
        <v>26</v>
      </c>
      <c r="D190" s="755">
        <v>219</v>
      </c>
      <c r="E190" s="731">
        <v>127.5</v>
      </c>
      <c r="F190" s="731">
        <v>311.06</v>
      </c>
      <c r="G190" s="731">
        <v>84</v>
      </c>
      <c r="H190" s="731">
        <v>48.2</v>
      </c>
      <c r="I190" s="731">
        <v>3.5</v>
      </c>
      <c r="J190" s="731">
        <v>61.7</v>
      </c>
      <c r="K190" s="731">
        <v>109</v>
      </c>
      <c r="L190" s="772">
        <v>53.23</v>
      </c>
      <c r="M190" s="176">
        <v>4</v>
      </c>
      <c r="N190" s="176">
        <v>26</v>
      </c>
      <c r="O190" s="176">
        <v>1047.19</v>
      </c>
      <c r="P190" s="759"/>
      <c r="Q190" s="789"/>
      <c r="R190" s="789"/>
      <c r="S190" s="790"/>
      <c r="T190" s="456"/>
      <c r="U190" s="426"/>
      <c r="V190" s="426"/>
    </row>
    <row r="191" ht="30" customHeight="1" spans="1:22">
      <c r="A191" s="453"/>
      <c r="B191" s="464"/>
      <c r="C191" s="483" t="s">
        <v>27</v>
      </c>
      <c r="D191" s="755"/>
      <c r="E191" s="731"/>
      <c r="F191" s="731"/>
      <c r="G191" s="731"/>
      <c r="H191" s="731"/>
      <c r="I191" s="731"/>
      <c r="J191" s="731"/>
      <c r="K191" s="731"/>
      <c r="L191" s="772"/>
      <c r="M191" s="176"/>
      <c r="N191" s="176"/>
      <c r="O191" s="176"/>
      <c r="P191" s="759"/>
      <c r="Q191" s="789"/>
      <c r="R191" s="789"/>
      <c r="S191" s="790"/>
      <c r="T191" s="456"/>
      <c r="U191" s="426"/>
      <c r="V191" s="426"/>
    </row>
    <row r="192" ht="30" customHeight="1" spans="1:22">
      <c r="A192" s="453"/>
      <c r="B192" s="464"/>
      <c r="C192" s="483" t="s">
        <v>22</v>
      </c>
      <c r="D192" s="755">
        <f>SUM(D188:D191)</f>
        <v>733.5</v>
      </c>
      <c r="E192" s="755">
        <f>SUM(E188:E191)</f>
        <v>619</v>
      </c>
      <c r="F192" s="755">
        <f>SUM(F188:F191)</f>
        <v>856.61</v>
      </c>
      <c r="G192" s="755">
        <f>SUM(G188:G191)</f>
        <v>208.5</v>
      </c>
      <c r="H192" s="755">
        <f>SUM(H188:H191)</f>
        <v>210.7</v>
      </c>
      <c r="I192" s="755">
        <f t="shared" ref="I192:O192" si="27">SUM(I188:I191)</f>
        <v>15.8</v>
      </c>
      <c r="J192" s="755">
        <f t="shared" si="27"/>
        <v>236.2</v>
      </c>
      <c r="K192" s="755">
        <f t="shared" si="27"/>
        <v>323</v>
      </c>
      <c r="L192" s="755">
        <f t="shared" si="27"/>
        <v>155.52</v>
      </c>
      <c r="M192" s="755">
        <f t="shared" si="27"/>
        <v>15</v>
      </c>
      <c r="N192" s="755">
        <f t="shared" si="27"/>
        <v>66</v>
      </c>
      <c r="O192" s="755">
        <f t="shared" si="27"/>
        <v>3439.83</v>
      </c>
      <c r="P192" s="759"/>
      <c r="Q192" s="789"/>
      <c r="R192" s="789"/>
      <c r="S192" s="790"/>
      <c r="T192" s="456"/>
      <c r="U192" s="426"/>
      <c r="V192" s="426"/>
    </row>
    <row r="193" ht="30" customHeight="1" spans="1:22">
      <c r="A193" s="453"/>
      <c r="B193" s="450" t="s">
        <v>97</v>
      </c>
      <c r="C193" s="483" t="s">
        <v>24</v>
      </c>
      <c r="D193" s="814">
        <v>0.818877650291708</v>
      </c>
      <c r="E193" s="485">
        <v>0.877517462883142</v>
      </c>
      <c r="F193" s="485">
        <v>0.872512625372291</v>
      </c>
      <c r="G193" s="485">
        <v>0.783754208754209</v>
      </c>
      <c r="H193" s="485">
        <v>0.850343563902886</v>
      </c>
      <c r="I193" s="485">
        <v>0.826023391812865</v>
      </c>
      <c r="J193" s="485">
        <v>0.840949119373777</v>
      </c>
      <c r="K193" s="485">
        <v>0.144736842105263</v>
      </c>
      <c r="L193" s="544">
        <v>0.886135135135135</v>
      </c>
      <c r="M193" s="586">
        <v>0.970720720720721</v>
      </c>
      <c r="N193" s="586">
        <v>0.892958698830409</v>
      </c>
      <c r="O193" s="586">
        <v>0.856033839492045</v>
      </c>
      <c r="P193" s="759"/>
      <c r="Q193" s="789"/>
      <c r="R193" s="789"/>
      <c r="S193" s="790"/>
      <c r="T193" s="456"/>
      <c r="U193" s="426"/>
      <c r="V193" s="426"/>
    </row>
    <row r="194" ht="30" customHeight="1" spans="1:22">
      <c r="A194" s="453"/>
      <c r="B194" s="464"/>
      <c r="C194" s="481" t="s">
        <v>25</v>
      </c>
      <c r="D194" s="814">
        <v>0.786414996600512</v>
      </c>
      <c r="E194" s="485">
        <v>0.874841334911413</v>
      </c>
      <c r="F194" s="485">
        <v>0.872845546375894</v>
      </c>
      <c r="G194" s="485">
        <v>0.805501033057851</v>
      </c>
      <c r="H194" s="485">
        <v>0.852309538092382</v>
      </c>
      <c r="I194" s="485">
        <v>0.876724137931035</v>
      </c>
      <c r="J194" s="485">
        <v>0.855340622371741</v>
      </c>
      <c r="K194" s="485">
        <v>0.144736842105263</v>
      </c>
      <c r="L194" s="544">
        <v>0.893494332183342</v>
      </c>
      <c r="M194" s="586">
        <v>0.982438016528926</v>
      </c>
      <c r="N194" s="586">
        <v>0.895697258533043</v>
      </c>
      <c r="O194" s="586">
        <v>0.857165342187361</v>
      </c>
      <c r="P194" s="759"/>
      <c r="Q194" s="789"/>
      <c r="R194" s="789"/>
      <c r="S194" s="790"/>
      <c r="T194" s="456"/>
      <c r="U194" s="426"/>
      <c r="V194" s="426"/>
    </row>
    <row r="195" ht="30" customHeight="1" spans="1:22">
      <c r="A195" s="453"/>
      <c r="B195" s="464"/>
      <c r="C195" s="479" t="s">
        <v>26</v>
      </c>
      <c r="D195" s="814">
        <v>0.790678446203549</v>
      </c>
      <c r="E195" s="485">
        <v>0.880309798621764</v>
      </c>
      <c r="F195" s="485">
        <v>0.886937516959394</v>
      </c>
      <c r="G195" s="485">
        <v>0.858981693363844</v>
      </c>
      <c r="H195" s="485">
        <v>0.873287077189939</v>
      </c>
      <c r="I195" s="485">
        <v>0.91869918699187</v>
      </c>
      <c r="J195" s="485">
        <v>0.841285347043702</v>
      </c>
      <c r="K195" s="485">
        <v>0.144736842105263</v>
      </c>
      <c r="L195" s="544">
        <v>0.882459093034128</v>
      </c>
      <c r="M195" s="586">
        <v>0.980140186915888</v>
      </c>
      <c r="N195" s="586">
        <v>0.869640333333333</v>
      </c>
      <c r="O195" s="586">
        <v>0.870581540516755</v>
      </c>
      <c r="P195" s="759"/>
      <c r="Q195" s="789"/>
      <c r="R195" s="789"/>
      <c r="S195" s="790"/>
      <c r="T195" s="456"/>
      <c r="U195" s="426"/>
      <c r="V195" s="426"/>
    </row>
    <row r="196" ht="30" customHeight="1" spans="1:22">
      <c r="A196" s="453"/>
      <c r="B196" s="464"/>
      <c r="C196" s="483" t="s">
        <v>27</v>
      </c>
      <c r="D196" s="814"/>
      <c r="E196" s="485"/>
      <c r="F196" s="485"/>
      <c r="G196" s="485"/>
      <c r="H196" s="485"/>
      <c r="I196" s="485"/>
      <c r="J196" s="485"/>
      <c r="K196" s="485"/>
      <c r="L196" s="544"/>
      <c r="M196" s="586"/>
      <c r="N196" s="586"/>
      <c r="O196" s="586"/>
      <c r="P196" s="759"/>
      <c r="Q196" s="789"/>
      <c r="R196" s="789"/>
      <c r="S196" s="790"/>
      <c r="T196" s="456"/>
      <c r="U196" s="426"/>
      <c r="V196" s="426"/>
    </row>
    <row r="197" ht="30" customHeight="1" spans="1:22">
      <c r="A197" s="453"/>
      <c r="B197" s="464"/>
      <c r="C197" s="483" t="s">
        <v>28</v>
      </c>
      <c r="D197" s="814">
        <f>AVERAGE(D193:D196)</f>
        <v>0.798657031031923</v>
      </c>
      <c r="E197" s="814">
        <f t="shared" ref="E197:O197" si="28">AVERAGE(E193:E196)</f>
        <v>0.87755619880544</v>
      </c>
      <c r="F197" s="814">
        <f t="shared" si="28"/>
        <v>0.87743189623586</v>
      </c>
      <c r="G197" s="814">
        <f t="shared" si="28"/>
        <v>0.816078978391968</v>
      </c>
      <c r="H197" s="814">
        <f t="shared" si="28"/>
        <v>0.858646726395069</v>
      </c>
      <c r="I197" s="814">
        <f t="shared" si="28"/>
        <v>0.873815572245257</v>
      </c>
      <c r="J197" s="814">
        <f t="shared" si="28"/>
        <v>0.84585836292974</v>
      </c>
      <c r="K197" s="814">
        <f t="shared" si="28"/>
        <v>0.144736842105263</v>
      </c>
      <c r="L197" s="814">
        <f t="shared" si="28"/>
        <v>0.887362853450868</v>
      </c>
      <c r="M197" s="814">
        <f t="shared" si="28"/>
        <v>0.977766308055178</v>
      </c>
      <c r="N197" s="814">
        <f t="shared" si="28"/>
        <v>0.886098763565595</v>
      </c>
      <c r="O197" s="814">
        <f t="shared" si="28"/>
        <v>0.861260240732054</v>
      </c>
      <c r="P197" s="759"/>
      <c r="Q197" s="789"/>
      <c r="R197" s="789"/>
      <c r="S197" s="790"/>
      <c r="T197" s="456"/>
      <c r="U197" s="426"/>
      <c r="V197" s="426"/>
    </row>
    <row r="198" ht="30" customHeight="1" spans="1:22">
      <c r="A198" s="453"/>
      <c r="B198" s="450" t="s">
        <v>98</v>
      </c>
      <c r="C198" s="483" t="s">
        <v>24</v>
      </c>
      <c r="D198" s="814">
        <v>0.895986794053394</v>
      </c>
      <c r="E198" s="485">
        <v>0.905975641715031</v>
      </c>
      <c r="F198" s="485">
        <v>0.892414639183441</v>
      </c>
      <c r="G198" s="485">
        <v>0.797060921672136</v>
      </c>
      <c r="H198" s="485">
        <v>0.874787935909519</v>
      </c>
      <c r="I198" s="485">
        <v>0.872586872586873</v>
      </c>
      <c r="J198" s="485">
        <v>0.879007926361544</v>
      </c>
      <c r="K198" s="485">
        <v>0.8</v>
      </c>
      <c r="L198" s="544">
        <v>0.932667690732207</v>
      </c>
      <c r="M198" s="586">
        <v>0.988532110091743</v>
      </c>
      <c r="N198" s="586">
        <v>0.906375440549063</v>
      </c>
      <c r="O198" s="586">
        <v>0.887503443495744</v>
      </c>
      <c r="P198" s="759"/>
      <c r="Q198" s="789"/>
      <c r="R198" s="789"/>
      <c r="S198" s="790"/>
      <c r="T198" s="456"/>
      <c r="U198" s="426"/>
      <c r="V198" s="426"/>
    </row>
    <row r="199" ht="30" customHeight="1" spans="1:22">
      <c r="A199" s="453"/>
      <c r="B199" s="464"/>
      <c r="C199" s="481" t="s">
        <v>25</v>
      </c>
      <c r="D199" s="814">
        <v>0.856343744001755</v>
      </c>
      <c r="E199" s="485">
        <v>0.894081302690419</v>
      </c>
      <c r="F199" s="485">
        <v>0.894027503302045</v>
      </c>
      <c r="G199" s="485">
        <v>0.819254005778828</v>
      </c>
      <c r="H199" s="485">
        <v>0.907569466624082</v>
      </c>
      <c r="I199" s="485">
        <v>0.916216216216216</v>
      </c>
      <c r="J199" s="485">
        <v>0.898674521354934</v>
      </c>
      <c r="K199" s="485">
        <v>0.826666666666667</v>
      </c>
      <c r="L199" s="544">
        <v>0.936812079496481</v>
      </c>
      <c r="M199" s="586">
        <v>0.988565488565489</v>
      </c>
      <c r="N199" s="586">
        <v>0.912091051950453</v>
      </c>
      <c r="O199" s="586">
        <v>0.88675153443896</v>
      </c>
      <c r="P199" s="759"/>
      <c r="Q199" s="789"/>
      <c r="R199" s="789"/>
      <c r="S199" s="790"/>
      <c r="T199" s="456"/>
      <c r="U199" s="426"/>
      <c r="V199" s="426"/>
    </row>
    <row r="200" ht="30" customHeight="1" spans="1:22">
      <c r="A200" s="453"/>
      <c r="B200" s="464"/>
      <c r="C200" s="479" t="s">
        <v>26</v>
      </c>
      <c r="D200" s="814">
        <v>0.890176001103239</v>
      </c>
      <c r="E200" s="485">
        <v>0.892782932957962</v>
      </c>
      <c r="F200" s="485">
        <v>0.91081275442386</v>
      </c>
      <c r="G200" s="485">
        <v>0.880128956623681</v>
      </c>
      <c r="H200" s="485">
        <v>0.911386676321506</v>
      </c>
      <c r="I200" s="485">
        <v>0.945606694560669</v>
      </c>
      <c r="J200" s="485">
        <v>0.86884723623427</v>
      </c>
      <c r="K200" s="485">
        <v>0.727272727272727</v>
      </c>
      <c r="L200" s="544">
        <v>0.928680370374015</v>
      </c>
      <c r="M200" s="586">
        <v>0.98938679245283</v>
      </c>
      <c r="N200" s="586">
        <v>0.892854551676934</v>
      </c>
      <c r="O200" s="586">
        <v>0.899764864665493</v>
      </c>
      <c r="P200" s="759"/>
      <c r="Q200" s="789"/>
      <c r="R200" s="789"/>
      <c r="S200" s="790"/>
      <c r="T200" s="456"/>
      <c r="U200" s="426"/>
      <c r="V200" s="426"/>
    </row>
    <row r="201" ht="30" customHeight="1" spans="1:22">
      <c r="A201" s="453"/>
      <c r="B201" s="464"/>
      <c r="C201" s="483" t="s">
        <v>27</v>
      </c>
      <c r="D201" s="815"/>
      <c r="E201" s="485"/>
      <c r="F201" s="485"/>
      <c r="G201" s="485"/>
      <c r="H201" s="485"/>
      <c r="I201" s="485"/>
      <c r="J201" s="485"/>
      <c r="K201" s="485"/>
      <c r="L201" s="544"/>
      <c r="M201" s="485"/>
      <c r="N201" s="485"/>
      <c r="O201" s="485"/>
      <c r="P201" s="759"/>
      <c r="Q201" s="789"/>
      <c r="R201" s="789"/>
      <c r="S201" s="790"/>
      <c r="T201" s="456"/>
      <c r="U201" s="426"/>
      <c r="V201" s="426"/>
    </row>
    <row r="202" ht="30" customHeight="1" spans="1:22">
      <c r="A202" s="453"/>
      <c r="B202" s="572"/>
      <c r="C202" s="573" t="s">
        <v>28</v>
      </c>
      <c r="D202" s="816">
        <f>AVERAGE(D198:D201)</f>
        <v>0.880835513052796</v>
      </c>
      <c r="E202" s="816">
        <f t="shared" ref="E202:O202" si="29">AVERAGE(E198:E201)</f>
        <v>0.897613292454471</v>
      </c>
      <c r="F202" s="816">
        <f t="shared" si="29"/>
        <v>0.899084965636449</v>
      </c>
      <c r="G202" s="816">
        <f t="shared" si="29"/>
        <v>0.832147961358215</v>
      </c>
      <c r="H202" s="816">
        <f t="shared" si="29"/>
        <v>0.897914692951702</v>
      </c>
      <c r="I202" s="816">
        <f t="shared" si="29"/>
        <v>0.911469927787919</v>
      </c>
      <c r="J202" s="816">
        <f t="shared" si="29"/>
        <v>0.882176561316916</v>
      </c>
      <c r="K202" s="816">
        <f t="shared" si="29"/>
        <v>0.784646464646465</v>
      </c>
      <c r="L202" s="816">
        <f t="shared" si="29"/>
        <v>0.932720046867568</v>
      </c>
      <c r="M202" s="816">
        <f t="shared" si="29"/>
        <v>0.988828130370021</v>
      </c>
      <c r="N202" s="816">
        <f t="shared" si="29"/>
        <v>0.90377368139215</v>
      </c>
      <c r="O202" s="816">
        <f t="shared" si="29"/>
        <v>0.891339947533399</v>
      </c>
      <c r="P202" s="765"/>
      <c r="Q202" s="791"/>
      <c r="R202" s="791"/>
      <c r="S202" s="792"/>
      <c r="T202" s="456"/>
      <c r="U202" s="426"/>
      <c r="V202" s="426"/>
    </row>
    <row r="203" ht="70" customHeight="1" spans="1:22">
      <c r="A203" s="453"/>
      <c r="B203" s="575"/>
      <c r="C203" s="576"/>
      <c r="D203" s="817"/>
      <c r="E203" s="818"/>
      <c r="F203" s="818"/>
      <c r="G203" s="818"/>
      <c r="H203" s="818"/>
      <c r="I203" s="818"/>
      <c r="J203" s="818"/>
      <c r="K203" s="818"/>
      <c r="L203" s="818"/>
      <c r="M203" s="818"/>
      <c r="N203" s="818"/>
      <c r="O203" s="818"/>
      <c r="P203" s="842"/>
      <c r="Q203" s="842"/>
      <c r="R203" s="842"/>
      <c r="S203" s="842"/>
      <c r="T203" s="456"/>
      <c r="U203" s="426"/>
      <c r="V203" s="426"/>
    </row>
    <row r="204" ht="70" customHeight="1" spans="1:22">
      <c r="A204" s="453"/>
      <c r="B204" s="575"/>
      <c r="C204" s="576"/>
      <c r="D204" s="817"/>
      <c r="E204" s="818"/>
      <c r="F204" s="818"/>
      <c r="G204" s="818"/>
      <c r="H204" s="818"/>
      <c r="I204" s="818"/>
      <c r="J204" s="818"/>
      <c r="K204" s="818"/>
      <c r="L204" s="818"/>
      <c r="M204" s="818"/>
      <c r="N204" s="818"/>
      <c r="O204" s="818"/>
      <c r="P204" s="842"/>
      <c r="Q204" s="842"/>
      <c r="R204" s="842"/>
      <c r="S204" s="842"/>
      <c r="T204" s="456"/>
      <c r="U204" s="426"/>
      <c r="V204" s="426"/>
    </row>
    <row r="205" ht="70" customHeight="1" spans="1:22">
      <c r="A205" s="453"/>
      <c r="B205" s="575"/>
      <c r="C205" s="576"/>
      <c r="D205" s="817"/>
      <c r="E205" s="818"/>
      <c r="F205" s="818"/>
      <c r="G205" s="818"/>
      <c r="H205" s="818"/>
      <c r="I205" s="818"/>
      <c r="J205" s="818"/>
      <c r="K205" s="818"/>
      <c r="L205" s="818"/>
      <c r="M205" s="818"/>
      <c r="N205" s="818"/>
      <c r="O205" s="818"/>
      <c r="P205" s="842"/>
      <c r="Q205" s="842"/>
      <c r="R205" s="842"/>
      <c r="S205" s="842"/>
      <c r="T205" s="456"/>
      <c r="U205" s="426"/>
      <c r="V205" s="426"/>
    </row>
    <row r="206" ht="70" customHeight="1" spans="1:22">
      <c r="A206" s="453"/>
      <c r="B206" s="453"/>
      <c r="C206" s="453"/>
      <c r="D206" s="453"/>
      <c r="E206" s="453"/>
      <c r="F206" s="453"/>
      <c r="G206" s="453"/>
      <c r="H206" s="453"/>
      <c r="I206" s="453"/>
      <c r="J206" s="453"/>
      <c r="K206" s="453"/>
      <c r="L206" s="453"/>
      <c r="M206" s="453"/>
      <c r="N206" s="453"/>
      <c r="O206" s="453"/>
      <c r="P206" s="453"/>
      <c r="Q206" s="456"/>
      <c r="R206" s="456"/>
      <c r="S206" s="456"/>
      <c r="T206" s="456"/>
      <c r="U206" s="426"/>
      <c r="V206" s="426"/>
    </row>
    <row r="207" ht="30" customHeight="1" spans="1:22">
      <c r="A207" s="453"/>
      <c r="B207" s="579" t="s">
        <v>99</v>
      </c>
      <c r="C207" s="443"/>
      <c r="D207" s="443"/>
      <c r="E207" s="443"/>
      <c r="F207" s="443"/>
      <c r="G207" s="443"/>
      <c r="H207" s="443"/>
      <c r="I207" s="443"/>
      <c r="J207" s="443"/>
      <c r="K207" s="443"/>
      <c r="L207" s="443"/>
      <c r="M207" s="443"/>
      <c r="N207" s="443"/>
      <c r="O207" s="501"/>
      <c r="P207" s="502"/>
      <c r="Q207" s="502"/>
      <c r="R207" s="502"/>
      <c r="S207" s="503"/>
      <c r="T207" s="456"/>
      <c r="U207" s="426"/>
      <c r="V207" s="426"/>
    </row>
    <row r="208" ht="30" customHeight="1" spans="1:22">
      <c r="A208" s="453"/>
      <c r="B208" s="739"/>
      <c r="C208" s="582" t="s">
        <v>13</v>
      </c>
      <c r="D208" s="582" t="s">
        <v>14</v>
      </c>
      <c r="E208" s="582" t="s">
        <v>61</v>
      </c>
      <c r="F208" s="582" t="s">
        <v>62</v>
      </c>
      <c r="G208" s="582" t="s">
        <v>16</v>
      </c>
      <c r="H208" s="582" t="s">
        <v>92</v>
      </c>
      <c r="I208" s="582" t="s">
        <v>93</v>
      </c>
      <c r="J208" s="582" t="s">
        <v>18</v>
      </c>
      <c r="K208" s="582" t="s">
        <v>19</v>
      </c>
      <c r="L208" s="582" t="s">
        <v>94</v>
      </c>
      <c r="M208" s="637" t="s">
        <v>95</v>
      </c>
      <c r="N208" s="582" t="s">
        <v>21</v>
      </c>
      <c r="O208" s="555" t="s">
        <v>22</v>
      </c>
      <c r="P208" s="843" t="s">
        <v>23</v>
      </c>
      <c r="Q208" s="884"/>
      <c r="R208" s="884"/>
      <c r="S208" s="885"/>
      <c r="T208" s="456"/>
      <c r="U208" s="426"/>
      <c r="V208" s="426"/>
    </row>
    <row r="209" ht="30" customHeight="1" spans="1:22">
      <c r="A209" s="453"/>
      <c r="B209" s="464" t="s">
        <v>96</v>
      </c>
      <c r="C209" s="570" t="s">
        <v>30</v>
      </c>
      <c r="D209" s="583">
        <v>227</v>
      </c>
      <c r="E209" s="583">
        <v>200</v>
      </c>
      <c r="F209" s="583">
        <v>283.05</v>
      </c>
      <c r="G209" s="583">
        <v>65</v>
      </c>
      <c r="H209" s="583">
        <v>101.5</v>
      </c>
      <c r="I209" s="583">
        <v>5</v>
      </c>
      <c r="J209" s="583">
        <v>86</v>
      </c>
      <c r="K209" s="583">
        <v>105</v>
      </c>
      <c r="L209" s="638">
        <v>46.91</v>
      </c>
      <c r="M209" s="583">
        <v>3</v>
      </c>
      <c r="N209" s="583">
        <v>22</v>
      </c>
      <c r="O209" s="583">
        <v>1144.46</v>
      </c>
      <c r="P209" s="759"/>
      <c r="Q209" s="789"/>
      <c r="R209" s="789"/>
      <c r="S209" s="790"/>
      <c r="T209" s="456"/>
      <c r="U209" s="426"/>
      <c r="V209" s="426"/>
    </row>
    <row r="210" ht="30" customHeight="1" spans="1:22">
      <c r="A210" s="453"/>
      <c r="B210" s="464"/>
      <c r="C210" s="570" t="s">
        <v>31</v>
      </c>
      <c r="D210" s="480">
        <f>L225</f>
        <v>219</v>
      </c>
      <c r="E210" s="480">
        <f>L226</f>
        <v>127.5</v>
      </c>
      <c r="F210" s="480">
        <f>L227</f>
        <v>311.06</v>
      </c>
      <c r="G210" s="480">
        <f>L228</f>
        <v>84</v>
      </c>
      <c r="H210" s="480">
        <f>L229</f>
        <v>48.2</v>
      </c>
      <c r="I210" s="480">
        <f>L230</f>
        <v>3.5</v>
      </c>
      <c r="J210" s="480">
        <f>L231</f>
        <v>61.7</v>
      </c>
      <c r="K210" s="480">
        <f>L232</f>
        <v>109</v>
      </c>
      <c r="L210" s="538">
        <f>L233</f>
        <v>53.23</v>
      </c>
      <c r="M210" s="480">
        <f>L234</f>
        <v>4</v>
      </c>
      <c r="N210" s="480">
        <f>L235</f>
        <v>26</v>
      </c>
      <c r="O210" s="480">
        <f>L236</f>
        <v>1047.19</v>
      </c>
      <c r="P210" s="759"/>
      <c r="Q210" s="789"/>
      <c r="R210" s="789"/>
      <c r="S210" s="790"/>
      <c r="T210" s="456"/>
      <c r="U210" s="426"/>
      <c r="V210" s="426"/>
    </row>
    <row r="211" ht="30" customHeight="1" spans="1:22">
      <c r="A211" s="453"/>
      <c r="B211" s="464"/>
      <c r="C211" s="570" t="s">
        <v>32</v>
      </c>
      <c r="D211" s="480">
        <f t="shared" ref="D211:O211" si="30">D210-D209</f>
        <v>-8</v>
      </c>
      <c r="E211" s="480">
        <f t="shared" si="30"/>
        <v>-72.5</v>
      </c>
      <c r="F211" s="480">
        <f t="shared" si="30"/>
        <v>28.01</v>
      </c>
      <c r="G211" s="480">
        <f t="shared" si="30"/>
        <v>19</v>
      </c>
      <c r="H211" s="480">
        <f t="shared" si="30"/>
        <v>-53.3</v>
      </c>
      <c r="I211" s="480">
        <f t="shared" si="30"/>
        <v>-1.5</v>
      </c>
      <c r="J211" s="480">
        <f t="shared" si="30"/>
        <v>-24.3</v>
      </c>
      <c r="K211" s="480">
        <f t="shared" si="30"/>
        <v>4</v>
      </c>
      <c r="L211" s="538">
        <f t="shared" si="30"/>
        <v>6.32</v>
      </c>
      <c r="M211" s="480">
        <f t="shared" si="30"/>
        <v>1</v>
      </c>
      <c r="N211" s="480">
        <f t="shared" si="30"/>
        <v>4</v>
      </c>
      <c r="O211" s="844">
        <f t="shared" si="30"/>
        <v>-97.27</v>
      </c>
      <c r="P211" s="759"/>
      <c r="Q211" s="789"/>
      <c r="R211" s="789"/>
      <c r="S211" s="790"/>
      <c r="T211" s="456"/>
      <c r="U211" s="426"/>
      <c r="V211" s="426"/>
    </row>
    <row r="212" ht="30" customHeight="1" spans="1:22">
      <c r="A212" s="453"/>
      <c r="B212" s="469"/>
      <c r="C212" s="570" t="s">
        <v>50</v>
      </c>
      <c r="D212" s="584">
        <f t="shared" ref="D212:O212" si="31">D211/D209</f>
        <v>-0.0352422907488987</v>
      </c>
      <c r="E212" s="584">
        <f t="shared" si="31"/>
        <v>-0.3625</v>
      </c>
      <c r="F212" s="584">
        <f t="shared" si="31"/>
        <v>0.0989577813107225</v>
      </c>
      <c r="G212" s="584">
        <f t="shared" si="31"/>
        <v>0.292307692307692</v>
      </c>
      <c r="H212" s="584">
        <f t="shared" si="31"/>
        <v>-0.52512315270936</v>
      </c>
      <c r="I212" s="584">
        <f t="shared" si="31"/>
        <v>-0.3</v>
      </c>
      <c r="J212" s="584">
        <f t="shared" si="31"/>
        <v>-0.282558139534884</v>
      </c>
      <c r="K212" s="584">
        <f t="shared" si="31"/>
        <v>0.0380952380952381</v>
      </c>
      <c r="L212" s="639">
        <f t="shared" si="31"/>
        <v>0.134726071200171</v>
      </c>
      <c r="M212" s="584">
        <f t="shared" si="31"/>
        <v>0.333333333333333</v>
      </c>
      <c r="N212" s="584">
        <f t="shared" si="31"/>
        <v>0.181818181818182</v>
      </c>
      <c r="O212" s="584">
        <f t="shared" si="31"/>
        <v>-0.0849920486517659</v>
      </c>
      <c r="P212" s="759"/>
      <c r="Q212" s="789"/>
      <c r="R212" s="789"/>
      <c r="S212" s="790"/>
      <c r="T212" s="456"/>
      <c r="U212" s="426"/>
      <c r="V212" s="426"/>
    </row>
    <row r="213" ht="30" customHeight="1" spans="1:22">
      <c r="A213" s="453"/>
      <c r="B213" s="464" t="s">
        <v>97</v>
      </c>
      <c r="C213" s="481" t="s">
        <v>30</v>
      </c>
      <c r="D213" s="733">
        <v>0.786414996600512</v>
      </c>
      <c r="E213" s="733">
        <v>0.874841334911413</v>
      </c>
      <c r="F213" s="733">
        <v>0.872845546375894</v>
      </c>
      <c r="G213" s="733">
        <v>0.805501033057851</v>
      </c>
      <c r="H213" s="733">
        <v>0.852309538092382</v>
      </c>
      <c r="I213" s="733">
        <v>0.876724137931035</v>
      </c>
      <c r="J213" s="733">
        <v>0.855340622371741</v>
      </c>
      <c r="K213" s="733">
        <v>0.144736842105263</v>
      </c>
      <c r="L213" s="778">
        <v>0.893494332183342</v>
      </c>
      <c r="M213" s="733">
        <v>0.982438016528926</v>
      </c>
      <c r="N213" s="733">
        <v>0.895697258533043</v>
      </c>
      <c r="O213" s="733">
        <v>0.857165342187361</v>
      </c>
      <c r="P213" s="759"/>
      <c r="Q213" s="789"/>
      <c r="R213" s="789"/>
      <c r="S213" s="790"/>
      <c r="T213" s="456"/>
      <c r="U213" s="426"/>
      <c r="V213" s="426"/>
    </row>
    <row r="214" ht="30" customHeight="1" spans="1:22">
      <c r="A214" s="453"/>
      <c r="B214" s="464"/>
      <c r="C214" s="570" t="s">
        <v>31</v>
      </c>
      <c r="D214" s="586">
        <f>N225</f>
        <v>0.790678446203549</v>
      </c>
      <c r="E214" s="586">
        <f>N226</f>
        <v>0.880309798621764</v>
      </c>
      <c r="F214" s="586">
        <f>N227</f>
        <v>0.886937516959394</v>
      </c>
      <c r="G214" s="586">
        <f>N228</f>
        <v>0.858981693363844</v>
      </c>
      <c r="H214" s="586">
        <f>N229</f>
        <v>0.873287077189939</v>
      </c>
      <c r="I214" s="586">
        <f>N230</f>
        <v>0.91869918699187</v>
      </c>
      <c r="J214" s="586">
        <f>N231</f>
        <v>0.841285347043702</v>
      </c>
      <c r="K214" s="586">
        <f>N232</f>
        <v>0.144736842105263</v>
      </c>
      <c r="L214" s="562">
        <f>N233</f>
        <v>0.882459093034128</v>
      </c>
      <c r="M214" s="584">
        <f>N234</f>
        <v>0.980140186915888</v>
      </c>
      <c r="N214" s="584">
        <f>N235</f>
        <v>0.869640333333333</v>
      </c>
      <c r="O214" s="584">
        <f>N236</f>
        <v>0.870581540516755</v>
      </c>
      <c r="P214" s="759"/>
      <c r="Q214" s="789"/>
      <c r="R214" s="789"/>
      <c r="S214" s="790"/>
      <c r="T214" s="456"/>
      <c r="U214" s="426"/>
      <c r="V214" s="426"/>
    </row>
    <row r="215" ht="30" customHeight="1" spans="1:22">
      <c r="A215" s="453"/>
      <c r="B215" s="464"/>
      <c r="C215" s="570" t="s">
        <v>32</v>
      </c>
      <c r="D215" s="586">
        <f t="shared" ref="D215:O215" si="32">D214-D213</f>
        <v>0.00426344960303771</v>
      </c>
      <c r="E215" s="586">
        <f t="shared" si="32"/>
        <v>0.00546846371035126</v>
      </c>
      <c r="F215" s="586">
        <f t="shared" si="32"/>
        <v>0.0140919705835001</v>
      </c>
      <c r="G215" s="586">
        <f t="shared" si="32"/>
        <v>0.0534806603059932</v>
      </c>
      <c r="H215" s="586">
        <f t="shared" si="32"/>
        <v>0.0209775390975571</v>
      </c>
      <c r="I215" s="586">
        <f t="shared" si="32"/>
        <v>0.041975049060835</v>
      </c>
      <c r="J215" s="586">
        <f t="shared" si="32"/>
        <v>-0.0140552753280391</v>
      </c>
      <c r="K215" s="586">
        <f t="shared" si="32"/>
        <v>0</v>
      </c>
      <c r="L215" s="562">
        <f t="shared" si="32"/>
        <v>-0.011035239149214</v>
      </c>
      <c r="M215" s="584">
        <f t="shared" si="32"/>
        <v>-0.00229782961303804</v>
      </c>
      <c r="N215" s="584">
        <f t="shared" si="32"/>
        <v>-0.02605692519971</v>
      </c>
      <c r="O215" s="845">
        <f t="shared" si="32"/>
        <v>0.0134161983293941</v>
      </c>
      <c r="P215" s="759"/>
      <c r="Q215" s="789"/>
      <c r="R215" s="789"/>
      <c r="S215" s="790"/>
      <c r="T215" s="456"/>
      <c r="U215" s="426"/>
      <c r="V215" s="426"/>
    </row>
    <row r="216" ht="30" customHeight="1" spans="1:22">
      <c r="A216" s="453"/>
      <c r="B216" s="450" t="s">
        <v>98</v>
      </c>
      <c r="C216" s="481" t="s">
        <v>30</v>
      </c>
      <c r="D216" s="819">
        <v>0.856343744001755</v>
      </c>
      <c r="E216" s="819">
        <v>0.894081302690419</v>
      </c>
      <c r="F216" s="819">
        <v>0.894027503302045</v>
      </c>
      <c r="G216" s="819">
        <v>0.819254005778828</v>
      </c>
      <c r="H216" s="819">
        <v>0.907569466624082</v>
      </c>
      <c r="I216" s="819">
        <v>0.916216216216216</v>
      </c>
      <c r="J216" s="819">
        <v>0.898674521354934</v>
      </c>
      <c r="K216" s="819">
        <v>0.826666666666667</v>
      </c>
      <c r="L216" s="846">
        <v>0.936812079496481</v>
      </c>
      <c r="M216" s="733">
        <v>0.988565488565489</v>
      </c>
      <c r="N216" s="733">
        <v>0.912091051950453</v>
      </c>
      <c r="O216" s="733">
        <v>0.88675153443896</v>
      </c>
      <c r="P216" s="759"/>
      <c r="Q216" s="789"/>
      <c r="R216" s="789"/>
      <c r="S216" s="790"/>
      <c r="T216" s="456"/>
      <c r="U216" s="426"/>
      <c r="V216" s="426"/>
    </row>
    <row r="217" ht="30" customHeight="1" spans="1:22">
      <c r="A217" s="453"/>
      <c r="B217" s="464"/>
      <c r="C217" s="570" t="s">
        <v>31</v>
      </c>
      <c r="D217" s="485">
        <f>P225</f>
        <v>0.890176001103239</v>
      </c>
      <c r="E217" s="485">
        <f>P226</f>
        <v>0.892782932957962</v>
      </c>
      <c r="F217" s="485">
        <f>P227</f>
        <v>0.91081275442386</v>
      </c>
      <c r="G217" s="485">
        <f>P228</f>
        <v>0.880128956623681</v>
      </c>
      <c r="H217" s="485">
        <f>P229</f>
        <v>0.911386676321506</v>
      </c>
      <c r="I217" s="485">
        <f>P230</f>
        <v>0.945606694560669</v>
      </c>
      <c r="J217" s="485">
        <f>P231</f>
        <v>0.86884723623427</v>
      </c>
      <c r="K217" s="485">
        <f>P232</f>
        <v>0.727272727272727</v>
      </c>
      <c r="L217" s="544">
        <f>P233</f>
        <v>0.928680370374015</v>
      </c>
      <c r="M217" s="584">
        <f>P234</f>
        <v>0.98938679245283</v>
      </c>
      <c r="N217" s="584">
        <f>P235</f>
        <v>0.892854551676934</v>
      </c>
      <c r="O217" s="584">
        <f>P236</f>
        <v>0.899764864665493</v>
      </c>
      <c r="P217" s="759"/>
      <c r="Q217" s="789"/>
      <c r="R217" s="789"/>
      <c r="S217" s="790"/>
      <c r="T217" s="456"/>
      <c r="U217" s="426"/>
      <c r="V217" s="426"/>
    </row>
    <row r="218" ht="30" customHeight="1" spans="1:22">
      <c r="A218" s="453"/>
      <c r="B218" s="572"/>
      <c r="C218" s="589" t="s">
        <v>32</v>
      </c>
      <c r="D218" s="678">
        <f t="shared" ref="D218:O218" si="33">D217-D216</f>
        <v>0.0338322571014842</v>
      </c>
      <c r="E218" s="678">
        <f t="shared" si="33"/>
        <v>-0.00129836973245701</v>
      </c>
      <c r="F218" s="678">
        <f t="shared" si="33"/>
        <v>0.0167852511218153</v>
      </c>
      <c r="G218" s="678">
        <f t="shared" si="33"/>
        <v>0.0608749508448527</v>
      </c>
      <c r="H218" s="678">
        <f t="shared" si="33"/>
        <v>0.00381720969742405</v>
      </c>
      <c r="I218" s="678">
        <f t="shared" si="33"/>
        <v>0.0293904783444531</v>
      </c>
      <c r="J218" s="678">
        <f t="shared" si="33"/>
        <v>-0.029827285120664</v>
      </c>
      <c r="K218" s="678">
        <f t="shared" si="33"/>
        <v>-0.0993939393939397</v>
      </c>
      <c r="L218" s="779">
        <f t="shared" si="33"/>
        <v>-0.00813170912246608</v>
      </c>
      <c r="M218" s="732">
        <f t="shared" si="33"/>
        <v>0.000821303887341029</v>
      </c>
      <c r="N218" s="732">
        <f t="shared" si="33"/>
        <v>-0.0192365002735191</v>
      </c>
      <c r="O218" s="847">
        <f t="shared" si="33"/>
        <v>0.0130133302265326</v>
      </c>
      <c r="P218" s="765"/>
      <c r="Q218" s="791"/>
      <c r="R218" s="791"/>
      <c r="S218" s="792"/>
      <c r="T218" s="456"/>
      <c r="U218" s="426"/>
      <c r="V218" s="426"/>
    </row>
    <row r="219" ht="70" customHeight="1" spans="1:22">
      <c r="A219" s="453"/>
      <c r="B219" s="453"/>
      <c r="C219" s="453"/>
      <c r="D219" s="453"/>
      <c r="E219" s="453"/>
      <c r="F219" s="453"/>
      <c r="G219" s="453"/>
      <c r="H219" s="453"/>
      <c r="I219" s="453"/>
      <c r="J219" s="453"/>
      <c r="K219" s="453"/>
      <c r="L219" s="453"/>
      <c r="M219" s="453"/>
      <c r="N219" s="453"/>
      <c r="O219" s="453"/>
      <c r="P219" s="453"/>
      <c r="Q219" s="456"/>
      <c r="R219" s="456"/>
      <c r="S219" s="456"/>
      <c r="T219" s="456"/>
      <c r="U219" s="426"/>
      <c r="V219" s="426"/>
    </row>
    <row r="220" ht="70" customHeight="1" spans="1:22">
      <c r="A220" s="453"/>
      <c r="B220" s="453"/>
      <c r="C220" s="453"/>
      <c r="D220" s="453"/>
      <c r="E220" s="453"/>
      <c r="F220" s="453"/>
      <c r="G220" s="453"/>
      <c r="H220" s="453"/>
      <c r="I220" s="453"/>
      <c r="J220" s="453"/>
      <c r="K220" s="453"/>
      <c r="L220" s="453"/>
      <c r="M220" s="453"/>
      <c r="N220" s="453"/>
      <c r="O220" s="453"/>
      <c r="P220" s="453"/>
      <c r="Q220" s="569"/>
      <c r="R220" s="569"/>
      <c r="S220" s="569"/>
      <c r="T220" s="569"/>
      <c r="U220" s="426"/>
      <c r="V220" s="426"/>
    </row>
    <row r="221" ht="70" customHeight="1" spans="1:22">
      <c r="A221" s="453"/>
      <c r="B221" s="453"/>
      <c r="C221" s="453"/>
      <c r="D221" s="453"/>
      <c r="E221" s="453"/>
      <c r="F221" s="453"/>
      <c r="G221" s="453"/>
      <c r="H221" s="453"/>
      <c r="I221" s="453"/>
      <c r="J221" s="453"/>
      <c r="K221" s="453"/>
      <c r="L221" s="453"/>
      <c r="M221" s="453"/>
      <c r="N221" s="453"/>
      <c r="O221" s="453"/>
      <c r="P221" s="453"/>
      <c r="Q221" s="569"/>
      <c r="R221" s="569"/>
      <c r="S221" s="569"/>
      <c r="T221" s="569"/>
      <c r="U221" s="426"/>
      <c r="V221" s="426"/>
    </row>
    <row r="222" ht="70" customHeight="1" spans="1:22">
      <c r="A222" s="820"/>
      <c r="B222" s="820"/>
      <c r="C222" s="820"/>
      <c r="D222" s="820"/>
      <c r="E222" s="820"/>
      <c r="F222" s="820"/>
      <c r="G222" s="820"/>
      <c r="H222" s="820"/>
      <c r="I222" s="820"/>
      <c r="J222" s="820"/>
      <c r="K222" s="820"/>
      <c r="L222" s="820"/>
      <c r="M222" s="820"/>
      <c r="N222" s="820"/>
      <c r="O222" s="820"/>
      <c r="P222" s="820"/>
      <c r="Q222" s="569"/>
      <c r="R222" s="569"/>
      <c r="S222" s="569"/>
      <c r="T222" s="569"/>
      <c r="U222" s="426"/>
      <c r="V222" s="426"/>
    </row>
    <row r="223" s="414" customFormat="1" ht="30" customHeight="1" spans="1:22">
      <c r="A223" s="569"/>
      <c r="B223" s="457" t="s">
        <v>13</v>
      </c>
      <c r="C223" s="459" t="s">
        <v>33</v>
      </c>
      <c r="D223" s="800" t="s">
        <v>100</v>
      </c>
      <c r="E223" s="553"/>
      <c r="F223" s="800" t="s">
        <v>101</v>
      </c>
      <c r="G223" s="821"/>
      <c r="H223" s="800" t="s">
        <v>102</v>
      </c>
      <c r="I223" s="553"/>
      <c r="J223" s="800" t="s">
        <v>103</v>
      </c>
      <c r="K223" s="821"/>
      <c r="L223" s="800" t="s">
        <v>104</v>
      </c>
      <c r="M223" s="821"/>
      <c r="N223" s="553" t="s">
        <v>97</v>
      </c>
      <c r="O223" s="821"/>
      <c r="P223" s="800" t="s">
        <v>98</v>
      </c>
      <c r="Q223" s="821"/>
      <c r="R223" s="800" t="s">
        <v>23</v>
      </c>
      <c r="S223" s="553"/>
      <c r="T223" s="553"/>
      <c r="U223" s="553"/>
      <c r="V223" s="554"/>
    </row>
    <row r="224" s="414" customFormat="1" ht="30" customHeight="1" spans="1:22">
      <c r="A224" s="569"/>
      <c r="B224" s="460"/>
      <c r="C224" s="462"/>
      <c r="D224" s="637"/>
      <c r="E224" s="555"/>
      <c r="F224" s="637"/>
      <c r="G224" s="740"/>
      <c r="H224" s="637"/>
      <c r="I224" s="555"/>
      <c r="J224" s="637"/>
      <c r="K224" s="740"/>
      <c r="L224" s="637"/>
      <c r="M224" s="740"/>
      <c r="N224" s="555"/>
      <c r="O224" s="740"/>
      <c r="P224" s="637"/>
      <c r="Q224" s="740"/>
      <c r="R224" s="637"/>
      <c r="S224" s="555"/>
      <c r="T224" s="555"/>
      <c r="U224" s="555"/>
      <c r="V224" s="556"/>
    </row>
    <row r="225" s="414" customFormat="1" ht="30" customHeight="1" spans="1:22">
      <c r="A225" s="569"/>
      <c r="B225" s="469" t="s">
        <v>14</v>
      </c>
      <c r="C225" s="822">
        <v>5</v>
      </c>
      <c r="D225" s="466">
        <f>G30</f>
        <v>45</v>
      </c>
      <c r="E225" s="467"/>
      <c r="F225" s="802">
        <f>副表!C57</f>
        <v>1959.33</v>
      </c>
      <c r="G225" s="823"/>
      <c r="H225" s="824">
        <f>副表!F57</f>
        <v>4167</v>
      </c>
      <c r="I225" s="848"/>
      <c r="J225" s="802">
        <f>副表!I57</f>
        <v>1549.2</v>
      </c>
      <c r="K225" s="823"/>
      <c r="L225" s="669">
        <f>副表!Q57</f>
        <v>219</v>
      </c>
      <c r="M225" s="849"/>
      <c r="N225" s="850">
        <f>副表!K57</f>
        <v>0.790678446203549</v>
      </c>
      <c r="O225" s="851"/>
      <c r="P225" s="850">
        <f>副表!X57</f>
        <v>0.890176001103239</v>
      </c>
      <c r="Q225" s="305"/>
      <c r="R225" s="886"/>
      <c r="S225" s="887"/>
      <c r="T225" s="887"/>
      <c r="U225" s="887"/>
      <c r="V225" s="888"/>
    </row>
    <row r="226" s="414" customFormat="1" ht="30" customHeight="1" spans="1:22">
      <c r="A226" s="569"/>
      <c r="B226" s="448" t="s">
        <v>61</v>
      </c>
      <c r="C226" s="825">
        <v>2</v>
      </c>
      <c r="D226" s="98">
        <f>G31</f>
        <v>310</v>
      </c>
      <c r="E226" s="50"/>
      <c r="F226" s="784">
        <f>副表!C58</f>
        <v>9126</v>
      </c>
      <c r="G226" s="805"/>
      <c r="H226" s="826">
        <f>副表!F58</f>
        <v>344702</v>
      </c>
      <c r="I226" s="43"/>
      <c r="J226" s="784">
        <f>副表!I58</f>
        <v>8033.70722222222</v>
      </c>
      <c r="K226" s="805"/>
      <c r="L226" s="852">
        <f>副表!Q58</f>
        <v>127.5</v>
      </c>
      <c r="M226" s="853"/>
      <c r="N226" s="854">
        <f>副表!K58</f>
        <v>0.880309798621764</v>
      </c>
      <c r="O226" s="855"/>
      <c r="P226" s="854">
        <f>副表!X58</f>
        <v>0.892782932957962</v>
      </c>
      <c r="Q226" s="854"/>
      <c r="R226" s="886"/>
      <c r="S226" s="889"/>
      <c r="T226" s="889"/>
      <c r="U226" s="889"/>
      <c r="V226" s="888"/>
    </row>
    <row r="227" s="414" customFormat="1" ht="30" customHeight="1" spans="1:22">
      <c r="A227" s="569"/>
      <c r="B227" s="448" t="s">
        <v>62</v>
      </c>
      <c r="C227" s="827"/>
      <c r="D227" s="466"/>
      <c r="E227" s="467"/>
      <c r="F227" s="784">
        <f>副表!C59</f>
        <v>11866.58</v>
      </c>
      <c r="G227" s="805"/>
      <c r="H227" s="826">
        <f>副表!F59</f>
        <v>208293</v>
      </c>
      <c r="I227" s="43"/>
      <c r="J227" s="784">
        <f>副表!I59</f>
        <v>10524.915</v>
      </c>
      <c r="K227" s="805"/>
      <c r="L227" s="856">
        <f>副表!Q59</f>
        <v>311.06</v>
      </c>
      <c r="M227" s="857"/>
      <c r="N227" s="858">
        <f>副表!K59</f>
        <v>0.886937516959394</v>
      </c>
      <c r="O227" s="859"/>
      <c r="P227" s="858">
        <f>副表!X59</f>
        <v>0.91081275442386</v>
      </c>
      <c r="Q227" s="890"/>
      <c r="R227" s="886"/>
      <c r="S227" s="889"/>
      <c r="T227" s="889"/>
      <c r="U227" s="889"/>
      <c r="V227" s="888"/>
    </row>
    <row r="228" s="414" customFormat="1" ht="30" customHeight="1" spans="1:22">
      <c r="A228" s="569"/>
      <c r="B228" s="448" t="s">
        <v>16</v>
      </c>
      <c r="C228" s="828">
        <v>7</v>
      </c>
      <c r="D228" s="468">
        <f>G32</f>
        <v>85</v>
      </c>
      <c r="E228" s="35"/>
      <c r="F228" s="784">
        <f>副表!C60</f>
        <v>3496</v>
      </c>
      <c r="G228" s="805"/>
      <c r="H228" s="826">
        <f>副表!F60</f>
        <v>10741</v>
      </c>
      <c r="I228" s="43"/>
      <c r="J228" s="784">
        <f>副表!I60</f>
        <v>3003</v>
      </c>
      <c r="K228" s="805"/>
      <c r="L228" s="672">
        <f>副表!Q60</f>
        <v>84</v>
      </c>
      <c r="M228" s="860"/>
      <c r="N228" s="562">
        <f>副表!K60</f>
        <v>0.858981693363844</v>
      </c>
      <c r="O228" s="563"/>
      <c r="P228" s="562">
        <f>副表!X60</f>
        <v>0.880128956623681</v>
      </c>
      <c r="Q228" s="891"/>
      <c r="R228" s="886"/>
      <c r="S228" s="889"/>
      <c r="T228" s="889"/>
      <c r="U228" s="889"/>
      <c r="V228" s="888"/>
    </row>
    <row r="229" s="414" customFormat="1" ht="30" customHeight="1" spans="1:22">
      <c r="A229" s="569"/>
      <c r="B229" s="829" t="s">
        <v>92</v>
      </c>
      <c r="C229" s="825">
        <v>3</v>
      </c>
      <c r="D229" s="98">
        <f>G33</f>
        <v>45</v>
      </c>
      <c r="E229" s="50"/>
      <c r="F229" s="784">
        <f>副表!C61</f>
        <v>1153</v>
      </c>
      <c r="G229" s="805"/>
      <c r="H229" s="826">
        <f>副表!F61</f>
        <v>3784</v>
      </c>
      <c r="I229" s="43"/>
      <c r="J229" s="784">
        <f>副表!I61</f>
        <v>1006.9</v>
      </c>
      <c r="K229" s="805"/>
      <c r="L229" s="660">
        <f>副表!Q61</f>
        <v>48.2</v>
      </c>
      <c r="M229" s="861"/>
      <c r="N229" s="862">
        <f>副表!K61</f>
        <v>0.873287077189939</v>
      </c>
      <c r="O229" s="863"/>
      <c r="P229" s="862">
        <f>副表!X61</f>
        <v>0.911386676321506</v>
      </c>
      <c r="Q229" s="862"/>
      <c r="R229" s="886"/>
      <c r="S229" s="889"/>
      <c r="T229" s="889"/>
      <c r="U229" s="889"/>
      <c r="V229" s="888"/>
    </row>
    <row r="230" s="414" customFormat="1" ht="30" customHeight="1" spans="1:22">
      <c r="A230" s="569"/>
      <c r="B230" s="829" t="s">
        <v>93</v>
      </c>
      <c r="C230" s="827"/>
      <c r="D230" s="466"/>
      <c r="E230" s="467"/>
      <c r="F230" s="784">
        <f>副表!C62</f>
        <v>123</v>
      </c>
      <c r="G230" s="805"/>
      <c r="H230" s="826">
        <f>副表!F62</f>
        <v>9043</v>
      </c>
      <c r="I230" s="43"/>
      <c r="J230" s="784">
        <f>副表!I62</f>
        <v>113</v>
      </c>
      <c r="K230" s="805"/>
      <c r="L230" s="864">
        <f>副表!Q62</f>
        <v>3.5</v>
      </c>
      <c r="M230" s="865"/>
      <c r="N230" s="866">
        <f>副表!K62</f>
        <v>0.91869918699187</v>
      </c>
      <c r="O230" s="867"/>
      <c r="P230" s="866">
        <f>副表!X62</f>
        <v>0.945606694560669</v>
      </c>
      <c r="Q230" s="866"/>
      <c r="R230" s="886"/>
      <c r="S230" s="889"/>
      <c r="T230" s="889"/>
      <c r="U230" s="889"/>
      <c r="V230" s="888"/>
    </row>
    <row r="231" s="414" customFormat="1" ht="30" customHeight="1" spans="1:22">
      <c r="A231" s="569"/>
      <c r="B231" s="448" t="s">
        <v>18</v>
      </c>
      <c r="C231" s="830">
        <v>4</v>
      </c>
      <c r="D231" s="468">
        <f>G34</f>
        <v>39</v>
      </c>
      <c r="E231" s="35"/>
      <c r="F231" s="784">
        <f>副表!C63</f>
        <v>1945</v>
      </c>
      <c r="G231" s="805"/>
      <c r="H231" s="826">
        <f>副表!F63</f>
        <v>11879</v>
      </c>
      <c r="I231" s="43"/>
      <c r="J231" s="784">
        <f>副表!I63</f>
        <v>1636.3</v>
      </c>
      <c r="K231" s="805"/>
      <c r="L231" s="672">
        <f>副表!Q63</f>
        <v>61.7</v>
      </c>
      <c r="M231" s="860"/>
      <c r="N231" s="562">
        <f>副表!K63</f>
        <v>0.841285347043702</v>
      </c>
      <c r="O231" s="563"/>
      <c r="P231" s="562">
        <f>副表!X63</f>
        <v>0.86884723623427</v>
      </c>
      <c r="Q231" s="891"/>
      <c r="R231" s="886"/>
      <c r="S231" s="889"/>
      <c r="T231" s="889"/>
      <c r="U231" s="889"/>
      <c r="V231" s="888"/>
    </row>
    <row r="232" s="414" customFormat="1" ht="30" customHeight="1" spans="1:22">
      <c r="A232" s="569"/>
      <c r="B232" s="448" t="s">
        <v>19</v>
      </c>
      <c r="C232" s="828">
        <v>8</v>
      </c>
      <c r="D232" s="468">
        <f>G35</f>
        <v>2</v>
      </c>
      <c r="E232" s="35"/>
      <c r="F232" s="784">
        <f>副表!C64</f>
        <v>120</v>
      </c>
      <c r="G232" s="805"/>
      <c r="H232" s="826">
        <f>副表!F64</f>
        <v>20</v>
      </c>
      <c r="I232" s="43"/>
      <c r="J232" s="784">
        <f>副表!I64</f>
        <v>8</v>
      </c>
      <c r="K232" s="805"/>
      <c r="L232" s="672">
        <f>副表!Q64</f>
        <v>109</v>
      </c>
      <c r="M232" s="860"/>
      <c r="N232" s="562">
        <f>副表!K64</f>
        <v>0.144736842105263</v>
      </c>
      <c r="O232" s="563"/>
      <c r="P232" s="562">
        <f>副表!X64</f>
        <v>0.727272727272727</v>
      </c>
      <c r="Q232" s="891"/>
      <c r="R232" s="886"/>
      <c r="S232" s="889"/>
      <c r="T232" s="889"/>
      <c r="U232" s="889"/>
      <c r="V232" s="888"/>
    </row>
    <row r="233" s="414" customFormat="1" ht="30" customHeight="1" spans="1:22">
      <c r="A233" s="569"/>
      <c r="B233" s="829" t="s">
        <v>94</v>
      </c>
      <c r="C233" s="825">
        <v>1</v>
      </c>
      <c r="D233" s="98">
        <f>G36</f>
        <v>27</v>
      </c>
      <c r="E233" s="50"/>
      <c r="F233" s="784">
        <f>副表!C65</f>
        <v>1069.5</v>
      </c>
      <c r="G233" s="805"/>
      <c r="H233" s="826">
        <f>副表!F65</f>
        <v>10580</v>
      </c>
      <c r="I233" s="43"/>
      <c r="J233" s="784">
        <f>副表!I65</f>
        <v>943.79</v>
      </c>
      <c r="K233" s="805"/>
      <c r="L233" s="660">
        <f>副表!Q65</f>
        <v>53.23</v>
      </c>
      <c r="M233" s="861"/>
      <c r="N233" s="862">
        <f>副表!K65</f>
        <v>0.882459093034128</v>
      </c>
      <c r="O233" s="863"/>
      <c r="P233" s="862">
        <f>副表!X65</f>
        <v>0.928680370374015</v>
      </c>
      <c r="Q233" s="862"/>
      <c r="R233" s="886"/>
      <c r="S233" s="889"/>
      <c r="T233" s="889"/>
      <c r="U233" s="889"/>
      <c r="V233" s="888"/>
    </row>
    <row r="234" s="414" customFormat="1" ht="30" customHeight="1" spans="1:22">
      <c r="A234" s="569"/>
      <c r="B234" s="831" t="s">
        <v>95</v>
      </c>
      <c r="C234" s="827"/>
      <c r="D234" s="832"/>
      <c r="E234" s="833"/>
      <c r="F234" s="784">
        <f>副表!C66</f>
        <v>428</v>
      </c>
      <c r="G234" s="805"/>
      <c r="H234" s="826">
        <f>副表!F66</f>
        <v>36403</v>
      </c>
      <c r="I234" s="43"/>
      <c r="J234" s="784">
        <f>副表!I66</f>
        <v>419.5</v>
      </c>
      <c r="K234" s="805"/>
      <c r="L234" s="868">
        <f>副表!Q66</f>
        <v>4</v>
      </c>
      <c r="M234" s="869"/>
      <c r="N234" s="870">
        <f>副表!K66</f>
        <v>0.980140186915888</v>
      </c>
      <c r="O234" s="871"/>
      <c r="P234" s="870">
        <f>副表!X66</f>
        <v>0.98938679245283</v>
      </c>
      <c r="Q234" s="870"/>
      <c r="R234" s="886"/>
      <c r="S234" s="889"/>
      <c r="T234" s="889"/>
      <c r="U234" s="889"/>
      <c r="V234" s="888"/>
    </row>
    <row r="235" s="414" customFormat="1" ht="30" customHeight="1" spans="1:22">
      <c r="A235" s="569"/>
      <c r="B235" s="831" t="s">
        <v>21</v>
      </c>
      <c r="C235" s="834">
        <v>6</v>
      </c>
      <c r="D235" s="468">
        <f>G37</f>
        <v>16</v>
      </c>
      <c r="E235" s="35"/>
      <c r="F235" s="784">
        <f>副表!C67</f>
        <v>1000</v>
      </c>
      <c r="G235" s="805"/>
      <c r="H235" s="826">
        <f>副表!F67</f>
        <v>13434</v>
      </c>
      <c r="I235" s="43"/>
      <c r="J235" s="784">
        <f>副表!I67</f>
        <v>869.640333333333</v>
      </c>
      <c r="K235" s="805"/>
      <c r="L235" s="872">
        <f>副表!Q67</f>
        <v>26</v>
      </c>
      <c r="M235" s="873"/>
      <c r="N235" s="874">
        <f>副表!K67</f>
        <v>0.869640333333333</v>
      </c>
      <c r="O235" s="875"/>
      <c r="P235" s="874">
        <f>副表!X67</f>
        <v>0.892854551676934</v>
      </c>
      <c r="Q235" s="874"/>
      <c r="R235" s="886"/>
      <c r="S235" s="889"/>
      <c r="T235" s="889"/>
      <c r="U235" s="889"/>
      <c r="V235" s="888"/>
    </row>
    <row r="236" s="414" customFormat="1" ht="30" customHeight="1" spans="1:22">
      <c r="A236" s="569"/>
      <c r="B236" s="606" t="s">
        <v>22</v>
      </c>
      <c r="C236" s="835"/>
      <c r="D236" s="530">
        <f>G38</f>
        <v>569</v>
      </c>
      <c r="E236" s="531"/>
      <c r="F236" s="785">
        <f>SUM(F225:G235)</f>
        <v>32286.41</v>
      </c>
      <c r="G236" s="786"/>
      <c r="H236" s="836">
        <f>SUM(H225:I235)</f>
        <v>653046</v>
      </c>
      <c r="I236" s="876"/>
      <c r="J236" s="785">
        <f>SUM(J225:K235)</f>
        <v>28107.9525555556</v>
      </c>
      <c r="K236" s="786"/>
      <c r="L236" s="877">
        <f>SUM(L225:M235)</f>
        <v>1047.19</v>
      </c>
      <c r="M236" s="878"/>
      <c r="N236" s="879">
        <f>J236/F236</f>
        <v>0.870581540516755</v>
      </c>
      <c r="O236" s="880"/>
      <c r="P236" s="879">
        <f>J236/(F236-L236)</f>
        <v>0.899764864665493</v>
      </c>
      <c r="Q236" s="879"/>
      <c r="R236" s="892"/>
      <c r="S236" s="893"/>
      <c r="T236" s="893"/>
      <c r="U236" s="893"/>
      <c r="V236" s="894"/>
    </row>
    <row r="237" ht="20" customHeight="1" spans="1:22">
      <c r="A237" s="837"/>
      <c r="B237" s="837"/>
      <c r="C237" s="837"/>
      <c r="D237" s="837"/>
      <c r="E237" s="837"/>
      <c r="F237" s="837"/>
      <c r="G237" s="837"/>
      <c r="H237" s="837"/>
      <c r="I237" s="837"/>
      <c r="J237" s="837"/>
      <c r="K237" s="837"/>
      <c r="L237" s="837"/>
      <c r="M237" s="837"/>
      <c r="N237" s="837"/>
      <c r="O237" s="837"/>
      <c r="P237" s="837"/>
      <c r="Q237" s="837"/>
      <c r="R237" s="837"/>
      <c r="S237" s="569"/>
      <c r="T237" s="569"/>
      <c r="U237" s="426"/>
      <c r="V237" s="426"/>
    </row>
    <row r="238" ht="20" customHeight="1" spans="1:22">
      <c r="A238" s="440" t="s">
        <v>105</v>
      </c>
      <c r="B238" s="440"/>
      <c r="C238" s="440"/>
      <c r="D238" s="440"/>
      <c r="E238" s="440"/>
      <c r="F238" s="440"/>
      <c r="G238" s="440"/>
      <c r="H238" s="837"/>
      <c r="I238" s="837"/>
      <c r="J238" s="837"/>
      <c r="K238" s="837"/>
      <c r="L238" s="837"/>
      <c r="M238" s="837"/>
      <c r="N238" s="837"/>
      <c r="O238" s="837"/>
      <c r="P238" s="837"/>
      <c r="Q238" s="837"/>
      <c r="R238" s="837"/>
      <c r="S238" s="569"/>
      <c r="T238" s="569"/>
      <c r="U238" s="426"/>
      <c r="V238" s="426"/>
    </row>
    <row r="239" ht="20" customHeight="1" spans="1:22">
      <c r="A239" s="837"/>
      <c r="B239" s="837"/>
      <c r="C239" s="837"/>
      <c r="D239" s="837"/>
      <c r="E239" s="837"/>
      <c r="F239" s="837"/>
      <c r="G239" s="837"/>
      <c r="H239" s="837"/>
      <c r="I239" s="837"/>
      <c r="J239" s="837"/>
      <c r="K239" s="837"/>
      <c r="L239" s="837"/>
      <c r="M239" s="837"/>
      <c r="N239" s="837"/>
      <c r="O239" s="837"/>
      <c r="P239" s="837"/>
      <c r="Q239" s="837"/>
      <c r="R239" s="837"/>
      <c r="S239" s="569"/>
      <c r="T239" s="569"/>
      <c r="U239" s="426"/>
      <c r="V239" s="426"/>
    </row>
    <row r="240" ht="30" customHeight="1" spans="1:22">
      <c r="A240" s="837"/>
      <c r="B240" s="838" t="s">
        <v>106</v>
      </c>
      <c r="C240" s="839"/>
      <c r="D240" s="839"/>
      <c r="E240" s="839"/>
      <c r="F240" s="839"/>
      <c r="G240" s="839"/>
      <c r="H240" s="839"/>
      <c r="I240" s="839"/>
      <c r="J240" s="839"/>
      <c r="K240" s="839"/>
      <c r="L240" s="881"/>
      <c r="M240" s="882"/>
      <c r="N240" s="882"/>
      <c r="O240" s="883"/>
      <c r="P240" s="837"/>
      <c r="Q240" s="837"/>
      <c r="R240" s="837"/>
      <c r="S240" s="569"/>
      <c r="T240" s="569"/>
      <c r="U240" s="426"/>
      <c r="V240" s="426"/>
    </row>
    <row r="241" ht="30" customHeight="1" spans="1:22">
      <c r="A241" s="840"/>
      <c r="B241" s="739"/>
      <c r="C241" s="582" t="s">
        <v>13</v>
      </c>
      <c r="D241" s="582" t="s">
        <v>14</v>
      </c>
      <c r="E241" s="582" t="s">
        <v>15</v>
      </c>
      <c r="F241" s="582" t="s">
        <v>16</v>
      </c>
      <c r="G241" s="582" t="s">
        <v>17</v>
      </c>
      <c r="H241" s="582" t="s">
        <v>18</v>
      </c>
      <c r="I241" s="582" t="s">
        <v>19</v>
      </c>
      <c r="J241" s="582" t="s">
        <v>20</v>
      </c>
      <c r="K241" s="582" t="s">
        <v>21</v>
      </c>
      <c r="L241" s="582" t="s">
        <v>22</v>
      </c>
      <c r="M241" s="555" t="s">
        <v>23</v>
      </c>
      <c r="N241" s="555"/>
      <c r="O241" s="556"/>
      <c r="P241" s="840"/>
      <c r="Q241" s="840"/>
      <c r="R241" s="840"/>
      <c r="S241" s="569"/>
      <c r="T241" s="569"/>
      <c r="U241" s="426"/>
      <c r="V241" s="426"/>
    </row>
    <row r="242" ht="30" customHeight="1" spans="1:22">
      <c r="A242" s="840"/>
      <c r="B242" s="464" t="s">
        <v>107</v>
      </c>
      <c r="C242" s="479" t="s">
        <v>24</v>
      </c>
      <c r="D242" s="480">
        <v>90.23</v>
      </c>
      <c r="E242" s="480">
        <v>1052.70458360143</v>
      </c>
      <c r="F242" s="480">
        <v>305.8</v>
      </c>
      <c r="G242" s="480">
        <v>328</v>
      </c>
      <c r="H242" s="480">
        <v>100.4</v>
      </c>
      <c r="I242" s="480">
        <v>72.62</v>
      </c>
      <c r="J242" s="480">
        <v>132.94</v>
      </c>
      <c r="K242" s="480">
        <v>203.68</v>
      </c>
      <c r="L242" s="538">
        <v>2286.37458360143</v>
      </c>
      <c r="M242" s="539"/>
      <c r="N242" s="540"/>
      <c r="O242" s="541"/>
      <c r="P242" s="840"/>
      <c r="Q242" s="840"/>
      <c r="R242" s="840"/>
      <c r="S242" s="569"/>
      <c r="T242" s="569"/>
      <c r="U242" s="426"/>
      <c r="V242" s="426"/>
    </row>
    <row r="243" ht="30" customHeight="1" spans="1:22">
      <c r="A243" s="840"/>
      <c r="B243" s="464"/>
      <c r="C243" s="481" t="s">
        <v>25</v>
      </c>
      <c r="D243" s="482">
        <v>88.59</v>
      </c>
      <c r="E243" s="480">
        <v>969.64095529786</v>
      </c>
      <c r="F243" s="480">
        <v>311.2</v>
      </c>
      <c r="G243" s="480">
        <v>286</v>
      </c>
      <c r="H243" s="480">
        <v>95</v>
      </c>
      <c r="I243" s="480">
        <v>72.26</v>
      </c>
      <c r="J243" s="480">
        <v>128.62</v>
      </c>
      <c r="K243" s="480">
        <v>169.16</v>
      </c>
      <c r="L243" s="538">
        <v>2120.47095529786</v>
      </c>
      <c r="M243" s="539"/>
      <c r="N243" s="542"/>
      <c r="O243" s="541"/>
      <c r="P243" s="840"/>
      <c r="Q243" s="840"/>
      <c r="R243" s="840"/>
      <c r="S243" s="569"/>
      <c r="T243" s="569"/>
      <c r="U243" s="426"/>
      <c r="V243" s="426"/>
    </row>
    <row r="244" ht="30" customHeight="1" spans="1:22">
      <c r="A244" s="840"/>
      <c r="B244" s="464"/>
      <c r="C244" s="479" t="s">
        <v>26</v>
      </c>
      <c r="D244" s="482">
        <v>94.79</v>
      </c>
      <c r="E244" s="480">
        <v>1249.13</v>
      </c>
      <c r="F244" s="480">
        <v>290.55</v>
      </c>
      <c r="G244" s="480">
        <v>273</v>
      </c>
      <c r="H244" s="480">
        <v>90.5</v>
      </c>
      <c r="I244" s="480">
        <v>71.62</v>
      </c>
      <c r="J244" s="480">
        <v>207</v>
      </c>
      <c r="K244" s="480">
        <v>138.88</v>
      </c>
      <c r="L244" s="538">
        <v>2415.47</v>
      </c>
      <c r="M244" s="539"/>
      <c r="N244" s="542"/>
      <c r="O244" s="541"/>
      <c r="P244" s="840"/>
      <c r="Q244" s="840"/>
      <c r="R244" s="840"/>
      <c r="S244" s="569"/>
      <c r="T244" s="569"/>
      <c r="U244" s="426"/>
      <c r="V244" s="426"/>
    </row>
    <row r="245" ht="30" customHeight="1" spans="1:22">
      <c r="A245" s="840"/>
      <c r="B245" s="464"/>
      <c r="C245" s="483" t="s">
        <v>27</v>
      </c>
      <c r="D245" s="482"/>
      <c r="E245" s="176"/>
      <c r="F245" s="176"/>
      <c r="G245" s="176"/>
      <c r="H245" s="176"/>
      <c r="I245" s="176"/>
      <c r="J245" s="176"/>
      <c r="K245" s="176"/>
      <c r="L245" s="672"/>
      <c r="M245" s="539"/>
      <c r="N245" s="542"/>
      <c r="O245" s="541"/>
      <c r="P245" s="840"/>
      <c r="Q245" s="840"/>
      <c r="R245" s="840"/>
      <c r="S245" s="569"/>
      <c r="T245" s="569"/>
      <c r="U245" s="426"/>
      <c r="V245" s="426"/>
    </row>
    <row r="246" ht="30" customHeight="1" spans="1:22">
      <c r="A246" s="840"/>
      <c r="B246" s="450" t="s">
        <v>108</v>
      </c>
      <c r="C246" s="483" t="s">
        <v>24</v>
      </c>
      <c r="D246" s="482">
        <v>0</v>
      </c>
      <c r="E246" s="178">
        <v>106.391273242973</v>
      </c>
      <c r="F246" s="178">
        <v>122.6</v>
      </c>
      <c r="G246" s="178">
        <v>0</v>
      </c>
      <c r="H246" s="178">
        <v>0.22</v>
      </c>
      <c r="I246" s="178">
        <v>0</v>
      </c>
      <c r="J246" s="178">
        <v>23.75</v>
      </c>
      <c r="K246" s="178">
        <v>0</v>
      </c>
      <c r="L246" s="543">
        <v>252.961273242973</v>
      </c>
      <c r="M246" s="539"/>
      <c r="N246" s="542"/>
      <c r="O246" s="541"/>
      <c r="P246" s="840"/>
      <c r="Q246" s="840"/>
      <c r="R246" s="840"/>
      <c r="S246" s="569"/>
      <c r="T246" s="569"/>
      <c r="U246" s="426"/>
      <c r="V246" s="426"/>
    </row>
    <row r="247" ht="30" customHeight="1" spans="1:22">
      <c r="A247" s="840"/>
      <c r="B247" s="464"/>
      <c r="C247" s="481" t="s">
        <v>25</v>
      </c>
      <c r="D247" s="841">
        <v>0</v>
      </c>
      <c r="E247" s="178">
        <v>105.965398512973</v>
      </c>
      <c r="F247" s="178">
        <v>126.5</v>
      </c>
      <c r="G247" s="178">
        <v>0</v>
      </c>
      <c r="H247" s="178">
        <v>0.22</v>
      </c>
      <c r="I247" s="178">
        <v>0</v>
      </c>
      <c r="J247" s="178">
        <v>24.4</v>
      </c>
      <c r="K247" s="178">
        <v>0</v>
      </c>
      <c r="L247" s="543">
        <v>257.085398512973</v>
      </c>
      <c r="M247" s="539"/>
      <c r="N247" s="542"/>
      <c r="O247" s="541"/>
      <c r="P247" s="840"/>
      <c r="Q247" s="840"/>
      <c r="R247" s="840"/>
      <c r="S247" s="569"/>
      <c r="T247" s="569"/>
      <c r="U247" s="426"/>
      <c r="V247" s="426"/>
    </row>
    <row r="248" ht="30" customHeight="1" spans="1:22">
      <c r="A248" s="840"/>
      <c r="B248" s="464"/>
      <c r="C248" s="479" t="s">
        <v>26</v>
      </c>
      <c r="D248" s="482">
        <v>0</v>
      </c>
      <c r="E248" s="178">
        <v>95.97</v>
      </c>
      <c r="F248" s="178">
        <v>128.63</v>
      </c>
      <c r="G248" s="178">
        <v>0</v>
      </c>
      <c r="H248" s="178">
        <v>0.22</v>
      </c>
      <c r="I248" s="178">
        <v>0</v>
      </c>
      <c r="J248" s="178">
        <v>20.15</v>
      </c>
      <c r="K248" s="178">
        <v>0</v>
      </c>
      <c r="L248" s="543">
        <v>244.97</v>
      </c>
      <c r="M248" s="539"/>
      <c r="N248" s="542"/>
      <c r="O248" s="541"/>
      <c r="P248" s="840"/>
      <c r="Q248" s="840"/>
      <c r="R248" s="840"/>
      <c r="S248" s="569"/>
      <c r="T248" s="569"/>
      <c r="U248" s="426"/>
      <c r="V248" s="426"/>
    </row>
    <row r="249" ht="30" customHeight="1" spans="1:22">
      <c r="A249" s="840"/>
      <c r="B249" s="469"/>
      <c r="C249" s="483" t="s">
        <v>27</v>
      </c>
      <c r="D249" s="841"/>
      <c r="E249" s="178"/>
      <c r="F249" s="178"/>
      <c r="G249" s="178"/>
      <c r="H249" s="178"/>
      <c r="I249" s="178"/>
      <c r="J249" s="178"/>
      <c r="K249" s="178"/>
      <c r="L249" s="543"/>
      <c r="M249" s="539"/>
      <c r="N249" s="542"/>
      <c r="O249" s="541"/>
      <c r="P249" s="840"/>
      <c r="Q249" s="840"/>
      <c r="R249" s="840"/>
      <c r="S249" s="569"/>
      <c r="T249" s="569"/>
      <c r="U249" s="426"/>
      <c r="V249" s="426"/>
    </row>
    <row r="250" ht="30" customHeight="1" spans="1:22">
      <c r="A250" s="840"/>
      <c r="B250" s="464" t="s">
        <v>109</v>
      </c>
      <c r="C250" s="483" t="s">
        <v>24</v>
      </c>
      <c r="D250" s="482">
        <v>77.16</v>
      </c>
      <c r="E250" s="178">
        <v>292.399379254509</v>
      </c>
      <c r="F250" s="178">
        <v>114.7</v>
      </c>
      <c r="G250" s="178">
        <v>192</v>
      </c>
      <c r="H250" s="178">
        <v>41.42</v>
      </c>
      <c r="I250" s="178">
        <v>21.02</v>
      </c>
      <c r="J250" s="178">
        <v>32.23</v>
      </c>
      <c r="K250" s="178">
        <v>42.9736199529111</v>
      </c>
      <c r="L250" s="543">
        <v>813.90299920742</v>
      </c>
      <c r="M250" s="539"/>
      <c r="N250" s="542"/>
      <c r="O250" s="541"/>
      <c r="P250" s="840"/>
      <c r="Q250" s="840"/>
      <c r="R250" s="840"/>
      <c r="S250" s="569"/>
      <c r="T250" s="569"/>
      <c r="U250" s="426"/>
      <c r="V250" s="426"/>
    </row>
    <row r="251" ht="30" customHeight="1" spans="1:22">
      <c r="A251" s="840"/>
      <c r="B251" s="464"/>
      <c r="C251" s="481" t="s">
        <v>25</v>
      </c>
      <c r="D251" s="841">
        <v>81.59</v>
      </c>
      <c r="E251" s="178">
        <v>311.130742909986</v>
      </c>
      <c r="F251" s="178">
        <v>140.1</v>
      </c>
      <c r="G251" s="178">
        <v>205</v>
      </c>
      <c r="H251" s="178">
        <v>42.66</v>
      </c>
      <c r="I251" s="178">
        <v>21.39</v>
      </c>
      <c r="J251" s="178">
        <v>37.76</v>
      </c>
      <c r="K251" s="178">
        <v>23.6625726389609</v>
      </c>
      <c r="L251" s="543">
        <v>863.293315548947</v>
      </c>
      <c r="M251" s="539"/>
      <c r="N251" s="542"/>
      <c r="O251" s="541"/>
      <c r="P251" s="840"/>
      <c r="Q251" s="840"/>
      <c r="R251" s="840"/>
      <c r="S251" s="569"/>
      <c r="T251" s="569"/>
      <c r="U251" s="426"/>
      <c r="V251" s="426"/>
    </row>
    <row r="252" ht="30" customHeight="1" spans="1:22">
      <c r="A252" s="840"/>
      <c r="B252" s="464"/>
      <c r="C252" s="479" t="s">
        <v>26</v>
      </c>
      <c r="D252" s="482">
        <v>80.54</v>
      </c>
      <c r="E252" s="178">
        <v>268.96</v>
      </c>
      <c r="F252" s="178">
        <v>132.7</v>
      </c>
      <c r="G252" s="178">
        <v>172</v>
      </c>
      <c r="H252" s="178">
        <v>77.58</v>
      </c>
      <c r="I252" s="178">
        <v>14.41</v>
      </c>
      <c r="J252" s="178">
        <v>28.76</v>
      </c>
      <c r="K252" s="178">
        <v>23.6197034218416</v>
      </c>
      <c r="L252" s="543">
        <v>798.569703421842</v>
      </c>
      <c r="M252" s="539"/>
      <c r="N252" s="542"/>
      <c r="O252" s="541"/>
      <c r="P252" s="840"/>
      <c r="Q252" s="840"/>
      <c r="R252" s="840"/>
      <c r="S252" s="569"/>
      <c r="T252" s="569"/>
      <c r="U252" s="426"/>
      <c r="V252" s="426"/>
    </row>
    <row r="253" ht="30" customHeight="1" spans="1:22">
      <c r="A253" s="840"/>
      <c r="B253" s="464"/>
      <c r="C253" s="483" t="s">
        <v>27</v>
      </c>
      <c r="D253" s="841"/>
      <c r="E253" s="178"/>
      <c r="F253" s="178"/>
      <c r="G253" s="178"/>
      <c r="H253" s="178"/>
      <c r="I253" s="178"/>
      <c r="J253" s="178"/>
      <c r="K253" s="178"/>
      <c r="L253" s="543"/>
      <c r="M253" s="539"/>
      <c r="N253" s="542"/>
      <c r="O253" s="541"/>
      <c r="P253" s="840"/>
      <c r="Q253" s="840"/>
      <c r="R253" s="840"/>
      <c r="S253" s="569"/>
      <c r="T253" s="569"/>
      <c r="U253" s="426"/>
      <c r="V253" s="426"/>
    </row>
    <row r="254" ht="30" customHeight="1" spans="1:22">
      <c r="A254" s="840"/>
      <c r="B254" s="450" t="s">
        <v>110</v>
      </c>
      <c r="C254" s="483" t="s">
        <v>24</v>
      </c>
      <c r="D254" s="482">
        <v>0</v>
      </c>
      <c r="E254" s="178">
        <v>0</v>
      </c>
      <c r="F254" s="178">
        <v>0.1</v>
      </c>
      <c r="G254" s="178">
        <v>0</v>
      </c>
      <c r="H254" s="178">
        <v>0</v>
      </c>
      <c r="I254" s="178">
        <v>0.2</v>
      </c>
      <c r="J254" s="178">
        <v>6.64</v>
      </c>
      <c r="K254" s="178">
        <v>0</v>
      </c>
      <c r="L254" s="543">
        <v>6.94</v>
      </c>
      <c r="M254" s="539"/>
      <c r="N254" s="542"/>
      <c r="O254" s="541"/>
      <c r="P254" s="840"/>
      <c r="Q254" s="840"/>
      <c r="R254" s="840"/>
      <c r="S254" s="569"/>
      <c r="T254" s="569"/>
      <c r="U254" s="426"/>
      <c r="V254" s="426"/>
    </row>
    <row r="255" ht="30" customHeight="1" spans="1:22">
      <c r="A255" s="840"/>
      <c r="B255" s="464"/>
      <c r="C255" s="481" t="s">
        <v>25</v>
      </c>
      <c r="D255" s="482">
        <v>0</v>
      </c>
      <c r="E255" s="178">
        <v>0</v>
      </c>
      <c r="F255" s="178">
        <v>0.1</v>
      </c>
      <c r="G255" s="178">
        <v>0</v>
      </c>
      <c r="H255" s="178">
        <v>0</v>
      </c>
      <c r="I255" s="178">
        <v>0.21</v>
      </c>
      <c r="J255" s="178">
        <v>6.7</v>
      </c>
      <c r="K255" s="178">
        <v>0</v>
      </c>
      <c r="L255" s="543">
        <v>7.01</v>
      </c>
      <c r="M255" s="539"/>
      <c r="N255" s="542"/>
      <c r="O255" s="541"/>
      <c r="P255" s="840"/>
      <c r="Q255" s="840"/>
      <c r="R255" s="840"/>
      <c r="S255" s="569"/>
      <c r="T255" s="569"/>
      <c r="U255" s="426"/>
      <c r="V255" s="426"/>
    </row>
    <row r="256" ht="30" customHeight="1" spans="1:22">
      <c r="A256" s="840"/>
      <c r="B256" s="464"/>
      <c r="C256" s="479" t="s">
        <v>26</v>
      </c>
      <c r="D256" s="482">
        <v>0</v>
      </c>
      <c r="E256" s="178">
        <v>0</v>
      </c>
      <c r="F256" s="178">
        <v>0.1</v>
      </c>
      <c r="G256" s="178">
        <v>0</v>
      </c>
      <c r="H256" s="178">
        <v>0</v>
      </c>
      <c r="I256" s="178">
        <v>0.21</v>
      </c>
      <c r="J256" s="178">
        <v>6.5</v>
      </c>
      <c r="K256" s="178">
        <v>0</v>
      </c>
      <c r="L256" s="543">
        <v>6.81</v>
      </c>
      <c r="M256" s="539"/>
      <c r="N256" s="542"/>
      <c r="O256" s="541"/>
      <c r="P256" s="840"/>
      <c r="Q256" s="840"/>
      <c r="R256" s="840"/>
      <c r="S256" s="569"/>
      <c r="T256" s="569"/>
      <c r="U256" s="426"/>
      <c r="V256" s="426"/>
    </row>
    <row r="257" ht="30" customHeight="1" spans="1:22">
      <c r="A257" s="840"/>
      <c r="B257" s="464"/>
      <c r="C257" s="483" t="s">
        <v>27</v>
      </c>
      <c r="D257" s="482"/>
      <c r="E257" s="178"/>
      <c r="F257" s="178"/>
      <c r="G257" s="178"/>
      <c r="H257" s="178"/>
      <c r="I257" s="178"/>
      <c r="J257" s="178"/>
      <c r="K257" s="178"/>
      <c r="L257" s="543"/>
      <c r="M257" s="539"/>
      <c r="N257" s="542"/>
      <c r="O257" s="541"/>
      <c r="P257" s="840"/>
      <c r="Q257" s="840"/>
      <c r="R257" s="840"/>
      <c r="S257" s="569"/>
      <c r="T257" s="569"/>
      <c r="U257" s="426"/>
      <c r="V257" s="426"/>
    </row>
    <row r="258" ht="30" customHeight="1" spans="1:22">
      <c r="A258" s="840"/>
      <c r="B258" s="450" t="s">
        <v>111</v>
      </c>
      <c r="C258" s="483" t="s">
        <v>24</v>
      </c>
      <c r="D258" s="482">
        <v>17.52</v>
      </c>
      <c r="E258" s="178">
        <v>217.350897004175</v>
      </c>
      <c r="F258" s="178">
        <v>0.29</v>
      </c>
      <c r="G258" s="178">
        <v>0.8</v>
      </c>
      <c r="H258" s="178">
        <v>0.63</v>
      </c>
      <c r="I258" s="178">
        <v>0</v>
      </c>
      <c r="J258" s="178">
        <v>3</v>
      </c>
      <c r="K258" s="178">
        <v>0</v>
      </c>
      <c r="L258" s="543">
        <v>239.590897004175</v>
      </c>
      <c r="M258" s="539"/>
      <c r="N258" s="542"/>
      <c r="O258" s="541"/>
      <c r="P258" s="840"/>
      <c r="Q258" s="840"/>
      <c r="R258" s="840"/>
      <c r="S258" s="569"/>
      <c r="T258" s="569"/>
      <c r="U258" s="426"/>
      <c r="V258" s="426"/>
    </row>
    <row r="259" ht="30" customHeight="1" spans="1:22">
      <c r="A259" s="840"/>
      <c r="B259" s="464"/>
      <c r="C259" s="481" t="s">
        <v>25</v>
      </c>
      <c r="D259" s="482">
        <v>17.52</v>
      </c>
      <c r="E259" s="178">
        <v>217.350897004175</v>
      </c>
      <c r="F259" s="178">
        <v>0.29</v>
      </c>
      <c r="G259" s="178">
        <v>0.8</v>
      </c>
      <c r="H259" s="178">
        <v>0.63</v>
      </c>
      <c r="I259" s="178">
        <v>0</v>
      </c>
      <c r="J259" s="178">
        <v>3</v>
      </c>
      <c r="K259" s="178">
        <v>0</v>
      </c>
      <c r="L259" s="543">
        <v>239.590897004175</v>
      </c>
      <c r="M259" s="539"/>
      <c r="N259" s="542"/>
      <c r="O259" s="541"/>
      <c r="P259" s="840"/>
      <c r="Q259" s="840"/>
      <c r="R259" s="840"/>
      <c r="S259" s="569"/>
      <c r="T259" s="569"/>
      <c r="U259" s="426"/>
      <c r="V259" s="426"/>
    </row>
    <row r="260" ht="30" customHeight="1" spans="1:22">
      <c r="A260" s="840"/>
      <c r="B260" s="464"/>
      <c r="C260" s="479" t="s">
        <v>26</v>
      </c>
      <c r="D260" s="482">
        <v>17.52</v>
      </c>
      <c r="E260" s="178">
        <v>289.3</v>
      </c>
      <c r="F260" s="178">
        <v>0.29</v>
      </c>
      <c r="G260" s="178">
        <v>0.8</v>
      </c>
      <c r="H260" s="178">
        <v>0.63</v>
      </c>
      <c r="I260" s="178">
        <v>0</v>
      </c>
      <c r="J260" s="178">
        <v>3</v>
      </c>
      <c r="K260" s="178">
        <v>0</v>
      </c>
      <c r="L260" s="543">
        <v>311.54</v>
      </c>
      <c r="M260" s="539"/>
      <c r="N260" s="542"/>
      <c r="O260" s="541"/>
      <c r="P260" s="840"/>
      <c r="Q260" s="840"/>
      <c r="R260" s="840"/>
      <c r="S260" s="569"/>
      <c r="T260" s="569"/>
      <c r="U260" s="426"/>
      <c r="V260" s="426"/>
    </row>
    <row r="261" ht="30" customHeight="1" spans="1:22">
      <c r="A261" s="840"/>
      <c r="B261" s="572"/>
      <c r="C261" s="589" t="s">
        <v>27</v>
      </c>
      <c r="D261" s="574"/>
      <c r="E261" s="895"/>
      <c r="F261" s="895"/>
      <c r="G261" s="895"/>
      <c r="H261" s="895"/>
      <c r="I261" s="895"/>
      <c r="J261" s="895"/>
      <c r="K261" s="895"/>
      <c r="L261" s="930"/>
      <c r="M261" s="633"/>
      <c r="N261" s="634"/>
      <c r="O261" s="635"/>
      <c r="P261" s="840"/>
      <c r="Q261" s="840"/>
      <c r="R261" s="840"/>
      <c r="S261" s="569"/>
      <c r="T261" s="569"/>
      <c r="U261" s="426"/>
      <c r="V261" s="426"/>
    </row>
    <row r="262" ht="70" customHeight="1" spans="1:22">
      <c r="A262" s="840"/>
      <c r="B262" s="575"/>
      <c r="C262" s="576"/>
      <c r="D262" s="577"/>
      <c r="E262" s="896"/>
      <c r="F262" s="896"/>
      <c r="G262" s="896"/>
      <c r="H262" s="896"/>
      <c r="I262" s="896"/>
      <c r="J262" s="896"/>
      <c r="K262" s="896"/>
      <c r="L262" s="896"/>
      <c r="M262" s="636"/>
      <c r="N262" s="636"/>
      <c r="O262" s="636"/>
      <c r="P262" s="840"/>
      <c r="Q262" s="840"/>
      <c r="R262" s="840"/>
      <c r="S262" s="569"/>
      <c r="T262" s="569"/>
      <c r="U262" s="426"/>
      <c r="V262" s="426"/>
    </row>
    <row r="263" ht="70" customHeight="1" spans="1:22">
      <c r="A263" s="840"/>
      <c r="B263" s="575"/>
      <c r="C263" s="576"/>
      <c r="D263" s="577"/>
      <c r="E263" s="896"/>
      <c r="F263" s="896"/>
      <c r="G263" s="896"/>
      <c r="H263" s="896"/>
      <c r="I263" s="896"/>
      <c r="J263" s="896"/>
      <c r="K263" s="896"/>
      <c r="L263" s="896"/>
      <c r="M263" s="636"/>
      <c r="N263" s="636"/>
      <c r="O263" s="636"/>
      <c r="P263" s="840"/>
      <c r="Q263" s="840"/>
      <c r="R263" s="840"/>
      <c r="S263" s="569"/>
      <c r="T263" s="569"/>
      <c r="U263" s="426"/>
      <c r="V263" s="426"/>
    </row>
    <row r="264" ht="70" customHeight="1" spans="1:22">
      <c r="A264" s="840"/>
      <c r="B264" s="575"/>
      <c r="C264" s="576"/>
      <c r="D264" s="577"/>
      <c r="E264" s="896"/>
      <c r="F264" s="896"/>
      <c r="G264" s="896"/>
      <c r="H264" s="896"/>
      <c r="I264" s="896"/>
      <c r="J264" s="896"/>
      <c r="K264" s="896"/>
      <c r="L264" s="896"/>
      <c r="M264" s="636"/>
      <c r="N264" s="636"/>
      <c r="O264" s="636"/>
      <c r="P264" s="840"/>
      <c r="Q264" s="840"/>
      <c r="R264" s="840"/>
      <c r="S264" s="569"/>
      <c r="T264" s="569"/>
      <c r="U264" s="426"/>
      <c r="V264" s="426"/>
    </row>
    <row r="265" ht="70" customHeight="1" spans="1:22">
      <c r="A265" s="840"/>
      <c r="B265" s="897"/>
      <c r="C265" s="576"/>
      <c r="D265" s="898"/>
      <c r="E265" s="899"/>
      <c r="F265" s="899"/>
      <c r="G265" s="899"/>
      <c r="H265" s="899"/>
      <c r="I265" s="899"/>
      <c r="J265" s="899"/>
      <c r="K265" s="899"/>
      <c r="L265" s="899"/>
      <c r="M265" s="931"/>
      <c r="N265" s="636"/>
      <c r="O265" s="931"/>
      <c r="P265" s="840"/>
      <c r="Q265" s="840"/>
      <c r="R265" s="840"/>
      <c r="S265" s="569"/>
      <c r="T265" s="569"/>
      <c r="U265" s="426"/>
      <c r="V265" s="426"/>
    </row>
    <row r="266" ht="30" customHeight="1" spans="1:22">
      <c r="A266" s="840"/>
      <c r="B266" s="838" t="s">
        <v>112</v>
      </c>
      <c r="C266" s="839"/>
      <c r="D266" s="839"/>
      <c r="E266" s="839"/>
      <c r="F266" s="839"/>
      <c r="G266" s="839"/>
      <c r="H266" s="839"/>
      <c r="I266" s="839"/>
      <c r="J266" s="839"/>
      <c r="K266" s="839"/>
      <c r="L266" s="839"/>
      <c r="M266" s="932"/>
      <c r="N266" s="933"/>
      <c r="O266" s="934"/>
      <c r="P266" s="840"/>
      <c r="Q266" s="840"/>
      <c r="R266" s="840"/>
      <c r="S266" s="569"/>
      <c r="T266" s="569"/>
      <c r="U266" s="426"/>
      <c r="V266" s="426"/>
    </row>
    <row r="267" ht="30" customHeight="1" spans="1:22">
      <c r="A267" s="453"/>
      <c r="B267" s="739"/>
      <c r="C267" s="582" t="s">
        <v>13</v>
      </c>
      <c r="D267" s="582" t="s">
        <v>14</v>
      </c>
      <c r="E267" s="582" t="s">
        <v>15</v>
      </c>
      <c r="F267" s="582" t="s">
        <v>16</v>
      </c>
      <c r="G267" s="582" t="s">
        <v>17</v>
      </c>
      <c r="H267" s="582" t="s">
        <v>18</v>
      </c>
      <c r="I267" s="582" t="s">
        <v>19</v>
      </c>
      <c r="J267" s="582" t="s">
        <v>20</v>
      </c>
      <c r="K267" s="582" t="s">
        <v>21</v>
      </c>
      <c r="L267" s="582" t="s">
        <v>22</v>
      </c>
      <c r="M267" s="637" t="s">
        <v>23</v>
      </c>
      <c r="N267" s="555"/>
      <c r="O267" s="556"/>
      <c r="P267" s="453"/>
      <c r="Q267" s="456"/>
      <c r="R267" s="456"/>
      <c r="S267" s="456"/>
      <c r="T267" s="456"/>
      <c r="U267" s="426"/>
      <c r="V267" s="426"/>
    </row>
    <row r="268" ht="30" customHeight="1" spans="1:22">
      <c r="A268" s="453"/>
      <c r="B268" s="464" t="s">
        <v>107</v>
      </c>
      <c r="C268" s="570" t="s">
        <v>30</v>
      </c>
      <c r="D268" s="583">
        <v>88.59</v>
      </c>
      <c r="E268" s="583">
        <v>969.64095529786</v>
      </c>
      <c r="F268" s="583">
        <v>311.2</v>
      </c>
      <c r="G268" s="583">
        <v>286</v>
      </c>
      <c r="H268" s="583">
        <v>95</v>
      </c>
      <c r="I268" s="583">
        <v>72.26</v>
      </c>
      <c r="J268" s="583">
        <v>128.62</v>
      </c>
      <c r="K268" s="583">
        <v>169.16</v>
      </c>
      <c r="L268" s="638">
        <v>2120.47095529786</v>
      </c>
      <c r="M268" s="539"/>
      <c r="N268" s="540"/>
      <c r="O268" s="541"/>
      <c r="P268" s="453"/>
      <c r="Q268" s="456"/>
      <c r="R268" s="456"/>
      <c r="S268" s="456"/>
      <c r="T268" s="456"/>
      <c r="U268" s="426"/>
      <c r="V268" s="426"/>
    </row>
    <row r="269" ht="30" customHeight="1" spans="1:22">
      <c r="A269" s="453"/>
      <c r="B269" s="464"/>
      <c r="C269" s="570" t="s">
        <v>31</v>
      </c>
      <c r="D269" s="480">
        <f>D294</f>
        <v>94.79</v>
      </c>
      <c r="E269" s="480">
        <f>D295</f>
        <v>1249.13</v>
      </c>
      <c r="F269" s="480">
        <f>D296</f>
        <v>290.55</v>
      </c>
      <c r="G269" s="480">
        <f>D297</f>
        <v>273</v>
      </c>
      <c r="H269" s="480">
        <f>D298</f>
        <v>90.5</v>
      </c>
      <c r="I269" s="480">
        <f>D299</f>
        <v>71.62</v>
      </c>
      <c r="J269" s="480">
        <f>D300</f>
        <v>207</v>
      </c>
      <c r="K269" s="480">
        <f>D301</f>
        <v>138.88</v>
      </c>
      <c r="L269" s="538">
        <f>D302</f>
        <v>2415.47</v>
      </c>
      <c r="M269" s="539"/>
      <c r="N269" s="542"/>
      <c r="O269" s="541"/>
      <c r="P269" s="453"/>
      <c r="Q269" s="456"/>
      <c r="R269" s="456"/>
      <c r="S269" s="456"/>
      <c r="T269" s="456"/>
      <c r="U269" s="426"/>
      <c r="V269" s="426"/>
    </row>
    <row r="270" ht="30" customHeight="1" spans="1:22">
      <c r="A270" s="453"/>
      <c r="B270" s="464"/>
      <c r="C270" s="570" t="s">
        <v>32</v>
      </c>
      <c r="D270" s="480">
        <f>D269-D268</f>
        <v>6.19999999999999</v>
      </c>
      <c r="E270" s="480">
        <f t="shared" ref="E270:L270" si="34">E269-E268</f>
        <v>279.48904470214</v>
      </c>
      <c r="F270" s="480">
        <f t="shared" si="34"/>
        <v>-20.65</v>
      </c>
      <c r="G270" s="480">
        <f t="shared" si="34"/>
        <v>-13</v>
      </c>
      <c r="H270" s="480">
        <f t="shared" si="34"/>
        <v>-4.5</v>
      </c>
      <c r="I270" s="480">
        <f t="shared" si="34"/>
        <v>-0.640000000000001</v>
      </c>
      <c r="J270" s="480">
        <f t="shared" si="34"/>
        <v>78.38</v>
      </c>
      <c r="K270" s="480">
        <f t="shared" si="34"/>
        <v>-30.28</v>
      </c>
      <c r="L270" s="480">
        <f t="shared" si="34"/>
        <v>294.999044702141</v>
      </c>
      <c r="M270" s="539"/>
      <c r="N270" s="542"/>
      <c r="O270" s="541"/>
      <c r="P270" s="453"/>
      <c r="Q270" s="456"/>
      <c r="R270" s="456"/>
      <c r="S270" s="456"/>
      <c r="T270" s="456"/>
      <c r="U270" s="426"/>
      <c r="V270" s="426"/>
    </row>
    <row r="271" ht="30" customHeight="1" spans="1:22">
      <c r="A271" s="453"/>
      <c r="B271" s="469"/>
      <c r="C271" s="570" t="s">
        <v>50</v>
      </c>
      <c r="D271" s="584">
        <f>D270/D268</f>
        <v>0.0699853256575233</v>
      </c>
      <c r="E271" s="584">
        <f t="shared" ref="E271:L271" si="35">E270/E268</f>
        <v>0.288239727473439</v>
      </c>
      <c r="F271" s="584">
        <f t="shared" si="35"/>
        <v>-0.0663560411311053</v>
      </c>
      <c r="G271" s="584">
        <f t="shared" si="35"/>
        <v>-0.0454545454545455</v>
      </c>
      <c r="H271" s="584">
        <f t="shared" si="35"/>
        <v>-0.0473684210526316</v>
      </c>
      <c r="I271" s="584">
        <f t="shared" si="35"/>
        <v>-0.00885690561859951</v>
      </c>
      <c r="J271" s="584">
        <f t="shared" si="35"/>
        <v>0.609392007463847</v>
      </c>
      <c r="K271" s="584">
        <f t="shared" si="35"/>
        <v>-0.179002128162686</v>
      </c>
      <c r="L271" s="584">
        <f t="shared" si="35"/>
        <v>0.139119587544976</v>
      </c>
      <c r="M271" s="539"/>
      <c r="N271" s="542"/>
      <c r="O271" s="541"/>
      <c r="P271" s="453"/>
      <c r="Q271" s="456"/>
      <c r="R271" s="456"/>
      <c r="S271" s="456"/>
      <c r="T271" s="456"/>
      <c r="U271" s="426"/>
      <c r="V271" s="426"/>
    </row>
    <row r="272" ht="30" customHeight="1" spans="1:22">
      <c r="A272" s="453"/>
      <c r="B272" s="464" t="s">
        <v>108</v>
      </c>
      <c r="C272" s="481" t="s">
        <v>30</v>
      </c>
      <c r="D272" s="583">
        <v>0</v>
      </c>
      <c r="E272" s="583">
        <v>105.965398512973</v>
      </c>
      <c r="F272" s="583">
        <v>126.5</v>
      </c>
      <c r="G272" s="583">
        <v>0</v>
      </c>
      <c r="H272" s="583">
        <v>0.22</v>
      </c>
      <c r="I272" s="583">
        <v>0</v>
      </c>
      <c r="J272" s="583">
        <v>24.4</v>
      </c>
      <c r="K272" s="583">
        <v>0</v>
      </c>
      <c r="L272" s="638">
        <v>257.085398512973</v>
      </c>
      <c r="M272" s="539"/>
      <c r="N272" s="542"/>
      <c r="O272" s="541"/>
      <c r="P272" s="453"/>
      <c r="Q272" s="456"/>
      <c r="R272" s="456"/>
      <c r="S272" s="456"/>
      <c r="T272" s="456"/>
      <c r="U272" s="426"/>
      <c r="V272" s="426"/>
    </row>
    <row r="273" ht="30" customHeight="1" spans="1:22">
      <c r="A273" s="453"/>
      <c r="B273" s="464"/>
      <c r="C273" s="570" t="s">
        <v>31</v>
      </c>
      <c r="D273" s="66">
        <f>E294</f>
        <v>0</v>
      </c>
      <c r="E273" s="66">
        <f>E295</f>
        <v>95.97</v>
      </c>
      <c r="F273" s="66">
        <f>E296</f>
        <v>128.63</v>
      </c>
      <c r="G273" s="66">
        <f>E297</f>
        <v>0</v>
      </c>
      <c r="H273" s="66">
        <f>E298</f>
        <v>0.22</v>
      </c>
      <c r="I273" s="66">
        <f>E299</f>
        <v>0</v>
      </c>
      <c r="J273" s="66">
        <f>E300</f>
        <v>20.15</v>
      </c>
      <c r="K273" s="66">
        <f>E301</f>
        <v>0</v>
      </c>
      <c r="L273" s="640">
        <f>E302</f>
        <v>244.97</v>
      </c>
      <c r="M273" s="539"/>
      <c r="N273" s="542"/>
      <c r="O273" s="541"/>
      <c r="P273" s="453"/>
      <c r="Q273" s="456"/>
      <c r="R273" s="456"/>
      <c r="S273" s="456"/>
      <c r="T273" s="456"/>
      <c r="U273" s="426"/>
      <c r="V273" s="426"/>
    </row>
    <row r="274" ht="30" customHeight="1" spans="1:22">
      <c r="A274" s="453"/>
      <c r="B274" s="464"/>
      <c r="C274" s="570" t="s">
        <v>32</v>
      </c>
      <c r="D274" s="66">
        <f>D273-D272</f>
        <v>0</v>
      </c>
      <c r="E274" s="66">
        <f t="shared" ref="E274:L274" si="36">E273-E272</f>
        <v>-9.995398512973</v>
      </c>
      <c r="F274" s="66">
        <f t="shared" si="36"/>
        <v>2.13</v>
      </c>
      <c r="G274" s="66">
        <f t="shared" si="36"/>
        <v>0</v>
      </c>
      <c r="H274" s="66">
        <f t="shared" si="36"/>
        <v>0</v>
      </c>
      <c r="I274" s="66">
        <f t="shared" si="36"/>
        <v>0</v>
      </c>
      <c r="J274" s="66">
        <f t="shared" si="36"/>
        <v>-4.25</v>
      </c>
      <c r="K274" s="66">
        <f t="shared" si="36"/>
        <v>0</v>
      </c>
      <c r="L274" s="66">
        <f t="shared" si="36"/>
        <v>-12.115398512973</v>
      </c>
      <c r="M274" s="539"/>
      <c r="N274" s="542"/>
      <c r="O274" s="541"/>
      <c r="P274" s="453"/>
      <c r="Q274" s="456"/>
      <c r="R274" s="456"/>
      <c r="S274" s="456"/>
      <c r="T274" s="456"/>
      <c r="U274" s="426"/>
      <c r="V274" s="426"/>
    </row>
    <row r="275" ht="30" customHeight="1" spans="1:22">
      <c r="A275" s="453"/>
      <c r="B275" s="464"/>
      <c r="C275" s="570" t="s">
        <v>50</v>
      </c>
      <c r="D275" s="485" t="e">
        <f>D274/D272</f>
        <v>#DIV/0!</v>
      </c>
      <c r="E275" s="485">
        <f t="shared" ref="E275:L275" si="37">E274/E272</f>
        <v>-0.0943270034675451</v>
      </c>
      <c r="F275" s="485">
        <f t="shared" si="37"/>
        <v>0.0168379446640316</v>
      </c>
      <c r="G275" s="485" t="e">
        <f t="shared" si="37"/>
        <v>#DIV/0!</v>
      </c>
      <c r="H275" s="485">
        <f t="shared" si="37"/>
        <v>0</v>
      </c>
      <c r="I275" s="485" t="e">
        <f t="shared" si="37"/>
        <v>#DIV/0!</v>
      </c>
      <c r="J275" s="485">
        <f t="shared" si="37"/>
        <v>-0.174180327868852</v>
      </c>
      <c r="K275" s="485" t="e">
        <f t="shared" si="37"/>
        <v>#DIV/0!</v>
      </c>
      <c r="L275" s="485">
        <f t="shared" si="37"/>
        <v>-0.0471259689700409</v>
      </c>
      <c r="M275" s="539"/>
      <c r="N275" s="542"/>
      <c r="O275" s="541"/>
      <c r="P275" s="453"/>
      <c r="Q275" s="456"/>
      <c r="R275" s="456"/>
      <c r="S275" s="456"/>
      <c r="T275" s="456"/>
      <c r="U275" s="426"/>
      <c r="V275" s="426"/>
    </row>
    <row r="276" ht="30" customHeight="1" spans="1:22">
      <c r="A276" s="453"/>
      <c r="B276" s="450" t="s">
        <v>109</v>
      </c>
      <c r="C276" s="481" t="s">
        <v>30</v>
      </c>
      <c r="D276" s="587">
        <v>81.59</v>
      </c>
      <c r="E276" s="587">
        <v>311.130742909986</v>
      </c>
      <c r="F276" s="587">
        <v>140.1</v>
      </c>
      <c r="G276" s="587">
        <v>205</v>
      </c>
      <c r="H276" s="587">
        <v>42.66</v>
      </c>
      <c r="I276" s="587">
        <v>21.39</v>
      </c>
      <c r="J276" s="587">
        <v>37.76</v>
      </c>
      <c r="K276" s="587">
        <v>23.6625726389609</v>
      </c>
      <c r="L276" s="642">
        <v>863.293315548947</v>
      </c>
      <c r="M276" s="539"/>
      <c r="N276" s="542"/>
      <c r="O276" s="541"/>
      <c r="P276" s="453"/>
      <c r="Q276" s="456"/>
      <c r="R276" s="456"/>
      <c r="S276" s="456"/>
      <c r="T276" s="456"/>
      <c r="U276" s="426"/>
      <c r="V276" s="426"/>
    </row>
    <row r="277" ht="30" customHeight="1" spans="1:22">
      <c r="A277" s="453"/>
      <c r="B277" s="464"/>
      <c r="C277" s="570" t="s">
        <v>31</v>
      </c>
      <c r="D277" s="178">
        <f>F294</f>
        <v>80.54</v>
      </c>
      <c r="E277" s="178">
        <f>F295</f>
        <v>268.96</v>
      </c>
      <c r="F277" s="178">
        <f>F296</f>
        <v>132.7</v>
      </c>
      <c r="G277" s="178">
        <f>F297</f>
        <v>172</v>
      </c>
      <c r="H277" s="178">
        <f>F298</f>
        <v>77.58</v>
      </c>
      <c r="I277" s="178">
        <f>F299</f>
        <v>14.41</v>
      </c>
      <c r="J277" s="178">
        <f>F300</f>
        <v>28.76</v>
      </c>
      <c r="K277" s="178">
        <f>F301</f>
        <v>23.6197034218416</v>
      </c>
      <c r="L277" s="543">
        <f>F302</f>
        <v>798.569703421842</v>
      </c>
      <c r="M277" s="539"/>
      <c r="N277" s="542"/>
      <c r="O277" s="541"/>
      <c r="P277" s="453"/>
      <c r="Q277" s="456"/>
      <c r="R277" s="456"/>
      <c r="S277" s="456"/>
      <c r="T277" s="456"/>
      <c r="U277" s="426"/>
      <c r="V277" s="426"/>
    </row>
    <row r="278" ht="30" customHeight="1" spans="1:22">
      <c r="A278" s="453"/>
      <c r="B278" s="464"/>
      <c r="C278" s="570" t="s">
        <v>32</v>
      </c>
      <c r="D278" s="588">
        <f>D277-D276</f>
        <v>-1.05</v>
      </c>
      <c r="E278" s="588">
        <f t="shared" ref="E278:L278" si="38">E277-E276</f>
        <v>-42.170742909986</v>
      </c>
      <c r="F278" s="588">
        <f t="shared" si="38"/>
        <v>-7.40000000000001</v>
      </c>
      <c r="G278" s="588">
        <f t="shared" si="38"/>
        <v>-33</v>
      </c>
      <c r="H278" s="588">
        <f t="shared" si="38"/>
        <v>34.92</v>
      </c>
      <c r="I278" s="588">
        <f t="shared" si="38"/>
        <v>-6.98</v>
      </c>
      <c r="J278" s="588">
        <f t="shared" si="38"/>
        <v>-9</v>
      </c>
      <c r="K278" s="588">
        <f t="shared" si="38"/>
        <v>-0.0428692171192999</v>
      </c>
      <c r="L278" s="588">
        <f t="shared" si="38"/>
        <v>-64.7236121271053</v>
      </c>
      <c r="M278" s="539"/>
      <c r="N278" s="542"/>
      <c r="O278" s="541"/>
      <c r="P278" s="453"/>
      <c r="Q278" s="456"/>
      <c r="R278" s="456"/>
      <c r="S278" s="456"/>
      <c r="T278" s="456"/>
      <c r="U278" s="426"/>
      <c r="V278" s="426"/>
    </row>
    <row r="279" ht="30" customHeight="1" spans="1:22">
      <c r="A279" s="453"/>
      <c r="B279" s="469"/>
      <c r="C279" s="570" t="s">
        <v>50</v>
      </c>
      <c r="D279" s="485">
        <f>D278/D276</f>
        <v>-0.0128692241696286</v>
      </c>
      <c r="E279" s="485">
        <f t="shared" ref="E279:L279" si="39">E278/E276</f>
        <v>-0.135540263606115</v>
      </c>
      <c r="F279" s="485">
        <f t="shared" si="39"/>
        <v>-0.0528194147037831</v>
      </c>
      <c r="G279" s="485">
        <f t="shared" si="39"/>
        <v>-0.160975609756098</v>
      </c>
      <c r="H279" s="485">
        <f t="shared" si="39"/>
        <v>0.818565400843882</v>
      </c>
      <c r="I279" s="485">
        <f t="shared" si="39"/>
        <v>-0.326320710612436</v>
      </c>
      <c r="J279" s="485">
        <f t="shared" si="39"/>
        <v>-0.238347457627119</v>
      </c>
      <c r="K279" s="485">
        <f t="shared" si="39"/>
        <v>-0.00181168876999937</v>
      </c>
      <c r="L279" s="485">
        <f t="shared" si="39"/>
        <v>-0.0749729100890225</v>
      </c>
      <c r="M279" s="539"/>
      <c r="N279" s="542"/>
      <c r="O279" s="541"/>
      <c r="P279" s="453"/>
      <c r="Q279" s="456"/>
      <c r="R279" s="456"/>
      <c r="S279" s="456"/>
      <c r="T279" s="456"/>
      <c r="U279" s="426"/>
      <c r="V279" s="426"/>
    </row>
    <row r="280" ht="30" customHeight="1" spans="1:22">
      <c r="A280" s="453"/>
      <c r="B280" s="464" t="s">
        <v>110</v>
      </c>
      <c r="C280" s="481" t="s">
        <v>30</v>
      </c>
      <c r="D280" s="587">
        <v>0</v>
      </c>
      <c r="E280" s="587">
        <v>0</v>
      </c>
      <c r="F280" s="587">
        <v>0.1</v>
      </c>
      <c r="G280" s="587">
        <v>0</v>
      </c>
      <c r="H280" s="587">
        <v>0</v>
      </c>
      <c r="I280" s="587">
        <v>0.21</v>
      </c>
      <c r="J280" s="587">
        <v>6.7</v>
      </c>
      <c r="K280" s="587">
        <v>0</v>
      </c>
      <c r="L280" s="642">
        <v>7.01</v>
      </c>
      <c r="M280" s="539"/>
      <c r="N280" s="542"/>
      <c r="O280" s="541"/>
      <c r="P280" s="453"/>
      <c r="Q280" s="456"/>
      <c r="R280" s="456"/>
      <c r="S280" s="456"/>
      <c r="T280" s="456"/>
      <c r="U280" s="426"/>
      <c r="V280" s="426"/>
    </row>
    <row r="281" ht="30" customHeight="1" spans="1:22">
      <c r="A281" s="453"/>
      <c r="B281" s="464"/>
      <c r="C281" s="570" t="s">
        <v>31</v>
      </c>
      <c r="D281" s="178">
        <f>G294</f>
        <v>0</v>
      </c>
      <c r="E281" s="178">
        <f>G295</f>
        <v>0</v>
      </c>
      <c r="F281" s="178">
        <f>G296</f>
        <v>0.1</v>
      </c>
      <c r="G281" s="178">
        <f>G297</f>
        <v>0</v>
      </c>
      <c r="H281" s="178">
        <f>G298</f>
        <v>0</v>
      </c>
      <c r="I281" s="178">
        <f>G299</f>
        <v>0.21</v>
      </c>
      <c r="J281" s="178">
        <f>G300</f>
        <v>6.5</v>
      </c>
      <c r="K281" s="178">
        <f>G301</f>
        <v>0</v>
      </c>
      <c r="L281" s="543">
        <f>G302</f>
        <v>6.81</v>
      </c>
      <c r="M281" s="539"/>
      <c r="N281" s="542"/>
      <c r="O281" s="541"/>
      <c r="P281" s="453"/>
      <c r="Q281" s="456"/>
      <c r="R281" s="456"/>
      <c r="S281" s="456"/>
      <c r="T281" s="456"/>
      <c r="U281" s="426"/>
      <c r="V281" s="426"/>
    </row>
    <row r="282" ht="30" customHeight="1" spans="1:22">
      <c r="A282" s="453"/>
      <c r="B282" s="464"/>
      <c r="C282" s="570" t="s">
        <v>32</v>
      </c>
      <c r="D282" s="588">
        <f>D281-D280</f>
        <v>0</v>
      </c>
      <c r="E282" s="588">
        <f t="shared" ref="E282:L282" si="40">E281-E280</f>
        <v>0</v>
      </c>
      <c r="F282" s="588">
        <f t="shared" si="40"/>
        <v>0</v>
      </c>
      <c r="G282" s="588">
        <f t="shared" si="40"/>
        <v>0</v>
      </c>
      <c r="H282" s="588">
        <f t="shared" si="40"/>
        <v>0</v>
      </c>
      <c r="I282" s="588">
        <f t="shared" si="40"/>
        <v>0</v>
      </c>
      <c r="J282" s="588">
        <f t="shared" si="40"/>
        <v>-0.2</v>
      </c>
      <c r="K282" s="588">
        <f t="shared" si="40"/>
        <v>0</v>
      </c>
      <c r="L282" s="588">
        <f t="shared" si="40"/>
        <v>-0.2</v>
      </c>
      <c r="M282" s="539"/>
      <c r="N282" s="542"/>
      <c r="O282" s="541"/>
      <c r="P282" s="453"/>
      <c r="Q282" s="456"/>
      <c r="R282" s="456"/>
      <c r="S282" s="456"/>
      <c r="T282" s="456"/>
      <c r="U282" s="426"/>
      <c r="V282" s="426"/>
    </row>
    <row r="283" ht="30" customHeight="1" spans="1:22">
      <c r="A283" s="453"/>
      <c r="B283" s="469"/>
      <c r="C283" s="570" t="s">
        <v>50</v>
      </c>
      <c r="D283" s="485" t="e">
        <f>D282/D280</f>
        <v>#DIV/0!</v>
      </c>
      <c r="E283" s="485" t="e">
        <f t="shared" ref="E283:L283" si="41">E282/E280</f>
        <v>#DIV/0!</v>
      </c>
      <c r="F283" s="485">
        <f t="shared" si="41"/>
        <v>0</v>
      </c>
      <c r="G283" s="485" t="e">
        <f t="shared" si="41"/>
        <v>#DIV/0!</v>
      </c>
      <c r="H283" s="485" t="e">
        <f t="shared" si="41"/>
        <v>#DIV/0!</v>
      </c>
      <c r="I283" s="485">
        <f t="shared" si="41"/>
        <v>0</v>
      </c>
      <c r="J283" s="485">
        <f t="shared" si="41"/>
        <v>-0.0298507462686567</v>
      </c>
      <c r="K283" s="485" t="e">
        <f t="shared" si="41"/>
        <v>#DIV/0!</v>
      </c>
      <c r="L283" s="485">
        <f t="shared" si="41"/>
        <v>-0.0285306704707561</v>
      </c>
      <c r="M283" s="539"/>
      <c r="N283" s="542"/>
      <c r="O283" s="541"/>
      <c r="P283" s="453"/>
      <c r="Q283" s="456"/>
      <c r="R283" s="456"/>
      <c r="S283" s="456"/>
      <c r="T283" s="456"/>
      <c r="U283" s="426"/>
      <c r="V283" s="426"/>
    </row>
    <row r="284" ht="30" customHeight="1" spans="1:22">
      <c r="A284" s="453"/>
      <c r="B284" s="464" t="s">
        <v>111</v>
      </c>
      <c r="C284" s="481" t="s">
        <v>30</v>
      </c>
      <c r="D284" s="587">
        <v>17.52</v>
      </c>
      <c r="E284" s="587">
        <v>217.350897004175</v>
      </c>
      <c r="F284" s="587">
        <v>0.29</v>
      </c>
      <c r="G284" s="587">
        <v>0.8</v>
      </c>
      <c r="H284" s="587">
        <v>0.63</v>
      </c>
      <c r="I284" s="587">
        <v>0</v>
      </c>
      <c r="J284" s="587">
        <v>3</v>
      </c>
      <c r="K284" s="587">
        <v>0</v>
      </c>
      <c r="L284" s="642">
        <v>239.590897004175</v>
      </c>
      <c r="M284" s="539"/>
      <c r="N284" s="542"/>
      <c r="O284" s="541"/>
      <c r="P284" s="453"/>
      <c r="Q284" s="456"/>
      <c r="R284" s="456"/>
      <c r="S284" s="456"/>
      <c r="T284" s="456"/>
      <c r="U284" s="426"/>
      <c r="V284" s="426"/>
    </row>
    <row r="285" ht="30" customHeight="1" spans="1:22">
      <c r="A285" s="453"/>
      <c r="B285" s="464"/>
      <c r="C285" s="570" t="s">
        <v>31</v>
      </c>
      <c r="D285" s="178">
        <f>H294</f>
        <v>17.52</v>
      </c>
      <c r="E285" s="178">
        <f>H295</f>
        <v>289.3</v>
      </c>
      <c r="F285" s="178">
        <f>H296</f>
        <v>0.29</v>
      </c>
      <c r="G285" s="178">
        <f>H297</f>
        <v>0.8</v>
      </c>
      <c r="H285" s="178">
        <f>H298</f>
        <v>0.63</v>
      </c>
      <c r="I285" s="178">
        <f>H299</f>
        <v>0</v>
      </c>
      <c r="J285" s="178">
        <f>H300</f>
        <v>3</v>
      </c>
      <c r="K285" s="178">
        <f>H301</f>
        <v>0</v>
      </c>
      <c r="L285" s="543">
        <f>H302</f>
        <v>311.54</v>
      </c>
      <c r="M285" s="539"/>
      <c r="N285" s="542"/>
      <c r="O285" s="541"/>
      <c r="P285" s="453"/>
      <c r="Q285" s="456"/>
      <c r="R285" s="456"/>
      <c r="S285" s="456"/>
      <c r="T285" s="456"/>
      <c r="U285" s="426"/>
      <c r="V285" s="426"/>
    </row>
    <row r="286" ht="30" customHeight="1" spans="1:22">
      <c r="A286" s="453"/>
      <c r="B286" s="464"/>
      <c r="C286" s="570" t="s">
        <v>32</v>
      </c>
      <c r="D286" s="588">
        <f>D285-D284</f>
        <v>0</v>
      </c>
      <c r="E286" s="588">
        <f t="shared" ref="E286:L286" si="42">E285-E284</f>
        <v>71.949102995825</v>
      </c>
      <c r="F286" s="588">
        <f t="shared" si="42"/>
        <v>0</v>
      </c>
      <c r="G286" s="588">
        <f t="shared" si="42"/>
        <v>0</v>
      </c>
      <c r="H286" s="588">
        <f t="shared" si="42"/>
        <v>0</v>
      </c>
      <c r="I286" s="588">
        <f t="shared" si="42"/>
        <v>0</v>
      </c>
      <c r="J286" s="588">
        <f t="shared" si="42"/>
        <v>0</v>
      </c>
      <c r="K286" s="588">
        <f t="shared" si="42"/>
        <v>0</v>
      </c>
      <c r="L286" s="588">
        <f t="shared" si="42"/>
        <v>71.949102995825</v>
      </c>
      <c r="M286" s="539"/>
      <c r="N286" s="542"/>
      <c r="O286" s="541"/>
      <c r="P286" s="453"/>
      <c r="Q286" s="456"/>
      <c r="R286" s="456"/>
      <c r="S286" s="456"/>
      <c r="T286" s="456"/>
      <c r="U286" s="426"/>
      <c r="V286" s="426"/>
    </row>
    <row r="287" ht="30" customHeight="1" spans="1:22">
      <c r="A287" s="453"/>
      <c r="B287" s="572"/>
      <c r="C287" s="589" t="s">
        <v>50</v>
      </c>
      <c r="D287" s="678">
        <f>D286/D284</f>
        <v>0</v>
      </c>
      <c r="E287" s="678">
        <f t="shared" ref="E287:L287" si="43">E286/E284</f>
        <v>0.331027403095755</v>
      </c>
      <c r="F287" s="678">
        <f t="shared" si="43"/>
        <v>0</v>
      </c>
      <c r="G287" s="678">
        <f t="shared" si="43"/>
        <v>0</v>
      </c>
      <c r="H287" s="678">
        <f t="shared" si="43"/>
        <v>0</v>
      </c>
      <c r="I287" s="678" t="e">
        <f t="shared" si="43"/>
        <v>#DIV/0!</v>
      </c>
      <c r="J287" s="678">
        <f t="shared" si="43"/>
        <v>0</v>
      </c>
      <c r="K287" s="678" t="e">
        <f t="shared" si="43"/>
        <v>#DIV/0!</v>
      </c>
      <c r="L287" s="678">
        <f t="shared" si="43"/>
        <v>0.300299818964204</v>
      </c>
      <c r="M287" s="633"/>
      <c r="N287" s="634"/>
      <c r="O287" s="635"/>
      <c r="P287" s="453"/>
      <c r="Q287" s="456"/>
      <c r="R287" s="456"/>
      <c r="S287" s="456"/>
      <c r="T287" s="456"/>
      <c r="U287" s="426"/>
      <c r="V287" s="426"/>
    </row>
    <row r="288" s="414" customFormat="1" ht="70" customHeight="1" spans="1:22">
      <c r="A288" s="453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="414" customFormat="1" ht="70" customHeight="1" spans="1:22">
      <c r="A289" s="453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="414" customFormat="1" ht="70" customHeight="1" spans="1:22">
      <c r="A290" s="453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ht="70" customHeight="1" spans="1:22">
      <c r="A291" s="453"/>
      <c r="B291" s="453"/>
      <c r="C291" s="453"/>
      <c r="D291" s="453"/>
      <c r="E291" s="453"/>
      <c r="F291" s="453"/>
      <c r="G291" s="453"/>
      <c r="H291" s="453"/>
      <c r="I291" s="453"/>
      <c r="J291" s="453"/>
      <c r="K291" s="453"/>
      <c r="L291" s="453"/>
      <c r="M291" s="453"/>
      <c r="N291" s="453"/>
      <c r="O291" s="453"/>
      <c r="P291" s="453"/>
      <c r="Q291" s="456"/>
      <c r="R291" s="456"/>
      <c r="S291" s="456"/>
      <c r="T291" s="456"/>
      <c r="U291" s="426"/>
      <c r="V291" s="426"/>
    </row>
    <row r="292" s="414" customFormat="1" ht="30" customHeight="1" spans="1:22">
      <c r="A292" s="569"/>
      <c r="B292" s="735" t="s">
        <v>13</v>
      </c>
      <c r="C292" s="821" t="s">
        <v>33</v>
      </c>
      <c r="D292" s="647" t="s">
        <v>113</v>
      </c>
      <c r="E292" s="647"/>
      <c r="F292" s="647"/>
      <c r="G292" s="647"/>
      <c r="H292" s="647"/>
      <c r="I292" s="935"/>
      <c r="J292" s="647" t="s">
        <v>114</v>
      </c>
      <c r="K292" s="647"/>
      <c r="L292" s="647"/>
      <c r="M292" s="647"/>
      <c r="N292" s="647"/>
      <c r="O292" s="935"/>
      <c r="P292" s="936" t="s">
        <v>115</v>
      </c>
      <c r="Q292" s="936"/>
      <c r="R292" s="936"/>
      <c r="S292" s="936"/>
      <c r="T292" s="936"/>
      <c r="U292" s="936"/>
      <c r="V292" s="953"/>
    </row>
    <row r="293" s="414" customFormat="1" ht="30" customHeight="1" spans="1:22">
      <c r="A293" s="569"/>
      <c r="B293" s="739"/>
      <c r="C293" s="740"/>
      <c r="D293" s="536" t="s">
        <v>107</v>
      </c>
      <c r="E293" s="462" t="s">
        <v>108</v>
      </c>
      <c r="F293" s="461" t="s">
        <v>109</v>
      </c>
      <c r="G293" s="463" t="s">
        <v>110</v>
      </c>
      <c r="H293" s="462" t="s">
        <v>111</v>
      </c>
      <c r="I293" s="536" t="s">
        <v>22</v>
      </c>
      <c r="J293" s="463" t="s">
        <v>107</v>
      </c>
      <c r="K293" s="462" t="s">
        <v>108</v>
      </c>
      <c r="L293" s="461" t="s">
        <v>109</v>
      </c>
      <c r="M293" s="463" t="s">
        <v>110</v>
      </c>
      <c r="N293" s="462" t="s">
        <v>111</v>
      </c>
      <c r="O293" s="461" t="s">
        <v>22</v>
      </c>
      <c r="P293" s="937" t="s">
        <v>107</v>
      </c>
      <c r="Q293" s="463" t="s">
        <v>108</v>
      </c>
      <c r="R293" s="462" t="s">
        <v>109</v>
      </c>
      <c r="S293" s="463" t="s">
        <v>110</v>
      </c>
      <c r="T293" s="462" t="s">
        <v>111</v>
      </c>
      <c r="U293" s="536" t="s">
        <v>22</v>
      </c>
      <c r="V293" s="703" t="s">
        <v>50</v>
      </c>
    </row>
    <row r="294" s="414" customFormat="1" ht="30" customHeight="1" spans="1:22">
      <c r="A294" s="569"/>
      <c r="B294" s="718" t="s">
        <v>14</v>
      </c>
      <c r="C294" s="900">
        <f>RANK(U294,U294:U301,1)</f>
        <v>1</v>
      </c>
      <c r="D294" s="823">
        <f>副表!G72</f>
        <v>94.79</v>
      </c>
      <c r="E294" s="742">
        <f>副表!G73</f>
        <v>0</v>
      </c>
      <c r="F294" s="802">
        <f>副表!G74</f>
        <v>80.54</v>
      </c>
      <c r="G294" s="901">
        <f>副表!G75</f>
        <v>0</v>
      </c>
      <c r="H294" s="742">
        <f>副表!G76</f>
        <v>17.52</v>
      </c>
      <c r="I294" s="802">
        <f>副表!G77</f>
        <v>192.85</v>
      </c>
      <c r="J294" s="938">
        <v>486</v>
      </c>
      <c r="K294" s="742">
        <v>0</v>
      </c>
      <c r="L294" s="802">
        <v>93</v>
      </c>
      <c r="M294" s="742" t="s">
        <v>116</v>
      </c>
      <c r="N294" s="742">
        <v>0</v>
      </c>
      <c r="O294" s="939">
        <v>579</v>
      </c>
      <c r="P294" s="940">
        <f>D294-J294</f>
        <v>-391.21</v>
      </c>
      <c r="Q294" s="954">
        <f>E294-K294</f>
        <v>0</v>
      </c>
      <c r="R294" s="955">
        <f>F294-L294</f>
        <v>-12.46</v>
      </c>
      <c r="S294" s="954" t="s">
        <v>116</v>
      </c>
      <c r="T294" s="954">
        <f>H294-N294</f>
        <v>17.52</v>
      </c>
      <c r="U294" s="955">
        <f>I294-O294</f>
        <v>-386.15</v>
      </c>
      <c r="V294" s="654">
        <f>U294/O294</f>
        <v>-0.66692573402418</v>
      </c>
    </row>
    <row r="295" s="414" customFormat="1" ht="30" customHeight="1" spans="1:22">
      <c r="A295" s="569"/>
      <c r="B295" s="601" t="s">
        <v>15</v>
      </c>
      <c r="C295" s="900">
        <f>RANK(U295,U294:U301,1)</f>
        <v>8</v>
      </c>
      <c r="D295" s="902">
        <f>副表!O72</f>
        <v>1249.13</v>
      </c>
      <c r="E295" s="903">
        <f>副表!O73</f>
        <v>95.97</v>
      </c>
      <c r="F295" s="904">
        <f>副表!O74</f>
        <v>268.96</v>
      </c>
      <c r="G295" s="905">
        <f>副表!O75</f>
        <v>0</v>
      </c>
      <c r="H295" s="745">
        <f>副表!O76</f>
        <v>289.3</v>
      </c>
      <c r="I295" s="784">
        <f>副表!O77</f>
        <v>1903.36</v>
      </c>
      <c r="J295" s="941">
        <v>807.67</v>
      </c>
      <c r="K295" s="745">
        <v>118.10926599</v>
      </c>
      <c r="L295" s="784">
        <v>264.277633309986</v>
      </c>
      <c r="M295" s="745" t="s">
        <v>116</v>
      </c>
      <c r="N295" s="745">
        <v>228.454091905862</v>
      </c>
      <c r="O295" s="942">
        <v>1418.51099120585</v>
      </c>
      <c r="P295" s="940">
        <f t="shared" ref="P295:P302" si="44">D295-J295</f>
        <v>441.46</v>
      </c>
      <c r="Q295" s="954">
        <f t="shared" ref="Q295:Q302" si="45">E295-K295</f>
        <v>-22.13926599</v>
      </c>
      <c r="R295" s="955">
        <f t="shared" ref="R295:R302" si="46">F295-L295</f>
        <v>4.68236669001396</v>
      </c>
      <c r="S295" s="66" t="s">
        <v>116</v>
      </c>
      <c r="T295" s="954">
        <f t="shared" ref="T295:T302" si="47">H295-N295</f>
        <v>60.845908094138</v>
      </c>
      <c r="U295" s="955">
        <f t="shared" ref="U295:U302" si="48">I295-O295</f>
        <v>484.849008794152</v>
      </c>
      <c r="V295" s="654">
        <f t="shared" ref="V295:V302" si="49">U295/O295</f>
        <v>0.341801376090848</v>
      </c>
    </row>
    <row r="296" s="414" customFormat="1" ht="30" customHeight="1" spans="1:22">
      <c r="A296" s="569"/>
      <c r="B296" s="591" t="s">
        <v>16</v>
      </c>
      <c r="C296" s="906">
        <f>RANK(U296,U294:U301,1)</f>
        <v>4</v>
      </c>
      <c r="D296" s="805">
        <f>副表!W72</f>
        <v>290.55</v>
      </c>
      <c r="E296" s="745">
        <f>副表!W73</f>
        <v>128.63</v>
      </c>
      <c r="F296" s="784">
        <f>副表!W74</f>
        <v>132.7</v>
      </c>
      <c r="G296" s="905">
        <f>副表!W75</f>
        <v>0.1</v>
      </c>
      <c r="H296" s="745">
        <f>副表!W76</f>
        <v>0.29</v>
      </c>
      <c r="I296" s="784">
        <f>副表!W77</f>
        <v>552.27</v>
      </c>
      <c r="J296" s="941">
        <v>151</v>
      </c>
      <c r="K296" s="745">
        <v>198.03</v>
      </c>
      <c r="L296" s="784">
        <v>262.35</v>
      </c>
      <c r="M296" s="745" t="s">
        <v>116</v>
      </c>
      <c r="N296" s="745">
        <v>1.66</v>
      </c>
      <c r="O296" s="942">
        <v>613.04</v>
      </c>
      <c r="P296" s="940">
        <f t="shared" si="44"/>
        <v>139.55</v>
      </c>
      <c r="Q296" s="954">
        <f t="shared" si="45"/>
        <v>-69.4</v>
      </c>
      <c r="R296" s="955">
        <f t="shared" si="46"/>
        <v>-129.65</v>
      </c>
      <c r="S296" s="66" t="s">
        <v>116</v>
      </c>
      <c r="T296" s="954">
        <f t="shared" si="47"/>
        <v>-1.37</v>
      </c>
      <c r="U296" s="955">
        <f t="shared" si="48"/>
        <v>-60.77</v>
      </c>
      <c r="V296" s="654">
        <f t="shared" si="49"/>
        <v>-0.0991289312279786</v>
      </c>
    </row>
    <row r="297" s="414" customFormat="1" ht="30" customHeight="1" spans="1:22">
      <c r="A297" s="569"/>
      <c r="B297" s="601" t="s">
        <v>17</v>
      </c>
      <c r="C297" s="906">
        <f>RANK(U297,U294:U301,1)</f>
        <v>3</v>
      </c>
      <c r="D297" s="805">
        <f>副表!G79</f>
        <v>273</v>
      </c>
      <c r="E297" s="745">
        <f>副表!G80</f>
        <v>0</v>
      </c>
      <c r="F297" s="784">
        <f>副表!G81</f>
        <v>172</v>
      </c>
      <c r="G297" s="905">
        <f>副表!G82</f>
        <v>0</v>
      </c>
      <c r="H297" s="745">
        <f>副表!G83</f>
        <v>0.8</v>
      </c>
      <c r="I297" s="784">
        <f>副表!G84</f>
        <v>445.8</v>
      </c>
      <c r="J297" s="941">
        <v>145.3</v>
      </c>
      <c r="K297" s="745">
        <v>0</v>
      </c>
      <c r="L297" s="784">
        <v>413</v>
      </c>
      <c r="M297" s="745" t="s">
        <v>116</v>
      </c>
      <c r="N297" s="745">
        <v>20.7155</v>
      </c>
      <c r="O297" s="942">
        <v>579.0155</v>
      </c>
      <c r="P297" s="940">
        <f t="shared" si="44"/>
        <v>127.7</v>
      </c>
      <c r="Q297" s="954">
        <f t="shared" si="45"/>
        <v>0</v>
      </c>
      <c r="R297" s="955">
        <f t="shared" si="46"/>
        <v>-241</v>
      </c>
      <c r="S297" s="66" t="s">
        <v>116</v>
      </c>
      <c r="T297" s="954">
        <f t="shared" si="47"/>
        <v>-19.9155</v>
      </c>
      <c r="U297" s="955">
        <f t="shared" si="48"/>
        <v>-133.2155</v>
      </c>
      <c r="V297" s="654">
        <f t="shared" si="49"/>
        <v>-0.230072424658753</v>
      </c>
    </row>
    <row r="298" s="414" customFormat="1" ht="30" customHeight="1" spans="1:22">
      <c r="A298" s="569"/>
      <c r="B298" s="601" t="s">
        <v>18</v>
      </c>
      <c r="C298" s="900">
        <f>RANK(U298,U294:U301,1)</f>
        <v>2</v>
      </c>
      <c r="D298" s="805">
        <f>副表!O79</f>
        <v>90.5</v>
      </c>
      <c r="E298" s="745">
        <f>副表!O80</f>
        <v>0.22</v>
      </c>
      <c r="F298" s="784">
        <f>副表!O81</f>
        <v>77.58</v>
      </c>
      <c r="G298" s="905">
        <f>副表!O82</f>
        <v>0</v>
      </c>
      <c r="H298" s="745">
        <f>副表!O83</f>
        <v>0.63</v>
      </c>
      <c r="I298" s="784">
        <f>副表!O84</f>
        <v>168.93</v>
      </c>
      <c r="J298" s="941">
        <v>23.52</v>
      </c>
      <c r="K298" s="745">
        <v>0.2</v>
      </c>
      <c r="L298" s="784">
        <v>356.11</v>
      </c>
      <c r="M298" s="745" t="s">
        <v>116</v>
      </c>
      <c r="N298" s="745">
        <v>0.74</v>
      </c>
      <c r="O298" s="942">
        <v>380.57</v>
      </c>
      <c r="P298" s="940">
        <f t="shared" si="44"/>
        <v>66.98</v>
      </c>
      <c r="Q298" s="954">
        <f t="shared" si="45"/>
        <v>0.02</v>
      </c>
      <c r="R298" s="955">
        <f t="shared" si="46"/>
        <v>-278.53</v>
      </c>
      <c r="S298" s="66" t="s">
        <v>116</v>
      </c>
      <c r="T298" s="954">
        <f t="shared" si="47"/>
        <v>-0.11</v>
      </c>
      <c r="U298" s="955">
        <f t="shared" si="48"/>
        <v>-211.64</v>
      </c>
      <c r="V298" s="654">
        <f t="shared" si="49"/>
        <v>-0.556113198623118</v>
      </c>
    </row>
    <row r="299" s="414" customFormat="1" ht="30" customHeight="1" spans="1:22">
      <c r="A299" s="569"/>
      <c r="B299" s="601" t="s">
        <v>19</v>
      </c>
      <c r="C299" s="907">
        <f>RANK(U299,U294:U301,1)</f>
        <v>6</v>
      </c>
      <c r="D299" s="805">
        <f>副表!W79</f>
        <v>71.62</v>
      </c>
      <c r="E299" s="745">
        <f>副表!W80</f>
        <v>0</v>
      </c>
      <c r="F299" s="784">
        <f>副表!W81</f>
        <v>14.41</v>
      </c>
      <c r="G299" s="905">
        <f>副表!W82</f>
        <v>0.21</v>
      </c>
      <c r="H299" s="745">
        <f>副表!W83</f>
        <v>0</v>
      </c>
      <c r="I299" s="784">
        <f>副表!W84</f>
        <v>86.24</v>
      </c>
      <c r="J299" s="941">
        <v>33.87</v>
      </c>
      <c r="K299" s="745">
        <v>0</v>
      </c>
      <c r="L299" s="784">
        <v>29.34</v>
      </c>
      <c r="M299" s="745" t="s">
        <v>116</v>
      </c>
      <c r="N299" s="745">
        <v>0</v>
      </c>
      <c r="O299" s="942">
        <v>63.21</v>
      </c>
      <c r="P299" s="940">
        <f t="shared" si="44"/>
        <v>37.75</v>
      </c>
      <c r="Q299" s="954">
        <f t="shared" si="45"/>
        <v>0</v>
      </c>
      <c r="R299" s="955">
        <f t="shared" si="46"/>
        <v>-14.93</v>
      </c>
      <c r="S299" s="66" t="s">
        <v>116</v>
      </c>
      <c r="T299" s="954">
        <f t="shared" si="47"/>
        <v>0</v>
      </c>
      <c r="U299" s="955">
        <f t="shared" si="48"/>
        <v>23.03</v>
      </c>
      <c r="V299" s="654">
        <f t="shared" si="49"/>
        <v>0.364341085271318</v>
      </c>
    </row>
    <row r="300" s="414" customFormat="1" ht="30" customHeight="1" spans="1:22">
      <c r="A300" s="569"/>
      <c r="B300" s="601" t="s">
        <v>20</v>
      </c>
      <c r="C300" s="906">
        <f>RANK(U300,U294:U301,1)</f>
        <v>5</v>
      </c>
      <c r="D300" s="805">
        <f>副表!G86</f>
        <v>207</v>
      </c>
      <c r="E300" s="745">
        <f>副表!G87</f>
        <v>20.15</v>
      </c>
      <c r="F300" s="784">
        <f>副表!G88</f>
        <v>28.76</v>
      </c>
      <c r="G300" s="905">
        <f>副表!G89</f>
        <v>6.5</v>
      </c>
      <c r="H300" s="745">
        <f>副表!G90</f>
        <v>3</v>
      </c>
      <c r="I300" s="784">
        <f>副表!G91</f>
        <v>265.41</v>
      </c>
      <c r="J300" s="941">
        <v>225.49</v>
      </c>
      <c r="K300" s="745">
        <v>0</v>
      </c>
      <c r="L300" s="784">
        <v>43.67</v>
      </c>
      <c r="M300" s="745" t="s">
        <v>116</v>
      </c>
      <c r="N300" s="745">
        <v>0</v>
      </c>
      <c r="O300" s="942">
        <v>269.16</v>
      </c>
      <c r="P300" s="940">
        <f t="shared" si="44"/>
        <v>-18.49</v>
      </c>
      <c r="Q300" s="954">
        <f t="shared" si="45"/>
        <v>20.15</v>
      </c>
      <c r="R300" s="955">
        <f t="shared" si="46"/>
        <v>-14.91</v>
      </c>
      <c r="S300" s="66" t="s">
        <v>116</v>
      </c>
      <c r="T300" s="954">
        <f t="shared" si="47"/>
        <v>3</v>
      </c>
      <c r="U300" s="955">
        <f t="shared" si="48"/>
        <v>-3.75</v>
      </c>
      <c r="V300" s="654">
        <f t="shared" si="49"/>
        <v>-0.0139322336156933</v>
      </c>
    </row>
    <row r="301" s="414" customFormat="1" ht="30" customHeight="1" spans="1:22">
      <c r="A301" s="569"/>
      <c r="B301" s="601" t="s">
        <v>21</v>
      </c>
      <c r="C301" s="906">
        <f>RANK(U301,U294:U301,1)</f>
        <v>7</v>
      </c>
      <c r="D301" s="805">
        <f>副表!O86</f>
        <v>138.88</v>
      </c>
      <c r="E301" s="745">
        <f>副表!O87</f>
        <v>0</v>
      </c>
      <c r="F301" s="784">
        <f>副表!O88</f>
        <v>23.6197034218416</v>
      </c>
      <c r="G301" s="905">
        <f>副表!O89</f>
        <v>0</v>
      </c>
      <c r="H301" s="745">
        <f>副表!O90</f>
        <v>0</v>
      </c>
      <c r="I301" s="784">
        <f>副表!O91</f>
        <v>162.499703421842</v>
      </c>
      <c r="J301" s="943">
        <v>0</v>
      </c>
      <c r="K301" s="944">
        <v>0</v>
      </c>
      <c r="L301" s="945">
        <v>0</v>
      </c>
      <c r="M301" s="745" t="s">
        <v>116</v>
      </c>
      <c r="N301" s="745">
        <v>0</v>
      </c>
      <c r="O301" s="942">
        <v>0</v>
      </c>
      <c r="P301" s="940">
        <f t="shared" si="44"/>
        <v>138.88</v>
      </c>
      <c r="Q301" s="954">
        <f t="shared" si="45"/>
        <v>0</v>
      </c>
      <c r="R301" s="955">
        <f t="shared" si="46"/>
        <v>23.6197034218416</v>
      </c>
      <c r="S301" s="66" t="s">
        <v>116</v>
      </c>
      <c r="T301" s="954">
        <f t="shared" si="47"/>
        <v>0</v>
      </c>
      <c r="U301" s="955">
        <f t="shared" si="48"/>
        <v>162.499703421842</v>
      </c>
      <c r="V301" s="654" t="e">
        <f t="shared" si="49"/>
        <v>#DIV/0!</v>
      </c>
    </row>
    <row r="302" s="414" customFormat="1" ht="30" customHeight="1" spans="1:22">
      <c r="A302" s="569"/>
      <c r="B302" s="908" t="s">
        <v>22</v>
      </c>
      <c r="C302" s="909"/>
      <c r="D302" s="786">
        <f t="shared" ref="D302:I302" si="50">SUM(D294:D301)</f>
        <v>2415.47</v>
      </c>
      <c r="E302" s="753">
        <f t="shared" si="50"/>
        <v>244.97</v>
      </c>
      <c r="F302" s="785">
        <f t="shared" si="50"/>
        <v>798.569703421842</v>
      </c>
      <c r="G302" s="910">
        <f t="shared" si="50"/>
        <v>6.81</v>
      </c>
      <c r="H302" s="753">
        <f t="shared" si="50"/>
        <v>311.54</v>
      </c>
      <c r="I302" s="806">
        <f t="shared" si="50"/>
        <v>3777.35970342184</v>
      </c>
      <c r="J302" s="946">
        <v>1872.85</v>
      </c>
      <c r="K302" s="753">
        <v>316.33926599</v>
      </c>
      <c r="L302" s="785">
        <v>1461.74763330999</v>
      </c>
      <c r="M302" s="753" t="s">
        <v>116</v>
      </c>
      <c r="N302" s="753">
        <v>251.569591905862</v>
      </c>
      <c r="O302" s="947">
        <v>3902.50649120585</v>
      </c>
      <c r="P302" s="940">
        <f t="shared" si="44"/>
        <v>542.62</v>
      </c>
      <c r="Q302" s="954">
        <f t="shared" si="45"/>
        <v>-71.36926599</v>
      </c>
      <c r="R302" s="955">
        <f t="shared" si="46"/>
        <v>-663.177929888144</v>
      </c>
      <c r="S302" s="616" t="s">
        <v>116</v>
      </c>
      <c r="T302" s="954">
        <f t="shared" si="47"/>
        <v>59.970408094138</v>
      </c>
      <c r="U302" s="956">
        <f t="shared" si="48"/>
        <v>-125.146787784006</v>
      </c>
      <c r="V302" s="957">
        <f t="shared" si="49"/>
        <v>-0.0320683099607956</v>
      </c>
    </row>
    <row r="303" ht="20" customHeight="1" spans="1:22">
      <c r="A303" s="911"/>
      <c r="B303" s="912"/>
      <c r="C303" s="913"/>
      <c r="D303" s="456"/>
      <c r="E303" s="456"/>
      <c r="F303" s="456"/>
      <c r="G303" s="456"/>
      <c r="H303" s="456"/>
      <c r="I303" s="456"/>
      <c r="J303" s="456"/>
      <c r="K303" s="456"/>
      <c r="L303" s="456"/>
      <c r="M303" s="456"/>
      <c r="N303" s="456"/>
      <c r="O303" s="456"/>
      <c r="P303" s="456"/>
      <c r="Q303" s="456"/>
      <c r="R303" s="456"/>
      <c r="S303" s="569"/>
      <c r="T303" s="569"/>
      <c r="U303" s="426"/>
      <c r="V303" s="426"/>
    </row>
    <row r="304" s="416" customFormat="1" ht="20" customHeight="1" spans="1:20">
      <c r="A304" s="726" t="s">
        <v>117</v>
      </c>
      <c r="B304" s="726"/>
      <c r="C304" s="726"/>
      <c r="D304" s="726"/>
      <c r="E304" s="914"/>
      <c r="F304" s="914"/>
      <c r="G304" s="914"/>
      <c r="H304" s="914"/>
      <c r="I304" s="914"/>
      <c r="J304" s="914"/>
      <c r="K304" s="914"/>
      <c r="L304" s="914"/>
      <c r="M304" s="914"/>
      <c r="N304" s="914"/>
      <c r="O304" s="914"/>
      <c r="P304" s="914"/>
      <c r="Q304" s="914"/>
      <c r="R304" s="914"/>
      <c r="S304" s="958"/>
      <c r="T304" s="958"/>
    </row>
    <row r="305" ht="20" customHeight="1" spans="1:20">
      <c r="A305" s="911"/>
      <c r="B305" s="911"/>
      <c r="C305" s="911"/>
      <c r="D305" s="911"/>
      <c r="E305" s="911"/>
      <c r="F305" s="911"/>
      <c r="G305" s="911"/>
      <c r="H305" s="911"/>
      <c r="I305" s="911"/>
      <c r="J305" s="911"/>
      <c r="K305" s="911"/>
      <c r="L305" s="911"/>
      <c r="M305" s="911"/>
      <c r="N305" s="911"/>
      <c r="O305" s="911"/>
      <c r="P305" s="911"/>
      <c r="Q305" s="911"/>
      <c r="R305" s="911"/>
      <c r="S305" s="417"/>
      <c r="T305" s="417"/>
    </row>
    <row r="306" s="414" customFormat="1" ht="30" customHeight="1" spans="1:22">
      <c r="A306" s="915"/>
      <c r="B306" s="916" t="s">
        <v>13</v>
      </c>
      <c r="C306" s="917" t="s">
        <v>118</v>
      </c>
      <c r="D306" s="918"/>
      <c r="E306" s="918"/>
      <c r="F306" s="918"/>
      <c r="G306" s="918"/>
      <c r="H306" s="918"/>
      <c r="I306" s="918"/>
      <c r="J306" s="918"/>
      <c r="K306" s="918"/>
      <c r="L306" s="918"/>
      <c r="M306" s="918"/>
      <c r="N306" s="918"/>
      <c r="O306" s="918"/>
      <c r="P306" s="918"/>
      <c r="Q306" s="918"/>
      <c r="R306" s="959"/>
      <c r="S306" s="960" t="s">
        <v>119</v>
      </c>
      <c r="T306" s="961"/>
      <c r="U306" s="961" t="s">
        <v>120</v>
      </c>
      <c r="V306" s="962"/>
    </row>
    <row r="307" s="414" customFormat="1" ht="30" customHeight="1" spans="1:22">
      <c r="A307" s="915"/>
      <c r="B307" s="919" t="s">
        <v>16</v>
      </c>
      <c r="C307" s="920" t="s">
        <v>121</v>
      </c>
      <c r="D307" s="920"/>
      <c r="E307" s="920"/>
      <c r="F307" s="920"/>
      <c r="G307" s="920"/>
      <c r="H307" s="920"/>
      <c r="I307" s="920"/>
      <c r="J307" s="920"/>
      <c r="K307" s="920"/>
      <c r="L307" s="920"/>
      <c r="M307" s="920"/>
      <c r="N307" s="920"/>
      <c r="O307" s="920"/>
      <c r="P307" s="920"/>
      <c r="Q307" s="920"/>
      <c r="R307" s="963"/>
      <c r="S307" s="36" t="s">
        <v>122</v>
      </c>
      <c r="T307" s="36"/>
      <c r="U307" s="36" t="s">
        <v>69</v>
      </c>
      <c r="V307" s="93"/>
    </row>
    <row r="308" s="414" customFormat="1" ht="30" customHeight="1" spans="1:22">
      <c r="A308" s="915"/>
      <c r="B308" s="921"/>
      <c r="C308" s="920"/>
      <c r="D308" s="920"/>
      <c r="E308" s="920"/>
      <c r="F308" s="920"/>
      <c r="G308" s="920"/>
      <c r="H308" s="920"/>
      <c r="I308" s="920"/>
      <c r="J308" s="920"/>
      <c r="K308" s="920"/>
      <c r="L308" s="920"/>
      <c r="M308" s="920"/>
      <c r="N308" s="920"/>
      <c r="O308" s="920"/>
      <c r="P308" s="920"/>
      <c r="Q308" s="920"/>
      <c r="R308" s="963"/>
      <c r="S308" s="36"/>
      <c r="T308" s="36"/>
      <c r="U308" s="36"/>
      <c r="V308" s="93"/>
    </row>
    <row r="309" s="414" customFormat="1" ht="30" customHeight="1" spans="1:22">
      <c r="A309" s="915"/>
      <c r="B309" s="922"/>
      <c r="C309" s="923"/>
      <c r="D309" s="923"/>
      <c r="E309" s="923"/>
      <c r="F309" s="923"/>
      <c r="G309" s="923"/>
      <c r="H309" s="923"/>
      <c r="I309" s="923"/>
      <c r="J309" s="923"/>
      <c r="K309" s="923"/>
      <c r="L309" s="923"/>
      <c r="M309" s="923"/>
      <c r="N309" s="923"/>
      <c r="O309" s="923"/>
      <c r="P309" s="923"/>
      <c r="Q309" s="923"/>
      <c r="R309" s="964"/>
      <c r="S309" s="98"/>
      <c r="T309" s="50"/>
      <c r="U309" s="98"/>
      <c r="V309" s="965"/>
    </row>
    <row r="310" ht="30" customHeight="1" spans="2:22">
      <c r="B310" s="924"/>
      <c r="C310" s="925"/>
      <c r="D310" s="926"/>
      <c r="E310" s="926"/>
      <c r="F310" s="926"/>
      <c r="G310" s="926"/>
      <c r="H310" s="926"/>
      <c r="I310" s="926"/>
      <c r="J310" s="926"/>
      <c r="K310" s="926"/>
      <c r="L310" s="926"/>
      <c r="M310" s="926"/>
      <c r="N310" s="926"/>
      <c r="O310" s="926"/>
      <c r="P310" s="926"/>
      <c r="Q310" s="926"/>
      <c r="R310" s="966"/>
      <c r="S310" s="474"/>
      <c r="T310" s="474"/>
      <c r="U310" s="474"/>
      <c r="V310" s="967"/>
    </row>
    <row r="311" ht="20" customHeight="1" spans="1:20">
      <c r="A311" s="911"/>
      <c r="B311" s="911"/>
      <c r="C311" s="911"/>
      <c r="D311" s="911"/>
      <c r="E311" s="911"/>
      <c r="F311" s="911"/>
      <c r="G311" s="911"/>
      <c r="H311" s="911"/>
      <c r="I311" s="911"/>
      <c r="J311" s="911"/>
      <c r="K311" s="911"/>
      <c r="L311" s="911"/>
      <c r="M311" s="911"/>
      <c r="N311" s="911"/>
      <c r="O311" s="911"/>
      <c r="P311" s="911"/>
      <c r="Q311" s="417"/>
      <c r="R311" s="417"/>
      <c r="S311" s="417"/>
      <c r="T311" s="417"/>
    </row>
    <row r="312" ht="20" customHeight="1" spans="1:20">
      <c r="A312" s="726" t="s">
        <v>123</v>
      </c>
      <c r="B312" s="726"/>
      <c r="C312" s="726"/>
      <c r="D312" s="911"/>
      <c r="E312" s="911"/>
      <c r="F312" s="911"/>
      <c r="G312" s="911"/>
      <c r="H312" s="911"/>
      <c r="I312" s="911"/>
      <c r="J312" s="911"/>
      <c r="K312" s="911"/>
      <c r="L312" s="911"/>
      <c r="M312" s="911"/>
      <c r="N312" s="911"/>
      <c r="O312" s="911"/>
      <c r="P312" s="911"/>
      <c r="Q312" s="417"/>
      <c r="R312" s="417"/>
      <c r="S312" s="417"/>
      <c r="T312" s="417"/>
    </row>
    <row r="313" ht="20" customHeight="1" spans="1:20">
      <c r="A313" s="911"/>
      <c r="B313" s="911"/>
      <c r="C313" s="911"/>
      <c r="D313" s="911"/>
      <c r="E313" s="911"/>
      <c r="F313" s="911"/>
      <c r="G313" s="911"/>
      <c r="H313" s="911"/>
      <c r="I313" s="911"/>
      <c r="J313" s="911"/>
      <c r="K313" s="911"/>
      <c r="L313" s="911"/>
      <c r="M313" s="911"/>
      <c r="N313" s="911"/>
      <c r="O313" s="911"/>
      <c r="P313" s="911"/>
      <c r="Q313" s="417"/>
      <c r="R313" s="417"/>
      <c r="S313" s="417"/>
      <c r="T313" s="417"/>
    </row>
    <row r="314" s="414" customFormat="1" ht="30" customHeight="1" spans="1:22">
      <c r="A314" s="915"/>
      <c r="B314" s="916" t="s">
        <v>13</v>
      </c>
      <c r="C314" s="735" t="s">
        <v>30</v>
      </c>
      <c r="D314" s="736"/>
      <c r="E314" s="736"/>
      <c r="F314" s="736"/>
      <c r="G314" s="736"/>
      <c r="H314" s="736"/>
      <c r="I314" s="736"/>
      <c r="J314" s="736"/>
      <c r="K314" s="948"/>
      <c r="L314" s="918" t="s">
        <v>31</v>
      </c>
      <c r="M314" s="918"/>
      <c r="N314" s="918"/>
      <c r="O314" s="918"/>
      <c r="P314" s="918"/>
      <c r="Q314" s="918"/>
      <c r="R314" s="918"/>
      <c r="S314" s="918"/>
      <c r="T314" s="918"/>
      <c r="U314" s="918"/>
      <c r="V314" s="959"/>
    </row>
    <row r="315" s="414" customFormat="1" ht="206" customHeight="1" spans="1:22">
      <c r="A315" s="915"/>
      <c r="B315" s="927" t="s">
        <v>14</v>
      </c>
      <c r="C315" s="928" t="s">
        <v>124</v>
      </c>
      <c r="D315" s="928"/>
      <c r="E315" s="928"/>
      <c r="F315" s="928"/>
      <c r="G315" s="928"/>
      <c r="H315" s="928"/>
      <c r="I315" s="928"/>
      <c r="J315" s="928"/>
      <c r="K315" s="928"/>
      <c r="L315" s="949" t="s">
        <v>125</v>
      </c>
      <c r="M315" s="950"/>
      <c r="N315" s="950"/>
      <c r="O315" s="950"/>
      <c r="P315" s="950"/>
      <c r="Q315" s="950"/>
      <c r="R315" s="950"/>
      <c r="S315" s="950"/>
      <c r="T315" s="950"/>
      <c r="U315" s="950"/>
      <c r="V315" s="968"/>
    </row>
    <row r="316" s="414" customFormat="1" ht="255" customHeight="1" spans="1:22">
      <c r="A316" s="915"/>
      <c r="B316" s="448" t="s">
        <v>15</v>
      </c>
      <c r="C316" s="929" t="s">
        <v>126</v>
      </c>
      <c r="D316" s="929"/>
      <c r="E316" s="929"/>
      <c r="F316" s="929"/>
      <c r="G316" s="929"/>
      <c r="H316" s="929"/>
      <c r="I316" s="929"/>
      <c r="J316" s="929"/>
      <c r="K316" s="929"/>
      <c r="L316" s="951" t="s">
        <v>127</v>
      </c>
      <c r="M316" s="952"/>
      <c r="N316" s="952"/>
      <c r="O316" s="952"/>
      <c r="P316" s="952"/>
      <c r="Q316" s="952"/>
      <c r="R316" s="952"/>
      <c r="S316" s="952"/>
      <c r="T316" s="952"/>
      <c r="U316" s="952"/>
      <c r="V316" s="969"/>
    </row>
    <row r="317" s="414" customFormat="1" ht="198" customHeight="1" spans="1:22">
      <c r="A317" s="915"/>
      <c r="B317" s="448" t="s">
        <v>16</v>
      </c>
      <c r="C317" s="929" t="s">
        <v>128</v>
      </c>
      <c r="D317" s="929"/>
      <c r="E317" s="929"/>
      <c r="F317" s="929"/>
      <c r="G317" s="929"/>
      <c r="H317" s="929"/>
      <c r="I317" s="929"/>
      <c r="J317" s="929"/>
      <c r="K317" s="929"/>
      <c r="L317" s="951" t="s">
        <v>129</v>
      </c>
      <c r="M317" s="952"/>
      <c r="N317" s="952"/>
      <c r="O317" s="952"/>
      <c r="P317" s="952"/>
      <c r="Q317" s="952"/>
      <c r="R317" s="952"/>
      <c r="S317" s="952"/>
      <c r="T317" s="952"/>
      <c r="U317" s="952"/>
      <c r="V317" s="970"/>
    </row>
    <row r="318" s="414" customFormat="1" ht="168" customHeight="1" spans="1:22">
      <c r="A318" s="915"/>
      <c r="B318" s="448" t="s">
        <v>17</v>
      </c>
      <c r="C318" s="929" t="s">
        <v>130</v>
      </c>
      <c r="D318" s="929"/>
      <c r="E318" s="929"/>
      <c r="F318" s="929"/>
      <c r="G318" s="929"/>
      <c r="H318" s="929"/>
      <c r="I318" s="929"/>
      <c r="J318" s="929"/>
      <c r="K318" s="929"/>
      <c r="L318" s="951" t="s">
        <v>131</v>
      </c>
      <c r="M318" s="952"/>
      <c r="N318" s="952"/>
      <c r="O318" s="952"/>
      <c r="P318" s="952"/>
      <c r="Q318" s="952"/>
      <c r="R318" s="952"/>
      <c r="S318" s="952"/>
      <c r="T318" s="952"/>
      <c r="U318" s="952"/>
      <c r="V318" s="970"/>
    </row>
    <row r="319" s="414" customFormat="1" ht="253" customHeight="1" spans="1:22">
      <c r="A319" s="915"/>
      <c r="B319" s="448" t="s">
        <v>18</v>
      </c>
      <c r="C319" s="929" t="s">
        <v>132</v>
      </c>
      <c r="D319" s="929"/>
      <c r="E319" s="929"/>
      <c r="F319" s="929"/>
      <c r="G319" s="929"/>
      <c r="H319" s="929"/>
      <c r="I319" s="929"/>
      <c r="J319" s="929"/>
      <c r="K319" s="929"/>
      <c r="L319" s="951" t="s">
        <v>133</v>
      </c>
      <c r="M319" s="952"/>
      <c r="N319" s="952"/>
      <c r="O319" s="952"/>
      <c r="P319" s="952"/>
      <c r="Q319" s="952"/>
      <c r="R319" s="952"/>
      <c r="S319" s="952"/>
      <c r="T319" s="952"/>
      <c r="U319" s="952"/>
      <c r="V319" s="970"/>
    </row>
    <row r="320" s="414" customFormat="1" ht="152" customHeight="1" spans="1:22">
      <c r="A320" s="915"/>
      <c r="B320" s="448" t="s">
        <v>19</v>
      </c>
      <c r="C320" s="929" t="s">
        <v>134</v>
      </c>
      <c r="D320" s="929"/>
      <c r="E320" s="929"/>
      <c r="F320" s="929"/>
      <c r="G320" s="929"/>
      <c r="H320" s="929"/>
      <c r="I320" s="929"/>
      <c r="J320" s="929"/>
      <c r="K320" s="929"/>
      <c r="L320" s="951" t="s">
        <v>135</v>
      </c>
      <c r="M320" s="952"/>
      <c r="N320" s="952"/>
      <c r="O320" s="952"/>
      <c r="P320" s="952"/>
      <c r="Q320" s="952"/>
      <c r="R320" s="952"/>
      <c r="S320" s="952"/>
      <c r="T320" s="952"/>
      <c r="U320" s="952"/>
      <c r="V320" s="970"/>
    </row>
    <row r="321" s="414" customFormat="1" ht="150" customHeight="1" spans="1:22">
      <c r="A321" s="915"/>
      <c r="B321" s="450" t="s">
        <v>20</v>
      </c>
      <c r="C321" s="971" t="s">
        <v>136</v>
      </c>
      <c r="D321" s="971"/>
      <c r="E321" s="971"/>
      <c r="F321" s="971"/>
      <c r="G321" s="971"/>
      <c r="H321" s="971"/>
      <c r="I321" s="971"/>
      <c r="J321" s="971"/>
      <c r="K321" s="971"/>
      <c r="L321" s="974" t="s">
        <v>137</v>
      </c>
      <c r="M321" s="975"/>
      <c r="N321" s="975"/>
      <c r="O321" s="975"/>
      <c r="P321" s="975"/>
      <c r="Q321" s="975"/>
      <c r="R321" s="975"/>
      <c r="S321" s="975"/>
      <c r="T321" s="975"/>
      <c r="U321" s="975"/>
      <c r="V321" s="977"/>
    </row>
    <row r="322" ht="203" customHeight="1" spans="2:22">
      <c r="B322" s="451" t="s">
        <v>21</v>
      </c>
      <c r="C322" s="972" t="s">
        <v>138</v>
      </c>
      <c r="D322" s="973"/>
      <c r="E322" s="973"/>
      <c r="F322" s="973"/>
      <c r="G322" s="973"/>
      <c r="H322" s="973"/>
      <c r="I322" s="973"/>
      <c r="J322" s="973"/>
      <c r="K322" s="976"/>
      <c r="L322" s="972" t="s">
        <v>139</v>
      </c>
      <c r="M322" s="973"/>
      <c r="N322" s="973"/>
      <c r="O322" s="973"/>
      <c r="P322" s="973"/>
      <c r="Q322" s="973"/>
      <c r="R322" s="973"/>
      <c r="S322" s="973"/>
      <c r="T322" s="973"/>
      <c r="U322" s="973"/>
      <c r="V322" s="978"/>
    </row>
  </sheetData>
  <mergeCells count="550">
    <mergeCell ref="O1:P1"/>
    <mergeCell ref="Q1:R1"/>
    <mergeCell ref="S1:T1"/>
    <mergeCell ref="U1:V1"/>
    <mergeCell ref="O2:P2"/>
    <mergeCell ref="Q2:R2"/>
    <mergeCell ref="S2:T2"/>
    <mergeCell ref="U2:V2"/>
    <mergeCell ref="A12:D12"/>
    <mergeCell ref="C14:K14"/>
    <mergeCell ref="L15:O15"/>
    <mergeCell ref="C22:K22"/>
    <mergeCell ref="L22:O22"/>
    <mergeCell ref="L23:O23"/>
    <mergeCell ref="D28:K28"/>
    <mergeCell ref="E29:F29"/>
    <mergeCell ref="G29:H29"/>
    <mergeCell ref="I29:J29"/>
    <mergeCell ref="E30:F30"/>
    <mergeCell ref="G30:H30"/>
    <mergeCell ref="I30:J30"/>
    <mergeCell ref="M30:N30"/>
    <mergeCell ref="O30:P30"/>
    <mergeCell ref="Q30:R30"/>
    <mergeCell ref="E31:F31"/>
    <mergeCell ref="G31:H31"/>
    <mergeCell ref="I31:J31"/>
    <mergeCell ref="M31:N31"/>
    <mergeCell ref="O31:P31"/>
    <mergeCell ref="Q31:R31"/>
    <mergeCell ref="E32:F32"/>
    <mergeCell ref="G32:H32"/>
    <mergeCell ref="I32:J32"/>
    <mergeCell ref="M32:N32"/>
    <mergeCell ref="O32:P32"/>
    <mergeCell ref="Q32:R32"/>
    <mergeCell ref="E33:F33"/>
    <mergeCell ref="G33:H33"/>
    <mergeCell ref="I33:J33"/>
    <mergeCell ref="M33:N33"/>
    <mergeCell ref="O33:P33"/>
    <mergeCell ref="Q33:R33"/>
    <mergeCell ref="E34:F34"/>
    <mergeCell ref="G34:H34"/>
    <mergeCell ref="I34:J34"/>
    <mergeCell ref="M34:N34"/>
    <mergeCell ref="O34:P34"/>
    <mergeCell ref="Q34:R34"/>
    <mergeCell ref="E35:F35"/>
    <mergeCell ref="G35:H35"/>
    <mergeCell ref="I35:J35"/>
    <mergeCell ref="M35:N35"/>
    <mergeCell ref="O35:P35"/>
    <mergeCell ref="Q35:R35"/>
    <mergeCell ref="E36:F36"/>
    <mergeCell ref="G36:H36"/>
    <mergeCell ref="I36:J36"/>
    <mergeCell ref="M36:N36"/>
    <mergeCell ref="O36:P36"/>
    <mergeCell ref="Q36:R36"/>
    <mergeCell ref="E37:F37"/>
    <mergeCell ref="G37:H37"/>
    <mergeCell ref="I37:J37"/>
    <mergeCell ref="M37:N37"/>
    <mergeCell ref="O37:P37"/>
    <mergeCell ref="Q37:R37"/>
    <mergeCell ref="E38:F38"/>
    <mergeCell ref="G38:H38"/>
    <mergeCell ref="I38:J38"/>
    <mergeCell ref="M38:N38"/>
    <mergeCell ref="O38:P38"/>
    <mergeCell ref="Q38:R38"/>
    <mergeCell ref="A40:G40"/>
    <mergeCell ref="B42:O42"/>
    <mergeCell ref="M43:O43"/>
    <mergeCell ref="B72:O72"/>
    <mergeCell ref="M73:O73"/>
    <mergeCell ref="I96:V96"/>
    <mergeCell ref="I97:K97"/>
    <mergeCell ref="L97:P97"/>
    <mergeCell ref="Q97:S97"/>
    <mergeCell ref="T97:V97"/>
    <mergeCell ref="D98:E98"/>
    <mergeCell ref="F98:G98"/>
    <mergeCell ref="I98:J98"/>
    <mergeCell ref="L98:M98"/>
    <mergeCell ref="N98:O98"/>
    <mergeCell ref="Q98:R98"/>
    <mergeCell ref="T98:U98"/>
    <mergeCell ref="D99:E99"/>
    <mergeCell ref="F99:G99"/>
    <mergeCell ref="I99:J99"/>
    <mergeCell ref="L99:M99"/>
    <mergeCell ref="N99:O99"/>
    <mergeCell ref="Q99:R99"/>
    <mergeCell ref="T99:U99"/>
    <mergeCell ref="D100:E100"/>
    <mergeCell ref="F100:G100"/>
    <mergeCell ref="D101:E101"/>
    <mergeCell ref="F101:G101"/>
    <mergeCell ref="D102:E102"/>
    <mergeCell ref="F102:G102"/>
    <mergeCell ref="I102:J102"/>
    <mergeCell ref="L102:M102"/>
    <mergeCell ref="N102:O102"/>
    <mergeCell ref="Q102:R102"/>
    <mergeCell ref="T102:U102"/>
    <mergeCell ref="D103:E103"/>
    <mergeCell ref="F103:G103"/>
    <mergeCell ref="I103:J103"/>
    <mergeCell ref="L103:M103"/>
    <mergeCell ref="N103:O103"/>
    <mergeCell ref="Q103:R103"/>
    <mergeCell ref="T103:U103"/>
    <mergeCell ref="D104:E104"/>
    <mergeCell ref="F104:G104"/>
    <mergeCell ref="I104:J104"/>
    <mergeCell ref="L104:M104"/>
    <mergeCell ref="N104:O104"/>
    <mergeCell ref="Q104:R104"/>
    <mergeCell ref="T104:U104"/>
    <mergeCell ref="D105:E105"/>
    <mergeCell ref="F105:G105"/>
    <mergeCell ref="I105:J105"/>
    <mergeCell ref="L105:M105"/>
    <mergeCell ref="N105:O105"/>
    <mergeCell ref="Q105:R105"/>
    <mergeCell ref="T105:U105"/>
    <mergeCell ref="D106:E106"/>
    <mergeCell ref="F106:G106"/>
    <mergeCell ref="I106:J106"/>
    <mergeCell ref="L106:M106"/>
    <mergeCell ref="N106:O106"/>
    <mergeCell ref="Q106:R106"/>
    <mergeCell ref="T106:U106"/>
    <mergeCell ref="D107:E107"/>
    <mergeCell ref="F107:G107"/>
    <mergeCell ref="I107:J107"/>
    <mergeCell ref="L107:M107"/>
    <mergeCell ref="N107:O107"/>
    <mergeCell ref="Q107:R107"/>
    <mergeCell ref="T107:U107"/>
    <mergeCell ref="D108:E108"/>
    <mergeCell ref="F108:G108"/>
    <mergeCell ref="I108:J108"/>
    <mergeCell ref="L108:M108"/>
    <mergeCell ref="N108:O108"/>
    <mergeCell ref="Q108:R108"/>
    <mergeCell ref="T108:U108"/>
    <mergeCell ref="A110:F110"/>
    <mergeCell ref="C112:L112"/>
    <mergeCell ref="M113:N113"/>
    <mergeCell ref="C120:L120"/>
    <mergeCell ref="M121:N121"/>
    <mergeCell ref="H126:O126"/>
    <mergeCell ref="H127:I127"/>
    <mergeCell ref="J127:K127"/>
    <mergeCell ref="L127:M127"/>
    <mergeCell ref="N127:O127"/>
    <mergeCell ref="D128:E128"/>
    <mergeCell ref="F128:G128"/>
    <mergeCell ref="H128:I128"/>
    <mergeCell ref="J128:K128"/>
    <mergeCell ref="L128:M128"/>
    <mergeCell ref="N128:O128"/>
    <mergeCell ref="D129:E129"/>
    <mergeCell ref="F129:G129"/>
    <mergeCell ref="H129:I129"/>
    <mergeCell ref="J129:K129"/>
    <mergeCell ref="L129:M129"/>
    <mergeCell ref="N129:O129"/>
    <mergeCell ref="D130:E130"/>
    <mergeCell ref="F130:G130"/>
    <mergeCell ref="H130:I130"/>
    <mergeCell ref="J130:K130"/>
    <mergeCell ref="L130:M130"/>
    <mergeCell ref="N130:O130"/>
    <mergeCell ref="D131:E131"/>
    <mergeCell ref="F131:G131"/>
    <mergeCell ref="H131:I131"/>
    <mergeCell ref="J131:K131"/>
    <mergeCell ref="L131:M131"/>
    <mergeCell ref="N131:O131"/>
    <mergeCell ref="D132:E132"/>
    <mergeCell ref="F132:G132"/>
    <mergeCell ref="H132:I132"/>
    <mergeCell ref="J132:K132"/>
    <mergeCell ref="L132:M132"/>
    <mergeCell ref="N132:O132"/>
    <mergeCell ref="D133:E133"/>
    <mergeCell ref="F133:G133"/>
    <mergeCell ref="H133:I133"/>
    <mergeCell ref="J133:K133"/>
    <mergeCell ref="L133:M133"/>
    <mergeCell ref="N133:O133"/>
    <mergeCell ref="D134:E134"/>
    <mergeCell ref="F134:G134"/>
    <mergeCell ref="H134:I134"/>
    <mergeCell ref="J134:K134"/>
    <mergeCell ref="L134:M134"/>
    <mergeCell ref="N134:O134"/>
    <mergeCell ref="D135:E135"/>
    <mergeCell ref="F135:G135"/>
    <mergeCell ref="H135:I135"/>
    <mergeCell ref="J135:K135"/>
    <mergeCell ref="L135:M135"/>
    <mergeCell ref="N135:O135"/>
    <mergeCell ref="D136:E136"/>
    <mergeCell ref="F136:G136"/>
    <mergeCell ref="H136:I136"/>
    <mergeCell ref="J136:K136"/>
    <mergeCell ref="L136:M136"/>
    <mergeCell ref="N136:O136"/>
    <mergeCell ref="D137:E137"/>
    <mergeCell ref="F137:G137"/>
    <mergeCell ref="H137:I137"/>
    <mergeCell ref="J137:K137"/>
    <mergeCell ref="L137:M137"/>
    <mergeCell ref="N137:O137"/>
    <mergeCell ref="A139:G139"/>
    <mergeCell ref="B141:M141"/>
    <mergeCell ref="N142:R142"/>
    <mergeCell ref="B160:M160"/>
    <mergeCell ref="N160:R160"/>
    <mergeCell ref="N161:R161"/>
    <mergeCell ref="D171:O171"/>
    <mergeCell ref="P171:T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U173:V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U174:V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U175:V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U176:V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U177:V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U178:V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U179:V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U180:V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U181:V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U182:V182"/>
    <mergeCell ref="A183:G183"/>
    <mergeCell ref="A184:G184"/>
    <mergeCell ref="B186:O186"/>
    <mergeCell ref="P187:S187"/>
    <mergeCell ref="B207:O207"/>
    <mergeCell ref="P208:S208"/>
    <mergeCell ref="A222:P222"/>
    <mergeCell ref="D225:E225"/>
    <mergeCell ref="F225:G225"/>
    <mergeCell ref="H225:I225"/>
    <mergeCell ref="J225:K225"/>
    <mergeCell ref="L225:M225"/>
    <mergeCell ref="N225:O225"/>
    <mergeCell ref="P225:Q225"/>
    <mergeCell ref="F226:G226"/>
    <mergeCell ref="H226:I226"/>
    <mergeCell ref="J226:K226"/>
    <mergeCell ref="L226:M226"/>
    <mergeCell ref="N226:O226"/>
    <mergeCell ref="P226:Q226"/>
    <mergeCell ref="F227:G227"/>
    <mergeCell ref="H227:I227"/>
    <mergeCell ref="J227:K227"/>
    <mergeCell ref="L227:M227"/>
    <mergeCell ref="N227:O227"/>
    <mergeCell ref="P227:Q227"/>
    <mergeCell ref="D228:E228"/>
    <mergeCell ref="F228:G228"/>
    <mergeCell ref="H228:I228"/>
    <mergeCell ref="J228:K228"/>
    <mergeCell ref="L228:M228"/>
    <mergeCell ref="N228:O228"/>
    <mergeCell ref="P228:Q228"/>
    <mergeCell ref="F229:G229"/>
    <mergeCell ref="H229:I229"/>
    <mergeCell ref="J229:K229"/>
    <mergeCell ref="L229:M229"/>
    <mergeCell ref="N229:O229"/>
    <mergeCell ref="P229:Q229"/>
    <mergeCell ref="F230:G230"/>
    <mergeCell ref="H230:I230"/>
    <mergeCell ref="J230:K230"/>
    <mergeCell ref="L230:M230"/>
    <mergeCell ref="N230:O230"/>
    <mergeCell ref="P230:Q230"/>
    <mergeCell ref="D231:E231"/>
    <mergeCell ref="F231:G231"/>
    <mergeCell ref="H231:I231"/>
    <mergeCell ref="J231:K231"/>
    <mergeCell ref="L231:M231"/>
    <mergeCell ref="N231:O231"/>
    <mergeCell ref="P231:Q231"/>
    <mergeCell ref="D232:E232"/>
    <mergeCell ref="F232:G232"/>
    <mergeCell ref="H232:I232"/>
    <mergeCell ref="J232:K232"/>
    <mergeCell ref="L232:M232"/>
    <mergeCell ref="N232:O232"/>
    <mergeCell ref="P232:Q232"/>
    <mergeCell ref="F233:G233"/>
    <mergeCell ref="H233:I233"/>
    <mergeCell ref="J233:K233"/>
    <mergeCell ref="L233:M233"/>
    <mergeCell ref="N233:O233"/>
    <mergeCell ref="P233:Q233"/>
    <mergeCell ref="F234:G234"/>
    <mergeCell ref="H234:I234"/>
    <mergeCell ref="J234:K234"/>
    <mergeCell ref="L234:M234"/>
    <mergeCell ref="N234:O234"/>
    <mergeCell ref="P234:Q234"/>
    <mergeCell ref="D235:E235"/>
    <mergeCell ref="F235:G235"/>
    <mergeCell ref="H235:I235"/>
    <mergeCell ref="J235:K235"/>
    <mergeCell ref="L235:M235"/>
    <mergeCell ref="N235:O235"/>
    <mergeCell ref="P235:Q235"/>
    <mergeCell ref="D236:E236"/>
    <mergeCell ref="F236:G236"/>
    <mergeCell ref="H236:I236"/>
    <mergeCell ref="J236:K236"/>
    <mergeCell ref="L236:M236"/>
    <mergeCell ref="N236:O236"/>
    <mergeCell ref="P236:Q236"/>
    <mergeCell ref="A238:G238"/>
    <mergeCell ref="B240:L240"/>
    <mergeCell ref="M241:O241"/>
    <mergeCell ref="B266:L266"/>
    <mergeCell ref="M267:O267"/>
    <mergeCell ref="D292:I292"/>
    <mergeCell ref="J292:O292"/>
    <mergeCell ref="P292:V292"/>
    <mergeCell ref="A304:D304"/>
    <mergeCell ref="C306:R306"/>
    <mergeCell ref="S306:T306"/>
    <mergeCell ref="U306:V306"/>
    <mergeCell ref="C307:R307"/>
    <mergeCell ref="S307:T307"/>
    <mergeCell ref="U307:V307"/>
    <mergeCell ref="C308:R308"/>
    <mergeCell ref="S308:T308"/>
    <mergeCell ref="U308:V308"/>
    <mergeCell ref="C309:R309"/>
    <mergeCell ref="S309:T309"/>
    <mergeCell ref="U309:V309"/>
    <mergeCell ref="C310:R310"/>
    <mergeCell ref="S310:T310"/>
    <mergeCell ref="U310:V310"/>
    <mergeCell ref="A312:C312"/>
    <mergeCell ref="C314:K314"/>
    <mergeCell ref="L314:V314"/>
    <mergeCell ref="C315:K315"/>
    <mergeCell ref="L315:V315"/>
    <mergeCell ref="C316:K316"/>
    <mergeCell ref="L316:V316"/>
    <mergeCell ref="C317:K317"/>
    <mergeCell ref="L317:V317"/>
    <mergeCell ref="C318:K318"/>
    <mergeCell ref="L318:V318"/>
    <mergeCell ref="C319:K319"/>
    <mergeCell ref="L319:V319"/>
    <mergeCell ref="C320:K320"/>
    <mergeCell ref="L320:V320"/>
    <mergeCell ref="C321:K321"/>
    <mergeCell ref="L321:V321"/>
    <mergeCell ref="C322:K322"/>
    <mergeCell ref="L322:V322"/>
    <mergeCell ref="B28:B29"/>
    <mergeCell ref="B44:B48"/>
    <mergeCell ref="B49:B57"/>
    <mergeCell ref="B58:B62"/>
    <mergeCell ref="B63:B67"/>
    <mergeCell ref="B74:B77"/>
    <mergeCell ref="B78:B83"/>
    <mergeCell ref="B84:B87"/>
    <mergeCell ref="B88:B91"/>
    <mergeCell ref="B96:B98"/>
    <mergeCell ref="B126:B127"/>
    <mergeCell ref="B143:B146"/>
    <mergeCell ref="B147:B150"/>
    <mergeCell ref="B151:B154"/>
    <mergeCell ref="B155:B158"/>
    <mergeCell ref="B162:B165"/>
    <mergeCell ref="B166:B169"/>
    <mergeCell ref="B171:B172"/>
    <mergeCell ref="B188:B192"/>
    <mergeCell ref="B193:B197"/>
    <mergeCell ref="B198:B202"/>
    <mergeCell ref="B209:B212"/>
    <mergeCell ref="B213:B215"/>
    <mergeCell ref="B216:B218"/>
    <mergeCell ref="B223:B224"/>
    <mergeCell ref="B242:B245"/>
    <mergeCell ref="B246:B249"/>
    <mergeCell ref="B250:B253"/>
    <mergeCell ref="B254:B257"/>
    <mergeCell ref="B258:B261"/>
    <mergeCell ref="B268:B271"/>
    <mergeCell ref="B272:B275"/>
    <mergeCell ref="B276:B279"/>
    <mergeCell ref="B280:B283"/>
    <mergeCell ref="B284:B287"/>
    <mergeCell ref="B292:B293"/>
    <mergeCell ref="C28:C29"/>
    <mergeCell ref="C100:C101"/>
    <mergeCell ref="C126:C127"/>
    <mergeCell ref="C171:C172"/>
    <mergeCell ref="C223:C224"/>
    <mergeCell ref="C226:C227"/>
    <mergeCell ref="C229:C230"/>
    <mergeCell ref="C233:C234"/>
    <mergeCell ref="C292:C293"/>
    <mergeCell ref="H100:H101"/>
    <mergeCell ref="K100:K101"/>
    <mergeCell ref="L28:L29"/>
    <mergeCell ref="N1:N2"/>
    <mergeCell ref="P100:P101"/>
    <mergeCell ref="S100:S101"/>
    <mergeCell ref="V100:V101"/>
    <mergeCell ref="C4:L10"/>
    <mergeCell ref="M4:V10"/>
    <mergeCell ref="A1:B2"/>
    <mergeCell ref="A4:B10"/>
    <mergeCell ref="C1:M2"/>
    <mergeCell ref="L16:O20"/>
    <mergeCell ref="L24:O26"/>
    <mergeCell ref="M28:N29"/>
    <mergeCell ref="O28:P29"/>
    <mergeCell ref="Q28:R29"/>
    <mergeCell ref="S28:V29"/>
    <mergeCell ref="S30:V38"/>
    <mergeCell ref="D233:E234"/>
    <mergeCell ref="M44:O67"/>
    <mergeCell ref="M74:O91"/>
    <mergeCell ref="I100:J101"/>
    <mergeCell ref="Q100:R101"/>
    <mergeCell ref="C96:H97"/>
    <mergeCell ref="L100:M101"/>
    <mergeCell ref="N100:O101"/>
    <mergeCell ref="T100:U101"/>
    <mergeCell ref="M114:N118"/>
    <mergeCell ref="M122:N124"/>
    <mergeCell ref="D126:E127"/>
    <mergeCell ref="F126:G127"/>
    <mergeCell ref="P126:S127"/>
    <mergeCell ref="P128:S137"/>
    <mergeCell ref="D229:E230"/>
    <mergeCell ref="D226:E227"/>
    <mergeCell ref="N143:R158"/>
    <mergeCell ref="N162:R169"/>
    <mergeCell ref="U171:V172"/>
    <mergeCell ref="D223:E224"/>
    <mergeCell ref="F223:G224"/>
    <mergeCell ref="H223:I224"/>
    <mergeCell ref="J223:K224"/>
    <mergeCell ref="L223:M224"/>
    <mergeCell ref="N223:O224"/>
    <mergeCell ref="P223:Q224"/>
    <mergeCell ref="P188:S202"/>
    <mergeCell ref="P209:S218"/>
    <mergeCell ref="R223:V224"/>
    <mergeCell ref="R225:V236"/>
    <mergeCell ref="M268:O287"/>
    <mergeCell ref="M242:O261"/>
  </mergeCells>
  <conditionalFormatting sqref="C30:C37">
    <cfRule type="cellIs" priority="1" stopIfTrue="1" operator="lessThanOrEqual">
      <formula>3</formula>
    </cfRule>
    <cfRule type="cellIs" dxfId="0" priority="2" stopIfTrue="1" operator="lessThan">
      <formula>4</formula>
    </cfRule>
  </conditionalFormatting>
  <pageMargins left="0.236220472440945" right="0.236220472440945" top="0.35" bottom="0.21" header="0.31496062992126" footer="0.19"/>
  <pageSetup paperSize="9" scale="59" fitToHeight="0" orientation="landscape" horizontalDpi="600" verticalDpi="600"/>
  <headerFooter alignWithMargins="0" scaleWithDoc="0"/>
  <rowBreaks count="4" manualBreakCount="4">
    <brk id="38" max="50" man="1"/>
    <brk id="108" max="21" man="1"/>
    <brk id="236" max="21" man="1"/>
    <brk id="302" max="21" man="1"/>
  </rowBreaks>
  <colBreaks count="1" manualBreakCount="1">
    <brk id="22" max="9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5"/>
  <sheetViews>
    <sheetView zoomScale="50" zoomScaleNormal="50" workbookViewId="0">
      <selection activeCell="C14" sqref="C14"/>
    </sheetView>
  </sheetViews>
  <sheetFormatPr defaultColWidth="8.8" defaultRowHeight="17.4"/>
  <cols>
    <col min="1" max="23" width="8.7" style="179" customWidth="1"/>
    <col min="24" max="24" width="11.3333333333333" style="179" customWidth="1"/>
    <col min="25" max="25" width="8.69166666666667" style="179" customWidth="1"/>
    <col min="26" max="32" width="8.8" style="179"/>
    <col min="33" max="33" width="11.8333333333333" style="179" customWidth="1"/>
    <col min="34" max="34" width="11.6666666666667" style="179" customWidth="1"/>
    <col min="35" max="16384" width="8.8" style="179"/>
  </cols>
  <sheetData>
    <row r="1" ht="30" customHeight="1"/>
    <row r="2" ht="30" customHeight="1" spans="1:5">
      <c r="A2" s="181" t="s">
        <v>140</v>
      </c>
      <c r="B2" s="181"/>
      <c r="C2" s="181"/>
      <c r="D2" s="181"/>
      <c r="E2" s="181"/>
    </row>
    <row r="3" ht="30" customHeight="1" spans="1:23">
      <c r="A3" s="182" t="s">
        <v>141</v>
      </c>
      <c r="B3" s="183"/>
      <c r="C3" s="184" t="s">
        <v>142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 t="s">
        <v>100</v>
      </c>
      <c r="R3" s="184"/>
      <c r="S3" s="184"/>
      <c r="T3" s="184"/>
      <c r="U3" s="184" t="s">
        <v>22</v>
      </c>
      <c r="V3" s="184"/>
      <c r="W3" s="307"/>
    </row>
    <row r="4" ht="30" customHeight="1" spans="1:23">
      <c r="A4" s="185"/>
      <c r="B4" s="186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308"/>
    </row>
    <row r="5" ht="30" customHeight="1" spans="1:23">
      <c r="A5" s="188"/>
      <c r="B5" s="189"/>
      <c r="C5" s="187" t="s">
        <v>143</v>
      </c>
      <c r="D5" s="187"/>
      <c r="E5" s="187" t="s">
        <v>144</v>
      </c>
      <c r="F5" s="187"/>
      <c r="G5" s="187" t="s">
        <v>145</v>
      </c>
      <c r="H5" s="187"/>
      <c r="I5" s="187" t="s">
        <v>146</v>
      </c>
      <c r="J5" s="187"/>
      <c r="K5" s="187" t="s">
        <v>147</v>
      </c>
      <c r="L5" s="187"/>
      <c r="M5" s="282" t="s">
        <v>148</v>
      </c>
      <c r="N5" s="282"/>
      <c r="O5" s="187" t="s">
        <v>149</v>
      </c>
      <c r="P5" s="187"/>
      <c r="Q5" s="187" t="s">
        <v>150</v>
      </c>
      <c r="R5" s="187"/>
      <c r="S5" s="187" t="s">
        <v>151</v>
      </c>
      <c r="T5" s="187"/>
      <c r="U5" s="187"/>
      <c r="V5" s="187"/>
      <c r="W5" s="308"/>
    </row>
    <row r="6" ht="30" customHeight="1" spans="1:23">
      <c r="A6" s="190" t="s">
        <v>14</v>
      </c>
      <c r="B6" s="191"/>
      <c r="C6" s="192">
        <v>1</v>
      </c>
      <c r="D6" s="193"/>
      <c r="E6" s="194">
        <v>2</v>
      </c>
      <c r="F6" s="193"/>
      <c r="G6" s="192">
        <v>25</v>
      </c>
      <c r="H6" s="193"/>
      <c r="I6" s="192">
        <v>8</v>
      </c>
      <c r="J6" s="193"/>
      <c r="K6" s="192">
        <v>4</v>
      </c>
      <c r="L6" s="193"/>
      <c r="M6" s="192">
        <v>2</v>
      </c>
      <c r="N6" s="193"/>
      <c r="O6" s="192">
        <v>1</v>
      </c>
      <c r="P6" s="193"/>
      <c r="Q6" s="192">
        <v>43</v>
      </c>
      <c r="R6" s="193"/>
      <c r="S6" s="192">
        <v>2</v>
      </c>
      <c r="T6" s="193"/>
      <c r="U6" s="192">
        <v>88</v>
      </c>
      <c r="V6" s="194"/>
      <c r="W6" s="309"/>
    </row>
    <row r="7" ht="30" customHeight="1" spans="1:23">
      <c r="A7" s="190" t="s">
        <v>15</v>
      </c>
      <c r="B7" s="191"/>
      <c r="C7" s="192">
        <v>2</v>
      </c>
      <c r="D7" s="193"/>
      <c r="E7" s="192">
        <v>12</v>
      </c>
      <c r="F7" s="193"/>
      <c r="G7" s="192">
        <v>103</v>
      </c>
      <c r="H7" s="193"/>
      <c r="I7" s="192">
        <v>15</v>
      </c>
      <c r="J7" s="193"/>
      <c r="K7" s="192">
        <v>2</v>
      </c>
      <c r="L7" s="193"/>
      <c r="M7" s="192">
        <v>3</v>
      </c>
      <c r="N7" s="193"/>
      <c r="O7" s="192">
        <v>2</v>
      </c>
      <c r="P7" s="193"/>
      <c r="Q7" s="192">
        <v>187</v>
      </c>
      <c r="R7" s="193"/>
      <c r="S7" s="192">
        <v>123</v>
      </c>
      <c r="T7" s="193"/>
      <c r="U7" s="211">
        <v>449</v>
      </c>
      <c r="V7" s="211"/>
      <c r="W7" s="310"/>
    </row>
    <row r="8" ht="30" customHeight="1" spans="1:23">
      <c r="A8" s="190" t="s">
        <v>16</v>
      </c>
      <c r="B8" s="191"/>
      <c r="C8" s="192">
        <v>0</v>
      </c>
      <c r="D8" s="193"/>
      <c r="E8" s="192">
        <v>7</v>
      </c>
      <c r="F8" s="193"/>
      <c r="G8" s="192">
        <v>18</v>
      </c>
      <c r="H8" s="193"/>
      <c r="I8" s="192">
        <v>7</v>
      </c>
      <c r="J8" s="193"/>
      <c r="K8" s="192">
        <v>2</v>
      </c>
      <c r="L8" s="193"/>
      <c r="M8" s="192">
        <v>1</v>
      </c>
      <c r="N8" s="193"/>
      <c r="O8" s="192">
        <v>4</v>
      </c>
      <c r="P8" s="193"/>
      <c r="Q8" s="192">
        <v>63</v>
      </c>
      <c r="R8" s="193"/>
      <c r="S8" s="192">
        <v>22</v>
      </c>
      <c r="T8" s="193"/>
      <c r="U8" s="211">
        <v>124</v>
      </c>
      <c r="V8" s="211"/>
      <c r="W8" s="310"/>
    </row>
    <row r="9" ht="30" customHeight="1" spans="1:23">
      <c r="A9" s="190" t="s">
        <v>17</v>
      </c>
      <c r="B9" s="191"/>
      <c r="C9" s="192">
        <v>1</v>
      </c>
      <c r="D9" s="193"/>
      <c r="E9" s="192">
        <v>1</v>
      </c>
      <c r="F9" s="193"/>
      <c r="G9" s="192">
        <v>16</v>
      </c>
      <c r="H9" s="193"/>
      <c r="I9" s="192">
        <v>5</v>
      </c>
      <c r="J9" s="193"/>
      <c r="K9" s="192">
        <v>0</v>
      </c>
      <c r="L9" s="193"/>
      <c r="M9" s="192">
        <v>0</v>
      </c>
      <c r="N9" s="193"/>
      <c r="O9" s="192">
        <v>2</v>
      </c>
      <c r="P9" s="193"/>
      <c r="Q9" s="192">
        <v>38</v>
      </c>
      <c r="R9" s="193"/>
      <c r="S9" s="192">
        <v>7</v>
      </c>
      <c r="T9" s="193"/>
      <c r="U9" s="211">
        <v>70</v>
      </c>
      <c r="V9" s="211"/>
      <c r="W9" s="310"/>
    </row>
    <row r="10" ht="30" customHeight="1" spans="1:23">
      <c r="A10" s="190" t="s">
        <v>18</v>
      </c>
      <c r="B10" s="191"/>
      <c r="C10" s="192">
        <v>1</v>
      </c>
      <c r="D10" s="193"/>
      <c r="E10" s="192">
        <v>0</v>
      </c>
      <c r="F10" s="193"/>
      <c r="G10" s="192">
        <v>18</v>
      </c>
      <c r="H10" s="193"/>
      <c r="I10" s="192">
        <v>10</v>
      </c>
      <c r="J10" s="193"/>
      <c r="K10" s="192">
        <v>1</v>
      </c>
      <c r="L10" s="193"/>
      <c r="M10" s="192">
        <v>5</v>
      </c>
      <c r="N10" s="193"/>
      <c r="O10" s="192">
        <v>1</v>
      </c>
      <c r="P10" s="193"/>
      <c r="Q10" s="192">
        <v>34</v>
      </c>
      <c r="R10" s="193"/>
      <c r="S10" s="192">
        <v>5</v>
      </c>
      <c r="T10" s="193"/>
      <c r="U10" s="211">
        <v>75</v>
      </c>
      <c r="V10" s="211"/>
      <c r="W10" s="310"/>
    </row>
    <row r="11" ht="30" customHeight="1" spans="1:23">
      <c r="A11" s="190" t="s">
        <v>19</v>
      </c>
      <c r="B11" s="191"/>
      <c r="C11" s="192">
        <v>2</v>
      </c>
      <c r="D11" s="193"/>
      <c r="E11" s="192">
        <v>1</v>
      </c>
      <c r="F11" s="193"/>
      <c r="G11" s="192">
        <v>9</v>
      </c>
      <c r="H11" s="193"/>
      <c r="I11" s="192">
        <v>1</v>
      </c>
      <c r="J11" s="193"/>
      <c r="K11" s="192">
        <v>0</v>
      </c>
      <c r="L11" s="193"/>
      <c r="M11" s="192">
        <v>0</v>
      </c>
      <c r="N11" s="193"/>
      <c r="O11" s="192">
        <v>1</v>
      </c>
      <c r="P11" s="193"/>
      <c r="Q11" s="192">
        <v>2</v>
      </c>
      <c r="R11" s="193"/>
      <c r="S11" s="192">
        <v>0</v>
      </c>
      <c r="T11" s="193"/>
      <c r="U11" s="211">
        <v>16</v>
      </c>
      <c r="V11" s="211"/>
      <c r="W11" s="310"/>
    </row>
    <row r="12" ht="30" customHeight="1" spans="1:23">
      <c r="A12" s="190" t="s">
        <v>20</v>
      </c>
      <c r="B12" s="191"/>
      <c r="C12" s="192">
        <v>1</v>
      </c>
      <c r="D12" s="193"/>
      <c r="E12" s="192">
        <v>1</v>
      </c>
      <c r="F12" s="193"/>
      <c r="G12" s="192">
        <v>19</v>
      </c>
      <c r="H12" s="193"/>
      <c r="I12" s="192">
        <v>0</v>
      </c>
      <c r="J12" s="193"/>
      <c r="K12" s="192">
        <v>1</v>
      </c>
      <c r="L12" s="193"/>
      <c r="M12" s="192">
        <v>3</v>
      </c>
      <c r="N12" s="193"/>
      <c r="O12" s="192">
        <v>2</v>
      </c>
      <c r="P12" s="193"/>
      <c r="Q12" s="192">
        <v>2</v>
      </c>
      <c r="R12" s="193"/>
      <c r="S12" s="192">
        <v>25</v>
      </c>
      <c r="T12" s="193"/>
      <c r="U12" s="211">
        <v>54</v>
      </c>
      <c r="V12" s="211"/>
      <c r="W12" s="310"/>
    </row>
    <row r="13" ht="30" customHeight="1" spans="1:23">
      <c r="A13" s="195" t="s">
        <v>21</v>
      </c>
      <c r="B13" s="196"/>
      <c r="C13" s="197">
        <v>1</v>
      </c>
      <c r="D13" s="198"/>
      <c r="E13" s="197">
        <v>1</v>
      </c>
      <c r="F13" s="198"/>
      <c r="G13" s="197">
        <v>1</v>
      </c>
      <c r="H13" s="198"/>
      <c r="I13" s="197">
        <v>1</v>
      </c>
      <c r="J13" s="198"/>
      <c r="K13" s="197">
        <v>1</v>
      </c>
      <c r="L13" s="198"/>
      <c r="M13" s="197">
        <v>0</v>
      </c>
      <c r="N13" s="198"/>
      <c r="O13" s="197">
        <v>1</v>
      </c>
      <c r="P13" s="198"/>
      <c r="Q13" s="197">
        <v>8</v>
      </c>
      <c r="R13" s="198"/>
      <c r="S13" s="197">
        <v>8</v>
      </c>
      <c r="T13" s="198"/>
      <c r="U13" s="218">
        <v>22</v>
      </c>
      <c r="V13" s="218"/>
      <c r="W13" s="311"/>
    </row>
    <row r="14" ht="30" customHeight="1"/>
    <row r="15" ht="30" customHeight="1" spans="1:4">
      <c r="A15" s="181" t="s">
        <v>152</v>
      </c>
      <c r="B15" s="181"/>
      <c r="C15" s="181"/>
      <c r="D15" s="181"/>
    </row>
    <row r="16" ht="30" customHeight="1" spans="1:34">
      <c r="A16" s="199" t="s">
        <v>141</v>
      </c>
      <c r="B16" s="200"/>
      <c r="C16" s="201" t="s">
        <v>153</v>
      </c>
      <c r="D16" s="201"/>
      <c r="E16" s="201"/>
      <c r="F16" s="201"/>
      <c r="G16" s="201"/>
      <c r="H16" s="201"/>
      <c r="I16" s="201"/>
      <c r="J16" s="201"/>
      <c r="K16" s="224" t="s">
        <v>154</v>
      </c>
      <c r="L16" s="201"/>
      <c r="M16" s="201"/>
      <c r="N16" s="201"/>
      <c r="O16" s="201"/>
      <c r="P16" s="201"/>
      <c r="Q16" s="201"/>
      <c r="R16" s="288"/>
      <c r="T16" s="312" t="s">
        <v>141</v>
      </c>
      <c r="U16" s="224" t="s">
        <v>155</v>
      </c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88"/>
    </row>
    <row r="17" ht="30" customHeight="1" spans="1:34">
      <c r="A17" s="202"/>
      <c r="B17" s="203"/>
      <c r="C17" s="204" t="s">
        <v>156</v>
      </c>
      <c r="D17" s="205"/>
      <c r="E17" s="205"/>
      <c r="F17" s="206" t="s">
        <v>157</v>
      </c>
      <c r="G17" s="207"/>
      <c r="H17" s="207"/>
      <c r="I17" s="207"/>
      <c r="J17" s="207"/>
      <c r="K17" s="206" t="s">
        <v>158</v>
      </c>
      <c r="L17" s="207"/>
      <c r="M17" s="207"/>
      <c r="N17" s="207"/>
      <c r="O17" s="206" t="s">
        <v>157</v>
      </c>
      <c r="P17" s="207"/>
      <c r="Q17" s="207"/>
      <c r="R17" s="291"/>
      <c r="T17" s="313"/>
      <c r="U17" s="249" t="s">
        <v>44</v>
      </c>
      <c r="V17" s="250"/>
      <c r="W17" s="250"/>
      <c r="X17" s="204"/>
      <c r="Y17" s="205" t="s">
        <v>45</v>
      </c>
      <c r="Z17" s="205"/>
      <c r="AA17" s="205"/>
      <c r="AB17" s="205"/>
      <c r="AC17" s="205" t="s">
        <v>47</v>
      </c>
      <c r="AD17" s="205"/>
      <c r="AE17" s="205"/>
      <c r="AF17" s="205"/>
      <c r="AG17" s="249" t="s">
        <v>48</v>
      </c>
      <c r="AH17" s="370"/>
    </row>
    <row r="18" ht="30" customHeight="1" spans="1:34">
      <c r="A18" s="208" t="s">
        <v>14</v>
      </c>
      <c r="B18" s="209"/>
      <c r="C18" s="210">
        <v>418170</v>
      </c>
      <c r="D18" s="211"/>
      <c r="E18" s="212"/>
      <c r="F18" s="213">
        <v>20569.06</v>
      </c>
      <c r="G18" s="214"/>
      <c r="H18" s="214"/>
      <c r="I18" s="214"/>
      <c r="J18" s="214"/>
      <c r="K18" s="283">
        <v>130610</v>
      </c>
      <c r="L18" s="284"/>
      <c r="M18" s="284"/>
      <c r="N18" s="284"/>
      <c r="O18" s="283">
        <v>12444.1</v>
      </c>
      <c r="P18" s="284"/>
      <c r="Q18" s="284"/>
      <c r="R18" s="314"/>
      <c r="T18" s="315"/>
      <c r="U18" s="247" t="s">
        <v>55</v>
      </c>
      <c r="V18" s="316"/>
      <c r="W18" s="317" t="s">
        <v>56</v>
      </c>
      <c r="X18" s="317"/>
      <c r="Y18" s="317" t="s">
        <v>55</v>
      </c>
      <c r="Z18" s="317"/>
      <c r="AA18" s="317" t="s">
        <v>56</v>
      </c>
      <c r="AB18" s="352"/>
      <c r="AC18" s="353" t="s">
        <v>55</v>
      </c>
      <c r="AD18" s="354"/>
      <c r="AE18" s="317" t="s">
        <v>56</v>
      </c>
      <c r="AF18" s="352"/>
      <c r="AG18" s="371" t="s">
        <v>55</v>
      </c>
      <c r="AH18" s="372" t="s">
        <v>56</v>
      </c>
    </row>
    <row r="19" ht="30" customHeight="1" spans="1:34">
      <c r="A19" s="208" t="s">
        <v>61</v>
      </c>
      <c r="B19" s="209"/>
      <c r="C19" s="210">
        <v>924475</v>
      </c>
      <c r="D19" s="211"/>
      <c r="E19" s="212"/>
      <c r="F19" s="215">
        <v>13111</v>
      </c>
      <c r="G19" s="216"/>
      <c r="H19" s="216"/>
      <c r="I19" s="216"/>
      <c r="J19" s="216"/>
      <c r="K19" s="285">
        <v>891063</v>
      </c>
      <c r="L19" s="281"/>
      <c r="M19" s="281"/>
      <c r="N19" s="281"/>
      <c r="O19" s="285">
        <v>8079.86</v>
      </c>
      <c r="P19" s="281"/>
      <c r="Q19" s="281"/>
      <c r="R19" s="318"/>
      <c r="T19" s="190" t="s">
        <v>14</v>
      </c>
      <c r="U19" s="210">
        <v>4167</v>
      </c>
      <c r="V19" s="212"/>
      <c r="W19" s="319">
        <v>422.66</v>
      </c>
      <c r="X19" s="320"/>
      <c r="Y19" s="210">
        <v>4167</v>
      </c>
      <c r="Z19" s="212"/>
      <c r="AA19" s="319">
        <v>422.66</v>
      </c>
      <c r="AB19" s="320"/>
      <c r="AC19" s="210">
        <v>4227</v>
      </c>
      <c r="AD19" s="212"/>
      <c r="AE19" s="319">
        <v>422.79</v>
      </c>
      <c r="AF19" s="320"/>
      <c r="AG19" s="210">
        <v>901</v>
      </c>
      <c r="AH19" s="373">
        <v>80.54</v>
      </c>
    </row>
    <row r="20" ht="30" customHeight="1" spans="1:34">
      <c r="A20" s="208" t="s">
        <v>62</v>
      </c>
      <c r="B20" s="209"/>
      <c r="C20" s="210">
        <v>6811990</v>
      </c>
      <c r="D20" s="211"/>
      <c r="E20" s="212"/>
      <c r="F20" s="213">
        <v>17500</v>
      </c>
      <c r="G20" s="214"/>
      <c r="H20" s="214"/>
      <c r="I20" s="214"/>
      <c r="J20" s="214"/>
      <c r="K20" s="283">
        <v>4496979</v>
      </c>
      <c r="L20" s="284"/>
      <c r="M20" s="284"/>
      <c r="N20" s="284"/>
      <c r="O20" s="283">
        <v>9058.42</v>
      </c>
      <c r="P20" s="284"/>
      <c r="Q20" s="284"/>
      <c r="R20" s="314"/>
      <c r="T20" s="190" t="s">
        <v>15</v>
      </c>
      <c r="U20" s="210">
        <v>284327</v>
      </c>
      <c r="V20" s="212"/>
      <c r="W20" s="319">
        <v>824.537371929824</v>
      </c>
      <c r="X20" s="320"/>
      <c r="Y20" s="210">
        <v>243461</v>
      </c>
      <c r="Z20" s="212"/>
      <c r="AA20" s="319">
        <v>762.580410189969</v>
      </c>
      <c r="AB20" s="320"/>
      <c r="AC20" s="210">
        <v>214438</v>
      </c>
      <c r="AD20" s="212"/>
      <c r="AE20" s="319">
        <v>660.239801054701</v>
      </c>
      <c r="AF20" s="320"/>
      <c r="AG20" s="210">
        <v>278329</v>
      </c>
      <c r="AH20" s="374">
        <v>1081.36355296104</v>
      </c>
    </row>
    <row r="21" ht="30" customHeight="1" spans="1:34">
      <c r="A21" s="208" t="s">
        <v>16</v>
      </c>
      <c r="B21" s="209"/>
      <c r="C21" s="210">
        <v>158150</v>
      </c>
      <c r="D21" s="211"/>
      <c r="E21" s="212"/>
      <c r="F21" s="215">
        <v>17582.9</v>
      </c>
      <c r="G21" s="216"/>
      <c r="H21" s="216"/>
      <c r="I21" s="216"/>
      <c r="J21" s="216"/>
      <c r="K21" s="285">
        <v>37576</v>
      </c>
      <c r="L21" s="281"/>
      <c r="M21" s="281"/>
      <c r="N21" s="281"/>
      <c r="O21" s="285">
        <v>3654.54</v>
      </c>
      <c r="P21" s="281"/>
      <c r="Q21" s="281"/>
      <c r="R21" s="318"/>
      <c r="T21" s="190" t="s">
        <v>16</v>
      </c>
      <c r="U21" s="210">
        <v>1480</v>
      </c>
      <c r="V21" s="212"/>
      <c r="W21" s="319">
        <v>107.564</v>
      </c>
      <c r="X21" s="320"/>
      <c r="Y21" s="210">
        <v>1142</v>
      </c>
      <c r="Z21" s="212"/>
      <c r="AA21" s="319">
        <v>93.6216</v>
      </c>
      <c r="AB21" s="320"/>
      <c r="AC21" s="210">
        <v>1451</v>
      </c>
      <c r="AD21" s="212"/>
      <c r="AE21" s="319">
        <v>125.256</v>
      </c>
      <c r="AF21" s="320"/>
      <c r="AG21" s="210">
        <v>1122</v>
      </c>
      <c r="AH21" s="375">
        <v>132.7032</v>
      </c>
    </row>
    <row r="22" ht="30" customHeight="1" spans="1:34">
      <c r="A22" s="208" t="s">
        <v>17</v>
      </c>
      <c r="B22" s="209"/>
      <c r="C22" s="210">
        <v>210000</v>
      </c>
      <c r="D22" s="211"/>
      <c r="E22" s="212"/>
      <c r="F22" s="213">
        <v>18802</v>
      </c>
      <c r="G22" s="214"/>
      <c r="H22" s="214"/>
      <c r="I22" s="214"/>
      <c r="J22" s="214"/>
      <c r="K22" s="283">
        <v>139599</v>
      </c>
      <c r="L22" s="284"/>
      <c r="M22" s="284"/>
      <c r="N22" s="284"/>
      <c r="O22" s="283">
        <v>8286</v>
      </c>
      <c r="P22" s="284"/>
      <c r="Q22" s="284"/>
      <c r="R22" s="314"/>
      <c r="T22" s="190" t="s">
        <v>17</v>
      </c>
      <c r="U22" s="210">
        <v>18000</v>
      </c>
      <c r="V22" s="212"/>
      <c r="W22" s="319">
        <v>393</v>
      </c>
      <c r="X22" s="320"/>
      <c r="Y22" s="210">
        <v>12827</v>
      </c>
      <c r="Z22" s="212"/>
      <c r="AA22" s="319">
        <v>251.8</v>
      </c>
      <c r="AB22" s="320"/>
      <c r="AC22" s="210">
        <v>3803</v>
      </c>
      <c r="AD22" s="212"/>
      <c r="AE22" s="319">
        <v>228</v>
      </c>
      <c r="AF22" s="320"/>
      <c r="AG22" s="210">
        <v>624</v>
      </c>
      <c r="AH22" s="374">
        <v>37</v>
      </c>
    </row>
    <row r="23" ht="30" customHeight="1" spans="1:34">
      <c r="A23" s="208" t="s">
        <v>18</v>
      </c>
      <c r="B23" s="209"/>
      <c r="C23" s="210"/>
      <c r="D23" s="211"/>
      <c r="E23" s="212"/>
      <c r="F23" s="215">
        <v>12957</v>
      </c>
      <c r="G23" s="216"/>
      <c r="H23" s="216"/>
      <c r="I23" s="216"/>
      <c r="J23" s="216"/>
      <c r="K23" s="285">
        <v>85858</v>
      </c>
      <c r="L23" s="281"/>
      <c r="M23" s="281"/>
      <c r="N23" s="281"/>
      <c r="O23" s="285">
        <v>7165.55</v>
      </c>
      <c r="P23" s="281"/>
      <c r="Q23" s="281"/>
      <c r="R23" s="318"/>
      <c r="T23" s="190" t="s">
        <v>18</v>
      </c>
      <c r="U23" s="210">
        <v>11848</v>
      </c>
      <c r="V23" s="212"/>
      <c r="W23" s="319">
        <v>284.1</v>
      </c>
      <c r="X23" s="320"/>
      <c r="Y23" s="210">
        <v>11879</v>
      </c>
      <c r="Z23" s="212"/>
      <c r="AA23" s="319">
        <v>285.15</v>
      </c>
      <c r="AB23" s="320"/>
      <c r="AC23" s="210">
        <v>9875</v>
      </c>
      <c r="AD23" s="212"/>
      <c r="AE23" s="319">
        <v>250.24</v>
      </c>
      <c r="AF23" s="320"/>
      <c r="AG23" s="210">
        <v>3790</v>
      </c>
      <c r="AH23" s="373">
        <v>77.57</v>
      </c>
    </row>
    <row r="24" ht="30" customHeight="1" spans="1:34">
      <c r="A24" s="208" t="s">
        <v>19</v>
      </c>
      <c r="B24" s="209"/>
      <c r="C24" s="210">
        <v>56640</v>
      </c>
      <c r="D24" s="211"/>
      <c r="E24" s="212"/>
      <c r="F24" s="213">
        <v>8936.76</v>
      </c>
      <c r="G24" s="214"/>
      <c r="H24" s="214"/>
      <c r="I24" s="214"/>
      <c r="J24" s="214"/>
      <c r="K24" s="283">
        <v>815</v>
      </c>
      <c r="L24" s="284"/>
      <c r="M24" s="284"/>
      <c r="N24" s="284"/>
      <c r="O24" s="283">
        <v>87.02</v>
      </c>
      <c r="P24" s="284"/>
      <c r="Q24" s="284"/>
      <c r="R24" s="314"/>
      <c r="T24" s="190" t="s">
        <v>19</v>
      </c>
      <c r="U24" s="210">
        <v>20</v>
      </c>
      <c r="V24" s="212"/>
      <c r="W24" s="319">
        <v>1.2</v>
      </c>
      <c r="X24" s="320"/>
      <c r="Y24" s="210">
        <v>20</v>
      </c>
      <c r="Z24" s="212"/>
      <c r="AA24" s="319">
        <v>1.2</v>
      </c>
      <c r="AB24" s="320"/>
      <c r="AC24" s="210">
        <v>78</v>
      </c>
      <c r="AD24" s="212"/>
      <c r="AE24" s="319">
        <v>8.18</v>
      </c>
      <c r="AF24" s="320"/>
      <c r="AG24" s="210">
        <v>101</v>
      </c>
      <c r="AH24" s="376">
        <v>14.411</v>
      </c>
    </row>
    <row r="25" ht="30" customHeight="1" spans="1:34">
      <c r="A25" s="208" t="s">
        <v>20</v>
      </c>
      <c r="B25" s="209"/>
      <c r="C25" s="210">
        <v>352185</v>
      </c>
      <c r="D25" s="211"/>
      <c r="E25" s="212"/>
      <c r="F25" s="215">
        <v>3204</v>
      </c>
      <c r="G25" s="216"/>
      <c r="H25" s="216"/>
      <c r="I25" s="216"/>
      <c r="J25" s="216"/>
      <c r="K25" s="285">
        <v>161250</v>
      </c>
      <c r="L25" s="281"/>
      <c r="M25" s="281"/>
      <c r="N25" s="281"/>
      <c r="O25" s="285">
        <v>1860.94</v>
      </c>
      <c r="P25" s="281"/>
      <c r="Q25" s="281"/>
      <c r="R25" s="318"/>
      <c r="T25" s="190" t="s">
        <v>20</v>
      </c>
      <c r="U25" s="210">
        <v>7210</v>
      </c>
      <c r="V25" s="212"/>
      <c r="W25" s="319">
        <v>89.31113</v>
      </c>
      <c r="X25" s="320"/>
      <c r="Y25" s="210">
        <v>7209</v>
      </c>
      <c r="Z25" s="212"/>
      <c r="AA25" s="319">
        <v>89.294112</v>
      </c>
      <c r="AB25" s="320"/>
      <c r="AC25" s="210">
        <v>7002</v>
      </c>
      <c r="AD25" s="212"/>
      <c r="AE25" s="319">
        <v>98.268722</v>
      </c>
      <c r="AF25" s="320"/>
      <c r="AG25" s="210">
        <v>99546</v>
      </c>
      <c r="AH25" s="377">
        <v>43.780484945</v>
      </c>
    </row>
    <row r="26" ht="30" customHeight="1" spans="1:34">
      <c r="A26" s="217" t="s">
        <v>21</v>
      </c>
      <c r="B26" s="218"/>
      <c r="C26" s="219">
        <v>751780</v>
      </c>
      <c r="D26" s="218"/>
      <c r="E26" s="220"/>
      <c r="F26" s="221">
        <v>4033.4</v>
      </c>
      <c r="G26" s="222"/>
      <c r="H26" s="222"/>
      <c r="I26" s="222"/>
      <c r="J26" s="222"/>
      <c r="K26" s="286">
        <v>350762</v>
      </c>
      <c r="L26" s="287"/>
      <c r="M26" s="287"/>
      <c r="N26" s="287"/>
      <c r="O26" s="286">
        <v>1997.47</v>
      </c>
      <c r="P26" s="287"/>
      <c r="Q26" s="287"/>
      <c r="R26" s="321"/>
      <c r="T26" s="195" t="s">
        <v>21</v>
      </c>
      <c r="U26" s="219">
        <v>18305</v>
      </c>
      <c r="V26" s="220"/>
      <c r="W26" s="322">
        <v>79.5298723672169</v>
      </c>
      <c r="X26" s="323"/>
      <c r="Y26" s="219">
        <v>13434</v>
      </c>
      <c r="Z26" s="220"/>
      <c r="AA26" s="322">
        <v>66.0493171971646</v>
      </c>
      <c r="AB26" s="323"/>
      <c r="AC26" s="219">
        <v>14147</v>
      </c>
      <c r="AD26" s="220"/>
      <c r="AE26" s="322">
        <v>66.4977104966731</v>
      </c>
      <c r="AF26" s="323"/>
      <c r="AG26" s="219">
        <v>9391</v>
      </c>
      <c r="AH26" s="378">
        <v>23.6197034218416</v>
      </c>
    </row>
    <row r="27" ht="30" customHeight="1"/>
    <row r="28" ht="30" customHeight="1" spans="1:14">
      <c r="A28" s="181" t="s">
        <v>159</v>
      </c>
      <c r="B28" s="181"/>
      <c r="C28" s="181"/>
      <c r="D28" s="181"/>
      <c r="E28"/>
      <c r="F28"/>
      <c r="G28"/>
      <c r="H28"/>
      <c r="I28"/>
      <c r="J28"/>
      <c r="K28"/>
      <c r="L28"/>
      <c r="M28"/>
      <c r="N28"/>
    </row>
    <row r="29" ht="30" customHeight="1" spans="1:30">
      <c r="A29" s="199" t="s">
        <v>141</v>
      </c>
      <c r="B29" s="223"/>
      <c r="C29" s="224" t="s">
        <v>155</v>
      </c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88"/>
      <c r="P29" s="199" t="s">
        <v>141</v>
      </c>
      <c r="Q29" s="200"/>
      <c r="R29" s="324" t="s">
        <v>160</v>
      </c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55"/>
    </row>
    <row r="30" ht="30" customHeight="1" spans="1:30">
      <c r="A30" s="202"/>
      <c r="B30" s="225"/>
      <c r="C30" s="206" t="s">
        <v>64</v>
      </c>
      <c r="D30" s="207"/>
      <c r="E30" s="207"/>
      <c r="F30" s="207"/>
      <c r="G30" s="226" t="s">
        <v>65</v>
      </c>
      <c r="H30" s="207"/>
      <c r="I30" s="207"/>
      <c r="J30" s="289"/>
      <c r="K30" s="290" t="s">
        <v>161</v>
      </c>
      <c r="L30" s="207"/>
      <c r="M30" s="207"/>
      <c r="N30" s="291"/>
      <c r="P30" s="202"/>
      <c r="Q30" s="203"/>
      <c r="R30" s="325" t="s">
        <v>162</v>
      </c>
      <c r="S30" s="325"/>
      <c r="T30" s="325"/>
      <c r="U30" s="326" t="s">
        <v>155</v>
      </c>
      <c r="V30" s="325"/>
      <c r="W30" s="327"/>
      <c r="X30" s="325" t="s">
        <v>163</v>
      </c>
      <c r="Y30" s="325"/>
      <c r="Z30" s="325"/>
      <c r="AA30" s="325"/>
      <c r="AB30" s="326" t="s">
        <v>32</v>
      </c>
      <c r="AC30" s="325"/>
      <c r="AD30" s="356"/>
    </row>
    <row r="31" ht="30" customHeight="1" spans="1:30">
      <c r="A31" s="202" t="s">
        <v>14</v>
      </c>
      <c r="B31" s="225"/>
      <c r="C31" s="227">
        <v>4227</v>
      </c>
      <c r="D31" s="228"/>
      <c r="E31" s="228"/>
      <c r="F31" s="228"/>
      <c r="G31" s="229">
        <v>422.79</v>
      </c>
      <c r="H31" s="230"/>
      <c r="I31" s="230"/>
      <c r="J31" s="292"/>
      <c r="K31" s="230">
        <v>5.23</v>
      </c>
      <c r="L31" s="230"/>
      <c r="M31" s="230"/>
      <c r="N31" s="293"/>
      <c r="P31" s="202" t="s">
        <v>14</v>
      </c>
      <c r="Q31" s="225"/>
      <c r="R31" s="328">
        <v>5.21</v>
      </c>
      <c r="S31" s="278"/>
      <c r="T31" s="329"/>
      <c r="U31" s="328">
        <v>5.23</v>
      </c>
      <c r="V31" s="278"/>
      <c r="W31" s="329"/>
      <c r="X31" s="301">
        <v>1.00383877159309</v>
      </c>
      <c r="Y31" s="302"/>
      <c r="Z31" s="302"/>
      <c r="AA31" s="302"/>
      <c r="AB31" s="349">
        <v>0.0200000000000005</v>
      </c>
      <c r="AC31" s="350"/>
      <c r="AD31" s="357"/>
    </row>
    <row r="32" ht="30" customHeight="1" spans="1:30">
      <c r="A32" s="202" t="s">
        <v>61</v>
      </c>
      <c r="B32" s="225"/>
      <c r="C32" s="231">
        <v>31468</v>
      </c>
      <c r="D32" s="232"/>
      <c r="E32" s="232"/>
      <c r="F32" s="232"/>
      <c r="G32" s="233">
        <v>311.32</v>
      </c>
      <c r="H32" s="234"/>
      <c r="I32" s="234"/>
      <c r="J32" s="294"/>
      <c r="K32" s="234">
        <v>1.69195652173913</v>
      </c>
      <c r="L32" s="234"/>
      <c r="M32" s="234"/>
      <c r="N32" s="295"/>
      <c r="P32" s="202" t="s">
        <v>61</v>
      </c>
      <c r="Q32" s="225"/>
      <c r="R32" s="328">
        <v>2.08</v>
      </c>
      <c r="S32" s="278"/>
      <c r="T32" s="329"/>
      <c r="U32" s="328">
        <v>1.95</v>
      </c>
      <c r="V32" s="278"/>
      <c r="W32" s="329"/>
      <c r="X32" s="304">
        <v>0.9375</v>
      </c>
      <c r="Y32" s="298"/>
      <c r="Z32" s="298"/>
      <c r="AA32" s="298"/>
      <c r="AB32" s="349">
        <v>-0.13</v>
      </c>
      <c r="AC32" s="350"/>
      <c r="AD32" s="357"/>
    </row>
    <row r="33" ht="30" customHeight="1" spans="1:30">
      <c r="A33" s="202" t="s">
        <v>62</v>
      </c>
      <c r="B33" s="225"/>
      <c r="C33" s="227">
        <v>174439</v>
      </c>
      <c r="D33" s="228"/>
      <c r="E33" s="228"/>
      <c r="F33" s="228"/>
      <c r="G33" s="229">
        <v>348.919801054701</v>
      </c>
      <c r="H33" s="230"/>
      <c r="I33" s="230"/>
      <c r="J33" s="292"/>
      <c r="K33" s="230">
        <v>2.05246941796883</v>
      </c>
      <c r="L33" s="230"/>
      <c r="M33" s="230"/>
      <c r="N33" s="293"/>
      <c r="P33" s="202" t="s">
        <v>62</v>
      </c>
      <c r="Q33" s="225"/>
      <c r="R33" s="328">
        <v>1.98</v>
      </c>
      <c r="S33" s="278"/>
      <c r="T33" s="329"/>
      <c r="U33" s="328">
        <v>2.38</v>
      </c>
      <c r="V33" s="278"/>
      <c r="W33" s="329"/>
      <c r="X33" s="301">
        <v>1.2020202020202</v>
      </c>
      <c r="Y33" s="302"/>
      <c r="Z33" s="302"/>
      <c r="AA33" s="302"/>
      <c r="AB33" s="349">
        <v>0.4</v>
      </c>
      <c r="AC33" s="350"/>
      <c r="AD33" s="357"/>
    </row>
    <row r="34" ht="30" customHeight="1" spans="1:30">
      <c r="A34" s="202" t="s">
        <v>16</v>
      </c>
      <c r="B34" s="225"/>
      <c r="C34" s="231">
        <v>1451</v>
      </c>
      <c r="D34" s="232"/>
      <c r="E34" s="232"/>
      <c r="F34" s="232"/>
      <c r="G34" s="233">
        <v>125.256</v>
      </c>
      <c r="H34" s="234"/>
      <c r="I34" s="234"/>
      <c r="J34" s="294"/>
      <c r="K34" s="234">
        <v>1.01012903225806</v>
      </c>
      <c r="L34" s="234"/>
      <c r="M34" s="234"/>
      <c r="N34" s="295"/>
      <c r="P34" s="202" t="s">
        <v>16</v>
      </c>
      <c r="Q34" s="225"/>
      <c r="R34" s="275">
        <v>2.30769230769231</v>
      </c>
      <c r="S34" s="276"/>
      <c r="T34" s="277"/>
      <c r="U34" s="275">
        <v>1.01012903225806</v>
      </c>
      <c r="V34" s="276"/>
      <c r="W34" s="277"/>
      <c r="X34" s="301">
        <v>0.437722580645161</v>
      </c>
      <c r="Y34" s="302"/>
      <c r="Z34" s="302"/>
      <c r="AA34" s="302"/>
      <c r="AB34" s="349">
        <v>-1.29756327543425</v>
      </c>
      <c r="AC34" s="350"/>
      <c r="AD34" s="357"/>
    </row>
    <row r="35" ht="30" customHeight="1" spans="1:30">
      <c r="A35" s="202" t="s">
        <v>17</v>
      </c>
      <c r="B35" s="225"/>
      <c r="C35" s="227">
        <v>3803</v>
      </c>
      <c r="D35" s="228"/>
      <c r="E35" s="228"/>
      <c r="F35" s="228"/>
      <c r="G35" s="229">
        <v>228</v>
      </c>
      <c r="H35" s="230"/>
      <c r="I35" s="230"/>
      <c r="J35" s="292"/>
      <c r="K35" s="230">
        <v>3.2</v>
      </c>
      <c r="L35" s="230"/>
      <c r="M35" s="230"/>
      <c r="N35" s="293"/>
      <c r="P35" s="202" t="s">
        <v>17</v>
      </c>
      <c r="Q35" s="225"/>
      <c r="R35" s="328">
        <v>5.05</v>
      </c>
      <c r="S35" s="278"/>
      <c r="T35" s="329"/>
      <c r="U35" s="328">
        <v>3.2</v>
      </c>
      <c r="V35" s="278"/>
      <c r="W35" s="329"/>
      <c r="X35" s="301">
        <v>0.633663366336634</v>
      </c>
      <c r="Y35" s="302"/>
      <c r="Z35" s="302"/>
      <c r="AA35" s="302"/>
      <c r="AB35" s="349">
        <v>-1.85</v>
      </c>
      <c r="AC35" s="350"/>
      <c r="AD35" s="357"/>
    </row>
    <row r="36" ht="30" customHeight="1" spans="1:30">
      <c r="A36" s="202" t="s">
        <v>18</v>
      </c>
      <c r="B36" s="225"/>
      <c r="C36" s="227">
        <v>10665</v>
      </c>
      <c r="D36" s="228"/>
      <c r="E36" s="228"/>
      <c r="F36" s="228"/>
      <c r="G36" s="229">
        <v>251.13</v>
      </c>
      <c r="H36" s="230"/>
      <c r="I36" s="230"/>
      <c r="J36" s="292"/>
      <c r="K36" s="230">
        <v>3.3484</v>
      </c>
      <c r="L36" s="230"/>
      <c r="M36" s="230"/>
      <c r="N36" s="293"/>
      <c r="P36" s="202" t="s">
        <v>18</v>
      </c>
      <c r="Q36" s="225"/>
      <c r="R36" s="275">
        <v>3.01923076923077</v>
      </c>
      <c r="S36" s="276"/>
      <c r="T36" s="277"/>
      <c r="U36" s="275">
        <v>3.3484</v>
      </c>
      <c r="V36" s="276"/>
      <c r="W36" s="277"/>
      <c r="X36" s="301">
        <v>1.10902420382166</v>
      </c>
      <c r="Y36" s="302"/>
      <c r="Z36" s="302"/>
      <c r="AA36" s="302"/>
      <c r="AB36" s="349">
        <v>0.329169230769231</v>
      </c>
      <c r="AC36" s="350"/>
      <c r="AD36" s="357"/>
    </row>
    <row r="37" ht="30" customHeight="1" spans="1:30">
      <c r="A37" s="202" t="s">
        <v>19</v>
      </c>
      <c r="B37" s="225"/>
      <c r="C37" s="227">
        <v>78</v>
      </c>
      <c r="D37" s="228"/>
      <c r="E37" s="228"/>
      <c r="F37" s="228"/>
      <c r="G37" s="229">
        <v>8.18</v>
      </c>
      <c r="H37" s="230"/>
      <c r="I37" s="230"/>
      <c r="J37" s="292"/>
      <c r="K37" s="230">
        <v>0.51125</v>
      </c>
      <c r="L37" s="230"/>
      <c r="M37" s="230"/>
      <c r="N37" s="293"/>
      <c r="P37" s="202" t="s">
        <v>19</v>
      </c>
      <c r="Q37" s="225"/>
      <c r="R37" s="275">
        <v>17.03</v>
      </c>
      <c r="S37" s="276"/>
      <c r="T37" s="277"/>
      <c r="U37" s="275">
        <v>0.51125</v>
      </c>
      <c r="V37" s="276"/>
      <c r="W37" s="277"/>
      <c r="X37" s="301">
        <v>0.0300205519671168</v>
      </c>
      <c r="Y37" s="302"/>
      <c r="Z37" s="302"/>
      <c r="AA37" s="302"/>
      <c r="AB37" s="349">
        <v>-16.51875</v>
      </c>
      <c r="AC37" s="350"/>
      <c r="AD37" s="357"/>
    </row>
    <row r="38" ht="30" customHeight="1" spans="1:30">
      <c r="A38" s="235" t="s">
        <v>20</v>
      </c>
      <c r="B38" s="236"/>
      <c r="C38" s="227">
        <v>7209</v>
      </c>
      <c r="D38" s="228"/>
      <c r="E38" s="228"/>
      <c r="F38" s="228"/>
      <c r="G38" s="229">
        <v>89.294112</v>
      </c>
      <c r="H38" s="230"/>
      <c r="I38" s="230"/>
      <c r="J38" s="292"/>
      <c r="K38" s="230">
        <v>1.65359466666667</v>
      </c>
      <c r="L38" s="230"/>
      <c r="M38" s="230"/>
      <c r="N38" s="293"/>
      <c r="P38" s="235" t="s">
        <v>20</v>
      </c>
      <c r="Q38" s="236"/>
      <c r="R38" s="275">
        <v>1.25</v>
      </c>
      <c r="S38" s="276"/>
      <c r="T38" s="277"/>
      <c r="U38" s="275">
        <v>1.65359466666667</v>
      </c>
      <c r="V38" s="276"/>
      <c r="W38" s="277"/>
      <c r="X38" s="301">
        <v>1.32287573333333</v>
      </c>
      <c r="Y38" s="302"/>
      <c r="Z38" s="302"/>
      <c r="AA38" s="302"/>
      <c r="AB38" s="349">
        <v>0.403594666666667</v>
      </c>
      <c r="AC38" s="350"/>
      <c r="AD38" s="357"/>
    </row>
    <row r="39" ht="30" customHeight="1" spans="1:30">
      <c r="A39" s="237" t="s">
        <v>21</v>
      </c>
      <c r="B39" s="238"/>
      <c r="C39" s="239">
        <v>13434</v>
      </c>
      <c r="D39" s="240"/>
      <c r="E39" s="240"/>
      <c r="F39" s="240"/>
      <c r="G39" s="241">
        <v>66.0493171971646</v>
      </c>
      <c r="H39" s="242"/>
      <c r="I39" s="242"/>
      <c r="J39" s="296"/>
      <c r="K39" s="242">
        <v>3.00224169078021</v>
      </c>
      <c r="L39" s="242"/>
      <c r="M39" s="242"/>
      <c r="N39" s="297"/>
      <c r="P39" s="237" t="s">
        <v>21</v>
      </c>
      <c r="Q39" s="238"/>
      <c r="R39" s="330">
        <v>2.29</v>
      </c>
      <c r="S39" s="331"/>
      <c r="T39" s="332"/>
      <c r="U39" s="330">
        <v>3.00224169078021</v>
      </c>
      <c r="V39" s="331"/>
      <c r="W39" s="332"/>
      <c r="X39" s="333">
        <v>1.3110225723931</v>
      </c>
      <c r="Y39" s="358"/>
      <c r="Z39" s="358"/>
      <c r="AA39" s="358"/>
      <c r="AB39" s="359">
        <v>0.712241690780208</v>
      </c>
      <c r="AC39" s="266"/>
      <c r="AD39" s="360"/>
    </row>
    <row r="40" ht="30" customHeight="1" spans="18:18">
      <c r="R40"/>
    </row>
    <row r="41" ht="30" customHeight="1" spans="1:28">
      <c r="A41" s="181" t="s">
        <v>164</v>
      </c>
      <c r="B41" s="18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ht="30" customHeight="1" spans="1:28">
      <c r="A42" s="243" t="s">
        <v>141</v>
      </c>
      <c r="B42" s="244" t="s">
        <v>165</v>
      </c>
      <c r="C42" s="183"/>
      <c r="D42" s="183"/>
      <c r="E42" s="183"/>
      <c r="F42" s="245" t="s">
        <v>166</v>
      </c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334" t="s">
        <v>167</v>
      </c>
      <c r="U42" s="335"/>
      <c r="V42" s="335"/>
      <c r="W42" s="335"/>
      <c r="X42" s="335"/>
      <c r="Y42" s="361"/>
      <c r="Z42" s="362" t="s">
        <v>83</v>
      </c>
      <c r="AA42" s="363"/>
      <c r="AB42" s="364"/>
    </row>
    <row r="43" ht="30" customHeight="1" spans="1:28">
      <c r="A43" s="70"/>
      <c r="B43" s="247" t="s">
        <v>168</v>
      </c>
      <c r="C43" s="248"/>
      <c r="D43" s="248"/>
      <c r="E43" s="248"/>
      <c r="F43" s="249" t="s">
        <v>169</v>
      </c>
      <c r="G43" s="250"/>
      <c r="H43" s="204"/>
      <c r="I43" s="249" t="s">
        <v>170</v>
      </c>
      <c r="J43" s="250"/>
      <c r="K43" s="204"/>
      <c r="L43" s="249" t="s">
        <v>171</v>
      </c>
      <c r="M43" s="250"/>
      <c r="N43" s="204"/>
      <c r="O43" s="249" t="s">
        <v>172</v>
      </c>
      <c r="P43" s="250"/>
      <c r="Q43" s="204"/>
      <c r="R43" s="249" t="s">
        <v>76</v>
      </c>
      <c r="S43" s="204"/>
      <c r="T43" s="336" t="s">
        <v>88</v>
      </c>
      <c r="U43" s="337"/>
      <c r="V43" s="338" t="s">
        <v>173</v>
      </c>
      <c r="W43" s="339"/>
      <c r="X43" s="338" t="s">
        <v>32</v>
      </c>
      <c r="Y43" s="339"/>
      <c r="Z43" s="365"/>
      <c r="AA43" s="366"/>
      <c r="AB43" s="367"/>
    </row>
    <row r="44" ht="30" customHeight="1" spans="1:28">
      <c r="A44" s="202" t="s">
        <v>14</v>
      </c>
      <c r="B44" s="251">
        <v>2750.18</v>
      </c>
      <c r="C44" s="252"/>
      <c r="D44" s="252"/>
      <c r="E44" s="253"/>
      <c r="F44" s="254">
        <v>422.79</v>
      </c>
      <c r="G44" s="254"/>
      <c r="H44" s="255"/>
      <c r="I44" s="254">
        <v>2025</v>
      </c>
      <c r="J44" s="254"/>
      <c r="K44" s="255"/>
      <c r="L44" s="254">
        <v>528.74</v>
      </c>
      <c r="M44" s="254"/>
      <c r="N44" s="255"/>
      <c r="O44" s="254">
        <v>1147.97</v>
      </c>
      <c r="P44" s="254"/>
      <c r="Q44" s="255"/>
      <c r="R44" s="340">
        <f t="shared" ref="R44:R51" si="0">I44/(B44+F44)</f>
        <v>0.638203323699877</v>
      </c>
      <c r="S44" s="341"/>
      <c r="T44" s="254">
        <v>2020</v>
      </c>
      <c r="U44" s="255"/>
      <c r="V44" s="254">
        <v>2025</v>
      </c>
      <c r="W44" s="255"/>
      <c r="X44" s="254">
        <f>V44-T44</f>
        <v>5</v>
      </c>
      <c r="Y44" s="255"/>
      <c r="Z44" s="254">
        <v>2020</v>
      </c>
      <c r="AA44" s="254"/>
      <c r="AB44" s="368"/>
    </row>
    <row r="45" ht="30" customHeight="1" spans="1:28">
      <c r="A45" s="190" t="s">
        <v>72</v>
      </c>
      <c r="B45" s="256">
        <v>25157.11</v>
      </c>
      <c r="C45" s="257"/>
      <c r="D45" s="257"/>
      <c r="E45" s="258"/>
      <c r="F45" s="254">
        <v>0</v>
      </c>
      <c r="G45" s="254"/>
      <c r="H45" s="255"/>
      <c r="I45" s="254">
        <v>0</v>
      </c>
      <c r="J45" s="254"/>
      <c r="K45" s="255"/>
      <c r="L45" s="254">
        <v>2.16</v>
      </c>
      <c r="M45" s="254"/>
      <c r="N45" s="255"/>
      <c r="O45" s="254">
        <v>25159.27</v>
      </c>
      <c r="P45" s="254"/>
      <c r="Q45" s="255"/>
      <c r="R45" s="340">
        <f t="shared" si="0"/>
        <v>0</v>
      </c>
      <c r="S45" s="341"/>
      <c r="T45" s="254" t="s">
        <v>69</v>
      </c>
      <c r="U45" s="255"/>
      <c r="V45" s="254" t="s">
        <v>69</v>
      </c>
      <c r="W45" s="255"/>
      <c r="X45" s="254" t="s">
        <v>69</v>
      </c>
      <c r="Y45" s="255"/>
      <c r="Z45" s="254" t="s">
        <v>69</v>
      </c>
      <c r="AA45" s="254"/>
      <c r="AB45" s="368"/>
    </row>
    <row r="46" ht="30" customHeight="1" spans="1:28">
      <c r="A46" s="190" t="s">
        <v>73</v>
      </c>
      <c r="B46" s="251">
        <v>4856.77</v>
      </c>
      <c r="C46" s="252"/>
      <c r="D46" s="252"/>
      <c r="E46" s="253"/>
      <c r="F46" s="252">
        <v>0</v>
      </c>
      <c r="G46" s="252"/>
      <c r="H46" s="253"/>
      <c r="I46" s="252">
        <v>22</v>
      </c>
      <c r="J46" s="252"/>
      <c r="K46" s="253"/>
      <c r="L46" s="252">
        <v>552.36</v>
      </c>
      <c r="M46" s="252"/>
      <c r="N46" s="253"/>
      <c r="O46" s="252">
        <v>5387.13</v>
      </c>
      <c r="P46" s="252"/>
      <c r="Q46" s="253"/>
      <c r="R46" s="340">
        <f t="shared" si="0"/>
        <v>0.00452975949036088</v>
      </c>
      <c r="S46" s="341"/>
      <c r="T46" s="254">
        <v>335</v>
      </c>
      <c r="U46" s="255"/>
      <c r="V46" s="254">
        <v>612.43</v>
      </c>
      <c r="W46" s="255"/>
      <c r="X46" s="254">
        <f>V46-T46</f>
        <v>277.43</v>
      </c>
      <c r="Y46" s="255"/>
      <c r="Z46" s="254">
        <v>518</v>
      </c>
      <c r="AA46" s="254"/>
      <c r="AB46" s="368"/>
    </row>
    <row r="47" ht="30" customHeight="1" spans="1:28">
      <c r="A47" s="190" t="s">
        <v>16</v>
      </c>
      <c r="B47" s="256">
        <v>0</v>
      </c>
      <c r="C47" s="257"/>
      <c r="D47" s="257"/>
      <c r="E47" s="258"/>
      <c r="F47" s="257">
        <v>0</v>
      </c>
      <c r="G47" s="257"/>
      <c r="H47" s="258"/>
      <c r="I47" s="257">
        <v>0</v>
      </c>
      <c r="J47" s="257"/>
      <c r="K47" s="258"/>
      <c r="L47" s="257">
        <v>0</v>
      </c>
      <c r="M47" s="257"/>
      <c r="N47" s="258"/>
      <c r="O47" s="257">
        <v>0</v>
      </c>
      <c r="P47" s="257"/>
      <c r="Q47" s="258"/>
      <c r="R47" s="340" t="e">
        <f t="shared" si="0"/>
        <v>#DIV/0!</v>
      </c>
      <c r="S47" s="341"/>
      <c r="T47" s="254">
        <v>402</v>
      </c>
      <c r="U47" s="255"/>
      <c r="V47" s="254">
        <v>402</v>
      </c>
      <c r="W47" s="255"/>
      <c r="X47" s="254">
        <f>V47-T47</f>
        <v>0</v>
      </c>
      <c r="Y47" s="255"/>
      <c r="Z47" s="254">
        <v>569</v>
      </c>
      <c r="AA47" s="254"/>
      <c r="AB47" s="368"/>
    </row>
    <row r="48" ht="30" customHeight="1" spans="1:28">
      <c r="A48" s="190" t="s">
        <v>17</v>
      </c>
      <c r="B48" s="251">
        <v>5652.62</v>
      </c>
      <c r="C48" s="252"/>
      <c r="D48" s="252"/>
      <c r="E48" s="253"/>
      <c r="F48" s="252">
        <v>0</v>
      </c>
      <c r="G48" s="252"/>
      <c r="H48" s="253"/>
      <c r="I48" s="252">
        <v>520</v>
      </c>
      <c r="J48" s="252"/>
      <c r="K48" s="253"/>
      <c r="L48" s="252">
        <v>0</v>
      </c>
      <c r="M48" s="252"/>
      <c r="N48" s="253"/>
      <c r="O48" s="252">
        <v>5132.62</v>
      </c>
      <c r="P48" s="252"/>
      <c r="Q48" s="253"/>
      <c r="R48" s="340">
        <v>0.0919927396499323</v>
      </c>
      <c r="S48" s="341"/>
      <c r="T48" s="254">
        <v>1528.82</v>
      </c>
      <c r="U48" s="255"/>
      <c r="V48" s="254">
        <v>520</v>
      </c>
      <c r="W48" s="255"/>
      <c r="X48" s="254">
        <f>V48-T48</f>
        <v>-1008.82</v>
      </c>
      <c r="Y48" s="255"/>
      <c r="Z48" s="254">
        <v>2000</v>
      </c>
      <c r="AA48" s="254"/>
      <c r="AB48" s="368"/>
    </row>
    <row r="49" ht="30" customHeight="1" spans="1:28">
      <c r="A49" s="190" t="s">
        <v>18</v>
      </c>
      <c r="B49" s="256">
        <v>5650.81</v>
      </c>
      <c r="C49" s="257"/>
      <c r="D49" s="257"/>
      <c r="E49" s="258"/>
      <c r="F49" s="257">
        <v>0</v>
      </c>
      <c r="G49" s="257"/>
      <c r="H49" s="258"/>
      <c r="I49" s="257">
        <v>1437</v>
      </c>
      <c r="J49" s="257"/>
      <c r="K49" s="258"/>
      <c r="L49" s="257">
        <v>63.02</v>
      </c>
      <c r="M49" s="257"/>
      <c r="N49" s="258"/>
      <c r="O49" s="257">
        <v>4213.81</v>
      </c>
      <c r="P49" s="257"/>
      <c r="Q49" s="258"/>
      <c r="R49" s="340">
        <v>0.254299826042638</v>
      </c>
      <c r="S49" s="341"/>
      <c r="T49" s="254">
        <v>630</v>
      </c>
      <c r="U49" s="255"/>
      <c r="V49" s="254">
        <v>1437</v>
      </c>
      <c r="W49" s="255"/>
      <c r="X49" s="254">
        <f>V49-T49</f>
        <v>807</v>
      </c>
      <c r="Y49" s="255"/>
      <c r="Z49" s="254">
        <v>630</v>
      </c>
      <c r="AA49" s="254"/>
      <c r="AB49" s="368"/>
    </row>
    <row r="50" ht="30" customHeight="1" spans="1:28">
      <c r="A50" s="190" t="s">
        <v>19</v>
      </c>
      <c r="B50" s="251">
        <v>64.7</v>
      </c>
      <c r="C50" s="252"/>
      <c r="D50" s="252"/>
      <c r="E50" s="253"/>
      <c r="F50" s="252">
        <v>0</v>
      </c>
      <c r="G50" s="252"/>
      <c r="H50" s="253"/>
      <c r="I50" s="252">
        <v>3.65</v>
      </c>
      <c r="J50" s="252"/>
      <c r="K50" s="253"/>
      <c r="L50" s="252">
        <v>0</v>
      </c>
      <c r="M50" s="252"/>
      <c r="N50" s="253"/>
      <c r="O50" s="252">
        <v>64.7</v>
      </c>
      <c r="P50" s="252"/>
      <c r="Q50" s="253"/>
      <c r="R50" s="340">
        <v>0.0564142194744977</v>
      </c>
      <c r="S50" s="341"/>
      <c r="T50" s="254">
        <v>0</v>
      </c>
      <c r="U50" s="255"/>
      <c r="V50" s="254">
        <v>5.65</v>
      </c>
      <c r="W50" s="255"/>
      <c r="X50" s="254">
        <f>V50-T50</f>
        <v>5.65</v>
      </c>
      <c r="Y50" s="255"/>
      <c r="Z50" s="254">
        <v>0</v>
      </c>
      <c r="AA50" s="254"/>
      <c r="AB50" s="368"/>
    </row>
    <row r="51" s="179" customFormat="1" ht="30" customHeight="1" spans="1:28">
      <c r="A51" s="259" t="s">
        <v>20</v>
      </c>
      <c r="B51" s="256">
        <v>811.07</v>
      </c>
      <c r="C51" s="257"/>
      <c r="D51" s="257"/>
      <c r="E51" s="258"/>
      <c r="F51" s="260">
        <v>98.268722</v>
      </c>
      <c r="G51" s="260"/>
      <c r="H51" s="261"/>
      <c r="I51" s="260">
        <v>0</v>
      </c>
      <c r="J51" s="260"/>
      <c r="K51" s="261"/>
      <c r="L51" s="260">
        <v>0</v>
      </c>
      <c r="M51" s="260"/>
      <c r="N51" s="261"/>
      <c r="O51" s="260">
        <v>909.338722</v>
      </c>
      <c r="P51" s="260"/>
      <c r="Q51" s="261"/>
      <c r="R51" s="340">
        <v>0</v>
      </c>
      <c r="S51" s="341"/>
      <c r="T51" s="342">
        <v>344</v>
      </c>
      <c r="U51" s="253"/>
      <c r="V51" s="342">
        <v>36</v>
      </c>
      <c r="W51" s="253"/>
      <c r="X51" s="254">
        <v>-308</v>
      </c>
      <c r="Y51" s="255"/>
      <c r="Z51" s="342">
        <v>397.28</v>
      </c>
      <c r="AA51" s="342"/>
      <c r="AB51" s="369"/>
    </row>
    <row r="52" s="180" customFormat="1" ht="30" customHeight="1" spans="1:28">
      <c r="A52" s="262" t="s">
        <v>21</v>
      </c>
      <c r="B52" s="263" t="s">
        <v>69</v>
      </c>
      <c r="C52" s="264"/>
      <c r="D52" s="264"/>
      <c r="E52" s="265"/>
      <c r="F52" s="266" t="s">
        <v>69</v>
      </c>
      <c r="G52" s="266"/>
      <c r="H52" s="267"/>
      <c r="I52" s="266" t="s">
        <v>69</v>
      </c>
      <c r="J52" s="266"/>
      <c r="K52" s="267"/>
      <c r="L52" s="266" t="s">
        <v>69</v>
      </c>
      <c r="M52" s="266"/>
      <c r="N52" s="267"/>
      <c r="O52" s="266" t="s">
        <v>69</v>
      </c>
      <c r="P52" s="266"/>
      <c r="Q52" s="267"/>
      <c r="R52" s="343" t="s">
        <v>69</v>
      </c>
      <c r="S52" s="344"/>
      <c r="T52" s="343" t="s">
        <v>69</v>
      </c>
      <c r="U52" s="344"/>
      <c r="V52" s="343" t="s">
        <v>69</v>
      </c>
      <c r="W52" s="344"/>
      <c r="X52" s="343" t="s">
        <v>69</v>
      </c>
      <c r="Y52" s="344"/>
      <c r="Z52" s="266" t="s">
        <v>69</v>
      </c>
      <c r="AA52" s="266"/>
      <c r="AB52" s="360"/>
    </row>
    <row r="53" s="179" customFormat="1" ht="30" customHeight="1" spans="1:24">
      <c r="A53" s="268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98"/>
      <c r="O53" s="298"/>
      <c r="P53" s="298"/>
      <c r="Q53" s="298"/>
      <c r="R53" s="298"/>
      <c r="S53" s="298"/>
      <c r="T53" s="298"/>
      <c r="U53" s="298"/>
      <c r="V53" s="252"/>
      <c r="W53" s="252"/>
      <c r="X53" s="252"/>
    </row>
    <row r="54" ht="30" customHeight="1" spans="1:23">
      <c r="A54" s="181" t="s">
        <v>174</v>
      </c>
      <c r="B54" s="181"/>
      <c r="C54" s="181"/>
      <c r="O54"/>
      <c r="P54"/>
      <c r="Q54"/>
      <c r="R54" s="113"/>
      <c r="S54" s="113"/>
      <c r="T54"/>
      <c r="U54"/>
      <c r="V54" s="104"/>
      <c r="W54" s="104"/>
    </row>
    <row r="55" ht="30" customHeight="1" spans="1:26">
      <c r="A55" s="199" t="s">
        <v>141</v>
      </c>
      <c r="B55" s="200"/>
      <c r="C55" s="244" t="s">
        <v>175</v>
      </c>
      <c r="D55" s="183"/>
      <c r="E55" s="269"/>
      <c r="F55" s="183" t="s">
        <v>176</v>
      </c>
      <c r="G55" s="183"/>
      <c r="H55" s="183"/>
      <c r="I55" s="183"/>
      <c r="J55" s="269"/>
      <c r="K55" s="183" t="s">
        <v>177</v>
      </c>
      <c r="L55" s="183"/>
      <c r="M55" s="299"/>
      <c r="N55" s="300" t="s">
        <v>178</v>
      </c>
      <c r="O55" s="300"/>
      <c r="P55" s="300"/>
      <c r="Q55" s="300"/>
      <c r="R55" s="300"/>
      <c r="S55" s="300"/>
      <c r="T55" s="300"/>
      <c r="U55" s="300"/>
      <c r="V55" s="300"/>
      <c r="W55" s="300"/>
      <c r="X55" s="345" t="s">
        <v>179</v>
      </c>
      <c r="Y55"/>
      <c r="Z55"/>
    </row>
    <row r="56" ht="30" customHeight="1" spans="1:26">
      <c r="A56" s="235"/>
      <c r="B56" s="270"/>
      <c r="C56" s="206"/>
      <c r="D56" s="207"/>
      <c r="E56" s="271"/>
      <c r="F56" s="272" t="s">
        <v>102</v>
      </c>
      <c r="G56" s="273"/>
      <c r="H56" s="274"/>
      <c r="I56" s="273" t="s">
        <v>180</v>
      </c>
      <c r="J56" s="274"/>
      <c r="K56" s="290"/>
      <c r="L56" s="290"/>
      <c r="M56" s="289"/>
      <c r="N56" s="290" t="s">
        <v>181</v>
      </c>
      <c r="O56" s="290"/>
      <c r="P56" s="289"/>
      <c r="Q56" s="290" t="s">
        <v>178</v>
      </c>
      <c r="R56" s="290"/>
      <c r="S56" s="271"/>
      <c r="T56" s="346" t="s">
        <v>32</v>
      </c>
      <c r="U56" s="347"/>
      <c r="V56" s="326" t="s">
        <v>182</v>
      </c>
      <c r="W56" s="325"/>
      <c r="X56" s="348"/>
      <c r="Y56"/>
      <c r="Z56"/>
    </row>
    <row r="57" ht="30" customHeight="1" spans="1:26">
      <c r="A57" s="190" t="s">
        <v>14</v>
      </c>
      <c r="B57" s="191"/>
      <c r="C57" s="275">
        <v>1959.33</v>
      </c>
      <c r="D57" s="276"/>
      <c r="E57" s="277"/>
      <c r="F57" s="278">
        <v>4167</v>
      </c>
      <c r="G57" s="278"/>
      <c r="H57" s="278"/>
      <c r="I57" s="275">
        <v>1549.2</v>
      </c>
      <c r="J57" s="277"/>
      <c r="K57" s="301">
        <v>0.790678446203549</v>
      </c>
      <c r="L57" s="302"/>
      <c r="M57" s="303"/>
      <c r="N57" s="275">
        <v>100</v>
      </c>
      <c r="O57" s="276"/>
      <c r="P57" s="277"/>
      <c r="Q57" s="275">
        <v>219</v>
      </c>
      <c r="R57" s="276"/>
      <c r="S57" s="277"/>
      <c r="T57" s="349">
        <v>-119</v>
      </c>
      <c r="U57" s="350"/>
      <c r="V57" s="301">
        <v>0.46189376443418</v>
      </c>
      <c r="W57" s="302"/>
      <c r="X57" s="351">
        <v>0.890176001103239</v>
      </c>
      <c r="Y57"/>
      <c r="Z57"/>
    </row>
    <row r="58" ht="30" customHeight="1" spans="1:26">
      <c r="A58" s="235" t="s">
        <v>61</v>
      </c>
      <c r="B58" s="268"/>
      <c r="C58" s="279">
        <v>9126</v>
      </c>
      <c r="D58" s="216"/>
      <c r="E58" s="280"/>
      <c r="F58" s="281">
        <v>344702</v>
      </c>
      <c r="G58" s="281"/>
      <c r="H58" s="281"/>
      <c r="I58" s="279">
        <v>8033.70722222222</v>
      </c>
      <c r="J58" s="280"/>
      <c r="K58" s="304">
        <v>0.880309798621764</v>
      </c>
      <c r="L58" s="305"/>
      <c r="M58" s="306"/>
      <c r="N58" s="279">
        <v>100</v>
      </c>
      <c r="O58" s="216"/>
      <c r="P58" s="280"/>
      <c r="Q58" s="279">
        <v>127.5</v>
      </c>
      <c r="R58" s="216"/>
      <c r="S58" s="280"/>
      <c r="T58" s="349">
        <v>27.5</v>
      </c>
      <c r="U58" s="350"/>
      <c r="V58" s="301">
        <v>0.784313725490196</v>
      </c>
      <c r="W58" s="302"/>
      <c r="X58" s="351">
        <v>0.892782932957962</v>
      </c>
      <c r="Y58"/>
      <c r="Z58"/>
    </row>
    <row r="59" ht="30" customHeight="1" spans="1:26">
      <c r="A59" s="190" t="s">
        <v>62</v>
      </c>
      <c r="B59" s="191"/>
      <c r="C59" s="275">
        <v>11866.58</v>
      </c>
      <c r="D59" s="276"/>
      <c r="E59" s="277"/>
      <c r="F59" s="278">
        <v>208293</v>
      </c>
      <c r="G59" s="278"/>
      <c r="H59" s="278"/>
      <c r="I59" s="275">
        <v>10524.915</v>
      </c>
      <c r="J59" s="277"/>
      <c r="K59" s="301">
        <v>0.886937516959394</v>
      </c>
      <c r="L59" s="302"/>
      <c r="M59" s="303"/>
      <c r="N59" s="275">
        <v>100</v>
      </c>
      <c r="O59" s="276"/>
      <c r="P59" s="277"/>
      <c r="Q59" s="275">
        <v>311.06</v>
      </c>
      <c r="R59" s="276"/>
      <c r="S59" s="277"/>
      <c r="T59" s="349">
        <v>211.06</v>
      </c>
      <c r="U59" s="350"/>
      <c r="V59" s="301">
        <v>0.321481386227737</v>
      </c>
      <c r="W59" s="302"/>
      <c r="X59" s="351">
        <v>0.91081275442386</v>
      </c>
      <c r="Y59"/>
      <c r="Z59"/>
    </row>
    <row r="60" ht="30" customHeight="1" spans="1:26">
      <c r="A60" s="235" t="s">
        <v>16</v>
      </c>
      <c r="B60" s="268"/>
      <c r="C60" s="279">
        <v>3496</v>
      </c>
      <c r="D60" s="216"/>
      <c r="E60" s="280"/>
      <c r="F60" s="281">
        <v>10741</v>
      </c>
      <c r="G60" s="281"/>
      <c r="H60" s="281"/>
      <c r="I60" s="275">
        <v>3003</v>
      </c>
      <c r="J60" s="277"/>
      <c r="K60" s="304">
        <v>0.858981693363844</v>
      </c>
      <c r="L60" s="305"/>
      <c r="M60" s="306"/>
      <c r="N60" s="279">
        <v>100</v>
      </c>
      <c r="O60" s="216"/>
      <c r="P60" s="280"/>
      <c r="Q60" s="279">
        <v>84</v>
      </c>
      <c r="R60" s="216"/>
      <c r="S60" s="280"/>
      <c r="T60" s="349">
        <v>16</v>
      </c>
      <c r="U60" s="350"/>
      <c r="V60" s="301">
        <v>0.84</v>
      </c>
      <c r="W60" s="302"/>
      <c r="X60" s="351">
        <v>0.880128956623681</v>
      </c>
      <c r="Y60"/>
      <c r="Z60"/>
    </row>
    <row r="61" ht="30" customHeight="1" spans="1:26">
      <c r="A61" s="190" t="s">
        <v>92</v>
      </c>
      <c r="B61" s="191"/>
      <c r="C61" s="275">
        <v>1153</v>
      </c>
      <c r="D61" s="276"/>
      <c r="E61" s="277"/>
      <c r="F61" s="278">
        <v>3784</v>
      </c>
      <c r="G61" s="278"/>
      <c r="H61" s="278"/>
      <c r="I61" s="275">
        <v>1006.9</v>
      </c>
      <c r="J61" s="277"/>
      <c r="K61" s="301">
        <v>0.873287077189939</v>
      </c>
      <c r="L61" s="302"/>
      <c r="M61" s="303"/>
      <c r="N61" s="275">
        <v>50</v>
      </c>
      <c r="O61" s="276"/>
      <c r="P61" s="277"/>
      <c r="Q61" s="275">
        <v>48.2</v>
      </c>
      <c r="R61" s="276"/>
      <c r="S61" s="277"/>
      <c r="T61" s="349">
        <v>-1.8</v>
      </c>
      <c r="U61" s="350"/>
      <c r="V61" s="301">
        <v>1.03734439834025</v>
      </c>
      <c r="W61" s="302"/>
      <c r="X61" s="351">
        <v>0.911386676321506</v>
      </c>
      <c r="Y61"/>
      <c r="Z61"/>
    </row>
    <row r="62" ht="30" customHeight="1" spans="1:26">
      <c r="A62" s="235" t="s">
        <v>93</v>
      </c>
      <c r="B62" s="268"/>
      <c r="C62" s="279">
        <v>123</v>
      </c>
      <c r="D62" s="216"/>
      <c r="E62" s="280"/>
      <c r="F62" s="281">
        <v>9043</v>
      </c>
      <c r="G62" s="281"/>
      <c r="H62" s="281"/>
      <c r="I62" s="275">
        <v>113</v>
      </c>
      <c r="J62" s="277"/>
      <c r="K62" s="304">
        <v>0.91869918699187</v>
      </c>
      <c r="L62" s="305"/>
      <c r="M62" s="306"/>
      <c r="N62" s="279">
        <v>50</v>
      </c>
      <c r="O62" s="216"/>
      <c r="P62" s="280"/>
      <c r="Q62" s="279">
        <v>3.5</v>
      </c>
      <c r="R62" s="216"/>
      <c r="S62" s="280"/>
      <c r="T62" s="349">
        <v>-46.5</v>
      </c>
      <c r="U62" s="350"/>
      <c r="V62" s="301">
        <v>14.2857142857143</v>
      </c>
      <c r="W62" s="302"/>
      <c r="X62" s="351">
        <v>0.945606694560669</v>
      </c>
      <c r="Y62"/>
      <c r="Z62"/>
    </row>
    <row r="63" ht="30" customHeight="1" spans="1:26">
      <c r="A63" s="190" t="s">
        <v>18</v>
      </c>
      <c r="B63" s="191"/>
      <c r="C63" s="275">
        <v>1945</v>
      </c>
      <c r="D63" s="276"/>
      <c r="E63" s="277"/>
      <c r="F63" s="278">
        <v>11879</v>
      </c>
      <c r="G63" s="278"/>
      <c r="H63" s="278"/>
      <c r="I63" s="275">
        <v>1636.3</v>
      </c>
      <c r="J63" s="277"/>
      <c r="K63" s="301">
        <v>0.841285347043702</v>
      </c>
      <c r="L63" s="302"/>
      <c r="M63" s="303"/>
      <c r="N63" s="275">
        <v>100</v>
      </c>
      <c r="O63" s="276"/>
      <c r="P63" s="277"/>
      <c r="Q63" s="275">
        <v>61.7</v>
      </c>
      <c r="R63" s="276"/>
      <c r="S63" s="277"/>
      <c r="T63" s="349">
        <v>-38.3</v>
      </c>
      <c r="U63" s="350"/>
      <c r="V63" s="301">
        <v>1.62074554294976</v>
      </c>
      <c r="W63" s="302"/>
      <c r="X63" s="351">
        <v>0.86884723623427</v>
      </c>
      <c r="Y63"/>
      <c r="Z63"/>
    </row>
    <row r="64" ht="30" customHeight="1" spans="1:26">
      <c r="A64" s="235" t="s">
        <v>19</v>
      </c>
      <c r="B64" s="268"/>
      <c r="C64" s="279">
        <v>120</v>
      </c>
      <c r="D64" s="216"/>
      <c r="E64" s="280"/>
      <c r="F64" s="281">
        <v>20</v>
      </c>
      <c r="G64" s="281"/>
      <c r="H64" s="281"/>
      <c r="I64" s="275">
        <v>8</v>
      </c>
      <c r="J64" s="277"/>
      <c r="K64" s="304">
        <v>0.144736842105263</v>
      </c>
      <c r="L64" s="305"/>
      <c r="M64" s="306"/>
      <c r="N64" s="279">
        <v>100</v>
      </c>
      <c r="O64" s="216"/>
      <c r="P64" s="280"/>
      <c r="Q64" s="279">
        <v>109</v>
      </c>
      <c r="R64" s="216"/>
      <c r="S64" s="280"/>
      <c r="T64" s="349">
        <v>21.5</v>
      </c>
      <c r="U64" s="350"/>
      <c r="V64" s="301">
        <v>0.823045267489712</v>
      </c>
      <c r="W64" s="302"/>
      <c r="X64" s="351">
        <v>0.727272727272727</v>
      </c>
      <c r="Y64"/>
      <c r="Z64"/>
    </row>
    <row r="65" ht="30" customHeight="1" spans="1:26">
      <c r="A65" s="190" t="s">
        <v>94</v>
      </c>
      <c r="B65" s="191"/>
      <c r="C65" s="275">
        <v>1069.5</v>
      </c>
      <c r="D65" s="276"/>
      <c r="E65" s="277"/>
      <c r="F65" s="278">
        <v>10580</v>
      </c>
      <c r="G65" s="278"/>
      <c r="H65" s="278"/>
      <c r="I65" s="275">
        <v>943.79</v>
      </c>
      <c r="J65" s="277"/>
      <c r="K65" s="301">
        <v>0.882459093034128</v>
      </c>
      <c r="L65" s="302"/>
      <c r="M65" s="303"/>
      <c r="N65" s="275">
        <v>53.23</v>
      </c>
      <c r="O65" s="276"/>
      <c r="P65" s="277"/>
      <c r="Q65" s="275">
        <v>53.23</v>
      </c>
      <c r="R65" s="276"/>
      <c r="S65" s="277"/>
      <c r="T65" s="349">
        <v>0</v>
      </c>
      <c r="U65" s="350"/>
      <c r="V65" s="301">
        <v>1</v>
      </c>
      <c r="W65" s="302"/>
      <c r="X65" s="351">
        <v>0.928680370374015</v>
      </c>
      <c r="Y65"/>
      <c r="Z65"/>
    </row>
    <row r="66" ht="30" customHeight="1" spans="1:26">
      <c r="A66" s="235" t="s">
        <v>95</v>
      </c>
      <c r="B66" s="268"/>
      <c r="C66" s="279">
        <v>428</v>
      </c>
      <c r="D66" s="216"/>
      <c r="E66" s="280"/>
      <c r="F66" s="281">
        <v>36403</v>
      </c>
      <c r="G66" s="281"/>
      <c r="H66" s="281"/>
      <c r="I66" s="275">
        <v>419.5</v>
      </c>
      <c r="J66" s="277"/>
      <c r="K66" s="304">
        <v>0.980140186915888</v>
      </c>
      <c r="L66" s="305"/>
      <c r="M66" s="306"/>
      <c r="N66" s="279">
        <v>45</v>
      </c>
      <c r="O66" s="216"/>
      <c r="P66" s="280"/>
      <c r="Q66" s="279">
        <v>4</v>
      </c>
      <c r="R66" s="216"/>
      <c r="S66" s="280"/>
      <c r="T66" s="349">
        <v>-41</v>
      </c>
      <c r="U66" s="350"/>
      <c r="V66" s="301">
        <v>0.03</v>
      </c>
      <c r="W66" s="302"/>
      <c r="X66" s="351">
        <v>0.98938679245283</v>
      </c>
      <c r="Y66"/>
      <c r="Z66"/>
    </row>
    <row r="67" ht="30" customHeight="1" spans="1:26">
      <c r="A67" s="262" t="s">
        <v>21</v>
      </c>
      <c r="B67" s="379"/>
      <c r="C67" s="330">
        <v>1000</v>
      </c>
      <c r="D67" s="331"/>
      <c r="E67" s="332"/>
      <c r="F67" s="238">
        <v>13434</v>
      </c>
      <c r="G67" s="238"/>
      <c r="H67" s="238"/>
      <c r="I67" s="405">
        <v>869.640333333333</v>
      </c>
      <c r="J67" s="406"/>
      <c r="K67" s="407">
        <v>0.869640333333333</v>
      </c>
      <c r="L67" s="343"/>
      <c r="M67" s="408"/>
      <c r="N67" s="330">
        <v>40</v>
      </c>
      <c r="O67" s="331"/>
      <c r="P67" s="332"/>
      <c r="Q67" s="330">
        <v>26</v>
      </c>
      <c r="R67" s="331"/>
      <c r="S67" s="332"/>
      <c r="T67" s="359">
        <v>-14</v>
      </c>
      <c r="U67" s="266"/>
      <c r="V67" s="407">
        <v>1.53846153846154</v>
      </c>
      <c r="W67" s="343"/>
      <c r="X67" s="411">
        <v>0.892854551676934</v>
      </c>
      <c r="Y67"/>
      <c r="Z67"/>
    </row>
    <row r="68" ht="30" customHeight="1" spans="25:26">
      <c r="Y68" s="413"/>
      <c r="Z68" s="413"/>
    </row>
    <row r="69" ht="30" customHeight="1" spans="1:8">
      <c r="A69" s="181" t="s">
        <v>183</v>
      </c>
      <c r="B69" s="181"/>
      <c r="G69"/>
      <c r="H69"/>
    </row>
    <row r="70" ht="30" customHeight="1" spans="1:24">
      <c r="A70" s="243"/>
      <c r="B70" s="380" t="s">
        <v>141</v>
      </c>
      <c r="C70" s="381"/>
      <c r="D70" s="381"/>
      <c r="E70" s="184" t="s">
        <v>155</v>
      </c>
      <c r="F70" s="184"/>
      <c r="G70" s="184"/>
      <c r="H70" s="307"/>
      <c r="I70" s="409"/>
      <c r="J70" s="380" t="s">
        <v>141</v>
      </c>
      <c r="K70" s="381"/>
      <c r="L70" s="381"/>
      <c r="M70" s="184" t="s">
        <v>155</v>
      </c>
      <c r="N70" s="184"/>
      <c r="O70" s="184"/>
      <c r="P70" s="307"/>
      <c r="Q70" s="409"/>
      <c r="R70" s="380" t="s">
        <v>141</v>
      </c>
      <c r="S70" s="381"/>
      <c r="T70" s="381"/>
      <c r="U70" s="184" t="s">
        <v>155</v>
      </c>
      <c r="V70" s="184"/>
      <c r="W70" s="184"/>
      <c r="X70" s="307"/>
    </row>
    <row r="71" ht="30" customHeight="1" spans="1:24">
      <c r="A71" s="382"/>
      <c r="B71" s="352"/>
      <c r="C71" s="352"/>
      <c r="D71" s="352"/>
      <c r="E71" s="187" t="s">
        <v>184</v>
      </c>
      <c r="F71" s="187"/>
      <c r="G71" s="187" t="s">
        <v>157</v>
      </c>
      <c r="H71" s="308"/>
      <c r="I71" s="410"/>
      <c r="J71" s="352"/>
      <c r="K71" s="352"/>
      <c r="L71" s="352"/>
      <c r="M71" s="187" t="s">
        <v>184</v>
      </c>
      <c r="N71" s="187"/>
      <c r="O71" s="187" t="s">
        <v>157</v>
      </c>
      <c r="P71" s="308"/>
      <c r="Q71" s="410"/>
      <c r="R71" s="352"/>
      <c r="S71" s="352"/>
      <c r="T71" s="352"/>
      <c r="U71" s="187" t="s">
        <v>184</v>
      </c>
      <c r="V71" s="187"/>
      <c r="W71" s="187" t="s">
        <v>157</v>
      </c>
      <c r="X71" s="308"/>
    </row>
    <row r="72" ht="30" customHeight="1" spans="1:24">
      <c r="A72" s="78" t="s">
        <v>14</v>
      </c>
      <c r="B72" s="383" t="s">
        <v>107</v>
      </c>
      <c r="C72" s="384"/>
      <c r="D72" s="384"/>
      <c r="E72" s="385">
        <v>92547</v>
      </c>
      <c r="F72" s="386"/>
      <c r="G72" s="387">
        <v>94.79</v>
      </c>
      <c r="H72" s="388"/>
      <c r="I72" s="235" t="s">
        <v>15</v>
      </c>
      <c r="J72" s="383" t="s">
        <v>107</v>
      </c>
      <c r="K72" s="384"/>
      <c r="L72" s="384"/>
      <c r="M72" s="385">
        <v>2163673.21</v>
      </c>
      <c r="N72" s="386"/>
      <c r="O72" s="387">
        <v>1249.13</v>
      </c>
      <c r="P72" s="388"/>
      <c r="Q72" s="236" t="s">
        <v>16</v>
      </c>
      <c r="R72" s="282" t="s">
        <v>107</v>
      </c>
      <c r="S72" s="352"/>
      <c r="T72" s="352"/>
      <c r="U72" s="385">
        <v>5185425</v>
      </c>
      <c r="V72" s="386"/>
      <c r="W72" s="387">
        <v>290.55</v>
      </c>
      <c r="X72" s="388"/>
    </row>
    <row r="73" ht="30" customHeight="1" spans="1:24">
      <c r="A73" s="382"/>
      <c r="B73" s="282" t="s">
        <v>108</v>
      </c>
      <c r="C73" s="352"/>
      <c r="D73" s="352"/>
      <c r="E73" s="385">
        <v>0</v>
      </c>
      <c r="F73" s="386"/>
      <c r="G73" s="387">
        <v>0</v>
      </c>
      <c r="H73" s="388"/>
      <c r="I73" s="235"/>
      <c r="J73" s="282" t="s">
        <v>108</v>
      </c>
      <c r="K73" s="352"/>
      <c r="L73" s="352"/>
      <c r="M73" s="385">
        <v>568019</v>
      </c>
      <c r="N73" s="386"/>
      <c r="O73" s="387">
        <v>95.97</v>
      </c>
      <c r="P73" s="388"/>
      <c r="Q73" s="236"/>
      <c r="R73" s="282" t="s">
        <v>108</v>
      </c>
      <c r="S73" s="352"/>
      <c r="T73" s="352"/>
      <c r="U73" s="385">
        <v>24105</v>
      </c>
      <c r="V73" s="386"/>
      <c r="W73" s="387">
        <v>128.63</v>
      </c>
      <c r="X73" s="388"/>
    </row>
    <row r="74" ht="30" customHeight="1" spans="1:24">
      <c r="A74" s="382"/>
      <c r="B74" s="187" t="s">
        <v>109</v>
      </c>
      <c r="C74" s="352"/>
      <c r="D74" s="352"/>
      <c r="E74" s="385">
        <v>901</v>
      </c>
      <c r="F74" s="386"/>
      <c r="G74" s="387">
        <v>80.54</v>
      </c>
      <c r="H74" s="388"/>
      <c r="I74" s="235"/>
      <c r="J74" s="187" t="s">
        <v>109</v>
      </c>
      <c r="K74" s="352"/>
      <c r="L74" s="352"/>
      <c r="M74" s="385">
        <v>112476</v>
      </c>
      <c r="N74" s="386"/>
      <c r="O74" s="387">
        <v>268.96</v>
      </c>
      <c r="P74" s="388"/>
      <c r="Q74" s="236"/>
      <c r="R74" s="187" t="s">
        <v>109</v>
      </c>
      <c r="S74" s="352"/>
      <c r="T74" s="352"/>
      <c r="U74" s="385">
        <v>5877</v>
      </c>
      <c r="V74" s="386"/>
      <c r="W74" s="387">
        <v>132.7</v>
      </c>
      <c r="X74" s="388"/>
    </row>
    <row r="75" ht="30" customHeight="1" spans="1:24">
      <c r="A75" s="382"/>
      <c r="B75" s="187" t="s">
        <v>110</v>
      </c>
      <c r="C75" s="352"/>
      <c r="D75" s="352"/>
      <c r="E75" s="385">
        <v>0</v>
      </c>
      <c r="F75" s="386"/>
      <c r="G75" s="387">
        <v>0</v>
      </c>
      <c r="H75" s="388"/>
      <c r="I75" s="235"/>
      <c r="J75" s="187" t="s">
        <v>110</v>
      </c>
      <c r="K75" s="352"/>
      <c r="L75" s="352"/>
      <c r="M75" s="385">
        <v>0</v>
      </c>
      <c r="N75" s="386"/>
      <c r="O75" s="387">
        <v>0</v>
      </c>
      <c r="P75" s="388"/>
      <c r="Q75" s="236"/>
      <c r="R75" s="187" t="s">
        <v>110</v>
      </c>
      <c r="S75" s="352"/>
      <c r="T75" s="352"/>
      <c r="U75" s="385">
        <v>2</v>
      </c>
      <c r="V75" s="386"/>
      <c r="W75" s="387">
        <v>0.1</v>
      </c>
      <c r="X75" s="388"/>
    </row>
    <row r="76" ht="30" customHeight="1" spans="1:24">
      <c r="A76" s="382"/>
      <c r="B76" s="187" t="s">
        <v>111</v>
      </c>
      <c r="C76" s="352"/>
      <c r="D76" s="352"/>
      <c r="E76" s="385">
        <v>280548</v>
      </c>
      <c r="F76" s="386"/>
      <c r="G76" s="387">
        <v>17.52</v>
      </c>
      <c r="H76" s="388"/>
      <c r="I76" s="235"/>
      <c r="J76" s="187" t="s">
        <v>111</v>
      </c>
      <c r="K76" s="352"/>
      <c r="L76" s="352"/>
      <c r="M76" s="385">
        <v>659531</v>
      </c>
      <c r="N76" s="386"/>
      <c r="O76" s="387">
        <v>289.3</v>
      </c>
      <c r="P76" s="388"/>
      <c r="Q76" s="236"/>
      <c r="R76" s="187" t="s">
        <v>111</v>
      </c>
      <c r="S76" s="352"/>
      <c r="T76" s="352"/>
      <c r="U76" s="385">
        <v>35</v>
      </c>
      <c r="V76" s="386"/>
      <c r="W76" s="387">
        <v>0.29</v>
      </c>
      <c r="X76" s="388"/>
    </row>
    <row r="77" ht="30" customHeight="1" spans="1:24">
      <c r="A77" s="389"/>
      <c r="B77" s="390" t="s">
        <v>22</v>
      </c>
      <c r="C77" s="391"/>
      <c r="D77" s="391"/>
      <c r="E77" s="392">
        <v>373996</v>
      </c>
      <c r="F77" s="392"/>
      <c r="G77" s="322">
        <v>192.85</v>
      </c>
      <c r="H77" s="393"/>
      <c r="I77" s="195"/>
      <c r="J77" s="390" t="s">
        <v>22</v>
      </c>
      <c r="K77" s="391"/>
      <c r="L77" s="391"/>
      <c r="M77" s="392">
        <v>3503699.21</v>
      </c>
      <c r="N77" s="392"/>
      <c r="O77" s="322">
        <v>1903.36</v>
      </c>
      <c r="P77" s="393"/>
      <c r="Q77" s="412"/>
      <c r="R77" s="390" t="s">
        <v>22</v>
      </c>
      <c r="S77" s="391"/>
      <c r="T77" s="391"/>
      <c r="U77" s="392">
        <v>5215444</v>
      </c>
      <c r="V77" s="392"/>
      <c r="W77" s="322">
        <v>552.27</v>
      </c>
      <c r="X77" s="393"/>
    </row>
    <row r="78" ht="30" customHeight="1"/>
    <row r="79" ht="30" customHeight="1" spans="1:24">
      <c r="A79" s="243" t="s">
        <v>17</v>
      </c>
      <c r="B79" s="380" t="s">
        <v>107</v>
      </c>
      <c r="C79" s="381"/>
      <c r="D79" s="381"/>
      <c r="E79" s="394">
        <v>2536894</v>
      </c>
      <c r="F79" s="395"/>
      <c r="G79" s="396">
        <v>273</v>
      </c>
      <c r="H79" s="397"/>
      <c r="I79" s="243" t="s">
        <v>18</v>
      </c>
      <c r="J79" s="380" t="s">
        <v>107</v>
      </c>
      <c r="K79" s="381"/>
      <c r="L79" s="381"/>
      <c r="M79" s="402">
        <v>95210</v>
      </c>
      <c r="N79" s="402"/>
      <c r="O79" s="403">
        <v>90.5</v>
      </c>
      <c r="P79" s="404"/>
      <c r="Q79" s="243" t="s">
        <v>19</v>
      </c>
      <c r="R79" s="380" t="s">
        <v>107</v>
      </c>
      <c r="S79" s="381"/>
      <c r="T79" s="381"/>
      <c r="U79" s="402">
        <v>572368</v>
      </c>
      <c r="V79" s="402"/>
      <c r="W79" s="403">
        <v>71.62</v>
      </c>
      <c r="X79" s="404"/>
    </row>
    <row r="80" ht="30" customHeight="1" spans="1:24">
      <c r="A80" s="382"/>
      <c r="B80" s="282" t="s">
        <v>108</v>
      </c>
      <c r="C80" s="352"/>
      <c r="D80" s="352"/>
      <c r="E80" s="284">
        <v>0</v>
      </c>
      <c r="F80" s="398"/>
      <c r="G80" s="214">
        <v>0</v>
      </c>
      <c r="H80" s="399"/>
      <c r="I80" s="382"/>
      <c r="J80" s="282" t="s">
        <v>108</v>
      </c>
      <c r="K80" s="352"/>
      <c r="L80" s="352"/>
      <c r="M80" s="284">
        <v>82</v>
      </c>
      <c r="N80" s="398"/>
      <c r="O80" s="214">
        <v>0.22</v>
      </c>
      <c r="P80" s="399"/>
      <c r="Q80" s="382"/>
      <c r="R80" s="282" t="s">
        <v>108</v>
      </c>
      <c r="S80" s="352"/>
      <c r="T80" s="352"/>
      <c r="U80" s="284">
        <v>0</v>
      </c>
      <c r="V80" s="398"/>
      <c r="W80" s="214">
        <v>0</v>
      </c>
      <c r="X80" s="399"/>
    </row>
    <row r="81" ht="30" customHeight="1" spans="1:24">
      <c r="A81" s="382"/>
      <c r="B81" s="187" t="s">
        <v>109</v>
      </c>
      <c r="C81" s="352"/>
      <c r="D81" s="352"/>
      <c r="E81" s="284">
        <v>2484</v>
      </c>
      <c r="F81" s="398"/>
      <c r="G81" s="216">
        <v>172</v>
      </c>
      <c r="H81" s="400"/>
      <c r="I81" s="382"/>
      <c r="J81" s="187" t="s">
        <v>109</v>
      </c>
      <c r="K81" s="352"/>
      <c r="L81" s="352"/>
      <c r="M81" s="284">
        <v>3790</v>
      </c>
      <c r="N81" s="398"/>
      <c r="O81" s="216">
        <v>77.58</v>
      </c>
      <c r="P81" s="400"/>
      <c r="Q81" s="382"/>
      <c r="R81" s="187" t="s">
        <v>109</v>
      </c>
      <c r="S81" s="352"/>
      <c r="T81" s="352"/>
      <c r="U81" s="284">
        <v>101</v>
      </c>
      <c r="V81" s="398"/>
      <c r="W81" s="216">
        <v>14.41</v>
      </c>
      <c r="X81" s="400"/>
    </row>
    <row r="82" ht="30" customHeight="1" spans="1:24">
      <c r="A82" s="382"/>
      <c r="B82" s="187" t="s">
        <v>110</v>
      </c>
      <c r="C82" s="352"/>
      <c r="D82" s="352"/>
      <c r="E82" s="284">
        <v>0</v>
      </c>
      <c r="F82" s="398"/>
      <c r="G82" s="214">
        <v>0</v>
      </c>
      <c r="H82" s="399"/>
      <c r="I82" s="382"/>
      <c r="J82" s="187" t="s">
        <v>110</v>
      </c>
      <c r="K82" s="352"/>
      <c r="L82" s="352"/>
      <c r="M82" s="284">
        <v>0</v>
      </c>
      <c r="N82" s="398"/>
      <c r="O82" s="214">
        <v>0</v>
      </c>
      <c r="P82" s="399"/>
      <c r="Q82" s="382"/>
      <c r="R82" s="187" t="s">
        <v>110</v>
      </c>
      <c r="S82" s="352"/>
      <c r="T82" s="352"/>
      <c r="U82" s="284">
        <v>121</v>
      </c>
      <c r="V82" s="398"/>
      <c r="W82" s="214">
        <v>0.21</v>
      </c>
      <c r="X82" s="399"/>
    </row>
    <row r="83" ht="30" customHeight="1" spans="1:24">
      <c r="A83" s="382"/>
      <c r="B83" s="187" t="s">
        <v>111</v>
      </c>
      <c r="C83" s="352"/>
      <c r="D83" s="352"/>
      <c r="E83" s="284">
        <v>18882</v>
      </c>
      <c r="F83" s="398"/>
      <c r="G83" s="216">
        <v>0.8</v>
      </c>
      <c r="H83" s="400"/>
      <c r="I83" s="382"/>
      <c r="J83" s="187" t="s">
        <v>111</v>
      </c>
      <c r="K83" s="352"/>
      <c r="L83" s="352"/>
      <c r="M83" s="284">
        <v>377</v>
      </c>
      <c r="N83" s="398"/>
      <c r="O83" s="216">
        <v>0.63</v>
      </c>
      <c r="P83" s="400"/>
      <c r="Q83" s="382"/>
      <c r="R83" s="187" t="s">
        <v>111</v>
      </c>
      <c r="S83" s="352"/>
      <c r="T83" s="352"/>
      <c r="U83" s="284">
        <v>0</v>
      </c>
      <c r="V83" s="398"/>
      <c r="W83" s="216">
        <v>0</v>
      </c>
      <c r="X83" s="400"/>
    </row>
    <row r="84" ht="30" customHeight="1" spans="1:24">
      <c r="A84" s="389"/>
      <c r="B84" s="390" t="s">
        <v>22</v>
      </c>
      <c r="C84" s="391"/>
      <c r="D84" s="391"/>
      <c r="E84" s="218">
        <v>2558260</v>
      </c>
      <c r="F84" s="218"/>
      <c r="G84" s="330">
        <v>445.8</v>
      </c>
      <c r="H84" s="401"/>
      <c r="I84" s="389"/>
      <c r="J84" s="390" t="s">
        <v>22</v>
      </c>
      <c r="K84" s="391"/>
      <c r="L84" s="391"/>
      <c r="M84" s="218">
        <v>99459</v>
      </c>
      <c r="N84" s="218"/>
      <c r="O84" s="330">
        <v>168.93</v>
      </c>
      <c r="P84" s="401"/>
      <c r="Q84" s="389"/>
      <c r="R84" s="390" t="s">
        <v>22</v>
      </c>
      <c r="S84" s="391"/>
      <c r="T84" s="391"/>
      <c r="U84" s="218">
        <v>572590</v>
      </c>
      <c r="V84" s="218"/>
      <c r="W84" s="330">
        <v>86.24</v>
      </c>
      <c r="X84" s="401"/>
    </row>
    <row r="85" ht="30" customHeight="1"/>
    <row r="86" ht="30" customHeight="1" spans="1:16">
      <c r="A86" s="243" t="s">
        <v>20</v>
      </c>
      <c r="B86" s="380" t="s">
        <v>107</v>
      </c>
      <c r="C86" s="381"/>
      <c r="D86" s="381"/>
      <c r="E86" s="402">
        <v>830101</v>
      </c>
      <c r="F86" s="402"/>
      <c r="G86" s="403">
        <v>207</v>
      </c>
      <c r="H86" s="404"/>
      <c r="I86" s="243" t="s">
        <v>21</v>
      </c>
      <c r="J86" s="380" t="s">
        <v>107</v>
      </c>
      <c r="K86" s="381"/>
      <c r="L86" s="381"/>
      <c r="M86" s="402">
        <v>1550579</v>
      </c>
      <c r="N86" s="402"/>
      <c r="O86" s="403">
        <v>138.88</v>
      </c>
      <c r="P86" s="404"/>
    </row>
    <row r="87" ht="30" customHeight="1" spans="1:16">
      <c r="A87" s="382"/>
      <c r="B87" s="282" t="s">
        <v>108</v>
      </c>
      <c r="C87" s="352"/>
      <c r="D87" s="352"/>
      <c r="E87" s="284">
        <v>103055</v>
      </c>
      <c r="F87" s="398"/>
      <c r="G87" s="214">
        <v>20.15</v>
      </c>
      <c r="H87" s="399"/>
      <c r="I87" s="382"/>
      <c r="J87" s="282" t="s">
        <v>108</v>
      </c>
      <c r="K87" s="352"/>
      <c r="L87" s="352"/>
      <c r="M87" s="284">
        <v>0</v>
      </c>
      <c r="N87" s="398"/>
      <c r="O87" s="214">
        <v>0</v>
      </c>
      <c r="P87" s="399"/>
    </row>
    <row r="88" ht="30" customHeight="1" spans="1:16">
      <c r="A88" s="382"/>
      <c r="B88" s="187" t="s">
        <v>109</v>
      </c>
      <c r="C88" s="352"/>
      <c r="D88" s="352"/>
      <c r="E88" s="284">
        <v>3710</v>
      </c>
      <c r="F88" s="398"/>
      <c r="G88" s="216">
        <v>28.76</v>
      </c>
      <c r="H88" s="400"/>
      <c r="I88" s="382"/>
      <c r="J88" s="187" t="s">
        <v>109</v>
      </c>
      <c r="K88" s="352"/>
      <c r="L88" s="352"/>
      <c r="M88" s="284">
        <v>9391</v>
      </c>
      <c r="N88" s="398"/>
      <c r="O88" s="216">
        <v>23.6197034218416</v>
      </c>
      <c r="P88" s="400"/>
    </row>
    <row r="89" ht="30" customHeight="1" spans="1:16">
      <c r="A89" s="382"/>
      <c r="B89" s="187" t="s">
        <v>110</v>
      </c>
      <c r="C89" s="352"/>
      <c r="D89" s="352"/>
      <c r="E89" s="284">
        <v>14861</v>
      </c>
      <c r="F89" s="398"/>
      <c r="G89" s="214">
        <v>6.5</v>
      </c>
      <c r="H89" s="399"/>
      <c r="I89" s="382"/>
      <c r="J89" s="187" t="s">
        <v>110</v>
      </c>
      <c r="K89" s="352"/>
      <c r="L89" s="352"/>
      <c r="M89" s="284">
        <v>0</v>
      </c>
      <c r="N89" s="398"/>
      <c r="O89" s="214">
        <v>0</v>
      </c>
      <c r="P89" s="399"/>
    </row>
    <row r="90" ht="30" customHeight="1" spans="1:16">
      <c r="A90" s="382"/>
      <c r="B90" s="187" t="s">
        <v>111</v>
      </c>
      <c r="C90" s="352"/>
      <c r="D90" s="352"/>
      <c r="E90" s="284">
        <v>367</v>
      </c>
      <c r="F90" s="398"/>
      <c r="G90" s="216">
        <v>3</v>
      </c>
      <c r="H90" s="400"/>
      <c r="I90" s="382"/>
      <c r="J90" s="187" t="s">
        <v>111</v>
      </c>
      <c r="K90" s="352"/>
      <c r="L90" s="352"/>
      <c r="M90" s="284">
        <v>0</v>
      </c>
      <c r="N90" s="398"/>
      <c r="O90" s="216">
        <v>0</v>
      </c>
      <c r="P90" s="400"/>
    </row>
    <row r="91" ht="30" customHeight="1" spans="1:16">
      <c r="A91" s="389"/>
      <c r="B91" s="390" t="s">
        <v>22</v>
      </c>
      <c r="C91" s="391"/>
      <c r="D91" s="391"/>
      <c r="E91" s="218">
        <v>952094</v>
      </c>
      <c r="F91" s="218"/>
      <c r="G91" s="330">
        <v>265.41</v>
      </c>
      <c r="H91" s="401"/>
      <c r="I91" s="389"/>
      <c r="J91" s="390" t="s">
        <v>22</v>
      </c>
      <c r="K91" s="391"/>
      <c r="L91" s="391"/>
      <c r="M91" s="218">
        <v>1559970</v>
      </c>
      <c r="N91" s="218"/>
      <c r="O91" s="330">
        <v>162.499703421842</v>
      </c>
      <c r="P91" s="401"/>
    </row>
    <row r="92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</sheetData>
  <mergeCells count="693">
    <mergeCell ref="A2:E2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W6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W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W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W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W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W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W12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W13"/>
    <mergeCell ref="A15:D15"/>
    <mergeCell ref="C16:J16"/>
    <mergeCell ref="K16:R16"/>
    <mergeCell ref="U16:AH16"/>
    <mergeCell ref="C17:E17"/>
    <mergeCell ref="F17:J17"/>
    <mergeCell ref="K17:N17"/>
    <mergeCell ref="O17:R17"/>
    <mergeCell ref="U17:X17"/>
    <mergeCell ref="Y17:AB17"/>
    <mergeCell ref="AC17:AF17"/>
    <mergeCell ref="AG17:AH17"/>
    <mergeCell ref="A18:B18"/>
    <mergeCell ref="C18:E18"/>
    <mergeCell ref="F18:J18"/>
    <mergeCell ref="K18:N18"/>
    <mergeCell ref="O18:R18"/>
    <mergeCell ref="U18:V18"/>
    <mergeCell ref="W18:X18"/>
    <mergeCell ref="Y18:Z18"/>
    <mergeCell ref="AA18:AB18"/>
    <mergeCell ref="AC18:AD18"/>
    <mergeCell ref="AE18:AF18"/>
    <mergeCell ref="A19:B19"/>
    <mergeCell ref="C19:E19"/>
    <mergeCell ref="F19:J19"/>
    <mergeCell ref="K19:N19"/>
    <mergeCell ref="O19:R19"/>
    <mergeCell ref="U19:V19"/>
    <mergeCell ref="W19:X19"/>
    <mergeCell ref="Y19:Z19"/>
    <mergeCell ref="AA19:AB19"/>
    <mergeCell ref="AC19:AD19"/>
    <mergeCell ref="AE19:AF19"/>
    <mergeCell ref="A20:B20"/>
    <mergeCell ref="C20:E20"/>
    <mergeCell ref="F20:J20"/>
    <mergeCell ref="K20:N20"/>
    <mergeCell ref="O20:R20"/>
    <mergeCell ref="U20:V20"/>
    <mergeCell ref="W20:X20"/>
    <mergeCell ref="Y20:Z20"/>
    <mergeCell ref="AA20:AB20"/>
    <mergeCell ref="AC20:AD20"/>
    <mergeCell ref="AE20:AF20"/>
    <mergeCell ref="A21:B21"/>
    <mergeCell ref="C21:E21"/>
    <mergeCell ref="F21:J21"/>
    <mergeCell ref="K21:N21"/>
    <mergeCell ref="O21:R21"/>
    <mergeCell ref="U21:V21"/>
    <mergeCell ref="W21:X21"/>
    <mergeCell ref="Y21:Z21"/>
    <mergeCell ref="AA21:AB21"/>
    <mergeCell ref="AC21:AD21"/>
    <mergeCell ref="AE21:AF21"/>
    <mergeCell ref="A22:B22"/>
    <mergeCell ref="C22:E22"/>
    <mergeCell ref="F22:J22"/>
    <mergeCell ref="K22:N22"/>
    <mergeCell ref="O22:R22"/>
    <mergeCell ref="U22:V22"/>
    <mergeCell ref="W22:X22"/>
    <mergeCell ref="Y22:Z22"/>
    <mergeCell ref="AA22:AB22"/>
    <mergeCell ref="AC22:AD22"/>
    <mergeCell ref="AE22:AF22"/>
    <mergeCell ref="A23:B23"/>
    <mergeCell ref="C23:E23"/>
    <mergeCell ref="F23:J23"/>
    <mergeCell ref="K23:N23"/>
    <mergeCell ref="O23:R23"/>
    <mergeCell ref="U23:V23"/>
    <mergeCell ref="W23:X23"/>
    <mergeCell ref="Y23:Z23"/>
    <mergeCell ref="AA23:AB23"/>
    <mergeCell ref="AC23:AD23"/>
    <mergeCell ref="AE23:AF23"/>
    <mergeCell ref="A24:B24"/>
    <mergeCell ref="C24:E24"/>
    <mergeCell ref="F24:J24"/>
    <mergeCell ref="K24:N24"/>
    <mergeCell ref="O24:R24"/>
    <mergeCell ref="U24:V24"/>
    <mergeCell ref="W24:X24"/>
    <mergeCell ref="Y24:Z24"/>
    <mergeCell ref="AA24:AB24"/>
    <mergeCell ref="AC24:AD24"/>
    <mergeCell ref="AE24:AF24"/>
    <mergeCell ref="A25:B25"/>
    <mergeCell ref="C25:E25"/>
    <mergeCell ref="F25:J25"/>
    <mergeCell ref="K25:N25"/>
    <mergeCell ref="O25:R25"/>
    <mergeCell ref="U25:V25"/>
    <mergeCell ref="W25:X25"/>
    <mergeCell ref="Y25:Z25"/>
    <mergeCell ref="AA25:AB25"/>
    <mergeCell ref="AC25:AD25"/>
    <mergeCell ref="AE25:AF25"/>
    <mergeCell ref="A26:B26"/>
    <mergeCell ref="C26:E26"/>
    <mergeCell ref="F26:J26"/>
    <mergeCell ref="K26:N26"/>
    <mergeCell ref="O26:R26"/>
    <mergeCell ref="U26:V26"/>
    <mergeCell ref="W26:X26"/>
    <mergeCell ref="Y26:Z26"/>
    <mergeCell ref="AA26:AB26"/>
    <mergeCell ref="AC26:AD26"/>
    <mergeCell ref="AE26:AF26"/>
    <mergeCell ref="A28:D28"/>
    <mergeCell ref="C29:N29"/>
    <mergeCell ref="R29:AD29"/>
    <mergeCell ref="C30:F30"/>
    <mergeCell ref="G30:J30"/>
    <mergeCell ref="K30:N30"/>
    <mergeCell ref="R30:T30"/>
    <mergeCell ref="U30:W30"/>
    <mergeCell ref="X30:AA30"/>
    <mergeCell ref="AB30:AD30"/>
    <mergeCell ref="A31:B31"/>
    <mergeCell ref="C31:F31"/>
    <mergeCell ref="G31:J31"/>
    <mergeCell ref="K31:N31"/>
    <mergeCell ref="P31:Q31"/>
    <mergeCell ref="R31:T31"/>
    <mergeCell ref="U31:W31"/>
    <mergeCell ref="X31:AA31"/>
    <mergeCell ref="AB31:AD31"/>
    <mergeCell ref="A32:B32"/>
    <mergeCell ref="C32:F32"/>
    <mergeCell ref="G32:J32"/>
    <mergeCell ref="K32:N32"/>
    <mergeCell ref="P32:Q32"/>
    <mergeCell ref="R32:T32"/>
    <mergeCell ref="U32:W32"/>
    <mergeCell ref="X32:AA32"/>
    <mergeCell ref="AB32:AD32"/>
    <mergeCell ref="A33:B33"/>
    <mergeCell ref="C33:F33"/>
    <mergeCell ref="G33:J33"/>
    <mergeCell ref="K33:N33"/>
    <mergeCell ref="P33:Q33"/>
    <mergeCell ref="R33:T33"/>
    <mergeCell ref="U33:W33"/>
    <mergeCell ref="X33:AA33"/>
    <mergeCell ref="AB33:AD33"/>
    <mergeCell ref="A34:B34"/>
    <mergeCell ref="C34:F34"/>
    <mergeCell ref="G34:J34"/>
    <mergeCell ref="K34:N34"/>
    <mergeCell ref="P34:Q34"/>
    <mergeCell ref="R34:T34"/>
    <mergeCell ref="U34:W34"/>
    <mergeCell ref="X34:AA34"/>
    <mergeCell ref="AB34:AD34"/>
    <mergeCell ref="A35:B35"/>
    <mergeCell ref="C35:F35"/>
    <mergeCell ref="G35:J35"/>
    <mergeCell ref="K35:N35"/>
    <mergeCell ref="P35:Q35"/>
    <mergeCell ref="R35:T35"/>
    <mergeCell ref="U35:W35"/>
    <mergeCell ref="X35:AA35"/>
    <mergeCell ref="AB35:AD35"/>
    <mergeCell ref="A36:B36"/>
    <mergeCell ref="C36:F36"/>
    <mergeCell ref="G36:J36"/>
    <mergeCell ref="K36:N36"/>
    <mergeCell ref="P36:Q36"/>
    <mergeCell ref="R36:T36"/>
    <mergeCell ref="U36:W36"/>
    <mergeCell ref="X36:AA36"/>
    <mergeCell ref="AB36:AD36"/>
    <mergeCell ref="A37:B37"/>
    <mergeCell ref="C37:F37"/>
    <mergeCell ref="G37:J37"/>
    <mergeCell ref="K37:N37"/>
    <mergeCell ref="P37:Q37"/>
    <mergeCell ref="R37:T37"/>
    <mergeCell ref="U37:W37"/>
    <mergeCell ref="X37:AA37"/>
    <mergeCell ref="AB37:AD37"/>
    <mergeCell ref="A38:B38"/>
    <mergeCell ref="C38:F38"/>
    <mergeCell ref="G38:J38"/>
    <mergeCell ref="K38:N38"/>
    <mergeCell ref="P38:Q38"/>
    <mergeCell ref="R38:T38"/>
    <mergeCell ref="U38:W38"/>
    <mergeCell ref="X38:AA38"/>
    <mergeCell ref="AB38:AD38"/>
    <mergeCell ref="A39:B39"/>
    <mergeCell ref="C39:F39"/>
    <mergeCell ref="G39:J39"/>
    <mergeCell ref="K39:N39"/>
    <mergeCell ref="P39:Q39"/>
    <mergeCell ref="R39:T39"/>
    <mergeCell ref="U39:W39"/>
    <mergeCell ref="X39:AA39"/>
    <mergeCell ref="AB39:AD39"/>
    <mergeCell ref="A41:B41"/>
    <mergeCell ref="B42:E42"/>
    <mergeCell ref="F42:S42"/>
    <mergeCell ref="T42:Y42"/>
    <mergeCell ref="B43:E43"/>
    <mergeCell ref="F43:H43"/>
    <mergeCell ref="I43:K43"/>
    <mergeCell ref="L43:N43"/>
    <mergeCell ref="O43:Q43"/>
    <mergeCell ref="R43:S43"/>
    <mergeCell ref="T43:U43"/>
    <mergeCell ref="V43:W43"/>
    <mergeCell ref="X43:Y43"/>
    <mergeCell ref="B44:E44"/>
    <mergeCell ref="F44:H44"/>
    <mergeCell ref="I44:K44"/>
    <mergeCell ref="L44:N44"/>
    <mergeCell ref="O44:Q44"/>
    <mergeCell ref="R44:S44"/>
    <mergeCell ref="T44:U44"/>
    <mergeCell ref="V44:W44"/>
    <mergeCell ref="X44:Y44"/>
    <mergeCell ref="Z44:AB44"/>
    <mergeCell ref="B45:E45"/>
    <mergeCell ref="F45:H45"/>
    <mergeCell ref="I45:K45"/>
    <mergeCell ref="L45:N45"/>
    <mergeCell ref="O45:Q45"/>
    <mergeCell ref="R45:S45"/>
    <mergeCell ref="T45:U45"/>
    <mergeCell ref="V45:W45"/>
    <mergeCell ref="X45:Y45"/>
    <mergeCell ref="Z45:AB45"/>
    <mergeCell ref="B46:E46"/>
    <mergeCell ref="F46:H46"/>
    <mergeCell ref="I46:K46"/>
    <mergeCell ref="L46:N46"/>
    <mergeCell ref="O46:Q46"/>
    <mergeCell ref="R46:S46"/>
    <mergeCell ref="T46:U46"/>
    <mergeCell ref="V46:W46"/>
    <mergeCell ref="X46:Y46"/>
    <mergeCell ref="Z46:AB46"/>
    <mergeCell ref="B47:E47"/>
    <mergeCell ref="F47:H47"/>
    <mergeCell ref="I47:K47"/>
    <mergeCell ref="L47:N47"/>
    <mergeCell ref="O47:Q47"/>
    <mergeCell ref="R47:S47"/>
    <mergeCell ref="T47:U47"/>
    <mergeCell ref="V47:W47"/>
    <mergeCell ref="X47:Y47"/>
    <mergeCell ref="Z47:AB47"/>
    <mergeCell ref="B48:E48"/>
    <mergeCell ref="F48:H48"/>
    <mergeCell ref="I48:K48"/>
    <mergeCell ref="L48:N48"/>
    <mergeCell ref="O48:Q48"/>
    <mergeCell ref="R48:S48"/>
    <mergeCell ref="T48:U48"/>
    <mergeCell ref="V48:W48"/>
    <mergeCell ref="X48:Y48"/>
    <mergeCell ref="Z48:AB48"/>
    <mergeCell ref="B49:E49"/>
    <mergeCell ref="F49:H49"/>
    <mergeCell ref="I49:K49"/>
    <mergeCell ref="L49:N49"/>
    <mergeCell ref="O49:Q49"/>
    <mergeCell ref="R49:S49"/>
    <mergeCell ref="T49:U49"/>
    <mergeCell ref="V49:W49"/>
    <mergeCell ref="X49:Y49"/>
    <mergeCell ref="Z49:AB49"/>
    <mergeCell ref="B50:E50"/>
    <mergeCell ref="F50:H50"/>
    <mergeCell ref="I50:K50"/>
    <mergeCell ref="L50:N50"/>
    <mergeCell ref="O50:Q50"/>
    <mergeCell ref="R50:S50"/>
    <mergeCell ref="T50:U50"/>
    <mergeCell ref="V50:W50"/>
    <mergeCell ref="X50:Y50"/>
    <mergeCell ref="Z50:AB50"/>
    <mergeCell ref="B51:E51"/>
    <mergeCell ref="F51:H51"/>
    <mergeCell ref="I51:K51"/>
    <mergeCell ref="L51:N51"/>
    <mergeCell ref="O51:Q51"/>
    <mergeCell ref="R51:S51"/>
    <mergeCell ref="T51:U51"/>
    <mergeCell ref="V51:W51"/>
    <mergeCell ref="X51:Y51"/>
    <mergeCell ref="Z51:AB51"/>
    <mergeCell ref="B52:E52"/>
    <mergeCell ref="F52:H52"/>
    <mergeCell ref="I52:K52"/>
    <mergeCell ref="L52:N52"/>
    <mergeCell ref="O52:Q52"/>
    <mergeCell ref="R52:S52"/>
    <mergeCell ref="T52:U52"/>
    <mergeCell ref="V52:W52"/>
    <mergeCell ref="X52:Y52"/>
    <mergeCell ref="Z52:AB52"/>
    <mergeCell ref="A54:C54"/>
    <mergeCell ref="F55:J55"/>
    <mergeCell ref="N55:W55"/>
    <mergeCell ref="F56:H56"/>
    <mergeCell ref="I56:J56"/>
    <mergeCell ref="N56:P56"/>
    <mergeCell ref="Q56:S56"/>
    <mergeCell ref="T56:U56"/>
    <mergeCell ref="V56:W56"/>
    <mergeCell ref="A57:B57"/>
    <mergeCell ref="C57:E57"/>
    <mergeCell ref="F57:H57"/>
    <mergeCell ref="I57:J57"/>
    <mergeCell ref="K57:M57"/>
    <mergeCell ref="N57:P57"/>
    <mergeCell ref="Q57:S57"/>
    <mergeCell ref="T57:U57"/>
    <mergeCell ref="V57:W57"/>
    <mergeCell ref="A58:B58"/>
    <mergeCell ref="C58:E58"/>
    <mergeCell ref="F58:H58"/>
    <mergeCell ref="I58:J58"/>
    <mergeCell ref="K58:M58"/>
    <mergeCell ref="N58:P58"/>
    <mergeCell ref="Q58:S58"/>
    <mergeCell ref="T58:U58"/>
    <mergeCell ref="V58:W58"/>
    <mergeCell ref="A59:B59"/>
    <mergeCell ref="C59:E59"/>
    <mergeCell ref="F59:H59"/>
    <mergeCell ref="I59:J59"/>
    <mergeCell ref="K59:M59"/>
    <mergeCell ref="N59:P59"/>
    <mergeCell ref="Q59:S59"/>
    <mergeCell ref="T59:U59"/>
    <mergeCell ref="V59:W59"/>
    <mergeCell ref="A60:B60"/>
    <mergeCell ref="C60:E60"/>
    <mergeCell ref="F60:H60"/>
    <mergeCell ref="I60:J60"/>
    <mergeCell ref="K60:M60"/>
    <mergeCell ref="N60:P60"/>
    <mergeCell ref="Q60:S60"/>
    <mergeCell ref="T60:U60"/>
    <mergeCell ref="V60:W60"/>
    <mergeCell ref="A61:B61"/>
    <mergeCell ref="C61:E61"/>
    <mergeCell ref="F61:H61"/>
    <mergeCell ref="I61:J61"/>
    <mergeCell ref="K61:M61"/>
    <mergeCell ref="N61:P61"/>
    <mergeCell ref="Q61:S61"/>
    <mergeCell ref="T61:U61"/>
    <mergeCell ref="V61:W61"/>
    <mergeCell ref="A62:B62"/>
    <mergeCell ref="C62:E62"/>
    <mergeCell ref="F62:H62"/>
    <mergeCell ref="I62:J62"/>
    <mergeCell ref="K62:M62"/>
    <mergeCell ref="N62:P62"/>
    <mergeCell ref="Q62:S62"/>
    <mergeCell ref="T62:U62"/>
    <mergeCell ref="V62:W62"/>
    <mergeCell ref="A63:B63"/>
    <mergeCell ref="C63:E63"/>
    <mergeCell ref="F63:H63"/>
    <mergeCell ref="I63:J63"/>
    <mergeCell ref="K63:M63"/>
    <mergeCell ref="N63:P63"/>
    <mergeCell ref="Q63:S63"/>
    <mergeCell ref="T63:U63"/>
    <mergeCell ref="V63:W63"/>
    <mergeCell ref="A64:B64"/>
    <mergeCell ref="C64:E64"/>
    <mergeCell ref="F64:H64"/>
    <mergeCell ref="I64:J64"/>
    <mergeCell ref="K64:M64"/>
    <mergeCell ref="N64:P64"/>
    <mergeCell ref="Q64:S64"/>
    <mergeCell ref="T64:U64"/>
    <mergeCell ref="V64:W64"/>
    <mergeCell ref="A65:B65"/>
    <mergeCell ref="C65:E65"/>
    <mergeCell ref="F65:H65"/>
    <mergeCell ref="I65:J65"/>
    <mergeCell ref="K65:M65"/>
    <mergeCell ref="N65:P65"/>
    <mergeCell ref="Q65:S65"/>
    <mergeCell ref="T65:U65"/>
    <mergeCell ref="V65:W65"/>
    <mergeCell ref="A66:B66"/>
    <mergeCell ref="C66:E66"/>
    <mergeCell ref="F66:H66"/>
    <mergeCell ref="I66:J66"/>
    <mergeCell ref="K66:M66"/>
    <mergeCell ref="N66:P66"/>
    <mergeCell ref="Q66:S66"/>
    <mergeCell ref="T66:U66"/>
    <mergeCell ref="V66:W66"/>
    <mergeCell ref="A67:B67"/>
    <mergeCell ref="C67:E67"/>
    <mergeCell ref="F67:H67"/>
    <mergeCell ref="I67:J67"/>
    <mergeCell ref="K67:M67"/>
    <mergeCell ref="N67:P67"/>
    <mergeCell ref="Q67:S67"/>
    <mergeCell ref="T67:U67"/>
    <mergeCell ref="V67:W67"/>
    <mergeCell ref="A69:B69"/>
    <mergeCell ref="E70:H70"/>
    <mergeCell ref="M70:P70"/>
    <mergeCell ref="U70:X70"/>
    <mergeCell ref="E71:F71"/>
    <mergeCell ref="G71:H71"/>
    <mergeCell ref="M71:N71"/>
    <mergeCell ref="O71:P71"/>
    <mergeCell ref="U71:V71"/>
    <mergeCell ref="W71:X71"/>
    <mergeCell ref="B72:D72"/>
    <mergeCell ref="E72:F72"/>
    <mergeCell ref="G72:H72"/>
    <mergeCell ref="J72:L72"/>
    <mergeCell ref="M72:N72"/>
    <mergeCell ref="O72:P72"/>
    <mergeCell ref="R72:T72"/>
    <mergeCell ref="U72:V72"/>
    <mergeCell ref="W72:X72"/>
    <mergeCell ref="B73:D73"/>
    <mergeCell ref="E73:F73"/>
    <mergeCell ref="G73:H73"/>
    <mergeCell ref="J73:L73"/>
    <mergeCell ref="M73:N73"/>
    <mergeCell ref="O73:P73"/>
    <mergeCell ref="R73:T73"/>
    <mergeCell ref="U73:V73"/>
    <mergeCell ref="W73:X73"/>
    <mergeCell ref="B74:D74"/>
    <mergeCell ref="E74:F74"/>
    <mergeCell ref="G74:H74"/>
    <mergeCell ref="J74:L74"/>
    <mergeCell ref="M74:N74"/>
    <mergeCell ref="O74:P74"/>
    <mergeCell ref="R74:T74"/>
    <mergeCell ref="U74:V74"/>
    <mergeCell ref="W74:X74"/>
    <mergeCell ref="B75:D75"/>
    <mergeCell ref="E75:F75"/>
    <mergeCell ref="G75:H75"/>
    <mergeCell ref="J75:L75"/>
    <mergeCell ref="M75:N75"/>
    <mergeCell ref="O75:P75"/>
    <mergeCell ref="R75:T75"/>
    <mergeCell ref="U75:V75"/>
    <mergeCell ref="W75:X75"/>
    <mergeCell ref="B76:D76"/>
    <mergeCell ref="E76:F76"/>
    <mergeCell ref="G76:H76"/>
    <mergeCell ref="J76:L76"/>
    <mergeCell ref="M76:N76"/>
    <mergeCell ref="O76:P76"/>
    <mergeCell ref="R76:T76"/>
    <mergeCell ref="U76:V76"/>
    <mergeCell ref="W76:X76"/>
    <mergeCell ref="B77:D77"/>
    <mergeCell ref="E77:F77"/>
    <mergeCell ref="G77:H77"/>
    <mergeCell ref="J77:L77"/>
    <mergeCell ref="M77:N77"/>
    <mergeCell ref="O77:P77"/>
    <mergeCell ref="R77:T77"/>
    <mergeCell ref="U77:V77"/>
    <mergeCell ref="W77:X77"/>
    <mergeCell ref="B79:D79"/>
    <mergeCell ref="E79:F79"/>
    <mergeCell ref="G79:H79"/>
    <mergeCell ref="J79:L79"/>
    <mergeCell ref="M79:N79"/>
    <mergeCell ref="O79:P79"/>
    <mergeCell ref="R79:T79"/>
    <mergeCell ref="U79:V79"/>
    <mergeCell ref="W79:X79"/>
    <mergeCell ref="B80:D80"/>
    <mergeCell ref="E80:F80"/>
    <mergeCell ref="G80:H80"/>
    <mergeCell ref="J80:L80"/>
    <mergeCell ref="M80:N80"/>
    <mergeCell ref="O80:P80"/>
    <mergeCell ref="R80:T80"/>
    <mergeCell ref="U80:V80"/>
    <mergeCell ref="W80:X80"/>
    <mergeCell ref="B81:D81"/>
    <mergeCell ref="E81:F81"/>
    <mergeCell ref="G81:H81"/>
    <mergeCell ref="J81:L81"/>
    <mergeCell ref="M81:N81"/>
    <mergeCell ref="O81:P81"/>
    <mergeCell ref="R81:T81"/>
    <mergeCell ref="U81:V81"/>
    <mergeCell ref="W81:X81"/>
    <mergeCell ref="B82:D82"/>
    <mergeCell ref="E82:F82"/>
    <mergeCell ref="G82:H82"/>
    <mergeCell ref="J82:L82"/>
    <mergeCell ref="M82:N82"/>
    <mergeCell ref="O82:P82"/>
    <mergeCell ref="R82:T82"/>
    <mergeCell ref="U82:V82"/>
    <mergeCell ref="W82:X82"/>
    <mergeCell ref="B83:D83"/>
    <mergeCell ref="E83:F83"/>
    <mergeCell ref="G83:H83"/>
    <mergeCell ref="J83:L83"/>
    <mergeCell ref="M83:N83"/>
    <mergeCell ref="O83:P83"/>
    <mergeCell ref="R83:T83"/>
    <mergeCell ref="U83:V83"/>
    <mergeCell ref="W83:X83"/>
    <mergeCell ref="B84:D84"/>
    <mergeCell ref="E84:F84"/>
    <mergeCell ref="G84:H84"/>
    <mergeCell ref="J84:L84"/>
    <mergeCell ref="M84:N84"/>
    <mergeCell ref="O84:P84"/>
    <mergeCell ref="R84:T84"/>
    <mergeCell ref="U84:V84"/>
    <mergeCell ref="W84:X84"/>
    <mergeCell ref="B86:D86"/>
    <mergeCell ref="E86:F86"/>
    <mergeCell ref="G86:H86"/>
    <mergeCell ref="J86:L86"/>
    <mergeCell ref="M86:N86"/>
    <mergeCell ref="O86:P86"/>
    <mergeCell ref="B87:D87"/>
    <mergeCell ref="E87:F87"/>
    <mergeCell ref="G87:H87"/>
    <mergeCell ref="J87:L87"/>
    <mergeCell ref="M87:N87"/>
    <mergeCell ref="O87:P87"/>
    <mergeCell ref="B88:D88"/>
    <mergeCell ref="E88:F88"/>
    <mergeCell ref="G88:H88"/>
    <mergeCell ref="J88:L88"/>
    <mergeCell ref="M88:N88"/>
    <mergeCell ref="O88:P88"/>
    <mergeCell ref="B89:D89"/>
    <mergeCell ref="E89:F89"/>
    <mergeCell ref="G89:H89"/>
    <mergeCell ref="J89:L89"/>
    <mergeCell ref="M89:N89"/>
    <mergeCell ref="O89:P89"/>
    <mergeCell ref="B90:D90"/>
    <mergeCell ref="E90:F90"/>
    <mergeCell ref="G90:H90"/>
    <mergeCell ref="J90:L90"/>
    <mergeCell ref="M90:N90"/>
    <mergeCell ref="O90:P90"/>
    <mergeCell ref="B91:D91"/>
    <mergeCell ref="E91:F91"/>
    <mergeCell ref="G91:H91"/>
    <mergeCell ref="J91:L91"/>
    <mergeCell ref="M91:N91"/>
    <mergeCell ref="O91:P91"/>
    <mergeCell ref="A3:A5"/>
    <mergeCell ref="A42:A43"/>
    <mergeCell ref="A70:A71"/>
    <mergeCell ref="A72:A77"/>
    <mergeCell ref="A79:A84"/>
    <mergeCell ref="A86:A91"/>
    <mergeCell ref="I70:I71"/>
    <mergeCell ref="I72:I77"/>
    <mergeCell ref="I79:I84"/>
    <mergeCell ref="I86:I91"/>
    <mergeCell ref="Q70:Q71"/>
    <mergeCell ref="Q72:Q77"/>
    <mergeCell ref="Q79:Q84"/>
    <mergeCell ref="T16:T18"/>
    <mergeCell ref="X55:X56"/>
    <mergeCell ref="Q3:T4"/>
    <mergeCell ref="U3:W5"/>
    <mergeCell ref="C3:P4"/>
    <mergeCell ref="A16:B17"/>
    <mergeCell ref="A29:B30"/>
    <mergeCell ref="A55:B56"/>
    <mergeCell ref="C55:E56"/>
    <mergeCell ref="B70:D71"/>
    <mergeCell ref="J70:L71"/>
    <mergeCell ref="R70:T71"/>
    <mergeCell ref="P29:Q30"/>
    <mergeCell ref="Z42:AB43"/>
    <mergeCell ref="K55:M56"/>
  </mergeCells>
  <pageMargins left="0.75" right="0.75" top="1" bottom="1" header="0.511805555555556" footer="0.511805555555556"/>
  <pageSetup paperSize="9" orientation="portrait" horizont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B141"/>
  <sheetViews>
    <sheetView zoomScale="60" zoomScaleNormal="60" workbookViewId="0">
      <selection activeCell="G57" sqref="G57"/>
    </sheetView>
  </sheetViews>
  <sheetFormatPr defaultColWidth="8.8" defaultRowHeight="15.6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ht="36.15" spans="1:1">
      <c r="A3" s="20" t="s">
        <v>185</v>
      </c>
    </row>
    <row r="4" ht="24.75" spans="1:28">
      <c r="A4" s="21" t="s">
        <v>186</v>
      </c>
      <c r="B4" s="22" t="s">
        <v>13</v>
      </c>
      <c r="C4" s="23" t="s">
        <v>187</v>
      </c>
      <c r="D4" s="24" t="s">
        <v>188</v>
      </c>
      <c r="E4" s="24" t="s">
        <v>189</v>
      </c>
      <c r="F4" s="24" t="s">
        <v>190</v>
      </c>
      <c r="G4" s="24" t="s">
        <v>191</v>
      </c>
      <c r="H4" s="24" t="s">
        <v>192</v>
      </c>
      <c r="I4" s="24" t="s">
        <v>193</v>
      </c>
      <c r="J4" s="24" t="s">
        <v>194</v>
      </c>
      <c r="K4" s="24" t="s">
        <v>195</v>
      </c>
      <c r="L4" s="24" t="s">
        <v>196</v>
      </c>
      <c r="M4" s="24" t="s">
        <v>197</v>
      </c>
      <c r="N4" s="85" t="s">
        <v>198</v>
      </c>
      <c r="O4" s="86"/>
      <c r="P4" s="87">
        <v>2019</v>
      </c>
      <c r="Q4" s="114" t="s">
        <v>187</v>
      </c>
      <c r="R4" s="114" t="s">
        <v>188</v>
      </c>
      <c r="S4" s="114" t="s">
        <v>189</v>
      </c>
      <c r="T4" s="114" t="s">
        <v>190</v>
      </c>
      <c r="U4" s="114" t="s">
        <v>191</v>
      </c>
      <c r="V4" s="114" t="s">
        <v>192</v>
      </c>
      <c r="W4" s="114" t="s">
        <v>193</v>
      </c>
      <c r="X4" s="114" t="s">
        <v>194</v>
      </c>
      <c r="Y4" s="114" t="s">
        <v>195</v>
      </c>
      <c r="Z4" s="114" t="s">
        <v>196</v>
      </c>
      <c r="AA4" s="114" t="s">
        <v>197</v>
      </c>
      <c r="AB4" s="114" t="s">
        <v>198</v>
      </c>
    </row>
    <row r="5" ht="17.4" spans="1:28">
      <c r="A5" s="25" t="s">
        <v>199</v>
      </c>
      <c r="B5" s="26" t="s">
        <v>14</v>
      </c>
      <c r="C5" s="27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123</v>
      </c>
      <c r="N5" s="88">
        <v>123</v>
      </c>
      <c r="O5" s="89"/>
      <c r="P5" s="87"/>
      <c r="Q5" s="91">
        <v>128</v>
      </c>
      <c r="R5" s="91">
        <v>117</v>
      </c>
      <c r="S5" s="91">
        <v>117</v>
      </c>
      <c r="T5" s="91">
        <v>120</v>
      </c>
      <c r="U5" s="91">
        <v>122</v>
      </c>
      <c r="V5" s="91">
        <v>108</v>
      </c>
      <c r="W5" s="91">
        <v>102</v>
      </c>
      <c r="X5" s="91">
        <v>92</v>
      </c>
      <c r="Y5" s="91">
        <v>79</v>
      </c>
      <c r="Z5" s="91">
        <v>82</v>
      </c>
      <c r="AA5" s="91"/>
      <c r="AB5" s="91"/>
    </row>
    <row r="6" ht="17.4" spans="1:26">
      <c r="A6" s="29"/>
      <c r="B6" s="30" t="s">
        <v>15</v>
      </c>
      <c r="C6" s="31">
        <v>473</v>
      </c>
      <c r="D6" s="32">
        <v>460</v>
      </c>
      <c r="E6" s="32">
        <v>494</v>
      </c>
      <c r="F6" s="32">
        <v>496</v>
      </c>
      <c r="G6" s="32">
        <v>465</v>
      </c>
      <c r="H6" s="32">
        <v>493</v>
      </c>
      <c r="I6" s="32">
        <v>508</v>
      </c>
      <c r="J6" s="32">
        <v>519</v>
      </c>
      <c r="K6" s="32">
        <v>507</v>
      </c>
      <c r="L6" s="32">
        <v>483</v>
      </c>
      <c r="M6" s="32">
        <v>460</v>
      </c>
      <c r="N6" s="90">
        <v>449</v>
      </c>
      <c r="O6" s="91"/>
      <c r="Q6" s="115">
        <v>417</v>
      </c>
      <c r="R6" s="115">
        <v>416</v>
      </c>
      <c r="S6" s="115">
        <v>428</v>
      </c>
      <c r="T6" s="115">
        <v>426</v>
      </c>
      <c r="U6">
        <v>422</v>
      </c>
      <c r="V6">
        <v>425</v>
      </c>
      <c r="W6">
        <v>385</v>
      </c>
      <c r="X6" s="115">
        <v>403</v>
      </c>
      <c r="Y6" s="115">
        <v>430</v>
      </c>
      <c r="Z6" s="115">
        <v>475</v>
      </c>
    </row>
    <row r="7" ht="17.4" spans="1:26">
      <c r="A7" s="29"/>
      <c r="B7" s="30" t="s">
        <v>18</v>
      </c>
      <c r="C7" s="33">
        <v>126</v>
      </c>
      <c r="D7" s="34">
        <v>119</v>
      </c>
      <c r="E7" s="34">
        <v>127</v>
      </c>
      <c r="F7" s="34">
        <v>128</v>
      </c>
      <c r="G7" s="34">
        <v>128</v>
      </c>
      <c r="H7" s="34">
        <v>128</v>
      </c>
      <c r="I7" s="34">
        <v>129</v>
      </c>
      <c r="J7" s="34">
        <v>123</v>
      </c>
      <c r="K7" s="34">
        <v>119</v>
      </c>
      <c r="L7" s="34">
        <v>105</v>
      </c>
      <c r="M7" s="34">
        <v>87</v>
      </c>
      <c r="N7" s="92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ht="17.4" spans="1:26">
      <c r="A8" s="29"/>
      <c r="B8" s="30" t="s">
        <v>20</v>
      </c>
      <c r="C8" s="35">
        <v>2</v>
      </c>
      <c r="D8" s="36">
        <v>2</v>
      </c>
      <c r="E8" s="36">
        <v>2</v>
      </c>
      <c r="F8" s="36">
        <v>2</v>
      </c>
      <c r="G8" s="36">
        <v>5</v>
      </c>
      <c r="H8" s="36">
        <v>6</v>
      </c>
      <c r="I8" s="36">
        <v>6</v>
      </c>
      <c r="J8" s="36">
        <v>8</v>
      </c>
      <c r="K8" s="36">
        <v>8</v>
      </c>
      <c r="L8" s="36">
        <v>9</v>
      </c>
      <c r="M8" s="36">
        <v>9</v>
      </c>
      <c r="N8" s="93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ht="17.4" spans="1:26">
      <c r="A9" s="29"/>
      <c r="B9" s="30" t="s">
        <v>16</v>
      </c>
      <c r="C9" s="35">
        <v>236</v>
      </c>
      <c r="D9" s="36">
        <v>215</v>
      </c>
      <c r="E9" s="36">
        <v>219</v>
      </c>
      <c r="F9" s="36">
        <v>214</v>
      </c>
      <c r="G9" s="36">
        <v>202</v>
      </c>
      <c r="H9" s="36">
        <v>201</v>
      </c>
      <c r="I9" s="36">
        <v>197</v>
      </c>
      <c r="J9" s="36">
        <v>194</v>
      </c>
      <c r="K9" s="36">
        <v>171</v>
      </c>
      <c r="L9" s="44">
        <v>147</v>
      </c>
      <c r="M9" s="44">
        <v>136</v>
      </c>
      <c r="N9" s="94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ht="17.4" spans="1:26">
      <c r="A10" s="29"/>
      <c r="B10" s="30" t="s">
        <v>17</v>
      </c>
      <c r="C10" s="31">
        <v>50</v>
      </c>
      <c r="D10" s="32">
        <v>51</v>
      </c>
      <c r="E10" s="32">
        <v>50</v>
      </c>
      <c r="F10" s="32">
        <v>50</v>
      </c>
      <c r="G10" s="32">
        <v>52</v>
      </c>
      <c r="H10" s="32">
        <v>52</v>
      </c>
      <c r="I10" s="32">
        <v>51</v>
      </c>
      <c r="J10" s="32">
        <v>49</v>
      </c>
      <c r="K10" s="32">
        <v>53</v>
      </c>
      <c r="L10" s="32">
        <v>50</v>
      </c>
      <c r="M10" s="32">
        <v>51</v>
      </c>
      <c r="N10" s="90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ht="17.4" spans="1:26">
      <c r="A11" s="29"/>
      <c r="B11" s="30" t="s">
        <v>19</v>
      </c>
      <c r="C11" s="35">
        <v>27</v>
      </c>
      <c r="D11" s="36">
        <v>27</v>
      </c>
      <c r="E11" s="36">
        <v>25</v>
      </c>
      <c r="F11" s="36">
        <v>28</v>
      </c>
      <c r="G11" s="36">
        <v>24</v>
      </c>
      <c r="H11" s="36">
        <v>27</v>
      </c>
      <c r="I11" s="36">
        <v>27</v>
      </c>
      <c r="J11" s="36">
        <v>27</v>
      </c>
      <c r="K11" s="36">
        <v>23</v>
      </c>
      <c r="L11" s="36">
        <v>23</v>
      </c>
      <c r="M11" s="36">
        <v>16</v>
      </c>
      <c r="N11" s="93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ht="18.15" spans="1:26">
      <c r="A12" s="37"/>
      <c r="B12" s="38" t="s">
        <v>22</v>
      </c>
      <c r="C12" s="39">
        <f>SUM(C5:C11)</f>
        <v>914</v>
      </c>
      <c r="D12" s="40">
        <f>SUM(D5:D11)</f>
        <v>874</v>
      </c>
      <c r="E12" s="40">
        <f t="shared" ref="E12:N12" si="0">SUM(E5:E11)</f>
        <v>917</v>
      </c>
      <c r="F12" s="40">
        <f t="shared" si="0"/>
        <v>918</v>
      </c>
      <c r="G12" s="40">
        <f t="shared" si="0"/>
        <v>876</v>
      </c>
      <c r="H12" s="40">
        <f t="shared" si="0"/>
        <v>907</v>
      </c>
      <c r="I12" s="40">
        <f t="shared" si="0"/>
        <v>918</v>
      </c>
      <c r="J12" s="40">
        <f t="shared" si="0"/>
        <v>920</v>
      </c>
      <c r="K12" s="40">
        <f t="shared" si="0"/>
        <v>881</v>
      </c>
      <c r="L12" s="40">
        <f t="shared" si="0"/>
        <v>817</v>
      </c>
      <c r="M12" s="40">
        <f t="shared" si="0"/>
        <v>882</v>
      </c>
      <c r="N12" s="95">
        <f t="shared" si="0"/>
        <v>867</v>
      </c>
      <c r="Q12" s="91">
        <f>SUM(Q5:Q11)</f>
        <v>831</v>
      </c>
      <c r="R12" s="91">
        <f>SUM(R5:R11)</f>
        <v>818</v>
      </c>
      <c r="S12" s="91">
        <f t="shared" ref="S12:Z12" si="1">SUM(S5:S11)</f>
        <v>842</v>
      </c>
      <c r="T12" s="91">
        <f t="shared" si="1"/>
        <v>854</v>
      </c>
      <c r="U12" s="91">
        <f t="shared" si="1"/>
        <v>853</v>
      </c>
      <c r="V12" s="91">
        <f t="shared" si="1"/>
        <v>852</v>
      </c>
      <c r="W12" s="91">
        <f t="shared" si="1"/>
        <v>832</v>
      </c>
      <c r="X12" s="91">
        <f t="shared" si="1"/>
        <v>867</v>
      </c>
      <c r="Y12" s="91">
        <f t="shared" si="1"/>
        <v>899</v>
      </c>
      <c r="Z12" s="91">
        <f t="shared" si="1"/>
        <v>952</v>
      </c>
    </row>
    <row r="13" ht="17.4" spans="1:14">
      <c r="A13" s="25" t="s">
        <v>200</v>
      </c>
      <c r="B13" s="26" t="s">
        <v>14</v>
      </c>
      <c r="C13" s="41">
        <v>128</v>
      </c>
      <c r="D13" s="42">
        <v>117</v>
      </c>
      <c r="E13" s="42">
        <v>117</v>
      </c>
      <c r="F13" s="42">
        <v>120</v>
      </c>
      <c r="G13" s="42">
        <v>122</v>
      </c>
      <c r="H13" s="42">
        <v>108</v>
      </c>
      <c r="I13" s="42">
        <v>102</v>
      </c>
      <c r="J13" s="42">
        <v>92</v>
      </c>
      <c r="K13" s="42">
        <v>79</v>
      </c>
      <c r="L13" s="42">
        <v>82</v>
      </c>
      <c r="M13" s="96">
        <v>86</v>
      </c>
      <c r="N13" s="97">
        <v>86</v>
      </c>
    </row>
    <row r="14" ht="17.4" spans="1:14">
      <c r="A14" s="29"/>
      <c r="B14" s="30" t="s">
        <v>15</v>
      </c>
      <c r="C14" s="43">
        <v>417</v>
      </c>
      <c r="D14" s="44">
        <v>416</v>
      </c>
      <c r="E14" s="44">
        <v>428</v>
      </c>
      <c r="F14" s="44">
        <v>426</v>
      </c>
      <c r="G14" s="36">
        <v>422</v>
      </c>
      <c r="H14" s="36">
        <v>425</v>
      </c>
      <c r="I14" s="36">
        <v>385</v>
      </c>
      <c r="J14" s="44">
        <v>403</v>
      </c>
      <c r="K14" s="44">
        <v>430</v>
      </c>
      <c r="L14" s="44">
        <v>475</v>
      </c>
      <c r="M14" s="36">
        <v>339</v>
      </c>
      <c r="N14" s="93">
        <v>335</v>
      </c>
    </row>
    <row r="15" ht="17.4" spans="1:14">
      <c r="A15" s="29"/>
      <c r="B15" s="30" t="s">
        <v>18</v>
      </c>
      <c r="C15" s="35">
        <v>75</v>
      </c>
      <c r="D15" s="36">
        <v>67</v>
      </c>
      <c r="E15" s="36">
        <v>71</v>
      </c>
      <c r="F15" s="36">
        <v>70</v>
      </c>
      <c r="G15" s="36">
        <v>64</v>
      </c>
      <c r="H15" s="36">
        <v>64</v>
      </c>
      <c r="I15" s="36">
        <v>60</v>
      </c>
      <c r="J15" s="36">
        <v>58</v>
      </c>
      <c r="K15" s="36">
        <v>60</v>
      </c>
      <c r="L15" s="36">
        <v>65</v>
      </c>
      <c r="M15" s="36">
        <v>63</v>
      </c>
      <c r="N15" s="93">
        <v>64</v>
      </c>
    </row>
    <row r="16" ht="17.4" spans="1:14">
      <c r="A16" s="29"/>
      <c r="B16" s="30" t="s">
        <v>20</v>
      </c>
      <c r="C16" s="35">
        <v>13</v>
      </c>
      <c r="D16" s="36">
        <v>14</v>
      </c>
      <c r="E16" s="36">
        <v>20</v>
      </c>
      <c r="F16" s="36">
        <v>27</v>
      </c>
      <c r="G16" s="36">
        <v>30</v>
      </c>
      <c r="H16" s="36">
        <v>35</v>
      </c>
      <c r="I16" s="36">
        <v>44</v>
      </c>
      <c r="J16" s="36">
        <v>63</v>
      </c>
      <c r="K16" s="36">
        <v>68</v>
      </c>
      <c r="L16" s="36">
        <v>72</v>
      </c>
      <c r="M16" s="36">
        <v>66</v>
      </c>
      <c r="N16" s="93">
        <v>67</v>
      </c>
    </row>
    <row r="17" ht="17.4" spans="1:14">
      <c r="A17" s="29"/>
      <c r="B17" s="30" t="s">
        <v>16</v>
      </c>
      <c r="C17" s="35">
        <v>132</v>
      </c>
      <c r="D17" s="36">
        <v>137</v>
      </c>
      <c r="E17" s="36">
        <v>136</v>
      </c>
      <c r="F17" s="36">
        <v>137</v>
      </c>
      <c r="G17" s="36">
        <v>142</v>
      </c>
      <c r="H17" s="36">
        <v>149</v>
      </c>
      <c r="I17" s="36">
        <v>168</v>
      </c>
      <c r="J17" s="36">
        <v>178</v>
      </c>
      <c r="K17" s="36">
        <v>185</v>
      </c>
      <c r="L17" s="36">
        <v>179</v>
      </c>
      <c r="M17" s="36">
        <v>180</v>
      </c>
      <c r="N17" s="93">
        <v>172</v>
      </c>
    </row>
    <row r="18" ht="17.4" spans="1:14">
      <c r="A18" s="29"/>
      <c r="B18" s="30" t="s">
        <v>17</v>
      </c>
      <c r="C18" s="35">
        <v>51</v>
      </c>
      <c r="D18" s="36">
        <v>51</v>
      </c>
      <c r="E18" s="36">
        <v>55</v>
      </c>
      <c r="F18" s="36">
        <v>59</v>
      </c>
      <c r="G18" s="36">
        <v>58</v>
      </c>
      <c r="H18" s="36">
        <v>56</v>
      </c>
      <c r="I18" s="36">
        <v>59</v>
      </c>
      <c r="J18" s="36">
        <v>59</v>
      </c>
      <c r="K18" s="36">
        <v>58</v>
      </c>
      <c r="L18" s="36">
        <v>60</v>
      </c>
      <c r="M18" s="36">
        <v>62</v>
      </c>
      <c r="N18" s="93">
        <v>60</v>
      </c>
    </row>
    <row r="19" ht="17.4" spans="1:14">
      <c r="A19" s="29"/>
      <c r="B19" s="30" t="s">
        <v>19</v>
      </c>
      <c r="C19" s="35">
        <v>15</v>
      </c>
      <c r="D19" s="36">
        <v>16</v>
      </c>
      <c r="E19" s="36">
        <v>15</v>
      </c>
      <c r="F19" s="36">
        <v>15</v>
      </c>
      <c r="G19" s="36">
        <v>15</v>
      </c>
      <c r="H19" s="36">
        <v>15</v>
      </c>
      <c r="I19" s="36">
        <v>14</v>
      </c>
      <c r="J19" s="36">
        <v>14</v>
      </c>
      <c r="K19" s="36">
        <v>19</v>
      </c>
      <c r="L19" s="36">
        <v>19</v>
      </c>
      <c r="M19" s="36">
        <v>18</v>
      </c>
      <c r="N19" s="93">
        <v>27</v>
      </c>
    </row>
    <row r="20" ht="18.15" spans="1:14">
      <c r="A20" s="37"/>
      <c r="B20" s="38" t="s">
        <v>22</v>
      </c>
      <c r="C20" s="39">
        <f>SUM(C13:C19)</f>
        <v>831</v>
      </c>
      <c r="D20" s="40">
        <f>SUM(D13:D19)</f>
        <v>818</v>
      </c>
      <c r="E20" s="40">
        <f t="shared" ref="E20:N20" si="2">SUM(E13:E19)</f>
        <v>842</v>
      </c>
      <c r="F20" s="40">
        <f t="shared" si="2"/>
        <v>854</v>
      </c>
      <c r="G20" s="40">
        <f t="shared" si="2"/>
        <v>853</v>
      </c>
      <c r="H20" s="40">
        <f t="shared" si="2"/>
        <v>852</v>
      </c>
      <c r="I20" s="40">
        <f t="shared" si="2"/>
        <v>832</v>
      </c>
      <c r="J20" s="40">
        <f t="shared" si="2"/>
        <v>867</v>
      </c>
      <c r="K20" s="40">
        <f t="shared" si="2"/>
        <v>899</v>
      </c>
      <c r="L20" s="40">
        <f t="shared" si="2"/>
        <v>952</v>
      </c>
      <c r="M20" s="40">
        <f t="shared" si="2"/>
        <v>814</v>
      </c>
      <c r="N20" s="40">
        <f t="shared" si="2"/>
        <v>811</v>
      </c>
    </row>
    <row r="21" ht="17.4" spans="1:14">
      <c r="A21" s="25" t="s">
        <v>201</v>
      </c>
      <c r="B21" s="26" t="s">
        <v>14</v>
      </c>
      <c r="C21" s="45">
        <v>94</v>
      </c>
      <c r="D21" s="46">
        <v>74</v>
      </c>
      <c r="E21" s="46">
        <v>82</v>
      </c>
      <c r="F21" s="46">
        <v>91</v>
      </c>
      <c r="G21" s="47">
        <v>91</v>
      </c>
      <c r="H21" s="42"/>
      <c r="I21" s="42"/>
      <c r="J21" s="42"/>
      <c r="K21" s="42"/>
      <c r="L21" s="42"/>
      <c r="M21" s="96"/>
      <c r="N21" s="97"/>
    </row>
    <row r="22" ht="17.4" spans="1:14">
      <c r="A22" s="29"/>
      <c r="B22" s="30" t="s">
        <v>15</v>
      </c>
      <c r="C22" s="43">
        <v>447</v>
      </c>
      <c r="D22" s="44">
        <v>429</v>
      </c>
      <c r="E22" s="46">
        <v>439</v>
      </c>
      <c r="F22" s="46">
        <v>432</v>
      </c>
      <c r="G22" s="44">
        <v>429</v>
      </c>
      <c r="H22" s="36"/>
      <c r="I22" s="36"/>
      <c r="J22" s="44"/>
      <c r="K22" s="44"/>
      <c r="L22" s="44"/>
      <c r="M22" s="36"/>
      <c r="N22" s="93"/>
    </row>
    <row r="23" ht="17.4" spans="1:14">
      <c r="A23" s="29"/>
      <c r="B23" s="30" t="s">
        <v>18</v>
      </c>
      <c r="C23" s="35">
        <v>64</v>
      </c>
      <c r="D23" s="36">
        <v>60</v>
      </c>
      <c r="E23" s="46">
        <v>85</v>
      </c>
      <c r="F23" s="46">
        <v>87</v>
      </c>
      <c r="G23" s="44">
        <v>80</v>
      </c>
      <c r="H23" s="36"/>
      <c r="I23" s="36"/>
      <c r="J23" s="36"/>
      <c r="K23" s="36"/>
      <c r="L23" s="36"/>
      <c r="M23" s="36"/>
      <c r="N23" s="93"/>
    </row>
    <row r="24" ht="17.4" spans="1:14">
      <c r="A24" s="29"/>
      <c r="B24" s="30" t="s">
        <v>20</v>
      </c>
      <c r="C24" s="35">
        <v>65</v>
      </c>
      <c r="D24" s="36">
        <v>68</v>
      </c>
      <c r="E24" s="46">
        <v>65</v>
      </c>
      <c r="F24" s="46">
        <v>61</v>
      </c>
      <c r="G24" s="44">
        <v>61</v>
      </c>
      <c r="H24" s="36"/>
      <c r="I24" s="36"/>
      <c r="J24" s="36"/>
      <c r="K24" s="36"/>
      <c r="L24" s="36"/>
      <c r="M24" s="36"/>
      <c r="N24" s="93"/>
    </row>
    <row r="25" ht="17.4" spans="1:14">
      <c r="A25" s="29"/>
      <c r="B25" s="30" t="s">
        <v>16</v>
      </c>
      <c r="C25" s="35">
        <v>165</v>
      </c>
      <c r="D25" s="36">
        <v>165</v>
      </c>
      <c r="E25" s="46">
        <v>164</v>
      </c>
      <c r="F25" s="46">
        <v>155</v>
      </c>
      <c r="G25" s="44">
        <v>144</v>
      </c>
      <c r="H25" s="36"/>
      <c r="I25" s="36"/>
      <c r="J25" s="36"/>
      <c r="K25" s="36"/>
      <c r="L25" s="36"/>
      <c r="M25" s="36"/>
      <c r="N25" s="93"/>
    </row>
    <row r="26" ht="17.4" spans="1:14">
      <c r="A26" s="29"/>
      <c r="B26" s="30" t="s">
        <v>17</v>
      </c>
      <c r="C26" s="35">
        <v>58</v>
      </c>
      <c r="D26" s="36">
        <v>57</v>
      </c>
      <c r="E26" s="46">
        <v>72</v>
      </c>
      <c r="F26" s="46">
        <v>75</v>
      </c>
      <c r="G26" s="44">
        <v>70</v>
      </c>
      <c r="H26" s="36"/>
      <c r="I26" s="36"/>
      <c r="J26" s="36"/>
      <c r="K26" s="36"/>
      <c r="L26" s="36"/>
      <c r="M26" s="36"/>
      <c r="N26" s="93"/>
    </row>
    <row r="27" ht="17.4" spans="1:14">
      <c r="A27" s="29"/>
      <c r="B27" s="30" t="s">
        <v>19</v>
      </c>
      <c r="C27" s="35">
        <v>22</v>
      </c>
      <c r="D27" s="36">
        <v>22</v>
      </c>
      <c r="E27" s="46">
        <v>19</v>
      </c>
      <c r="F27" s="46">
        <v>16</v>
      </c>
      <c r="G27" s="44">
        <v>17</v>
      </c>
      <c r="H27" s="36"/>
      <c r="I27" s="36"/>
      <c r="J27" s="36"/>
      <c r="K27" s="36"/>
      <c r="L27" s="36"/>
      <c r="M27" s="36"/>
      <c r="N27" s="93"/>
    </row>
    <row r="28" ht="17.4" spans="1:14">
      <c r="A28" s="48"/>
      <c r="B28" s="49" t="s">
        <v>21</v>
      </c>
      <c r="C28" s="50">
        <v>12</v>
      </c>
      <c r="D28" s="51">
        <v>17</v>
      </c>
      <c r="E28" s="46">
        <v>21</v>
      </c>
      <c r="F28" s="46">
        <v>22</v>
      </c>
      <c r="G28" s="52">
        <v>22</v>
      </c>
      <c r="H28" s="51"/>
      <c r="I28" s="51"/>
      <c r="J28" s="51"/>
      <c r="K28" s="51"/>
      <c r="L28" s="51"/>
      <c r="M28" s="51"/>
      <c r="N28" s="98"/>
    </row>
    <row r="29" ht="18.15" spans="1:14">
      <c r="A29" s="37"/>
      <c r="B29" s="38" t="s">
        <v>22</v>
      </c>
      <c r="C29" s="39">
        <f t="shared" ref="C29:N29" si="3">SUM(C21:C28)</f>
        <v>927</v>
      </c>
      <c r="D29" s="39">
        <f t="shared" si="3"/>
        <v>892</v>
      </c>
      <c r="E29" s="39">
        <f t="shared" si="3"/>
        <v>947</v>
      </c>
      <c r="F29" s="39">
        <f t="shared" si="3"/>
        <v>939</v>
      </c>
      <c r="G29" s="39">
        <f t="shared" si="3"/>
        <v>914</v>
      </c>
      <c r="H29" s="39">
        <f t="shared" si="3"/>
        <v>0</v>
      </c>
      <c r="I29" s="39">
        <f t="shared" si="3"/>
        <v>0</v>
      </c>
      <c r="J29" s="39">
        <f t="shared" si="3"/>
        <v>0</v>
      </c>
      <c r="K29" s="39">
        <f t="shared" si="3"/>
        <v>0</v>
      </c>
      <c r="L29" s="39">
        <f t="shared" si="3"/>
        <v>0</v>
      </c>
      <c r="M29" s="39">
        <f t="shared" si="3"/>
        <v>0</v>
      </c>
      <c r="N29" s="39">
        <f t="shared" si="3"/>
        <v>0</v>
      </c>
    </row>
    <row r="30" ht="16.5" customHeight="1"/>
    <row r="31" ht="36.15" spans="1:1">
      <c r="A31" s="20" t="s">
        <v>202</v>
      </c>
    </row>
    <row r="32" ht="24.75" spans="1:28">
      <c r="A32" s="53" t="s">
        <v>186</v>
      </c>
      <c r="B32" s="54" t="s">
        <v>13</v>
      </c>
      <c r="C32" s="55" t="s">
        <v>187</v>
      </c>
      <c r="D32" s="56" t="s">
        <v>188</v>
      </c>
      <c r="E32" s="56" t="s">
        <v>189</v>
      </c>
      <c r="F32" s="56" t="s">
        <v>190</v>
      </c>
      <c r="G32" s="56" t="s">
        <v>191</v>
      </c>
      <c r="H32" s="56" t="s">
        <v>192</v>
      </c>
      <c r="I32" s="56" t="s">
        <v>193</v>
      </c>
      <c r="J32" s="56" t="s">
        <v>194</v>
      </c>
      <c r="K32" s="56" t="s">
        <v>195</v>
      </c>
      <c r="L32" s="56" t="s">
        <v>196</v>
      </c>
      <c r="M32" s="56" t="s">
        <v>197</v>
      </c>
      <c r="N32" s="99" t="s">
        <v>198</v>
      </c>
      <c r="Q32" s="114" t="s">
        <v>187</v>
      </c>
      <c r="R32" s="114" t="s">
        <v>188</v>
      </c>
      <c r="S32" s="114" t="s">
        <v>189</v>
      </c>
      <c r="T32" s="114" t="s">
        <v>190</v>
      </c>
      <c r="U32" s="114" t="s">
        <v>191</v>
      </c>
      <c r="V32" s="114" t="s">
        <v>192</v>
      </c>
      <c r="W32" s="114" t="s">
        <v>193</v>
      </c>
      <c r="X32" s="114" t="s">
        <v>194</v>
      </c>
      <c r="Y32" s="114" t="s">
        <v>195</v>
      </c>
      <c r="Z32" s="114" t="s">
        <v>196</v>
      </c>
      <c r="AA32" s="114" t="s">
        <v>197</v>
      </c>
      <c r="AB32" s="114" t="s">
        <v>198</v>
      </c>
    </row>
    <row r="33" ht="17.4" spans="1:28">
      <c r="A33" s="57" t="s">
        <v>199</v>
      </c>
      <c r="B33" s="58" t="s">
        <v>14</v>
      </c>
      <c r="C33" s="59">
        <v>3684.35616451868</v>
      </c>
      <c r="D33" s="60">
        <v>2929.69559518467</v>
      </c>
      <c r="E33" s="60">
        <v>3855.61397698363</v>
      </c>
      <c r="F33" s="60">
        <v>2362.43676093547</v>
      </c>
      <c r="G33" s="60">
        <v>2496.74794594788</v>
      </c>
      <c r="H33" s="60">
        <v>2595.8960523577</v>
      </c>
      <c r="I33" s="60">
        <v>2691.2763577597</v>
      </c>
      <c r="J33" s="60">
        <v>2091.98754641857</v>
      </c>
      <c r="K33" s="60">
        <v>1877.3597577754</v>
      </c>
      <c r="L33" s="60">
        <v>1653.88348579655</v>
      </c>
      <c r="M33" s="60">
        <v>1714.797360381</v>
      </c>
      <c r="N33" s="100">
        <v>554.51542891379</v>
      </c>
      <c r="Q33" s="104">
        <v>1667.35588986661</v>
      </c>
      <c r="R33" s="104">
        <v>1289.40261830077</v>
      </c>
      <c r="S33" s="104">
        <v>2495.92970643375</v>
      </c>
      <c r="T33" s="104">
        <v>2177.55811791735</v>
      </c>
      <c r="U33" s="104">
        <v>1506.40971131579</v>
      </c>
      <c r="V33" s="104">
        <v>1395.24495263158</v>
      </c>
      <c r="W33" s="104">
        <v>1233.90241343158</v>
      </c>
      <c r="X33" s="104">
        <v>1530.2300068421</v>
      </c>
      <c r="Y33" s="104">
        <v>1360.84033458309</v>
      </c>
      <c r="Z33" s="104">
        <v>1659</v>
      </c>
      <c r="AA33" s="104"/>
      <c r="AB33" s="104"/>
    </row>
    <row r="34" ht="17.4" spans="1:26">
      <c r="A34" s="61"/>
      <c r="B34" s="62" t="s">
        <v>15</v>
      </c>
      <c r="C34" s="63">
        <v>4205</v>
      </c>
      <c r="D34" s="64">
        <v>3342</v>
      </c>
      <c r="E34" s="64">
        <v>3515</v>
      </c>
      <c r="F34" s="64">
        <v>2768.36397822055</v>
      </c>
      <c r="G34" s="64">
        <v>3297.48841695197</v>
      </c>
      <c r="H34" s="64">
        <v>2698.58123422959</v>
      </c>
      <c r="I34" s="64">
        <v>2472.93279211559</v>
      </c>
      <c r="J34" s="64">
        <v>2079.88365007794</v>
      </c>
      <c r="K34" s="64">
        <v>1883.18951988017</v>
      </c>
      <c r="L34" s="64">
        <v>2556.36367285664</v>
      </c>
      <c r="M34" s="64">
        <v>2013.35180964165</v>
      </c>
      <c r="N34" s="101">
        <v>2751.6502453156</v>
      </c>
      <c r="Q34" s="104">
        <v>2826</v>
      </c>
      <c r="R34" s="104">
        <v>1881</v>
      </c>
      <c r="S34" s="104">
        <v>3111</v>
      </c>
      <c r="T34" s="104">
        <v>2847.89588021328</v>
      </c>
      <c r="U34" s="104">
        <v>2675.44502956843</v>
      </c>
      <c r="V34" s="104">
        <v>2386.9292338289</v>
      </c>
      <c r="W34" s="104">
        <v>2012.75341306024</v>
      </c>
      <c r="X34" s="104">
        <v>2452.88292601386</v>
      </c>
      <c r="Y34" s="104">
        <v>2526.09291961496</v>
      </c>
      <c r="Z34" s="104">
        <v>2860.54154393783</v>
      </c>
    </row>
    <row r="35" ht="17.4" spans="1:26">
      <c r="A35" s="61"/>
      <c r="B35" s="62" t="s">
        <v>18</v>
      </c>
      <c r="C35" s="63">
        <v>643</v>
      </c>
      <c r="D35" s="64">
        <v>688.6</v>
      </c>
      <c r="E35" s="64">
        <v>772.7</v>
      </c>
      <c r="F35" s="64">
        <v>721.5</v>
      </c>
      <c r="G35" s="64">
        <v>705.7</v>
      </c>
      <c r="H35" s="64">
        <v>675.7</v>
      </c>
      <c r="I35" s="64">
        <v>673</v>
      </c>
      <c r="J35" s="64">
        <v>614.7</v>
      </c>
      <c r="K35" s="64">
        <v>580.35</v>
      </c>
      <c r="L35" s="64">
        <v>772</v>
      </c>
      <c r="M35" s="64">
        <v>515</v>
      </c>
      <c r="N35" s="101">
        <v>522</v>
      </c>
      <c r="Q35" s="116">
        <v>729</v>
      </c>
      <c r="R35" s="116">
        <v>479</v>
      </c>
      <c r="S35" s="116">
        <v>871</v>
      </c>
      <c r="T35" s="116">
        <v>779</v>
      </c>
      <c r="U35" s="116">
        <v>637.57</v>
      </c>
      <c r="V35" s="116">
        <v>591.88</v>
      </c>
      <c r="W35" s="116">
        <v>662.72</v>
      </c>
      <c r="X35" s="116">
        <v>764.48</v>
      </c>
      <c r="Y35" s="116">
        <v>966.49</v>
      </c>
      <c r="Z35">
        <v>934.41</v>
      </c>
    </row>
    <row r="36" ht="17.4" spans="1:26">
      <c r="A36" s="61"/>
      <c r="B36" s="30" t="s">
        <v>20</v>
      </c>
      <c r="C36" s="65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102">
        <v>0</v>
      </c>
      <c r="Q36" s="104">
        <v>0</v>
      </c>
      <c r="R36" s="104">
        <v>0</v>
      </c>
      <c r="S36" s="104">
        <v>0</v>
      </c>
      <c r="T36" s="104">
        <v>9.9082</v>
      </c>
      <c r="U36" s="104">
        <v>0</v>
      </c>
      <c r="V36" s="104">
        <v>5.1556</v>
      </c>
      <c r="W36" s="104">
        <v>26.63</v>
      </c>
      <c r="X36" s="104">
        <v>152.29</v>
      </c>
      <c r="Y36" s="104">
        <v>224.05</v>
      </c>
      <c r="Z36" s="104">
        <v>278.467043</v>
      </c>
    </row>
    <row r="37" ht="17.4" spans="1:26">
      <c r="A37" s="61"/>
      <c r="B37" s="30" t="s">
        <v>16</v>
      </c>
      <c r="C37" s="63">
        <v>1332.54</v>
      </c>
      <c r="D37" s="64">
        <v>335.12</v>
      </c>
      <c r="E37" s="64">
        <v>1397.85</v>
      </c>
      <c r="F37" s="64">
        <v>889.49</v>
      </c>
      <c r="G37" s="64">
        <v>1049.67</v>
      </c>
      <c r="H37" s="64">
        <v>753.54</v>
      </c>
      <c r="I37" s="64">
        <v>680.28</v>
      </c>
      <c r="J37" s="64">
        <v>766.72</v>
      </c>
      <c r="K37" s="64">
        <v>749.67</v>
      </c>
      <c r="L37" s="64">
        <v>900.11</v>
      </c>
      <c r="M37" s="64">
        <v>925.33</v>
      </c>
      <c r="N37" s="101">
        <v>977.18</v>
      </c>
      <c r="Q37">
        <v>405.35</v>
      </c>
      <c r="R37">
        <v>306.97</v>
      </c>
      <c r="S37">
        <v>929.03</v>
      </c>
      <c r="T37">
        <v>578.29</v>
      </c>
      <c r="U37">
        <v>575.23</v>
      </c>
      <c r="V37">
        <v>918.65</v>
      </c>
      <c r="W37">
        <v>1309.15</v>
      </c>
      <c r="X37">
        <v>1572.22</v>
      </c>
      <c r="Y37">
        <v>1783.61</v>
      </c>
      <c r="Z37">
        <v>1679.09</v>
      </c>
    </row>
    <row r="38" ht="17.4" spans="1:26">
      <c r="A38" s="61"/>
      <c r="B38" s="30" t="s">
        <v>17</v>
      </c>
      <c r="C38" s="63">
        <v>665.65</v>
      </c>
      <c r="D38" s="64">
        <v>602.97</v>
      </c>
      <c r="E38" s="64">
        <v>606.18</v>
      </c>
      <c r="F38" s="64">
        <v>1123.69</v>
      </c>
      <c r="G38" s="64">
        <v>994.08</v>
      </c>
      <c r="H38" s="64">
        <v>847.13</v>
      </c>
      <c r="I38" s="64">
        <v>431.27</v>
      </c>
      <c r="J38" s="64">
        <v>447.65</v>
      </c>
      <c r="K38" s="64">
        <v>631.1</v>
      </c>
      <c r="L38" s="64">
        <v>857.91</v>
      </c>
      <c r="M38" s="64">
        <v>1007.36</v>
      </c>
      <c r="N38" s="101">
        <v>728.47</v>
      </c>
      <c r="Q38" s="116">
        <v>1124.44</v>
      </c>
      <c r="R38" s="116">
        <v>775.61</v>
      </c>
      <c r="S38" s="116">
        <v>1221.93</v>
      </c>
      <c r="T38" s="116">
        <v>1182.3473</v>
      </c>
      <c r="U38" s="116">
        <v>1425.66</v>
      </c>
      <c r="V38" s="116">
        <v>1086.582</v>
      </c>
      <c r="W38" s="116">
        <v>401.252215902018</v>
      </c>
      <c r="X38" s="116">
        <v>446.4320749853</v>
      </c>
      <c r="Y38" s="116">
        <v>586.044638573447</v>
      </c>
      <c r="Z38">
        <v>1062.06019376917</v>
      </c>
    </row>
    <row r="39" ht="17.4" spans="1:26">
      <c r="A39" s="61"/>
      <c r="B39" s="30" t="s">
        <v>19</v>
      </c>
      <c r="C39" s="63">
        <v>246.741104</v>
      </c>
      <c r="D39" s="64">
        <v>62.3529</v>
      </c>
      <c r="E39" s="64">
        <v>298.776687</v>
      </c>
      <c r="F39" s="64">
        <v>209.541877</v>
      </c>
      <c r="G39" s="64">
        <v>147.23521</v>
      </c>
      <c r="H39" s="64">
        <v>129.802948</v>
      </c>
      <c r="I39" s="64">
        <v>77.537294</v>
      </c>
      <c r="J39" s="64">
        <v>68.668012</v>
      </c>
      <c r="K39" s="64">
        <v>44.45846</v>
      </c>
      <c r="L39" s="64">
        <v>53.782823</v>
      </c>
      <c r="M39" s="64">
        <v>98.759195</v>
      </c>
      <c r="N39" s="101">
        <v>29.810063</v>
      </c>
      <c r="Q39" s="116">
        <v>13.27</v>
      </c>
      <c r="R39" s="116">
        <v>12.41</v>
      </c>
      <c r="S39" s="116">
        <v>15.85</v>
      </c>
      <c r="T39" s="116">
        <v>20.5</v>
      </c>
      <c r="U39" s="116">
        <v>20.42</v>
      </c>
      <c r="V39" s="116">
        <v>15</v>
      </c>
      <c r="W39" s="116">
        <v>8.99</v>
      </c>
      <c r="X39" s="116">
        <v>33.89</v>
      </c>
      <c r="Y39" s="116">
        <v>17.08</v>
      </c>
      <c r="Z39">
        <v>16.62</v>
      </c>
    </row>
    <row r="40" ht="18.15" spans="1:28">
      <c r="A40" s="67"/>
      <c r="B40" s="38" t="s">
        <v>22</v>
      </c>
      <c r="C40" s="68">
        <f>SUM(C33:C39)</f>
        <v>10777.2872685187</v>
      </c>
      <c r="D40" s="69">
        <f>SUM(D33:D39)</f>
        <v>7960.73849518467</v>
      </c>
      <c r="E40" s="69">
        <f t="shared" ref="E40:AB40" si="4">SUM(E33:E39)</f>
        <v>10446.1206639836</v>
      </c>
      <c r="F40" s="69">
        <f t="shared" si="4"/>
        <v>8075.02261615602</v>
      </c>
      <c r="G40" s="69">
        <f t="shared" si="4"/>
        <v>8690.92157289985</v>
      </c>
      <c r="H40" s="69">
        <f t="shared" si="4"/>
        <v>7700.65023458729</v>
      </c>
      <c r="I40" s="69">
        <f t="shared" si="4"/>
        <v>7026.29644387529</v>
      </c>
      <c r="J40" s="69">
        <f t="shared" si="4"/>
        <v>6069.60920849651</v>
      </c>
      <c r="K40" s="69">
        <f t="shared" si="4"/>
        <v>5766.12773765557</v>
      </c>
      <c r="L40" s="69">
        <f t="shared" si="4"/>
        <v>6794.04998165319</v>
      </c>
      <c r="M40" s="69">
        <f t="shared" si="4"/>
        <v>6274.59836502265</v>
      </c>
      <c r="N40" s="103">
        <f t="shared" si="4"/>
        <v>5563.62573722939</v>
      </c>
      <c r="O40" s="104"/>
      <c r="P40" s="104"/>
      <c r="Q40" s="104">
        <f t="shared" si="4"/>
        <v>6765.41588986661</v>
      </c>
      <c r="R40" s="104">
        <f t="shared" si="4"/>
        <v>4744.39261830077</v>
      </c>
      <c r="S40" s="104">
        <f t="shared" si="4"/>
        <v>8644.73970643375</v>
      </c>
      <c r="T40" s="104">
        <f t="shared" si="4"/>
        <v>7595.49949813063</v>
      </c>
      <c r="U40" s="104">
        <f t="shared" si="4"/>
        <v>6840.73474088422</v>
      </c>
      <c r="V40" s="104">
        <f t="shared" si="4"/>
        <v>6399.44178646048</v>
      </c>
      <c r="W40" s="104">
        <f t="shared" si="4"/>
        <v>5655.39804239384</v>
      </c>
      <c r="X40" s="104">
        <f t="shared" si="4"/>
        <v>6952.42500784126</v>
      </c>
      <c r="Y40" s="104">
        <f t="shared" si="4"/>
        <v>7464.2078927715</v>
      </c>
      <c r="Z40" s="104">
        <f t="shared" si="4"/>
        <v>8490.188780707</v>
      </c>
      <c r="AA40" s="104">
        <f t="shared" si="4"/>
        <v>0</v>
      </c>
      <c r="AB40" s="104">
        <f t="shared" si="4"/>
        <v>0</v>
      </c>
    </row>
    <row r="41" ht="17.4" spans="1:14">
      <c r="A41" s="70" t="s">
        <v>200</v>
      </c>
      <c r="B41" s="71" t="s">
        <v>14</v>
      </c>
      <c r="C41" s="72">
        <v>1667.35588986661</v>
      </c>
      <c r="D41" s="73">
        <v>1289.40261830077</v>
      </c>
      <c r="E41" s="73">
        <v>2495.92970643375</v>
      </c>
      <c r="F41" s="73">
        <v>2177.55811791735</v>
      </c>
      <c r="G41" s="73">
        <v>1506.40971131579</v>
      </c>
      <c r="H41" s="73">
        <v>1395.24495263158</v>
      </c>
      <c r="I41" s="73">
        <v>1233.90241343158</v>
      </c>
      <c r="J41" s="73">
        <v>1530.2300068421</v>
      </c>
      <c r="K41" s="73">
        <v>1360.84033458309</v>
      </c>
      <c r="L41" s="73">
        <v>1659</v>
      </c>
      <c r="M41" s="73">
        <v>1841.88</v>
      </c>
      <c r="N41" s="105">
        <v>1891.32</v>
      </c>
    </row>
    <row r="42" ht="17.4" spans="1:14">
      <c r="A42" s="61"/>
      <c r="B42" s="62" t="s">
        <v>15</v>
      </c>
      <c r="C42" s="63">
        <v>2826</v>
      </c>
      <c r="D42" s="64">
        <v>1881</v>
      </c>
      <c r="E42" s="64">
        <v>3111</v>
      </c>
      <c r="F42" s="64">
        <v>2847.89588021328</v>
      </c>
      <c r="G42" s="64">
        <v>2675.44502956843</v>
      </c>
      <c r="H42" s="64">
        <v>2386.9292338289</v>
      </c>
      <c r="I42" s="64">
        <v>2012.75341306024</v>
      </c>
      <c r="J42" s="64">
        <v>2452.88292601386</v>
      </c>
      <c r="K42" s="64">
        <v>2526.09291961496</v>
      </c>
      <c r="L42" s="64">
        <v>2860.54154393783</v>
      </c>
      <c r="M42" s="106">
        <v>3351.04742399836</v>
      </c>
      <c r="N42" s="107">
        <v>3604.79728254796</v>
      </c>
    </row>
    <row r="43" ht="17.4" spans="1:14">
      <c r="A43" s="61"/>
      <c r="B43" s="62" t="s">
        <v>18</v>
      </c>
      <c r="C43" s="74">
        <v>729</v>
      </c>
      <c r="D43" s="75">
        <v>479</v>
      </c>
      <c r="E43" s="75">
        <v>871</v>
      </c>
      <c r="F43" s="75">
        <v>779</v>
      </c>
      <c r="G43" s="75">
        <v>637.57</v>
      </c>
      <c r="H43" s="75">
        <v>591.88</v>
      </c>
      <c r="I43" s="75">
        <v>662.72</v>
      </c>
      <c r="J43" s="75">
        <v>764.48</v>
      </c>
      <c r="K43" s="75">
        <v>966.49</v>
      </c>
      <c r="L43" s="77">
        <v>934.41</v>
      </c>
      <c r="M43" s="77">
        <v>944.96</v>
      </c>
      <c r="N43" s="108">
        <v>908.28</v>
      </c>
    </row>
    <row r="44" ht="17.4" spans="1:14">
      <c r="A44" s="61"/>
      <c r="B44" s="30" t="s">
        <v>20</v>
      </c>
      <c r="C44" s="63">
        <v>0</v>
      </c>
      <c r="D44" s="64">
        <v>0</v>
      </c>
      <c r="E44" s="64">
        <v>0</v>
      </c>
      <c r="F44" s="64">
        <v>9.9082</v>
      </c>
      <c r="G44" s="64">
        <v>0</v>
      </c>
      <c r="H44" s="64">
        <v>5.1556</v>
      </c>
      <c r="I44" s="64">
        <v>26.63</v>
      </c>
      <c r="J44" s="64">
        <v>152.29</v>
      </c>
      <c r="K44" s="64">
        <v>224.05</v>
      </c>
      <c r="L44" s="64">
        <v>278.467043</v>
      </c>
      <c r="M44" s="77">
        <v>210.79</v>
      </c>
      <c r="N44" s="108">
        <v>155.26</v>
      </c>
    </row>
    <row r="45" ht="17.4" spans="1:14">
      <c r="A45" s="61"/>
      <c r="B45" s="30" t="s">
        <v>16</v>
      </c>
      <c r="C45" s="76">
        <v>405.35</v>
      </c>
      <c r="D45" s="77">
        <v>306.97</v>
      </c>
      <c r="E45" s="77">
        <v>929.03</v>
      </c>
      <c r="F45" s="77">
        <v>578.29</v>
      </c>
      <c r="G45" s="77">
        <v>575.23</v>
      </c>
      <c r="H45" s="77">
        <v>918.65</v>
      </c>
      <c r="I45" s="77">
        <v>1309.15</v>
      </c>
      <c r="J45" s="77">
        <v>1572.22</v>
      </c>
      <c r="K45" s="77">
        <v>1783.61</v>
      </c>
      <c r="L45" s="77">
        <v>1679.09</v>
      </c>
      <c r="M45" s="77">
        <v>1016.94</v>
      </c>
      <c r="N45" s="108">
        <v>1357.63</v>
      </c>
    </row>
    <row r="46" ht="17.4" spans="1:14">
      <c r="A46" s="61"/>
      <c r="B46" s="30" t="s">
        <v>17</v>
      </c>
      <c r="C46" s="74">
        <v>1124.44</v>
      </c>
      <c r="D46" s="75">
        <v>775.61</v>
      </c>
      <c r="E46" s="75">
        <v>1221.93</v>
      </c>
      <c r="F46" s="64">
        <v>1182.3473</v>
      </c>
      <c r="G46" s="75">
        <v>1425.66</v>
      </c>
      <c r="H46" s="75">
        <v>1086.582</v>
      </c>
      <c r="I46" s="75">
        <v>401.252215902018</v>
      </c>
      <c r="J46" s="75">
        <v>446.4320749853</v>
      </c>
      <c r="K46" s="75">
        <v>586.044638573447</v>
      </c>
      <c r="L46" s="106">
        <v>1062.06019376917</v>
      </c>
      <c r="M46" s="106">
        <v>1903.112569</v>
      </c>
      <c r="N46" s="107">
        <v>1696.246964</v>
      </c>
    </row>
    <row r="47" ht="17.4" spans="1:14">
      <c r="A47" s="61"/>
      <c r="B47" s="30" t="s">
        <v>19</v>
      </c>
      <c r="C47" s="74">
        <v>13.27</v>
      </c>
      <c r="D47" s="75">
        <v>12.41</v>
      </c>
      <c r="E47" s="75">
        <v>15.85</v>
      </c>
      <c r="F47" s="75">
        <v>20.5</v>
      </c>
      <c r="G47" s="75">
        <v>20.42</v>
      </c>
      <c r="H47" s="75">
        <v>15</v>
      </c>
      <c r="I47" s="75">
        <v>8.99</v>
      </c>
      <c r="J47" s="75">
        <v>33.89</v>
      </c>
      <c r="K47" s="75">
        <v>17.08</v>
      </c>
      <c r="L47" s="77">
        <v>16.62</v>
      </c>
      <c r="M47" s="77">
        <v>36.57</v>
      </c>
      <c r="N47" s="108">
        <v>16.42</v>
      </c>
    </row>
    <row r="48" ht="18.15" spans="1:14">
      <c r="A48" s="67"/>
      <c r="B48" s="38" t="s">
        <v>22</v>
      </c>
      <c r="C48" s="68">
        <f t="shared" ref="C48:N48" si="5">SUM(C41:C47)</f>
        <v>6765.41588986661</v>
      </c>
      <c r="D48" s="69">
        <f t="shared" si="5"/>
        <v>4744.39261830077</v>
      </c>
      <c r="E48" s="69">
        <f t="shared" si="5"/>
        <v>8644.73970643375</v>
      </c>
      <c r="F48" s="69">
        <f t="shared" si="5"/>
        <v>7595.49949813063</v>
      </c>
      <c r="G48" s="69">
        <f t="shared" si="5"/>
        <v>6840.73474088422</v>
      </c>
      <c r="H48" s="69">
        <f t="shared" si="5"/>
        <v>6399.44178646048</v>
      </c>
      <c r="I48" s="69">
        <f t="shared" si="5"/>
        <v>5655.39804239384</v>
      </c>
      <c r="J48" s="69">
        <f t="shared" si="5"/>
        <v>6952.42500784126</v>
      </c>
      <c r="K48" s="69">
        <f t="shared" si="5"/>
        <v>7464.2078927715</v>
      </c>
      <c r="L48" s="69">
        <f t="shared" si="5"/>
        <v>8490.188780707</v>
      </c>
      <c r="M48" s="69">
        <f t="shared" si="5"/>
        <v>9305.29999299836</v>
      </c>
      <c r="N48" s="103">
        <f t="shared" si="5"/>
        <v>9629.95424654796</v>
      </c>
    </row>
    <row r="49" ht="17.4" spans="1:14">
      <c r="A49" s="70" t="s">
        <v>201</v>
      </c>
      <c r="B49" s="71" t="s">
        <v>14</v>
      </c>
      <c r="C49" s="72">
        <v>1567.31</v>
      </c>
      <c r="D49" s="72">
        <v>513.2</v>
      </c>
      <c r="E49" s="73">
        <v>1646.92</v>
      </c>
      <c r="F49" s="73">
        <v>2207</v>
      </c>
      <c r="G49" s="73">
        <v>1995.86</v>
      </c>
      <c r="H49" s="73"/>
      <c r="I49" s="73"/>
      <c r="J49" s="73"/>
      <c r="K49" s="73"/>
      <c r="L49" s="73"/>
      <c r="M49" s="73"/>
      <c r="N49" s="105"/>
    </row>
    <row r="50" ht="17.4" spans="1:14">
      <c r="A50" s="61"/>
      <c r="B50" s="62" t="s">
        <v>15</v>
      </c>
      <c r="C50" s="72">
        <v>2256.32972890688</v>
      </c>
      <c r="D50" s="72">
        <v>925.8</v>
      </c>
      <c r="E50" s="64">
        <v>2443.97824583813</v>
      </c>
      <c r="F50" s="73">
        <v>3202.29</v>
      </c>
      <c r="G50" s="64">
        <v>2769.98</v>
      </c>
      <c r="H50" s="64"/>
      <c r="I50" s="64"/>
      <c r="J50" s="64"/>
      <c r="K50" s="64"/>
      <c r="L50" s="64"/>
      <c r="M50" s="106"/>
      <c r="N50" s="107"/>
    </row>
    <row r="51" ht="17.4" spans="1:14">
      <c r="A51" s="61"/>
      <c r="B51" s="62" t="s">
        <v>18</v>
      </c>
      <c r="C51" s="72">
        <v>892.53</v>
      </c>
      <c r="D51" s="72">
        <v>407.44</v>
      </c>
      <c r="E51" s="75">
        <v>1287.76</v>
      </c>
      <c r="F51" s="73">
        <v>1548.15</v>
      </c>
      <c r="G51" s="75">
        <v>1206.07</v>
      </c>
      <c r="H51" s="75"/>
      <c r="I51" s="75"/>
      <c r="J51" s="75"/>
      <c r="K51" s="75"/>
      <c r="L51" s="77"/>
      <c r="M51" s="77"/>
      <c r="N51" s="108"/>
    </row>
    <row r="52" ht="17.4" spans="1:14">
      <c r="A52" s="61"/>
      <c r="B52" s="30" t="s">
        <v>20</v>
      </c>
      <c r="C52" s="72">
        <v>224.24178</v>
      </c>
      <c r="D52" s="72">
        <v>95.26</v>
      </c>
      <c r="E52" s="64">
        <v>328.557534</v>
      </c>
      <c r="F52" s="73">
        <v>329.58</v>
      </c>
      <c r="G52" s="64">
        <v>386.55</v>
      </c>
      <c r="H52" s="64"/>
      <c r="I52" s="64"/>
      <c r="J52" s="64"/>
      <c r="K52" s="64"/>
      <c r="L52" s="64"/>
      <c r="M52" s="77"/>
      <c r="N52" s="108"/>
    </row>
    <row r="53" ht="17.4" spans="1:14">
      <c r="A53" s="61"/>
      <c r="B53" s="30" t="s">
        <v>16</v>
      </c>
      <c r="C53" s="72">
        <v>748.23</v>
      </c>
      <c r="D53" s="72">
        <v>189.614995743363</v>
      </c>
      <c r="E53" s="77">
        <v>637.68</v>
      </c>
      <c r="F53" s="73">
        <v>797.38</v>
      </c>
      <c r="G53" s="77">
        <v>477.52</v>
      </c>
      <c r="H53" s="77"/>
      <c r="I53" s="77"/>
      <c r="J53" s="77"/>
      <c r="K53" s="77"/>
      <c r="L53" s="77"/>
      <c r="M53" s="77"/>
      <c r="N53" s="108"/>
    </row>
    <row r="54" ht="17.4" spans="1:14">
      <c r="A54" s="61"/>
      <c r="B54" s="30" t="s">
        <v>17</v>
      </c>
      <c r="C54" s="72">
        <v>1501.66</v>
      </c>
      <c r="D54" s="72">
        <v>54.5</v>
      </c>
      <c r="E54" s="75">
        <v>926.33</v>
      </c>
      <c r="F54" s="73">
        <v>2000.8</v>
      </c>
      <c r="G54" s="75">
        <v>1340.4</v>
      </c>
      <c r="H54" s="75"/>
      <c r="I54" s="75"/>
      <c r="J54" s="75"/>
      <c r="K54" s="75"/>
      <c r="L54" s="106"/>
      <c r="M54" s="106"/>
      <c r="N54" s="107"/>
    </row>
    <row r="55" ht="17.4" spans="1:14">
      <c r="A55" s="61"/>
      <c r="B55" s="30" t="s">
        <v>19</v>
      </c>
      <c r="C55" s="72">
        <v>2.18</v>
      </c>
      <c r="D55" s="72">
        <v>3.273247</v>
      </c>
      <c r="E55" s="75">
        <v>25.79</v>
      </c>
      <c r="F55" s="73">
        <v>14.27</v>
      </c>
      <c r="G55" s="75">
        <v>15.41</v>
      </c>
      <c r="H55" s="75"/>
      <c r="I55" s="75"/>
      <c r="J55" s="75"/>
      <c r="K55" s="75"/>
      <c r="L55" s="77"/>
      <c r="M55" s="77"/>
      <c r="N55" s="108"/>
    </row>
    <row r="56" ht="17.4" spans="1:14">
      <c r="A56" s="78"/>
      <c r="B56" s="49" t="s">
        <v>21</v>
      </c>
      <c r="C56" s="79">
        <v>205.501993</v>
      </c>
      <c r="D56" s="79">
        <v>101.473277</v>
      </c>
      <c r="E56" s="80">
        <v>241.955016</v>
      </c>
      <c r="F56" s="73">
        <v>372.890485428169</v>
      </c>
      <c r="G56" s="80">
        <v>299.17</v>
      </c>
      <c r="H56" s="80"/>
      <c r="I56" s="80"/>
      <c r="J56" s="80"/>
      <c r="K56" s="80"/>
      <c r="L56" s="109"/>
      <c r="M56" s="109"/>
      <c r="N56" s="110"/>
    </row>
    <row r="57" ht="18.15" spans="1:14">
      <c r="A57" s="67"/>
      <c r="B57" s="38" t="s">
        <v>22</v>
      </c>
      <c r="C57" s="68">
        <f>SUM(C49:C56)</f>
        <v>7397.98350190688</v>
      </c>
      <c r="D57" s="68">
        <f>SUM(D49:D56)</f>
        <v>2290.56151974336</v>
      </c>
      <c r="E57" s="68">
        <f t="shared" ref="E57:N57" si="6">SUM(E49:E56)</f>
        <v>7538.97079583813</v>
      </c>
      <c r="F57" s="68">
        <f t="shared" si="6"/>
        <v>10472.3604854282</v>
      </c>
      <c r="G57" s="68">
        <f t="shared" si="6"/>
        <v>8490.96</v>
      </c>
      <c r="H57" s="68">
        <f t="shared" si="6"/>
        <v>0</v>
      </c>
      <c r="I57" s="68">
        <f t="shared" si="6"/>
        <v>0</v>
      </c>
      <c r="J57" s="68">
        <f t="shared" si="6"/>
        <v>0</v>
      </c>
      <c r="K57" s="68">
        <f t="shared" si="6"/>
        <v>0</v>
      </c>
      <c r="L57" s="68">
        <f t="shared" si="6"/>
        <v>0</v>
      </c>
      <c r="M57" s="68">
        <f t="shared" si="6"/>
        <v>0</v>
      </c>
      <c r="N57" s="68">
        <f t="shared" si="6"/>
        <v>0</v>
      </c>
    </row>
    <row r="59" ht="36.15" spans="1:1">
      <c r="A59" s="20" t="s">
        <v>98</v>
      </c>
    </row>
    <row r="60" ht="24.75" spans="1:28">
      <c r="A60" s="53" t="s">
        <v>186</v>
      </c>
      <c r="B60" s="54" t="s">
        <v>13</v>
      </c>
      <c r="C60" s="55" t="s">
        <v>187</v>
      </c>
      <c r="D60" s="56" t="s">
        <v>188</v>
      </c>
      <c r="E60" s="56" t="s">
        <v>189</v>
      </c>
      <c r="F60" s="56" t="s">
        <v>190</v>
      </c>
      <c r="G60" s="56" t="s">
        <v>191</v>
      </c>
      <c r="H60" s="56" t="s">
        <v>192</v>
      </c>
      <c r="I60" s="56" t="s">
        <v>193</v>
      </c>
      <c r="J60" s="56" t="s">
        <v>194</v>
      </c>
      <c r="K60" s="56" t="s">
        <v>195</v>
      </c>
      <c r="L60" s="56" t="s">
        <v>196</v>
      </c>
      <c r="M60" s="56" t="s">
        <v>197</v>
      </c>
      <c r="N60" s="99" t="s">
        <v>198</v>
      </c>
      <c r="Q60" s="114" t="s">
        <v>187</v>
      </c>
      <c r="R60" s="114" t="s">
        <v>188</v>
      </c>
      <c r="S60" s="114" t="s">
        <v>189</v>
      </c>
      <c r="T60" s="114" t="s">
        <v>190</v>
      </c>
      <c r="U60" s="114" t="s">
        <v>191</v>
      </c>
      <c r="V60" s="114" t="s">
        <v>192</v>
      </c>
      <c r="W60" s="114" t="s">
        <v>193</v>
      </c>
      <c r="X60" s="114" t="s">
        <v>194</v>
      </c>
      <c r="Y60" s="114" t="s">
        <v>195</v>
      </c>
      <c r="Z60" s="114" t="s">
        <v>196</v>
      </c>
      <c r="AA60" s="114" t="s">
        <v>197</v>
      </c>
      <c r="AB60" s="114" t="s">
        <v>198</v>
      </c>
    </row>
    <row r="61" ht="17.4" spans="1:26">
      <c r="A61" s="57" t="s">
        <v>199</v>
      </c>
      <c r="B61" s="58" t="s">
        <v>14</v>
      </c>
      <c r="C61" s="81">
        <v>0.86</v>
      </c>
      <c r="D61" s="82">
        <v>0.876</v>
      </c>
      <c r="E61" s="82">
        <v>0.863</v>
      </c>
      <c r="F61" s="82">
        <v>0.814</v>
      </c>
      <c r="G61" s="82">
        <v>0.8169</v>
      </c>
      <c r="H61" s="82">
        <v>0.8713</v>
      </c>
      <c r="I61" s="82">
        <v>0.8842</v>
      </c>
      <c r="J61" s="82">
        <v>0.853100667494088</v>
      </c>
      <c r="K61" s="82">
        <v>0.8315</v>
      </c>
      <c r="L61" s="82">
        <v>0.8346</v>
      </c>
      <c r="M61" s="82">
        <v>0.8487</v>
      </c>
      <c r="N61" s="111">
        <v>0.8686</v>
      </c>
      <c r="Q61" s="117">
        <v>0.646841260336575</v>
      </c>
      <c r="R61" s="117">
        <v>0.76235631850942</v>
      </c>
      <c r="S61" s="117">
        <v>0.863837872498397</v>
      </c>
      <c r="T61" s="117">
        <v>0.863837872498397</v>
      </c>
      <c r="U61" s="117">
        <v>0.883310072132949</v>
      </c>
      <c r="V61" s="117">
        <v>0.891392824928108</v>
      </c>
      <c r="W61" s="117">
        <v>0.891732097247186</v>
      </c>
      <c r="X61" s="117">
        <v>0.768832191281528</v>
      </c>
      <c r="Y61" s="117">
        <v>0.749086840815377</v>
      </c>
      <c r="Z61" s="117">
        <v>0.750066667851873</v>
      </c>
    </row>
    <row r="62" ht="17.4" spans="1:26">
      <c r="A62" s="61"/>
      <c r="B62" s="62" t="s">
        <v>15</v>
      </c>
      <c r="C62" s="83">
        <v>0.87</v>
      </c>
      <c r="D62" s="84">
        <v>0.905</v>
      </c>
      <c r="E62" s="84">
        <v>0.9</v>
      </c>
      <c r="F62" s="84">
        <v>0.85</v>
      </c>
      <c r="G62" s="84">
        <v>0.875</v>
      </c>
      <c r="H62" s="84">
        <v>0.89</v>
      </c>
      <c r="I62" s="84">
        <v>0.875</v>
      </c>
      <c r="J62" s="84">
        <v>0.89</v>
      </c>
      <c r="K62" s="84">
        <v>0.945</v>
      </c>
      <c r="L62" s="84">
        <v>0.95</v>
      </c>
      <c r="M62" s="84">
        <v>0.925</v>
      </c>
      <c r="N62" s="112">
        <v>0.945</v>
      </c>
      <c r="O62" s="113"/>
      <c r="Q62" s="113">
        <v>0.950534417187866</v>
      </c>
      <c r="R62" s="113">
        <v>0.875980099028727</v>
      </c>
      <c r="S62" s="113">
        <v>0.90985356106157</v>
      </c>
      <c r="T62" s="113">
        <v>0.878621917198651</v>
      </c>
      <c r="U62" s="113">
        <v>0.841040812972517</v>
      </c>
      <c r="V62" s="113">
        <v>0.843324318318949</v>
      </c>
      <c r="W62" s="113">
        <v>0.85643932024417</v>
      </c>
      <c r="X62" s="113">
        <v>0.824151479680955</v>
      </c>
      <c r="Y62" s="113">
        <v>0.945895806652875</v>
      </c>
      <c r="Z62" s="113">
        <v>0.821980934966381</v>
      </c>
    </row>
    <row r="63" ht="17.4" spans="1:26">
      <c r="A63" s="61"/>
      <c r="B63" s="62" t="s">
        <v>18</v>
      </c>
      <c r="C63" s="83">
        <v>0.34</v>
      </c>
      <c r="D63" s="84">
        <v>0.3736</v>
      </c>
      <c r="E63" s="84">
        <v>0.3714</v>
      </c>
      <c r="F63" s="84">
        <v>0.3797</v>
      </c>
      <c r="G63" s="84">
        <v>0.3931</v>
      </c>
      <c r="H63" s="84">
        <v>0.3839</v>
      </c>
      <c r="I63" s="84">
        <v>0.4437</v>
      </c>
      <c r="J63" s="84">
        <v>0.4333</v>
      </c>
      <c r="K63" s="84">
        <v>0.4561</v>
      </c>
      <c r="L63" s="84">
        <v>0.4853</v>
      </c>
      <c r="M63" s="84">
        <v>0.5041</v>
      </c>
      <c r="N63" s="112">
        <v>0.4049</v>
      </c>
      <c r="Q63" s="113">
        <v>0.567425338771214</v>
      </c>
      <c r="R63" s="113">
        <v>0.572124972302238</v>
      </c>
      <c r="S63" s="113">
        <v>0.580300928396116</v>
      </c>
      <c r="T63" s="113">
        <v>0.610499683744466</v>
      </c>
      <c r="U63" s="113">
        <v>0.681887422022342</v>
      </c>
      <c r="V63" s="113">
        <v>0.750211327134404</v>
      </c>
      <c r="W63" s="113">
        <v>0.771653543307087</v>
      </c>
      <c r="X63" s="113">
        <v>0.776926312709183</v>
      </c>
      <c r="Y63" s="113">
        <v>0.770169424402559</v>
      </c>
      <c r="Z63" s="113">
        <v>0.750040085515767</v>
      </c>
    </row>
    <row r="64" ht="17.4" spans="1:26">
      <c r="A64" s="61"/>
      <c r="B64" s="30" t="s">
        <v>20</v>
      </c>
      <c r="C64" s="83"/>
      <c r="D64" s="84"/>
      <c r="E64" s="84"/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112">
        <v>0</v>
      </c>
      <c r="Q64" s="113"/>
      <c r="R64" s="113"/>
      <c r="S64" s="113"/>
      <c r="T64" s="117">
        <v>0.874449339207048</v>
      </c>
      <c r="U64" s="117">
        <v>0.989710009354537</v>
      </c>
      <c r="V64" s="117">
        <v>0.874025974025974</v>
      </c>
      <c r="W64" s="117">
        <v>0.997411003236246</v>
      </c>
      <c r="X64" s="117">
        <v>0.957378745824905</v>
      </c>
      <c r="Y64" s="117">
        <v>0.945659708649311</v>
      </c>
      <c r="Z64" s="117">
        <v>0.996689304439227</v>
      </c>
    </row>
    <row r="65" ht="17.4" spans="1:26">
      <c r="A65" s="61"/>
      <c r="B65" s="30" t="s">
        <v>16</v>
      </c>
      <c r="C65" s="118">
        <v>0.593</v>
      </c>
      <c r="D65" s="84">
        <v>0.56</v>
      </c>
      <c r="E65" s="119">
        <v>0.577</v>
      </c>
      <c r="F65" s="119">
        <v>0.583</v>
      </c>
      <c r="G65" s="119">
        <v>0.587</v>
      </c>
      <c r="H65" s="119">
        <v>0.563</v>
      </c>
      <c r="I65" s="119">
        <v>0.607</v>
      </c>
      <c r="J65" s="119">
        <v>0.627</v>
      </c>
      <c r="K65" s="119">
        <v>0.707</v>
      </c>
      <c r="L65" s="119">
        <v>0.763</v>
      </c>
      <c r="M65" s="84">
        <v>0.79</v>
      </c>
      <c r="N65" s="112">
        <v>0.77</v>
      </c>
      <c r="Q65" s="164">
        <v>0.75721027792344</v>
      </c>
      <c r="R65" s="164">
        <v>0.803189792663477</v>
      </c>
      <c r="S65" s="164">
        <v>0.852983831981522</v>
      </c>
      <c r="T65" s="164">
        <v>0.859987307631287</v>
      </c>
      <c r="U65" s="164">
        <v>0.87299264451034</v>
      </c>
      <c r="V65" s="164">
        <v>0.863359750919898</v>
      </c>
      <c r="W65" s="164">
        <v>0.753375694996029</v>
      </c>
      <c r="X65" s="164">
        <v>0.804658374847415</v>
      </c>
      <c r="Y65" s="164">
        <v>0.792597912881829</v>
      </c>
      <c r="Z65" s="164">
        <v>0.791487513572204</v>
      </c>
    </row>
    <row r="66" ht="17.4" spans="1:26">
      <c r="A66" s="61"/>
      <c r="B66" s="30" t="s">
        <v>17</v>
      </c>
      <c r="C66" s="83">
        <v>0.87</v>
      </c>
      <c r="D66" s="84">
        <v>0.845</v>
      </c>
      <c r="E66" s="84">
        <v>0.865</v>
      </c>
      <c r="F66" s="84">
        <v>0.9</v>
      </c>
      <c r="G66" s="120">
        <v>0.905</v>
      </c>
      <c r="H66" s="84">
        <v>0.91</v>
      </c>
      <c r="I66" s="84">
        <v>0.9</v>
      </c>
      <c r="J66" s="84">
        <v>0.92</v>
      </c>
      <c r="K66" s="84">
        <v>0.78</v>
      </c>
      <c r="L66" s="84">
        <v>0.91</v>
      </c>
      <c r="M66" s="84"/>
      <c r="N66" s="112"/>
      <c r="Q66" s="113">
        <v>0.941591046581972</v>
      </c>
      <c r="R66" s="113">
        <v>0.924277040238757</v>
      </c>
      <c r="S66" s="113">
        <v>0.934511673125481</v>
      </c>
      <c r="T66" s="113">
        <v>0.938343206705608</v>
      </c>
      <c r="U66" s="113">
        <v>0.937180281237813</v>
      </c>
      <c r="V66" s="113">
        <v>0.934739304446353</v>
      </c>
      <c r="W66" s="117">
        <v>0.943555468826227</v>
      </c>
      <c r="X66" s="117">
        <v>0.909614692113792</v>
      </c>
      <c r="Y66" s="117">
        <v>0.70622142715166</v>
      </c>
      <c r="Z66" s="113">
        <v>0.807455667846578</v>
      </c>
    </row>
    <row r="67" ht="17.4" spans="1:25">
      <c r="A67" s="61"/>
      <c r="B67" s="30" t="s">
        <v>19</v>
      </c>
      <c r="C67" s="118">
        <v>0.652</v>
      </c>
      <c r="D67" s="119">
        <v>0.685</v>
      </c>
      <c r="E67" s="119">
        <v>0.724</v>
      </c>
      <c r="F67" s="119">
        <v>0.59</v>
      </c>
      <c r="G67" s="119">
        <v>0.752</v>
      </c>
      <c r="H67" s="119">
        <v>0.613</v>
      </c>
      <c r="I67" s="119">
        <v>0.671</v>
      </c>
      <c r="J67" s="119">
        <v>0.576</v>
      </c>
      <c r="K67" s="119">
        <v>0.47</v>
      </c>
      <c r="L67" s="119">
        <v>0.684</v>
      </c>
      <c r="M67" s="119">
        <v>0.608</v>
      </c>
      <c r="N67" s="147">
        <v>0.618</v>
      </c>
      <c r="Q67">
        <v>0</v>
      </c>
      <c r="R67">
        <v>0</v>
      </c>
      <c r="S67" s="113">
        <v>0.65</v>
      </c>
      <c r="T67" s="113">
        <v>0.66</v>
      </c>
      <c r="U67" s="113">
        <v>0.357142857142857</v>
      </c>
      <c r="V67" s="113">
        <v>0.5</v>
      </c>
      <c r="W67" s="113">
        <v>0.561440677966102</v>
      </c>
      <c r="X67" s="113">
        <v>0.545948275862069</v>
      </c>
      <c r="Y67">
        <v>0</v>
      </c>
    </row>
    <row r="68" ht="18.15" spans="1:26">
      <c r="A68" s="67"/>
      <c r="B68" s="38" t="s">
        <v>22</v>
      </c>
      <c r="C68" s="121">
        <f>(C61+C62+C63+C65+C66+C67)/6</f>
        <v>0.6975</v>
      </c>
      <c r="D68" s="122">
        <f>(D61+D62+D63+D65+D66+D67)/6</f>
        <v>0.707433333333333</v>
      </c>
      <c r="E68" s="122">
        <f t="shared" ref="E68:N68" si="7">(E61+E62+E63+E65+E66+E67)/6</f>
        <v>0.716733333333333</v>
      </c>
      <c r="F68" s="122">
        <f t="shared" si="7"/>
        <v>0.686116666666667</v>
      </c>
      <c r="G68" s="122">
        <f t="shared" si="7"/>
        <v>0.7215</v>
      </c>
      <c r="H68" s="122">
        <f t="shared" si="7"/>
        <v>0.7052</v>
      </c>
      <c r="I68" s="122">
        <f t="shared" si="7"/>
        <v>0.73015</v>
      </c>
      <c r="J68" s="122">
        <f t="shared" si="7"/>
        <v>0.716566777915681</v>
      </c>
      <c r="K68" s="122">
        <f t="shared" si="7"/>
        <v>0.698266666666667</v>
      </c>
      <c r="L68" s="122">
        <f t="shared" si="7"/>
        <v>0.77115</v>
      </c>
      <c r="M68" s="122">
        <f t="shared" si="7"/>
        <v>0.612633333333333</v>
      </c>
      <c r="N68" s="148">
        <f t="shared" si="7"/>
        <v>0.601083333333333</v>
      </c>
      <c r="O68" s="149"/>
      <c r="P68" s="149"/>
      <c r="Q68" s="149">
        <f>(Q61+Q62+Q63+Q65+Q66+Q67)/6</f>
        <v>0.643933723466845</v>
      </c>
      <c r="R68" s="149">
        <f>(R61+R62+R63+R65+R66+R67)/6</f>
        <v>0.656321370457103</v>
      </c>
      <c r="S68" s="149">
        <f>(S61+S62+S63+S65+S66+S67)/6</f>
        <v>0.798581311177181</v>
      </c>
      <c r="T68" s="149">
        <f t="shared" ref="T68:Z68" si="8">(T61+T62+T63+T64+T65+T66+T67)/7</f>
        <v>0.812248475283637</v>
      </c>
      <c r="U68" s="149">
        <f t="shared" si="8"/>
        <v>0.794752014196194</v>
      </c>
      <c r="V68" s="149">
        <f t="shared" si="8"/>
        <v>0.80815049996767</v>
      </c>
      <c r="W68" s="149">
        <f t="shared" si="8"/>
        <v>0.825086829403292</v>
      </c>
      <c r="X68" s="149">
        <f t="shared" si="8"/>
        <v>0.798215724617121</v>
      </c>
      <c r="Y68" s="149">
        <f t="shared" si="8"/>
        <v>0.701375874364801</v>
      </c>
      <c r="Z68" s="149">
        <f t="shared" si="8"/>
        <v>0.702531453456004</v>
      </c>
    </row>
    <row r="69" ht="17.4" spans="1:14">
      <c r="A69" s="70" t="s">
        <v>200</v>
      </c>
      <c r="B69" s="71" t="s">
        <v>14</v>
      </c>
      <c r="C69" s="123">
        <v>0.646841260336575</v>
      </c>
      <c r="D69" s="124">
        <v>0.76235631850942</v>
      </c>
      <c r="E69" s="124">
        <v>0.863837872498397</v>
      </c>
      <c r="F69" s="124">
        <v>0.863837872498397</v>
      </c>
      <c r="G69" s="124">
        <v>0.883310072132949</v>
      </c>
      <c r="H69" s="124">
        <v>0.891392824928108</v>
      </c>
      <c r="I69" s="124">
        <v>0.891732097247186</v>
      </c>
      <c r="J69" s="124">
        <v>0.768832191281528</v>
      </c>
      <c r="K69" s="124">
        <v>0.749086840815377</v>
      </c>
      <c r="L69" s="124">
        <v>0.750066667851873</v>
      </c>
      <c r="M69" s="124">
        <v>0.813804811171004</v>
      </c>
      <c r="N69" s="150">
        <v>0.804107516200201</v>
      </c>
    </row>
    <row r="70" ht="17.4" spans="1:14">
      <c r="A70" s="61"/>
      <c r="B70" s="62" t="s">
        <v>15</v>
      </c>
      <c r="C70" s="83">
        <v>0.950534417187866</v>
      </c>
      <c r="D70" s="84">
        <v>0.875980099028727</v>
      </c>
      <c r="E70" s="84">
        <v>0.90985356106157</v>
      </c>
      <c r="F70" s="84">
        <v>0.878621917198651</v>
      </c>
      <c r="G70" s="84">
        <v>0.841040812972517</v>
      </c>
      <c r="H70" s="84">
        <v>0.843324318318949</v>
      </c>
      <c r="I70" s="84">
        <v>0.85643932024417</v>
      </c>
      <c r="J70" s="84">
        <v>0.824151479680955</v>
      </c>
      <c r="K70" s="84">
        <v>0.945895806652875</v>
      </c>
      <c r="L70" s="84">
        <v>0.821980934966381</v>
      </c>
      <c r="M70" s="119">
        <v>0.858210715926747</v>
      </c>
      <c r="N70" s="147">
        <v>0.8219</v>
      </c>
    </row>
    <row r="71" ht="17.4" spans="1:14">
      <c r="A71" s="61"/>
      <c r="B71" s="62" t="s">
        <v>18</v>
      </c>
      <c r="C71" s="83">
        <v>0.567425338771214</v>
      </c>
      <c r="D71" s="84">
        <v>0.572124972302238</v>
      </c>
      <c r="E71" s="84">
        <v>0.580300928396116</v>
      </c>
      <c r="F71" s="84">
        <v>0.610499683744466</v>
      </c>
      <c r="G71" s="84">
        <v>0.681887422022342</v>
      </c>
      <c r="H71" s="84">
        <v>0.750211327134404</v>
      </c>
      <c r="I71" s="84">
        <v>0.771653543307087</v>
      </c>
      <c r="J71" s="84">
        <v>0.776926312709183</v>
      </c>
      <c r="K71" s="84">
        <v>0.770169424402559</v>
      </c>
      <c r="L71" s="84">
        <v>0.750040085515767</v>
      </c>
      <c r="M71" s="84">
        <v>0.78</v>
      </c>
      <c r="N71" s="147">
        <v>0.8273</v>
      </c>
    </row>
    <row r="72" ht="17.4" spans="1:14">
      <c r="A72" s="61"/>
      <c r="B72" s="30" t="s">
        <v>20</v>
      </c>
      <c r="C72" s="83"/>
      <c r="D72" s="84"/>
      <c r="E72" s="84"/>
      <c r="F72" s="119">
        <v>0.874449339207048</v>
      </c>
      <c r="G72" s="119">
        <v>0.989710009354537</v>
      </c>
      <c r="H72" s="119">
        <v>0.874025974025974</v>
      </c>
      <c r="I72" s="119">
        <v>0.997411003236246</v>
      </c>
      <c r="J72" s="119">
        <v>0.957378745824905</v>
      </c>
      <c r="K72" s="119">
        <v>0.945659708649311</v>
      </c>
      <c r="L72" s="119">
        <v>0.996689304439227</v>
      </c>
      <c r="M72" s="119">
        <v>0.798375427884171</v>
      </c>
      <c r="N72" s="147">
        <v>0.870961416824794</v>
      </c>
    </row>
    <row r="73" ht="17.4" spans="1:14">
      <c r="A73" s="61"/>
      <c r="B73" s="30" t="s">
        <v>16</v>
      </c>
      <c r="C73" s="125">
        <v>0.75721027792344</v>
      </c>
      <c r="D73" s="120">
        <v>0.803189792663477</v>
      </c>
      <c r="E73" s="120">
        <v>0.852983831981522</v>
      </c>
      <c r="F73" s="120">
        <v>0.859987307631287</v>
      </c>
      <c r="G73" s="120">
        <v>0.87299264451034</v>
      </c>
      <c r="H73" s="120">
        <v>0.863359750919898</v>
      </c>
      <c r="I73" s="120">
        <v>0.753375694996029</v>
      </c>
      <c r="J73" s="120">
        <v>0.804658374847415</v>
      </c>
      <c r="K73" s="120">
        <v>0.792597912881829</v>
      </c>
      <c r="L73" s="120">
        <v>0.791487513572204</v>
      </c>
      <c r="M73" s="119">
        <v>0.990703501349732</v>
      </c>
      <c r="N73" s="147">
        <v>0.996841832772457</v>
      </c>
    </row>
    <row r="74" ht="17.4" spans="1:14">
      <c r="A74" s="61"/>
      <c r="B74" s="30" t="s">
        <v>17</v>
      </c>
      <c r="C74" s="83">
        <v>0.941591046581972</v>
      </c>
      <c r="D74" s="84">
        <v>0.924277040238757</v>
      </c>
      <c r="E74" s="84">
        <v>0.934511673125481</v>
      </c>
      <c r="F74" s="84">
        <v>0.938343206705608</v>
      </c>
      <c r="G74" s="84">
        <v>0.937180281237813</v>
      </c>
      <c r="H74" s="84">
        <v>0.934739304446353</v>
      </c>
      <c r="I74" s="119">
        <v>0.943555468826227</v>
      </c>
      <c r="J74" s="119">
        <v>0.909614692113792</v>
      </c>
      <c r="K74" s="119">
        <v>0.70622142715166</v>
      </c>
      <c r="L74" s="84">
        <v>0.807455667846578</v>
      </c>
      <c r="M74" s="119">
        <v>0.921002653418393</v>
      </c>
      <c r="N74" s="147">
        <v>0.905</v>
      </c>
    </row>
    <row r="75" ht="17.4" spans="1:14">
      <c r="A75" s="61"/>
      <c r="B75" s="30" t="s">
        <v>19</v>
      </c>
      <c r="C75" s="76">
        <v>0</v>
      </c>
      <c r="D75" s="77">
        <v>0</v>
      </c>
      <c r="E75" s="84">
        <v>0.65</v>
      </c>
      <c r="F75" s="84">
        <v>0.66</v>
      </c>
      <c r="G75" s="84">
        <v>0.357142857142857</v>
      </c>
      <c r="H75" s="84">
        <v>0.5</v>
      </c>
      <c r="I75" s="84">
        <v>0.561440677966102</v>
      </c>
      <c r="J75" s="84">
        <v>0.545948275862069</v>
      </c>
      <c r="K75" s="77">
        <v>0</v>
      </c>
      <c r="L75" s="119">
        <v>0.1992</v>
      </c>
      <c r="M75" s="119">
        <v>0.8961</v>
      </c>
      <c r="N75" s="147">
        <v>0.5737</v>
      </c>
    </row>
    <row r="76" ht="18.15" spans="1:14">
      <c r="A76" s="67"/>
      <c r="B76" s="38" t="s">
        <v>22</v>
      </c>
      <c r="C76" s="121">
        <f>(C69+C70+C71+C73+C74+C75)/6</f>
        <v>0.643933723466845</v>
      </c>
      <c r="D76" s="122">
        <f>(D69+D70+D71+D73+D74+D75)/6</f>
        <v>0.656321370457103</v>
      </c>
      <c r="E76" s="122">
        <f>(E69+E70+E71+E73+E74+E75)/6</f>
        <v>0.798581311177181</v>
      </c>
      <c r="F76" s="122">
        <f t="shared" ref="F76:N76" si="9">(F69+F70+F71+F72+F73+F74+F75)/7</f>
        <v>0.812248475283637</v>
      </c>
      <c r="G76" s="122">
        <f t="shared" si="9"/>
        <v>0.794752014196194</v>
      </c>
      <c r="H76" s="122">
        <f t="shared" si="9"/>
        <v>0.80815049996767</v>
      </c>
      <c r="I76" s="122">
        <f t="shared" si="9"/>
        <v>0.825086829403292</v>
      </c>
      <c r="J76" s="122">
        <f t="shared" si="9"/>
        <v>0.798215724617121</v>
      </c>
      <c r="K76" s="122">
        <f t="shared" si="9"/>
        <v>0.701375874364801</v>
      </c>
      <c r="L76" s="122">
        <f t="shared" si="9"/>
        <v>0.730988596313147</v>
      </c>
      <c r="M76" s="122">
        <f t="shared" si="9"/>
        <v>0.865456729964292</v>
      </c>
      <c r="N76" s="122">
        <f t="shared" si="9"/>
        <v>0.828544395113922</v>
      </c>
    </row>
    <row r="77" ht="17.4" spans="1:14">
      <c r="A77" s="70" t="s">
        <v>201</v>
      </c>
      <c r="B77" s="71" t="s">
        <v>14</v>
      </c>
      <c r="C77" s="123">
        <v>0.712582959842573</v>
      </c>
      <c r="D77" s="124">
        <v>0.642489284976985</v>
      </c>
      <c r="E77" s="124">
        <v>0.726259173334596</v>
      </c>
      <c r="F77" s="124">
        <v>0.7375</v>
      </c>
      <c r="G77" s="124">
        <v>0.8386</v>
      </c>
      <c r="H77" s="124"/>
      <c r="I77" s="124"/>
      <c r="J77" s="124"/>
      <c r="K77" s="124"/>
      <c r="L77" s="124"/>
      <c r="M77" s="124"/>
      <c r="N77" s="150"/>
    </row>
    <row r="78" ht="17.4" spans="1:14">
      <c r="A78" s="61"/>
      <c r="B78" s="62" t="s">
        <v>15</v>
      </c>
      <c r="C78" s="118">
        <v>0.870533339819534</v>
      </c>
      <c r="D78" s="124">
        <v>0.838857786499353</v>
      </c>
      <c r="E78" s="119">
        <v>0.866523588873344</v>
      </c>
      <c r="F78" s="124">
        <v>0.8793</v>
      </c>
      <c r="G78" s="119">
        <v>0.9211</v>
      </c>
      <c r="H78" s="119"/>
      <c r="I78" s="119"/>
      <c r="J78" s="119"/>
      <c r="K78" s="119"/>
      <c r="L78" s="119"/>
      <c r="M78" s="119"/>
      <c r="N78" s="147"/>
    </row>
    <row r="79" ht="17.4" spans="1:14">
      <c r="A79" s="61"/>
      <c r="B79" s="62" t="s">
        <v>18</v>
      </c>
      <c r="C79" s="118">
        <v>0.73</v>
      </c>
      <c r="D79" s="124">
        <v>0.76</v>
      </c>
      <c r="E79" s="119">
        <v>0.68</v>
      </c>
      <c r="F79" s="124">
        <v>0.76</v>
      </c>
      <c r="G79" s="119">
        <v>0.9038</v>
      </c>
      <c r="H79" s="119"/>
      <c r="I79" s="119"/>
      <c r="J79" s="119"/>
      <c r="K79" s="119"/>
      <c r="L79" s="119"/>
      <c r="M79" s="119"/>
      <c r="N79" s="147"/>
    </row>
    <row r="80" ht="17.4" spans="1:14">
      <c r="A80" s="61"/>
      <c r="B80" s="30" t="s">
        <v>20</v>
      </c>
      <c r="C80" s="118">
        <v>0.945031088289399</v>
      </c>
      <c r="D80" s="124">
        <v>0.891252237536335</v>
      </c>
      <c r="E80" s="119">
        <v>0.876846573293788</v>
      </c>
      <c r="F80" s="124">
        <v>0.937</v>
      </c>
      <c r="G80" s="119">
        <v>0.975</v>
      </c>
      <c r="H80" s="119"/>
      <c r="I80" s="119"/>
      <c r="J80" s="119"/>
      <c r="K80" s="119"/>
      <c r="L80" s="119"/>
      <c r="M80" s="119"/>
      <c r="N80" s="147"/>
    </row>
    <row r="81" ht="17.4" spans="1:14">
      <c r="A81" s="61"/>
      <c r="B81" s="30" t="s">
        <v>16</v>
      </c>
      <c r="C81" s="118">
        <v>0.81</v>
      </c>
      <c r="D81" s="124">
        <v>0.823</v>
      </c>
      <c r="E81" s="119">
        <v>0.843</v>
      </c>
      <c r="F81" s="124">
        <v>0.849</v>
      </c>
      <c r="G81" s="119">
        <v>0.863</v>
      </c>
      <c r="H81" s="119"/>
      <c r="I81" s="119"/>
      <c r="J81" s="119"/>
      <c r="K81" s="119"/>
      <c r="L81" s="119"/>
      <c r="M81" s="119"/>
      <c r="N81" s="147"/>
    </row>
    <row r="82" ht="17.4" spans="1:14">
      <c r="A82" s="61"/>
      <c r="B82" s="30" t="s">
        <v>17</v>
      </c>
      <c r="C82" s="118">
        <v>0.925604974989861</v>
      </c>
      <c r="D82" s="124">
        <v>0.836156763590392</v>
      </c>
      <c r="E82" s="119">
        <v>0.901217057977959</v>
      </c>
      <c r="F82" s="124">
        <v>0.88</v>
      </c>
      <c r="G82" s="119">
        <v>0.9305</v>
      </c>
      <c r="H82" s="119"/>
      <c r="I82" s="119"/>
      <c r="J82" s="119"/>
      <c r="K82" s="119"/>
      <c r="L82" s="119"/>
      <c r="M82" s="119"/>
      <c r="N82" s="147"/>
    </row>
    <row r="83" ht="17.4" spans="1:14">
      <c r="A83" s="61"/>
      <c r="B83" s="30" t="s">
        <v>19</v>
      </c>
      <c r="C83" s="118">
        <v>0.1993</v>
      </c>
      <c r="D83" s="124">
        <f>VLOOKUP(B83,[1]总表!$B$73:$I$79,5,0)</f>
        <v>0.684057971014493</v>
      </c>
      <c r="E83" s="119">
        <v>0.261176470588235</v>
      </c>
      <c r="F83" s="124">
        <v>0.52</v>
      </c>
      <c r="G83" s="119">
        <v>0.7688</v>
      </c>
      <c r="H83" s="119"/>
      <c r="I83" s="119"/>
      <c r="J83" s="119"/>
      <c r="K83" s="119"/>
      <c r="L83" s="119"/>
      <c r="M83" s="119"/>
      <c r="N83" s="147"/>
    </row>
    <row r="84" ht="17.4" spans="1:14">
      <c r="A84" s="78"/>
      <c r="B84" s="49" t="s">
        <v>21</v>
      </c>
      <c r="C84" s="126">
        <v>0.960423387096774</v>
      </c>
      <c r="D84" s="127">
        <v>0.786850961538461</v>
      </c>
      <c r="E84" s="128">
        <v>0.967331423534597</v>
      </c>
      <c r="F84" s="124">
        <v>0.935470779220779</v>
      </c>
      <c r="G84" s="128">
        <v>0.8978</v>
      </c>
      <c r="H84" s="128"/>
      <c r="I84" s="128"/>
      <c r="J84" s="128"/>
      <c r="K84" s="128"/>
      <c r="L84" s="128"/>
      <c r="M84" s="128"/>
      <c r="N84" s="151"/>
    </row>
    <row r="85" ht="18.15" spans="1:14">
      <c r="A85" s="67"/>
      <c r="B85" s="38" t="s">
        <v>22</v>
      </c>
      <c r="C85" s="129">
        <f>AVERAGE(C77:C84)</f>
        <v>0.769184468754768</v>
      </c>
      <c r="D85" s="129">
        <f>AVERAGE(D77:D84)</f>
        <v>0.782833125644502</v>
      </c>
      <c r="E85" s="129">
        <f>AVERAGE(E77:E84)</f>
        <v>0.765294285950315</v>
      </c>
      <c r="F85" s="129">
        <f>AVERAGE(F77:F84)</f>
        <v>0.812283847402598</v>
      </c>
      <c r="G85" s="129">
        <f t="shared" ref="G85:N85" si="10">(G77+G78+G79+G80+G81+G82+G83)/7</f>
        <v>0.885828571428571</v>
      </c>
      <c r="H85" s="129">
        <f t="shared" si="10"/>
        <v>0</v>
      </c>
      <c r="I85" s="129">
        <f t="shared" si="10"/>
        <v>0</v>
      </c>
      <c r="J85" s="129">
        <f t="shared" si="10"/>
        <v>0</v>
      </c>
      <c r="K85" s="129">
        <f t="shared" si="10"/>
        <v>0</v>
      </c>
      <c r="L85" s="129">
        <f t="shared" si="10"/>
        <v>0</v>
      </c>
      <c r="M85" s="129">
        <f t="shared" si="10"/>
        <v>0</v>
      </c>
      <c r="N85" s="129">
        <f t="shared" si="10"/>
        <v>0</v>
      </c>
    </row>
    <row r="87" ht="36.15" spans="1:1">
      <c r="A87" s="20" t="s">
        <v>48</v>
      </c>
    </row>
    <row r="88" ht="24.75" spans="1:28">
      <c r="A88" s="21" t="s">
        <v>186</v>
      </c>
      <c r="B88" s="22" t="s">
        <v>13</v>
      </c>
      <c r="C88" s="23" t="s">
        <v>187</v>
      </c>
      <c r="D88" s="24" t="s">
        <v>188</v>
      </c>
      <c r="E88" s="24" t="s">
        <v>189</v>
      </c>
      <c r="F88" s="24" t="s">
        <v>190</v>
      </c>
      <c r="G88" s="24" t="s">
        <v>191</v>
      </c>
      <c r="H88" s="24" t="s">
        <v>192</v>
      </c>
      <c r="I88" s="24" t="s">
        <v>193</v>
      </c>
      <c r="J88" s="24" t="s">
        <v>194</v>
      </c>
      <c r="K88" s="24" t="s">
        <v>195</v>
      </c>
      <c r="L88" s="24" t="s">
        <v>196</v>
      </c>
      <c r="M88" s="24" t="s">
        <v>197</v>
      </c>
      <c r="N88" s="85" t="s">
        <v>198</v>
      </c>
      <c r="Q88" s="114" t="s">
        <v>187</v>
      </c>
      <c r="R88" s="114" t="s">
        <v>188</v>
      </c>
      <c r="S88" s="114" t="s">
        <v>189</v>
      </c>
      <c r="T88" s="114" t="s">
        <v>190</v>
      </c>
      <c r="U88" s="114" t="s">
        <v>191</v>
      </c>
      <c r="V88" s="114" t="s">
        <v>192</v>
      </c>
      <c r="W88" s="114" t="s">
        <v>193</v>
      </c>
      <c r="X88" s="114" t="s">
        <v>194</v>
      </c>
      <c r="Y88" s="114" t="s">
        <v>195</v>
      </c>
      <c r="Z88" s="114" t="s">
        <v>196</v>
      </c>
      <c r="AA88" s="114" t="s">
        <v>197</v>
      </c>
      <c r="AB88" s="114" t="s">
        <v>198</v>
      </c>
    </row>
    <row r="89" ht="17.4" spans="1:26">
      <c r="A89" s="57" t="s">
        <v>199</v>
      </c>
      <c r="B89" s="58" t="s">
        <v>14</v>
      </c>
      <c r="C89" s="130">
        <v>2150.083559</v>
      </c>
      <c r="D89" s="131">
        <v>2196.530028</v>
      </c>
      <c r="E89" s="131">
        <v>1900.779035</v>
      </c>
      <c r="F89" s="131">
        <v>1385.669577</v>
      </c>
      <c r="G89" s="131">
        <v>1013.25</v>
      </c>
      <c r="H89" s="131">
        <v>1029.28</v>
      </c>
      <c r="I89" s="131">
        <v>880.75</v>
      </c>
      <c r="J89" s="131">
        <v>937.96</v>
      </c>
      <c r="K89" s="131">
        <v>891.32</v>
      </c>
      <c r="L89" s="131">
        <v>813.23</v>
      </c>
      <c r="M89" s="131">
        <v>729.29</v>
      </c>
      <c r="N89" s="152">
        <v>778.29</v>
      </c>
      <c r="Q89" s="91">
        <v>386.2</v>
      </c>
      <c r="R89" s="91">
        <v>376.5</v>
      </c>
      <c r="S89" s="91">
        <v>329.37</v>
      </c>
      <c r="T89" s="91">
        <v>372.3</v>
      </c>
      <c r="U89" s="91">
        <v>354.95</v>
      </c>
      <c r="V89" s="91">
        <v>268.16</v>
      </c>
      <c r="W89" s="91">
        <v>293.39</v>
      </c>
      <c r="X89" s="91">
        <v>244.72</v>
      </c>
      <c r="Y89" s="91">
        <v>247.37119697</v>
      </c>
      <c r="Z89" s="91">
        <v>189.42</v>
      </c>
    </row>
    <row r="90" ht="17.4" spans="1:26">
      <c r="A90" s="61"/>
      <c r="B90" s="62" t="s">
        <v>15</v>
      </c>
      <c r="C90" s="74">
        <v>2653.48</v>
      </c>
      <c r="D90" s="75">
        <v>2331.22</v>
      </c>
      <c r="E90" s="75">
        <v>2160.01</v>
      </c>
      <c r="F90" s="75">
        <v>1902.83</v>
      </c>
      <c r="G90" s="75">
        <v>1664.9954034</v>
      </c>
      <c r="H90" s="75">
        <v>2198.13489635188</v>
      </c>
      <c r="I90" s="75">
        <v>1966.74</v>
      </c>
      <c r="J90" s="75">
        <v>1996.90056308</v>
      </c>
      <c r="K90" s="75">
        <v>1972.31500069</v>
      </c>
      <c r="L90" s="75">
        <v>1670.11128786</v>
      </c>
      <c r="M90" s="75">
        <v>1795.372847094</v>
      </c>
      <c r="N90" s="153">
        <v>1954.65</v>
      </c>
      <c r="Q90" s="116">
        <v>2587.5024258417</v>
      </c>
      <c r="R90" s="116">
        <v>2190.5647302502</v>
      </c>
      <c r="S90" s="116">
        <v>2134.813932043</v>
      </c>
      <c r="T90" s="116">
        <v>1723.04</v>
      </c>
      <c r="U90" s="116">
        <v>1813.46</v>
      </c>
      <c r="V90" s="116">
        <v>1807.33</v>
      </c>
      <c r="W90" s="116">
        <v>1325.74</v>
      </c>
      <c r="X90" s="116">
        <v>1174.71</v>
      </c>
      <c r="Y90" s="116">
        <v>1161.91</v>
      </c>
      <c r="Z90" s="116">
        <v>1179.48</v>
      </c>
    </row>
    <row r="91" ht="17.4" spans="1:26">
      <c r="A91" s="61"/>
      <c r="B91" s="62" t="s">
        <v>18</v>
      </c>
      <c r="C91" s="74">
        <v>1348.33</v>
      </c>
      <c r="D91" s="75">
        <v>1399.71</v>
      </c>
      <c r="E91" s="75">
        <v>907.25</v>
      </c>
      <c r="F91" s="75">
        <v>581.69</v>
      </c>
      <c r="G91" s="75">
        <v>477.61</v>
      </c>
      <c r="H91" s="75">
        <v>395.2</v>
      </c>
      <c r="I91" s="75">
        <v>405.12</v>
      </c>
      <c r="J91" s="75">
        <v>314.76</v>
      </c>
      <c r="K91" s="75">
        <v>394.71</v>
      </c>
      <c r="L91" s="75">
        <v>457.98</v>
      </c>
      <c r="M91" s="75">
        <v>42.88</v>
      </c>
      <c r="N91" s="153">
        <v>42.88</v>
      </c>
      <c r="Q91" s="116">
        <v>433.53</v>
      </c>
      <c r="R91" s="116">
        <v>294.07</v>
      </c>
      <c r="S91" s="116">
        <v>121.7</v>
      </c>
      <c r="T91" s="116">
        <v>237.94</v>
      </c>
      <c r="U91" s="116">
        <v>156.91</v>
      </c>
      <c r="V91" s="116">
        <v>226.6</v>
      </c>
      <c r="W91" s="116">
        <v>263.15</v>
      </c>
      <c r="X91" s="116">
        <v>259.96</v>
      </c>
      <c r="Y91" s="116">
        <v>353.6</v>
      </c>
      <c r="Z91" s="116">
        <v>217.87</v>
      </c>
    </row>
    <row r="92" ht="17.4" spans="1:26">
      <c r="A92" s="61"/>
      <c r="B92" s="30" t="s">
        <v>20</v>
      </c>
      <c r="C92" s="76">
        <v>0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108">
        <v>0</v>
      </c>
      <c r="Q92" s="116">
        <v>4.97</v>
      </c>
      <c r="R92" s="116">
        <v>4.35</v>
      </c>
      <c r="S92" s="116">
        <v>3.81</v>
      </c>
      <c r="T92" s="116">
        <v>4.01</v>
      </c>
      <c r="U92" s="116">
        <v>5.37</v>
      </c>
      <c r="V92" s="116">
        <v>5.26</v>
      </c>
      <c r="W92" s="116">
        <v>31.05</v>
      </c>
      <c r="X92" s="116">
        <v>61.57</v>
      </c>
      <c r="Y92" s="116">
        <v>110.94</v>
      </c>
      <c r="Z92" s="116">
        <v>279.5568900816</v>
      </c>
    </row>
    <row r="93" ht="17.4" spans="1:26">
      <c r="A93" s="61"/>
      <c r="B93" s="30" t="s">
        <v>16</v>
      </c>
      <c r="C93" s="76">
        <v>790.76</v>
      </c>
      <c r="D93" s="77">
        <v>928.66</v>
      </c>
      <c r="E93" s="77">
        <v>394.44</v>
      </c>
      <c r="F93" s="77">
        <v>249.36</v>
      </c>
      <c r="G93" s="77">
        <v>256.41</v>
      </c>
      <c r="H93" s="77">
        <v>282.18</v>
      </c>
      <c r="I93" s="77">
        <v>454.6552</v>
      </c>
      <c r="J93" s="77">
        <v>405.977041</v>
      </c>
      <c r="K93" s="77">
        <v>445.6337</v>
      </c>
      <c r="L93" s="77">
        <v>726.0147</v>
      </c>
      <c r="M93" s="77">
        <v>908.17</v>
      </c>
      <c r="N93" s="108">
        <v>523.3378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ht="17.4" spans="1:26">
      <c r="A94" s="61"/>
      <c r="B94" s="30" t="s">
        <v>17</v>
      </c>
      <c r="C94" s="132">
        <v>639.99</v>
      </c>
      <c r="D94" s="133">
        <v>638.89</v>
      </c>
      <c r="E94" s="133">
        <v>441.99</v>
      </c>
      <c r="F94" s="133">
        <v>685.01</v>
      </c>
      <c r="G94" s="133">
        <v>908.2724</v>
      </c>
      <c r="H94" s="133">
        <v>617.5969</v>
      </c>
      <c r="I94" s="133">
        <v>502.5452</v>
      </c>
      <c r="J94" s="133">
        <v>600.667041</v>
      </c>
      <c r="K94" s="133">
        <v>783.3237</v>
      </c>
      <c r="L94" s="133">
        <v>779.6047</v>
      </c>
      <c r="M94" s="133">
        <v>848.64</v>
      </c>
      <c r="N94" s="154">
        <v>684.6878</v>
      </c>
      <c r="Q94" s="115">
        <v>982.23</v>
      </c>
      <c r="R94" s="115">
        <v>837.94</v>
      </c>
      <c r="S94" s="115">
        <v>567.96</v>
      </c>
      <c r="T94" s="115">
        <v>815.88</v>
      </c>
      <c r="U94" s="115">
        <v>1149.55</v>
      </c>
      <c r="V94" s="115">
        <v>535.96</v>
      </c>
      <c r="W94" s="115">
        <v>418.301883525788</v>
      </c>
      <c r="X94" s="115">
        <v>538.61</v>
      </c>
      <c r="Y94" s="115">
        <v>817.3198</v>
      </c>
      <c r="Z94" s="115">
        <v>1065.1843735714</v>
      </c>
    </row>
    <row r="95" ht="17.4" spans="1:26">
      <c r="A95" s="61"/>
      <c r="B95" s="30" t="s">
        <v>19</v>
      </c>
      <c r="C95" s="74">
        <v>49.3</v>
      </c>
      <c r="D95" s="75">
        <v>15.82</v>
      </c>
      <c r="E95" s="75">
        <v>16.34</v>
      </c>
      <c r="F95" s="75">
        <v>18.25</v>
      </c>
      <c r="G95" s="75">
        <v>20.08</v>
      </c>
      <c r="H95" s="75">
        <v>26.99</v>
      </c>
      <c r="I95" s="75">
        <v>21.09</v>
      </c>
      <c r="J95" s="75">
        <v>32.85</v>
      </c>
      <c r="K95" s="75">
        <v>43.2</v>
      </c>
      <c r="L95" s="75">
        <v>71.21</v>
      </c>
      <c r="M95" s="75">
        <v>54.34</v>
      </c>
      <c r="N95" s="153">
        <v>112.75</v>
      </c>
      <c r="Q95" s="116">
        <v>101.48</v>
      </c>
      <c r="R95" s="116">
        <v>89.55</v>
      </c>
      <c r="S95" s="116">
        <v>85.05</v>
      </c>
      <c r="T95" s="116">
        <v>96.52</v>
      </c>
      <c r="U95" s="116">
        <v>75.88</v>
      </c>
      <c r="V95" s="116">
        <v>72.08</v>
      </c>
      <c r="W95" s="116">
        <v>96.77</v>
      </c>
      <c r="X95" s="116">
        <v>114.36</v>
      </c>
      <c r="Y95" s="116">
        <v>95.42</v>
      </c>
      <c r="Z95" s="116">
        <v>0</v>
      </c>
    </row>
    <row r="96" ht="18.15" spans="1:26">
      <c r="A96" s="67"/>
      <c r="B96" s="38" t="s">
        <v>22</v>
      </c>
      <c r="C96" s="39">
        <f>SUM(C89:C95)</f>
        <v>7631.943559</v>
      </c>
      <c r="D96" s="40">
        <f>SUM(D89:D95)</f>
        <v>7510.830028</v>
      </c>
      <c r="E96" s="40">
        <f t="shared" ref="E96:N96" si="11">SUM(E89:E95)</f>
        <v>5820.809035</v>
      </c>
      <c r="F96" s="40">
        <f t="shared" si="11"/>
        <v>4822.809577</v>
      </c>
      <c r="G96" s="40">
        <f t="shared" si="11"/>
        <v>4340.6178034</v>
      </c>
      <c r="H96" s="40">
        <f t="shared" si="11"/>
        <v>4549.38179635188</v>
      </c>
      <c r="I96" s="40">
        <f t="shared" si="11"/>
        <v>4230.9004</v>
      </c>
      <c r="J96" s="40">
        <f t="shared" si="11"/>
        <v>4289.11464508</v>
      </c>
      <c r="K96" s="40">
        <f t="shared" si="11"/>
        <v>4530.50240069</v>
      </c>
      <c r="L96" s="40">
        <f t="shared" si="11"/>
        <v>4518.15068786</v>
      </c>
      <c r="M96" s="40">
        <f t="shared" si="11"/>
        <v>4378.692847094</v>
      </c>
      <c r="N96" s="95">
        <f t="shared" si="11"/>
        <v>4096.5956</v>
      </c>
      <c r="O96" s="91"/>
      <c r="P96" s="91"/>
      <c r="Q96" s="91">
        <f t="shared" ref="Q96:Z96" si="12">SUM(Q89:Q95)</f>
        <v>4968.2724258417</v>
      </c>
      <c r="R96" s="91">
        <f t="shared" si="12"/>
        <v>4295.8647302502</v>
      </c>
      <c r="S96" s="91">
        <f t="shared" si="12"/>
        <v>3740.573932043</v>
      </c>
      <c r="T96" s="91">
        <f t="shared" si="12"/>
        <v>4034.18</v>
      </c>
      <c r="U96" s="91">
        <f t="shared" si="12"/>
        <v>4311.36</v>
      </c>
      <c r="V96" s="91">
        <f t="shared" si="12"/>
        <v>3807.42</v>
      </c>
      <c r="W96" s="91">
        <f t="shared" si="12"/>
        <v>3132.72188352579</v>
      </c>
      <c r="X96" s="91">
        <f t="shared" si="12"/>
        <v>2935.47</v>
      </c>
      <c r="Y96" s="91">
        <f t="shared" si="12"/>
        <v>3297.26099697</v>
      </c>
      <c r="Z96" s="91">
        <f t="shared" si="12"/>
        <v>3426.491263653</v>
      </c>
    </row>
    <row r="97" ht="17.4" spans="1:14">
      <c r="A97" s="70" t="s">
        <v>200</v>
      </c>
      <c r="B97" s="71" t="s">
        <v>14</v>
      </c>
      <c r="C97" s="134">
        <v>386.2</v>
      </c>
      <c r="D97" s="135">
        <v>376.5</v>
      </c>
      <c r="E97" s="135">
        <v>329.37</v>
      </c>
      <c r="F97" s="135">
        <v>372.3</v>
      </c>
      <c r="G97" s="135">
        <v>354.95</v>
      </c>
      <c r="H97" s="135">
        <v>268.16</v>
      </c>
      <c r="I97" s="135">
        <v>293.39</v>
      </c>
      <c r="J97" s="135">
        <v>244.72</v>
      </c>
      <c r="K97" s="135">
        <v>247.37119697</v>
      </c>
      <c r="L97" s="135">
        <v>189.42</v>
      </c>
      <c r="M97" s="155">
        <v>172.66</v>
      </c>
      <c r="N97" s="156">
        <v>132.84</v>
      </c>
    </row>
    <row r="98" ht="17.4" spans="1:14">
      <c r="A98" s="61"/>
      <c r="B98" s="62" t="s">
        <v>15</v>
      </c>
      <c r="C98" s="74">
        <v>2587.5024258417</v>
      </c>
      <c r="D98" s="75">
        <v>2190.5647302502</v>
      </c>
      <c r="E98" s="75">
        <v>2134.813932043</v>
      </c>
      <c r="F98" s="75">
        <v>1723.04</v>
      </c>
      <c r="G98" s="75">
        <v>1813.46</v>
      </c>
      <c r="H98" s="75">
        <v>1807.33</v>
      </c>
      <c r="I98" s="75">
        <v>1325.74</v>
      </c>
      <c r="J98" s="75">
        <v>1174.71</v>
      </c>
      <c r="K98" s="75">
        <v>1161.91</v>
      </c>
      <c r="L98" s="75">
        <v>1179.48</v>
      </c>
      <c r="M98" s="77">
        <v>1231.06</v>
      </c>
      <c r="N98" s="108">
        <v>1418.51</v>
      </c>
    </row>
    <row r="99" ht="17.4" spans="1:14">
      <c r="A99" s="61"/>
      <c r="B99" s="62" t="s">
        <v>18</v>
      </c>
      <c r="C99" s="74">
        <v>433.53</v>
      </c>
      <c r="D99" s="75">
        <v>294.07</v>
      </c>
      <c r="E99" s="75">
        <v>121.7</v>
      </c>
      <c r="F99" s="75">
        <v>237.94</v>
      </c>
      <c r="G99" s="75">
        <v>156.91</v>
      </c>
      <c r="H99" s="75">
        <v>226.6</v>
      </c>
      <c r="I99" s="75">
        <v>263.15</v>
      </c>
      <c r="J99" s="75">
        <v>259.96</v>
      </c>
      <c r="K99" s="75">
        <v>353.6</v>
      </c>
      <c r="L99" s="75">
        <v>217.87</v>
      </c>
      <c r="M99" s="77">
        <v>614</v>
      </c>
      <c r="N99" s="108">
        <v>780.24</v>
      </c>
    </row>
    <row r="100" ht="17.4" spans="1:14">
      <c r="A100" s="61"/>
      <c r="B100" s="30" t="s">
        <v>20</v>
      </c>
      <c r="C100" s="74">
        <v>4.97</v>
      </c>
      <c r="D100" s="75">
        <v>4.35</v>
      </c>
      <c r="E100" s="75">
        <v>3.81</v>
      </c>
      <c r="F100" s="75">
        <v>4.01</v>
      </c>
      <c r="G100" s="75">
        <v>5.37</v>
      </c>
      <c r="H100" s="75">
        <v>5.26</v>
      </c>
      <c r="I100" s="75">
        <v>31.05</v>
      </c>
      <c r="J100" s="75">
        <v>61.57</v>
      </c>
      <c r="K100" s="75">
        <v>110.94</v>
      </c>
      <c r="L100" s="75">
        <v>279.5568900816</v>
      </c>
      <c r="M100" s="77">
        <v>409.7</v>
      </c>
      <c r="N100" s="108">
        <v>464.52</v>
      </c>
    </row>
    <row r="101" ht="17.4" spans="1:14">
      <c r="A101" s="61"/>
      <c r="B101" s="30" t="s">
        <v>16</v>
      </c>
      <c r="C101" s="76">
        <v>472.36</v>
      </c>
      <c r="D101" s="77">
        <v>502.89</v>
      </c>
      <c r="E101" s="77">
        <v>497.87</v>
      </c>
      <c r="F101" s="77">
        <v>784.49</v>
      </c>
      <c r="G101" s="77">
        <v>755.24</v>
      </c>
      <c r="H101" s="77">
        <v>892.03</v>
      </c>
      <c r="I101" s="77">
        <v>704.32</v>
      </c>
      <c r="J101" s="77">
        <v>541.54</v>
      </c>
      <c r="K101" s="77">
        <v>510.7</v>
      </c>
      <c r="L101" s="77">
        <v>494.98</v>
      </c>
      <c r="M101" s="77">
        <v>559.5</v>
      </c>
      <c r="N101" s="108">
        <v>613.04</v>
      </c>
    </row>
    <row r="102" ht="17.4" spans="1:14">
      <c r="A102" s="61"/>
      <c r="B102" s="30" t="s">
        <v>17</v>
      </c>
      <c r="C102" s="132">
        <v>982.23</v>
      </c>
      <c r="D102" s="133">
        <v>837.94</v>
      </c>
      <c r="E102" s="133">
        <v>567.96</v>
      </c>
      <c r="F102" s="133">
        <v>815.88</v>
      </c>
      <c r="G102" s="133">
        <v>1149.55</v>
      </c>
      <c r="H102" s="133">
        <v>535.96</v>
      </c>
      <c r="I102" s="133">
        <v>418.301883525788</v>
      </c>
      <c r="J102" s="133">
        <v>538.61</v>
      </c>
      <c r="K102" s="133">
        <v>817.3198</v>
      </c>
      <c r="L102" s="133">
        <v>1065.1843735714</v>
      </c>
      <c r="M102" s="77">
        <v>1317</v>
      </c>
      <c r="N102" s="108">
        <v>268.16</v>
      </c>
    </row>
    <row r="103" ht="17.4" spans="1:14">
      <c r="A103" s="61"/>
      <c r="B103" s="30" t="s">
        <v>19</v>
      </c>
      <c r="C103" s="74">
        <v>101.48</v>
      </c>
      <c r="D103" s="75">
        <v>89.55</v>
      </c>
      <c r="E103" s="75">
        <v>85.05</v>
      </c>
      <c r="F103" s="75">
        <v>96.52</v>
      </c>
      <c r="G103" s="75">
        <v>75.88</v>
      </c>
      <c r="H103" s="75">
        <v>72.08</v>
      </c>
      <c r="I103" s="75">
        <v>96.77</v>
      </c>
      <c r="J103" s="75">
        <v>114.36</v>
      </c>
      <c r="K103" s="75">
        <v>95.42</v>
      </c>
      <c r="L103" s="75">
        <v>0</v>
      </c>
      <c r="M103" s="77">
        <v>88.42</v>
      </c>
      <c r="N103" s="108">
        <v>63.22</v>
      </c>
    </row>
    <row r="104" ht="18.15" spans="1:14">
      <c r="A104" s="67"/>
      <c r="B104" s="38" t="s">
        <v>22</v>
      </c>
      <c r="C104" s="39">
        <f t="shared" ref="C104:N104" si="13">SUM(C97:C103)</f>
        <v>4968.2724258417</v>
      </c>
      <c r="D104" s="40">
        <f t="shared" si="13"/>
        <v>4295.8647302502</v>
      </c>
      <c r="E104" s="40">
        <f t="shared" si="13"/>
        <v>3740.573932043</v>
      </c>
      <c r="F104" s="40">
        <f t="shared" si="13"/>
        <v>4034.18</v>
      </c>
      <c r="G104" s="40">
        <f t="shared" si="13"/>
        <v>4311.36</v>
      </c>
      <c r="H104" s="40">
        <f t="shared" si="13"/>
        <v>3807.42</v>
      </c>
      <c r="I104" s="40">
        <f t="shared" si="13"/>
        <v>3132.72188352579</v>
      </c>
      <c r="J104" s="40">
        <f t="shared" si="13"/>
        <v>2935.47</v>
      </c>
      <c r="K104" s="40">
        <f t="shared" si="13"/>
        <v>3297.26099697</v>
      </c>
      <c r="L104" s="40">
        <f t="shared" si="13"/>
        <v>3426.491263653</v>
      </c>
      <c r="M104" s="40">
        <f t="shared" si="13"/>
        <v>4392.34</v>
      </c>
      <c r="N104" s="40">
        <f t="shared" si="13"/>
        <v>3740.53</v>
      </c>
    </row>
    <row r="105" ht="17.4" spans="1:14">
      <c r="A105" s="70" t="s">
        <v>201</v>
      </c>
      <c r="B105" s="71" t="s">
        <v>14</v>
      </c>
      <c r="C105" s="72">
        <v>137.34</v>
      </c>
      <c r="D105" s="73">
        <v>190.93</v>
      </c>
      <c r="E105" s="73">
        <v>215.76</v>
      </c>
      <c r="F105" s="73">
        <v>253.94</v>
      </c>
      <c r="G105" s="136">
        <v>250.12</v>
      </c>
      <c r="H105" s="135"/>
      <c r="I105" s="135"/>
      <c r="J105" s="135"/>
      <c r="K105" s="135"/>
      <c r="L105" s="135"/>
      <c r="M105" s="155"/>
      <c r="N105" s="156"/>
    </row>
    <row r="106" ht="17.4" spans="1:14">
      <c r="A106" s="61"/>
      <c r="B106" s="62" t="s">
        <v>15</v>
      </c>
      <c r="C106" s="72">
        <v>1583.02</v>
      </c>
      <c r="D106" s="73">
        <v>1587.87846932183</v>
      </c>
      <c r="E106" s="73">
        <v>1404.92</v>
      </c>
      <c r="F106" s="73">
        <v>1443.41</v>
      </c>
      <c r="G106" s="75">
        <v>1623.31</v>
      </c>
      <c r="H106" s="75"/>
      <c r="I106" s="75"/>
      <c r="J106" s="75"/>
      <c r="K106" s="75"/>
      <c r="L106" s="75"/>
      <c r="M106" s="77"/>
      <c r="N106" s="108"/>
    </row>
    <row r="107" ht="17.4" spans="1:14">
      <c r="A107" s="61"/>
      <c r="B107" s="62" t="s">
        <v>18</v>
      </c>
      <c r="C107" s="72">
        <v>1013.35</v>
      </c>
      <c r="D107" s="73">
        <v>946.49</v>
      </c>
      <c r="E107" s="73">
        <v>875.65</v>
      </c>
      <c r="F107" s="73">
        <v>1193.44</v>
      </c>
      <c r="G107" s="75">
        <v>220.56</v>
      </c>
      <c r="H107" s="75"/>
      <c r="I107" s="75"/>
      <c r="J107" s="75"/>
      <c r="K107" s="75"/>
      <c r="L107" s="75"/>
      <c r="M107" s="77"/>
      <c r="N107" s="108"/>
    </row>
    <row r="108" ht="17.4" spans="1:14">
      <c r="A108" s="61"/>
      <c r="B108" s="30" t="s">
        <v>20</v>
      </c>
      <c r="C108" s="72">
        <v>541.34</v>
      </c>
      <c r="D108" s="73">
        <v>494.72</v>
      </c>
      <c r="E108" s="135">
        <v>381.73</v>
      </c>
      <c r="F108" s="73">
        <v>506.33</v>
      </c>
      <c r="G108" s="75">
        <v>310.94</v>
      </c>
      <c r="H108" s="75"/>
      <c r="I108" s="75"/>
      <c r="J108" s="75"/>
      <c r="K108" s="75"/>
      <c r="L108" s="75"/>
      <c r="M108" s="77"/>
      <c r="N108" s="108"/>
    </row>
    <row r="109" ht="17.4" spans="1:14">
      <c r="A109" s="61"/>
      <c r="B109" s="30" t="s">
        <v>16</v>
      </c>
      <c r="C109" s="72">
        <v>768.53</v>
      </c>
      <c r="D109" s="73">
        <v>762.18</v>
      </c>
      <c r="E109" s="135">
        <v>773.04</v>
      </c>
      <c r="F109" s="73">
        <v>619.89</v>
      </c>
      <c r="G109" s="75">
        <v>606.34</v>
      </c>
      <c r="H109" s="77"/>
      <c r="I109" s="77"/>
      <c r="J109" s="77"/>
      <c r="K109" s="77"/>
      <c r="L109" s="77"/>
      <c r="M109" s="77"/>
      <c r="N109" s="108"/>
    </row>
    <row r="110" ht="17.4" spans="1:14">
      <c r="A110" s="61"/>
      <c r="B110" s="30" t="s">
        <v>17</v>
      </c>
      <c r="C110" s="72">
        <v>513.59</v>
      </c>
      <c r="D110" s="73">
        <v>1889.87</v>
      </c>
      <c r="E110" s="135">
        <v>2142.74</v>
      </c>
      <c r="F110" s="73">
        <v>614.98</v>
      </c>
      <c r="G110" s="75">
        <v>535.51</v>
      </c>
      <c r="H110" s="133"/>
      <c r="I110" s="133"/>
      <c r="J110" s="133"/>
      <c r="K110" s="133"/>
      <c r="L110" s="133"/>
      <c r="M110" s="77"/>
      <c r="N110" s="108"/>
    </row>
    <row r="111" ht="17.4" spans="1:14">
      <c r="A111" s="61"/>
      <c r="B111" s="30" t="s">
        <v>19</v>
      </c>
      <c r="C111" s="72">
        <v>89.09</v>
      </c>
      <c r="D111" s="73">
        <v>142.06</v>
      </c>
      <c r="E111" s="135">
        <v>155.51</v>
      </c>
      <c r="F111" s="73">
        <v>134.8</v>
      </c>
      <c r="G111" s="75">
        <v>99.02</v>
      </c>
      <c r="H111" s="75"/>
      <c r="I111" s="75"/>
      <c r="J111" s="75"/>
      <c r="K111" s="75"/>
      <c r="L111" s="75"/>
      <c r="M111" s="77"/>
      <c r="N111" s="108"/>
    </row>
    <row r="112" ht="17.4" spans="1:14">
      <c r="A112" s="78"/>
      <c r="B112" s="49" t="s">
        <v>21</v>
      </c>
      <c r="C112" s="79">
        <v>159.55</v>
      </c>
      <c r="D112" s="137">
        <v>126.864</v>
      </c>
      <c r="E112" s="135">
        <v>184.75</v>
      </c>
      <c r="F112" s="73">
        <v>148.41</v>
      </c>
      <c r="G112" s="80">
        <v>107.37</v>
      </c>
      <c r="H112" s="80"/>
      <c r="I112" s="80"/>
      <c r="J112" s="80"/>
      <c r="K112" s="80"/>
      <c r="L112" s="80"/>
      <c r="M112" s="109"/>
      <c r="N112" s="157"/>
    </row>
    <row r="113" ht="18.15" spans="1:14">
      <c r="A113" s="67"/>
      <c r="B113" s="38" t="s">
        <v>22</v>
      </c>
      <c r="C113" s="68">
        <f t="shared" ref="C113:N113" si="14">SUM(C105:C111)</f>
        <v>4646.26</v>
      </c>
      <c r="D113" s="69">
        <f t="shared" si="14"/>
        <v>6014.12846932183</v>
      </c>
      <c r="E113" s="69">
        <f>SUM(E105:E112)</f>
        <v>6134.1</v>
      </c>
      <c r="F113" s="69">
        <f t="shared" si="14"/>
        <v>4766.79</v>
      </c>
      <c r="G113" s="69">
        <f t="shared" si="14"/>
        <v>3645.8</v>
      </c>
      <c r="H113" s="69">
        <f t="shared" si="14"/>
        <v>0</v>
      </c>
      <c r="I113" s="69">
        <f t="shared" si="14"/>
        <v>0</v>
      </c>
      <c r="J113" s="69">
        <f t="shared" si="14"/>
        <v>0</v>
      </c>
      <c r="K113" s="69">
        <f t="shared" si="14"/>
        <v>0</v>
      </c>
      <c r="L113" s="69">
        <f t="shared" si="14"/>
        <v>0</v>
      </c>
      <c r="M113" s="69">
        <f t="shared" si="14"/>
        <v>0</v>
      </c>
      <c r="N113" s="69">
        <f t="shared" si="14"/>
        <v>0</v>
      </c>
    </row>
    <row r="115" ht="36.15" spans="1:1">
      <c r="A115" s="20" t="s">
        <v>203</v>
      </c>
    </row>
    <row r="116" ht="24.75" spans="1:28">
      <c r="A116" s="21" t="s">
        <v>186</v>
      </c>
      <c r="B116" s="22" t="s">
        <v>13</v>
      </c>
      <c r="C116" s="23" t="s">
        <v>187</v>
      </c>
      <c r="D116" s="24" t="s">
        <v>188</v>
      </c>
      <c r="E116" s="24" t="s">
        <v>189</v>
      </c>
      <c r="F116" s="24" t="s">
        <v>190</v>
      </c>
      <c r="G116" s="24" t="s">
        <v>191</v>
      </c>
      <c r="H116" s="24" t="s">
        <v>192</v>
      </c>
      <c r="I116" s="24" t="s">
        <v>193</v>
      </c>
      <c r="J116" s="24" t="s">
        <v>194</v>
      </c>
      <c r="K116" s="24" t="s">
        <v>195</v>
      </c>
      <c r="L116" s="24" t="s">
        <v>196</v>
      </c>
      <c r="M116" s="24" t="s">
        <v>197</v>
      </c>
      <c r="N116" s="85" t="s">
        <v>198</v>
      </c>
      <c r="Q116" s="114" t="s">
        <v>187</v>
      </c>
      <c r="R116" s="114" t="s">
        <v>188</v>
      </c>
      <c r="S116" s="114" t="s">
        <v>189</v>
      </c>
      <c r="T116" s="114" t="s">
        <v>190</v>
      </c>
      <c r="U116" s="114" t="s">
        <v>191</v>
      </c>
      <c r="V116" s="114" t="s">
        <v>192</v>
      </c>
      <c r="W116" s="114" t="s">
        <v>193</v>
      </c>
      <c r="X116" s="114" t="s">
        <v>194</v>
      </c>
      <c r="Y116" s="114" t="s">
        <v>195</v>
      </c>
      <c r="Z116" s="114" t="s">
        <v>196</v>
      </c>
      <c r="AA116" s="114" t="s">
        <v>197</v>
      </c>
      <c r="AB116" s="114" t="s">
        <v>198</v>
      </c>
    </row>
    <row r="117" ht="17.4" spans="1:26">
      <c r="A117" s="57" t="s">
        <v>199</v>
      </c>
      <c r="B117" s="58" t="s">
        <v>14</v>
      </c>
      <c r="C117" s="138">
        <v>2294.92</v>
      </c>
      <c r="D117" s="139">
        <v>1526.94</v>
      </c>
      <c r="E117" s="139">
        <v>5564.04</v>
      </c>
      <c r="F117" s="139">
        <v>3614.73</v>
      </c>
      <c r="G117" s="139">
        <v>3974.57</v>
      </c>
      <c r="H117" s="139">
        <v>3411.63</v>
      </c>
      <c r="I117" s="158">
        <v>4195.9</v>
      </c>
      <c r="J117" s="139">
        <v>2949.9</v>
      </c>
      <c r="K117" s="139">
        <v>3054.07</v>
      </c>
      <c r="L117" s="139">
        <v>1331.56</v>
      </c>
      <c r="M117" s="139">
        <v>2756.66</v>
      </c>
      <c r="N117" s="159">
        <v>2871</v>
      </c>
      <c r="Q117" s="165">
        <v>2739.48</v>
      </c>
      <c r="R117" s="165">
        <v>182.28</v>
      </c>
      <c r="S117" s="165">
        <v>2767.25</v>
      </c>
      <c r="T117" s="165">
        <v>862.57</v>
      </c>
      <c r="U117" s="165">
        <v>1262.6</v>
      </c>
      <c r="V117" s="165">
        <v>2584.79</v>
      </c>
      <c r="W117" s="165">
        <v>1821.09</v>
      </c>
      <c r="X117" s="166">
        <v>1526.61</v>
      </c>
      <c r="Y117" s="166">
        <v>1671.32</v>
      </c>
      <c r="Z117" s="166">
        <v>1659</v>
      </c>
    </row>
    <row r="118" ht="17.4" spans="1:26">
      <c r="A118" s="61"/>
      <c r="B118" s="62" t="s">
        <v>15</v>
      </c>
      <c r="C118" s="140">
        <v>1554</v>
      </c>
      <c r="D118" s="141">
        <v>3090.8</v>
      </c>
      <c r="E118" s="141">
        <v>6507.08</v>
      </c>
      <c r="F118" s="141">
        <v>2867</v>
      </c>
      <c r="G118" s="141">
        <v>2688.73</v>
      </c>
      <c r="H118" s="141">
        <v>1410.95</v>
      </c>
      <c r="I118" s="141">
        <v>2660.83</v>
      </c>
      <c r="J118" s="141">
        <v>1237.27</v>
      </c>
      <c r="K118" s="160">
        <v>5454</v>
      </c>
      <c r="L118" s="141">
        <v>1406.87</v>
      </c>
      <c r="M118" s="141">
        <v>2660.83</v>
      </c>
      <c r="N118" s="161">
        <v>791</v>
      </c>
      <c r="Q118" s="167">
        <v>2598</v>
      </c>
      <c r="R118" s="167">
        <v>848</v>
      </c>
      <c r="S118" s="167">
        <v>2557.270075</v>
      </c>
      <c r="T118" s="167">
        <v>2312.13</v>
      </c>
      <c r="U118" s="167">
        <v>4846.96452</v>
      </c>
      <c r="V118" s="167">
        <v>2786</v>
      </c>
      <c r="W118" s="167">
        <v>1291</v>
      </c>
      <c r="X118" s="167">
        <v>2223</v>
      </c>
      <c r="Y118" s="116">
        <v>3741.7369</v>
      </c>
      <c r="Z118" s="167">
        <v>2467.28189</v>
      </c>
    </row>
    <row r="119" ht="17.4" spans="1:26">
      <c r="A119" s="61"/>
      <c r="B119" s="62" t="s">
        <v>18</v>
      </c>
      <c r="C119" s="142">
        <v>389</v>
      </c>
      <c r="D119" s="143">
        <v>857</v>
      </c>
      <c r="E119" s="143">
        <v>585</v>
      </c>
      <c r="F119" s="143">
        <v>585</v>
      </c>
      <c r="G119" s="143">
        <v>927</v>
      </c>
      <c r="H119" s="143">
        <v>635</v>
      </c>
      <c r="I119" s="143">
        <v>650</v>
      </c>
      <c r="J119" s="143">
        <v>950</v>
      </c>
      <c r="K119" s="143">
        <v>896</v>
      </c>
      <c r="L119" s="143">
        <v>1234</v>
      </c>
      <c r="M119" s="143">
        <v>900</v>
      </c>
      <c r="N119" s="162">
        <v>550</v>
      </c>
      <c r="Q119" s="168">
        <v>1160</v>
      </c>
      <c r="R119" s="168">
        <v>224</v>
      </c>
      <c r="S119" s="168">
        <v>524</v>
      </c>
      <c r="T119" s="168">
        <v>518</v>
      </c>
      <c r="U119" s="169">
        <v>700</v>
      </c>
      <c r="V119" s="169">
        <v>846</v>
      </c>
      <c r="W119" s="169">
        <v>709</v>
      </c>
      <c r="X119" s="169">
        <v>542</v>
      </c>
      <c r="Y119" s="169">
        <v>510</v>
      </c>
      <c r="Z119" s="169">
        <v>1251</v>
      </c>
    </row>
    <row r="120" ht="17.4" spans="1:26">
      <c r="A120" s="61"/>
      <c r="B120" s="30" t="s">
        <v>20</v>
      </c>
      <c r="C120" s="76">
        <v>0</v>
      </c>
      <c r="D120" s="77"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108">
        <v>0</v>
      </c>
      <c r="Q120" s="116">
        <v>0</v>
      </c>
      <c r="R120" s="116">
        <v>0</v>
      </c>
      <c r="S120" s="116">
        <v>0</v>
      </c>
      <c r="T120" s="116">
        <v>10.8</v>
      </c>
      <c r="U120" s="116">
        <v>0</v>
      </c>
      <c r="V120" s="116">
        <v>5.63</v>
      </c>
      <c r="W120" s="116">
        <v>0</v>
      </c>
      <c r="X120" s="116">
        <v>0</v>
      </c>
      <c r="Y120" s="116">
        <v>0</v>
      </c>
      <c r="Z120" s="116">
        <v>206.8179</v>
      </c>
    </row>
    <row r="121" ht="17.4" spans="1:26">
      <c r="A121" s="61"/>
      <c r="B121" s="30" t="s">
        <v>16</v>
      </c>
      <c r="C121" s="76">
        <v>2223</v>
      </c>
      <c r="D121" s="77">
        <v>3360.5</v>
      </c>
      <c r="E121" s="77">
        <v>3396.8</v>
      </c>
      <c r="F121" s="77">
        <v>1077</v>
      </c>
      <c r="G121" s="77">
        <v>77.6</v>
      </c>
      <c r="H121" s="77">
        <v>713.9</v>
      </c>
      <c r="I121" s="77">
        <v>1568</v>
      </c>
      <c r="J121" s="77">
        <v>910.6</v>
      </c>
      <c r="K121" s="77">
        <v>832.5</v>
      </c>
      <c r="L121" s="77">
        <v>1749</v>
      </c>
      <c r="M121" s="77">
        <v>1126</v>
      </c>
      <c r="N121" s="108">
        <v>803.6</v>
      </c>
      <c r="Q121" s="167">
        <v>1441.325626</v>
      </c>
      <c r="R121" s="167">
        <v>1129.6</v>
      </c>
      <c r="S121" s="104">
        <v>1418</v>
      </c>
      <c r="T121" s="104">
        <v>1358</v>
      </c>
      <c r="U121" s="116">
        <v>80</v>
      </c>
      <c r="V121" s="116">
        <v>154.5</v>
      </c>
      <c r="W121" s="116">
        <v>668</v>
      </c>
      <c r="X121" s="116">
        <v>1394</v>
      </c>
      <c r="Y121" s="116">
        <v>502</v>
      </c>
      <c r="Z121" s="116">
        <v>870</v>
      </c>
    </row>
    <row r="122" ht="17.4" spans="1:26">
      <c r="A122" s="61"/>
      <c r="B122" s="30" t="s">
        <v>17</v>
      </c>
      <c r="C122" s="76">
        <v>1600</v>
      </c>
      <c r="D122" s="77">
        <v>510</v>
      </c>
      <c r="E122" s="77">
        <v>550</v>
      </c>
      <c r="F122" s="77">
        <v>530</v>
      </c>
      <c r="G122" s="77">
        <v>460</v>
      </c>
      <c r="H122" s="77">
        <v>787</v>
      </c>
      <c r="I122" s="77">
        <v>670</v>
      </c>
      <c r="J122" s="77">
        <v>800</v>
      </c>
      <c r="K122" s="77">
        <v>602</v>
      </c>
      <c r="L122" s="77">
        <v>640</v>
      </c>
      <c r="M122" s="77">
        <v>780</v>
      </c>
      <c r="N122" s="108">
        <v>530</v>
      </c>
      <c r="Q122" s="167">
        <v>1230</v>
      </c>
      <c r="R122" s="167">
        <v>660</v>
      </c>
      <c r="S122" s="167">
        <v>1360</v>
      </c>
      <c r="T122" s="104">
        <v>930</v>
      </c>
      <c r="U122" s="116">
        <v>1474</v>
      </c>
      <c r="V122" s="116">
        <v>1250</v>
      </c>
      <c r="W122" s="116">
        <v>980</v>
      </c>
      <c r="X122" s="116">
        <v>1350</v>
      </c>
      <c r="Y122" s="116">
        <v>910</v>
      </c>
      <c r="Z122" s="116">
        <v>840</v>
      </c>
    </row>
    <row r="123" ht="17.4" spans="1:26">
      <c r="A123" s="61"/>
      <c r="B123" s="30" t="s">
        <v>19</v>
      </c>
      <c r="C123" s="63">
        <v>10.827904</v>
      </c>
      <c r="D123" s="64">
        <v>237</v>
      </c>
      <c r="E123" s="64">
        <v>200</v>
      </c>
      <c r="F123" s="64">
        <v>498.11</v>
      </c>
      <c r="G123" s="64">
        <v>128</v>
      </c>
      <c r="H123" s="64">
        <v>0</v>
      </c>
      <c r="I123" s="64">
        <v>182</v>
      </c>
      <c r="J123" s="64">
        <v>209</v>
      </c>
      <c r="K123" s="64">
        <v>13.7</v>
      </c>
      <c r="L123" s="64">
        <v>16</v>
      </c>
      <c r="M123" s="64">
        <v>0</v>
      </c>
      <c r="N123" s="101">
        <v>488</v>
      </c>
      <c r="Q123" s="104">
        <v>97</v>
      </c>
      <c r="R123" s="104">
        <v>0</v>
      </c>
      <c r="S123" s="104">
        <v>39</v>
      </c>
      <c r="T123" s="104">
        <v>87.75</v>
      </c>
      <c r="U123" s="104">
        <v>0</v>
      </c>
      <c r="V123" s="104">
        <v>0</v>
      </c>
      <c r="W123" s="115">
        <v>77</v>
      </c>
      <c r="X123" s="115">
        <v>14</v>
      </c>
      <c r="Y123" s="115">
        <v>17</v>
      </c>
      <c r="Z123" s="170">
        <v>10</v>
      </c>
    </row>
    <row r="124" ht="18.15" spans="1:26">
      <c r="A124" s="67"/>
      <c r="B124" s="38" t="s">
        <v>22</v>
      </c>
      <c r="C124" s="39">
        <f>SUM(C117:C123)</f>
        <v>8071.747904</v>
      </c>
      <c r="D124" s="40">
        <f>SUM(D117:D123)</f>
        <v>9582.24</v>
      </c>
      <c r="E124" s="40">
        <f>SUM(E117:E123)</f>
        <v>16802.92</v>
      </c>
      <c r="F124" s="40">
        <f t="shared" ref="F124:N124" si="15">SUM(F117:F123)</f>
        <v>9171.84</v>
      </c>
      <c r="G124" s="40">
        <f t="shared" si="15"/>
        <v>8255.9</v>
      </c>
      <c r="H124" s="40">
        <f t="shared" si="15"/>
        <v>6958.48</v>
      </c>
      <c r="I124" s="40">
        <f t="shared" si="15"/>
        <v>9926.73</v>
      </c>
      <c r="J124" s="40">
        <f t="shared" si="15"/>
        <v>7056.77</v>
      </c>
      <c r="K124" s="40">
        <f t="shared" si="15"/>
        <v>10852.27</v>
      </c>
      <c r="L124" s="40">
        <f t="shared" si="15"/>
        <v>6377.43</v>
      </c>
      <c r="M124" s="40">
        <f t="shared" si="15"/>
        <v>8223.49</v>
      </c>
      <c r="N124" s="95">
        <f t="shared" si="15"/>
        <v>6033.6</v>
      </c>
      <c r="Q124" s="104">
        <f>SUM(Q117:Q123)</f>
        <v>9265.805626</v>
      </c>
      <c r="R124" s="104">
        <f>SUM(R117:R123)</f>
        <v>3043.88</v>
      </c>
      <c r="S124" s="104">
        <f t="shared" ref="S124:Z124" si="16">SUM(S117:S123)</f>
        <v>8665.520075</v>
      </c>
      <c r="T124" s="104">
        <f t="shared" si="16"/>
        <v>6079.25</v>
      </c>
      <c r="U124" s="104">
        <f t="shared" si="16"/>
        <v>8363.56452</v>
      </c>
      <c r="V124" s="104">
        <f t="shared" si="16"/>
        <v>7626.92</v>
      </c>
      <c r="W124" s="104">
        <f t="shared" si="16"/>
        <v>5546.09</v>
      </c>
      <c r="X124" s="104">
        <f t="shared" si="16"/>
        <v>7049.61</v>
      </c>
      <c r="Y124" s="104">
        <f t="shared" si="16"/>
        <v>7352.0569</v>
      </c>
      <c r="Z124" s="104">
        <f t="shared" si="16"/>
        <v>7304.09979</v>
      </c>
    </row>
    <row r="125" ht="17.4" spans="1:14">
      <c r="A125" s="70" t="s">
        <v>200</v>
      </c>
      <c r="B125" s="71" t="s">
        <v>14</v>
      </c>
      <c r="C125" s="144">
        <v>2739.48</v>
      </c>
      <c r="D125" s="145">
        <v>182.28</v>
      </c>
      <c r="E125" s="145">
        <v>2767.25</v>
      </c>
      <c r="F125" s="145">
        <v>862.57</v>
      </c>
      <c r="G125" s="145">
        <v>1262.6</v>
      </c>
      <c r="H125" s="145">
        <v>2584.79</v>
      </c>
      <c r="I125" s="145">
        <v>1821.09</v>
      </c>
      <c r="J125" s="163">
        <v>1526.61</v>
      </c>
      <c r="K125" s="163">
        <v>1671.32</v>
      </c>
      <c r="L125" s="163">
        <v>1659</v>
      </c>
      <c r="M125" s="155">
        <v>1246.2</v>
      </c>
      <c r="N125" s="156">
        <v>3297</v>
      </c>
    </row>
    <row r="126" ht="17.4" spans="1:14">
      <c r="A126" s="61"/>
      <c r="B126" s="62" t="s">
        <v>15</v>
      </c>
      <c r="C126" s="63">
        <v>2598</v>
      </c>
      <c r="D126" s="64">
        <v>848</v>
      </c>
      <c r="E126" s="64">
        <v>2557.270075</v>
      </c>
      <c r="F126" s="64">
        <v>2312.13</v>
      </c>
      <c r="G126" s="64">
        <v>4846.96452</v>
      </c>
      <c r="H126" s="64">
        <v>2786</v>
      </c>
      <c r="I126" s="64">
        <v>1291</v>
      </c>
      <c r="J126" s="64">
        <v>2223</v>
      </c>
      <c r="K126" s="64">
        <v>3741.7369</v>
      </c>
      <c r="L126" s="64">
        <v>2467.28189</v>
      </c>
      <c r="M126" s="64">
        <v>2771.568527</v>
      </c>
      <c r="N126" s="101">
        <v>3046.97</v>
      </c>
    </row>
    <row r="127" ht="17.4" spans="1:14">
      <c r="A127" s="61"/>
      <c r="B127" s="62" t="s">
        <v>18</v>
      </c>
      <c r="C127" s="76">
        <v>1160</v>
      </c>
      <c r="D127" s="77">
        <v>224</v>
      </c>
      <c r="E127" s="77">
        <v>524</v>
      </c>
      <c r="F127" s="77">
        <v>518</v>
      </c>
      <c r="G127" s="146">
        <v>700</v>
      </c>
      <c r="H127" s="146">
        <v>846</v>
      </c>
      <c r="I127" s="146">
        <v>709</v>
      </c>
      <c r="J127" s="146">
        <v>542</v>
      </c>
      <c r="K127" s="146">
        <v>510</v>
      </c>
      <c r="L127" s="146">
        <v>1251</v>
      </c>
      <c r="M127" s="64">
        <v>1429</v>
      </c>
      <c r="N127" s="108">
        <v>533</v>
      </c>
    </row>
    <row r="128" ht="17.4" spans="1:14">
      <c r="A128" s="61"/>
      <c r="B128" s="30" t="s">
        <v>20</v>
      </c>
      <c r="C128" s="74">
        <v>0</v>
      </c>
      <c r="D128" s="75">
        <v>0</v>
      </c>
      <c r="E128" s="75">
        <v>0</v>
      </c>
      <c r="F128" s="75">
        <v>10.8</v>
      </c>
      <c r="G128" s="75">
        <v>0</v>
      </c>
      <c r="H128" s="75">
        <v>5.63</v>
      </c>
      <c r="I128" s="75">
        <v>0</v>
      </c>
      <c r="J128" s="75">
        <v>0</v>
      </c>
      <c r="K128" s="75">
        <v>0</v>
      </c>
      <c r="L128" s="75">
        <v>206.8179</v>
      </c>
      <c r="M128" s="77">
        <v>275.35</v>
      </c>
      <c r="N128" s="108">
        <v>198.24</v>
      </c>
    </row>
    <row r="129" ht="17.4" spans="1:14">
      <c r="A129" s="61"/>
      <c r="B129" s="30" t="s">
        <v>16</v>
      </c>
      <c r="C129" s="171">
        <v>1441.325626</v>
      </c>
      <c r="D129" s="172">
        <v>1129.6</v>
      </c>
      <c r="E129" s="64">
        <v>1418</v>
      </c>
      <c r="F129" s="64">
        <v>1358</v>
      </c>
      <c r="G129" s="75">
        <v>80</v>
      </c>
      <c r="H129" s="75">
        <v>154.5</v>
      </c>
      <c r="I129" s="75">
        <v>668</v>
      </c>
      <c r="J129" s="75">
        <v>1394</v>
      </c>
      <c r="K129" s="75">
        <v>502</v>
      </c>
      <c r="L129" s="75">
        <v>870</v>
      </c>
      <c r="M129" s="64">
        <v>2402</v>
      </c>
      <c r="N129" s="101">
        <v>1609</v>
      </c>
    </row>
    <row r="130" ht="17.4" spans="1:14">
      <c r="A130" s="61"/>
      <c r="B130" s="30" t="s">
        <v>17</v>
      </c>
      <c r="C130" s="171">
        <v>1230</v>
      </c>
      <c r="D130" s="172">
        <v>660</v>
      </c>
      <c r="E130" s="172">
        <v>1360</v>
      </c>
      <c r="F130" s="64">
        <v>930</v>
      </c>
      <c r="G130" s="75">
        <v>1474</v>
      </c>
      <c r="H130" s="75">
        <v>1250</v>
      </c>
      <c r="I130" s="75">
        <v>980</v>
      </c>
      <c r="J130" s="75">
        <v>1350</v>
      </c>
      <c r="K130" s="75">
        <v>910</v>
      </c>
      <c r="L130" s="75">
        <v>840</v>
      </c>
      <c r="M130" s="77">
        <v>915</v>
      </c>
      <c r="N130" s="108">
        <v>1000</v>
      </c>
    </row>
    <row r="131" ht="17.4" spans="1:14">
      <c r="A131" s="61"/>
      <c r="B131" s="30" t="s">
        <v>19</v>
      </c>
      <c r="C131" s="63">
        <v>97</v>
      </c>
      <c r="D131" s="64">
        <v>0</v>
      </c>
      <c r="E131" s="64">
        <v>39</v>
      </c>
      <c r="F131" s="64">
        <v>87.75</v>
      </c>
      <c r="G131" s="64">
        <v>0</v>
      </c>
      <c r="H131" s="64">
        <v>0</v>
      </c>
      <c r="I131" s="133">
        <v>77</v>
      </c>
      <c r="J131" s="133">
        <v>14</v>
      </c>
      <c r="K131" s="133">
        <v>17</v>
      </c>
      <c r="L131" s="176">
        <v>10</v>
      </c>
      <c r="M131" s="77">
        <v>0</v>
      </c>
      <c r="N131" s="108">
        <v>0</v>
      </c>
    </row>
    <row r="132" ht="18.15" spans="1:14">
      <c r="A132" s="67"/>
      <c r="B132" s="38" t="s">
        <v>22</v>
      </c>
      <c r="C132" s="68">
        <f>SUM(C125:C131)</f>
        <v>9265.805626</v>
      </c>
      <c r="D132" s="69">
        <f>SUM(D125:D131)</f>
        <v>3043.88</v>
      </c>
      <c r="E132" s="69">
        <f t="shared" ref="E132:N132" si="17">SUM(E125:E131)</f>
        <v>8665.520075</v>
      </c>
      <c r="F132" s="69">
        <f t="shared" si="17"/>
        <v>6079.25</v>
      </c>
      <c r="G132" s="69">
        <f t="shared" si="17"/>
        <v>8363.56452</v>
      </c>
      <c r="H132" s="69">
        <f t="shared" si="17"/>
        <v>7626.92</v>
      </c>
      <c r="I132" s="69">
        <f t="shared" si="17"/>
        <v>5546.09</v>
      </c>
      <c r="J132" s="69">
        <f t="shared" si="17"/>
        <v>7049.61</v>
      </c>
      <c r="K132" s="69">
        <f t="shared" si="17"/>
        <v>7352.0569</v>
      </c>
      <c r="L132" s="69">
        <f t="shared" si="17"/>
        <v>7304.09979</v>
      </c>
      <c r="M132" s="69">
        <f t="shared" si="17"/>
        <v>9039.118527</v>
      </c>
      <c r="N132" s="69">
        <f t="shared" si="17"/>
        <v>9684.21</v>
      </c>
    </row>
    <row r="133" ht="17.4" spans="1:14">
      <c r="A133" s="70" t="s">
        <v>201</v>
      </c>
      <c r="B133" s="71" t="s">
        <v>14</v>
      </c>
      <c r="C133" s="144">
        <v>1144.81</v>
      </c>
      <c r="D133" s="145">
        <v>1997</v>
      </c>
      <c r="E133" s="145">
        <v>2209</v>
      </c>
      <c r="F133" s="145">
        <v>1383</v>
      </c>
      <c r="G133" s="145">
        <v>2113</v>
      </c>
      <c r="H133" s="145"/>
      <c r="I133" s="145"/>
      <c r="J133" s="163"/>
      <c r="K133" s="163"/>
      <c r="L133" s="163"/>
      <c r="M133" s="155"/>
      <c r="N133" s="156"/>
    </row>
    <row r="134" ht="17.4" spans="1:14">
      <c r="A134" s="61"/>
      <c r="B134" s="62" t="s">
        <v>15</v>
      </c>
      <c r="C134" s="144">
        <v>2939.96</v>
      </c>
      <c r="D134" s="145">
        <v>1743.044938</v>
      </c>
      <c r="E134" s="64">
        <v>2538.31</v>
      </c>
      <c r="F134" s="145">
        <v>3268.46</v>
      </c>
      <c r="G134" s="64">
        <v>491</v>
      </c>
      <c r="H134" s="64"/>
      <c r="I134" s="64"/>
      <c r="J134" s="64"/>
      <c r="K134" s="64"/>
      <c r="L134" s="64"/>
      <c r="M134" s="64"/>
      <c r="N134" s="101"/>
    </row>
    <row r="135" ht="17.4" spans="1:14">
      <c r="A135" s="61"/>
      <c r="B135" s="62" t="s">
        <v>18</v>
      </c>
      <c r="C135" s="144">
        <v>1045</v>
      </c>
      <c r="D135" s="145">
        <v>856</v>
      </c>
      <c r="E135" s="106">
        <v>1164</v>
      </c>
      <c r="F135" s="145">
        <v>1231</v>
      </c>
      <c r="G135" s="146">
        <v>999</v>
      </c>
      <c r="H135" s="146"/>
      <c r="I135" s="146"/>
      <c r="J135" s="146"/>
      <c r="K135" s="146"/>
      <c r="L135" s="146"/>
      <c r="M135" s="64"/>
      <c r="N135" s="108"/>
    </row>
    <row r="136" ht="17.4" spans="1:14">
      <c r="A136" s="61"/>
      <c r="B136" s="30" t="s">
        <v>20</v>
      </c>
      <c r="C136" s="144">
        <v>284.379831</v>
      </c>
      <c r="D136" s="145">
        <v>233.203136</v>
      </c>
      <c r="E136" s="75">
        <v>251.1</v>
      </c>
      <c r="F136" s="145">
        <v>106.97</v>
      </c>
      <c r="G136" s="75">
        <v>338.09</v>
      </c>
      <c r="H136" s="75"/>
      <c r="I136" s="75"/>
      <c r="J136" s="75"/>
      <c r="K136" s="75"/>
      <c r="L136" s="75"/>
      <c r="M136" s="77"/>
      <c r="N136" s="108"/>
    </row>
    <row r="137" ht="17.4" spans="1:14">
      <c r="A137" s="61"/>
      <c r="B137" s="30" t="s">
        <v>16</v>
      </c>
      <c r="C137" s="144">
        <v>1277</v>
      </c>
      <c r="D137" s="145">
        <v>1169</v>
      </c>
      <c r="E137" s="64">
        <v>1766</v>
      </c>
      <c r="F137" s="145">
        <v>610</v>
      </c>
      <c r="G137" s="75">
        <v>400</v>
      </c>
      <c r="H137" s="75"/>
      <c r="I137" s="75"/>
      <c r="J137" s="75"/>
      <c r="K137" s="75"/>
      <c r="L137" s="75"/>
      <c r="M137" s="64"/>
      <c r="N137" s="101"/>
    </row>
    <row r="138" ht="17.4" spans="1:14">
      <c r="A138" s="61"/>
      <c r="B138" s="30" t="s">
        <v>17</v>
      </c>
      <c r="C138" s="144">
        <v>1000</v>
      </c>
      <c r="D138" s="145">
        <v>930</v>
      </c>
      <c r="E138" s="64">
        <v>1330</v>
      </c>
      <c r="F138" s="145">
        <v>1200</v>
      </c>
      <c r="G138" s="75">
        <v>195</v>
      </c>
      <c r="H138" s="75"/>
      <c r="I138" s="75"/>
      <c r="J138" s="75"/>
      <c r="K138" s="75"/>
      <c r="L138" s="75"/>
      <c r="M138" s="77"/>
      <c r="N138" s="108"/>
    </row>
    <row r="139" ht="17.4" spans="1:14">
      <c r="A139" s="61"/>
      <c r="B139" s="30" t="s">
        <v>19</v>
      </c>
      <c r="C139" s="144">
        <v>23</v>
      </c>
      <c r="D139" s="145">
        <v>28</v>
      </c>
      <c r="E139" s="64">
        <v>44</v>
      </c>
      <c r="F139" s="145">
        <v>0</v>
      </c>
      <c r="G139" s="64">
        <v>18.2</v>
      </c>
      <c r="H139" s="64"/>
      <c r="I139" s="133"/>
      <c r="J139" s="133"/>
      <c r="K139" s="133"/>
      <c r="L139" s="176"/>
      <c r="M139" s="77"/>
      <c r="N139" s="108"/>
    </row>
    <row r="140" ht="17.4" spans="1:14">
      <c r="A140" s="78"/>
      <c r="B140" s="49" t="s">
        <v>21</v>
      </c>
      <c r="C140" s="173">
        <v>30</v>
      </c>
      <c r="D140" s="174">
        <v>3</v>
      </c>
      <c r="E140" s="175">
        <v>2</v>
      </c>
      <c r="F140" s="145">
        <v>880</v>
      </c>
      <c r="G140" s="175">
        <v>0</v>
      </c>
      <c r="H140" s="175"/>
      <c r="I140" s="177"/>
      <c r="J140" s="177"/>
      <c r="K140" s="177"/>
      <c r="L140" s="178"/>
      <c r="M140" s="109"/>
      <c r="N140" s="157"/>
    </row>
    <row r="141" ht="18.15" spans="1:14">
      <c r="A141" s="67"/>
      <c r="B141" s="38" t="s">
        <v>22</v>
      </c>
      <c r="C141" s="68">
        <f>SUM(C133:C139)</f>
        <v>7714.149831</v>
      </c>
      <c r="D141" s="69">
        <f>SUM(D133:D139)</f>
        <v>6956.248074</v>
      </c>
      <c r="E141" s="69">
        <f t="shared" ref="E141:N141" si="18">SUM(E133:E139)</f>
        <v>9302.41</v>
      </c>
      <c r="F141" s="69">
        <f t="shared" si="18"/>
        <v>7799.43</v>
      </c>
      <c r="G141" s="69">
        <f t="shared" si="18"/>
        <v>4554.29</v>
      </c>
      <c r="H141" s="69">
        <f t="shared" si="18"/>
        <v>0</v>
      </c>
      <c r="I141" s="69">
        <f t="shared" si="18"/>
        <v>0</v>
      </c>
      <c r="J141" s="69">
        <f t="shared" si="18"/>
        <v>0</v>
      </c>
      <c r="K141" s="69">
        <f t="shared" si="18"/>
        <v>0</v>
      </c>
      <c r="L141" s="69">
        <f t="shared" si="18"/>
        <v>0</v>
      </c>
      <c r="M141" s="69">
        <f t="shared" si="18"/>
        <v>0</v>
      </c>
      <c r="N141" s="69">
        <f t="shared" si="18"/>
        <v>0</v>
      </c>
    </row>
  </sheetData>
  <mergeCells count="16">
    <mergeCell ref="A5:A12"/>
    <mergeCell ref="A13:A20"/>
    <mergeCell ref="A21:A29"/>
    <mergeCell ref="A33:A40"/>
    <mergeCell ref="A41:A48"/>
    <mergeCell ref="A49:A57"/>
    <mergeCell ref="A61:A68"/>
    <mergeCell ref="A69:A76"/>
    <mergeCell ref="A77:A85"/>
    <mergeCell ref="A89:A96"/>
    <mergeCell ref="A97:A104"/>
    <mergeCell ref="A105:A113"/>
    <mergeCell ref="A117:A124"/>
    <mergeCell ref="A125:A132"/>
    <mergeCell ref="A133:A141"/>
    <mergeCell ref="P4:P5"/>
  </mergeCells>
  <pageMargins left="0.7" right="0.7" top="0.75" bottom="0.75" header="0.3" footer="0.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B39"/>
  <sheetViews>
    <sheetView workbookViewId="0">
      <selection activeCell="O45" sqref="O45"/>
    </sheetView>
  </sheetViews>
  <sheetFormatPr defaultColWidth="8.8" defaultRowHeight="15.6"/>
  <cols>
    <col min="4" max="5" width="9.125"/>
    <col min="17" max="18" width="9.125"/>
  </cols>
  <sheetData>
    <row r="3" ht="19.2" spans="4:15">
      <c r="D3" s="1" t="s">
        <v>199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ht="19.2" spans="2:28">
      <c r="B4" s="2" t="s">
        <v>13</v>
      </c>
      <c r="C4" s="2" t="s">
        <v>204</v>
      </c>
      <c r="D4" s="3" t="s">
        <v>187</v>
      </c>
      <c r="E4" s="3" t="s">
        <v>188</v>
      </c>
      <c r="F4" s="3" t="s">
        <v>189</v>
      </c>
      <c r="G4" s="3" t="s">
        <v>190</v>
      </c>
      <c r="H4" s="3" t="s">
        <v>191</v>
      </c>
      <c r="I4" s="3" t="s">
        <v>192</v>
      </c>
      <c r="J4" s="3" t="s">
        <v>193</v>
      </c>
      <c r="K4" s="3" t="s">
        <v>194</v>
      </c>
      <c r="L4" s="3" t="s">
        <v>195</v>
      </c>
      <c r="M4" s="3" t="s">
        <v>196</v>
      </c>
      <c r="N4" s="3" t="s">
        <v>197</v>
      </c>
      <c r="O4" s="3" t="s">
        <v>198</v>
      </c>
      <c r="P4" s="2"/>
      <c r="Q4" s="3" t="s">
        <v>187</v>
      </c>
      <c r="R4" s="3" t="s">
        <v>188</v>
      </c>
      <c r="S4" s="3" t="s">
        <v>189</v>
      </c>
      <c r="T4" s="3" t="s">
        <v>190</v>
      </c>
      <c r="U4" s="3" t="s">
        <v>191</v>
      </c>
      <c r="V4" s="3" t="s">
        <v>192</v>
      </c>
      <c r="W4" s="3" t="s">
        <v>193</v>
      </c>
      <c r="X4" s="3" t="s">
        <v>194</v>
      </c>
      <c r="Y4" s="3" t="s">
        <v>195</v>
      </c>
      <c r="Z4" s="3" t="s">
        <v>196</v>
      </c>
      <c r="AA4" s="3" t="s">
        <v>197</v>
      </c>
      <c r="AB4" s="3" t="s">
        <v>198</v>
      </c>
    </row>
    <row r="5" spans="2:28">
      <c r="B5" s="4" t="s">
        <v>14</v>
      </c>
      <c r="C5" s="5" t="s">
        <v>107</v>
      </c>
      <c r="D5" s="6">
        <v>1456</v>
      </c>
      <c r="E5" s="6">
        <v>1553</v>
      </c>
      <c r="F5" s="6">
        <v>1194</v>
      </c>
      <c r="G5" s="6">
        <v>790</v>
      </c>
      <c r="H5" s="6">
        <v>541</v>
      </c>
      <c r="I5" s="6">
        <v>596</v>
      </c>
      <c r="J5" s="6">
        <v>563</v>
      </c>
      <c r="K5" s="6">
        <v>553</v>
      </c>
      <c r="L5" s="6">
        <v>606</v>
      </c>
      <c r="M5" s="6">
        <v>523</v>
      </c>
      <c r="N5" s="6">
        <v>452</v>
      </c>
      <c r="O5" s="6">
        <v>486</v>
      </c>
      <c r="P5" s="12"/>
      <c r="Q5" s="6">
        <v>271.9</v>
      </c>
      <c r="R5" s="6">
        <v>314.4</v>
      </c>
      <c r="S5" s="6">
        <v>253.67</v>
      </c>
      <c r="T5" s="6">
        <v>271.3</v>
      </c>
      <c r="U5" s="6">
        <v>283</v>
      </c>
      <c r="V5" s="6">
        <v>190.1</v>
      </c>
      <c r="W5" s="6">
        <v>210.24</v>
      </c>
      <c r="X5" s="6">
        <v>168.5</v>
      </c>
      <c r="Y5" s="6">
        <v>152.25</v>
      </c>
      <c r="Z5" s="6">
        <v>125.8</v>
      </c>
      <c r="AA5" s="12"/>
      <c r="AB5" s="12"/>
    </row>
    <row r="6" spans="2:28">
      <c r="B6" s="4"/>
      <c r="C6" s="5" t="s">
        <v>108</v>
      </c>
      <c r="D6" s="7">
        <v>257.083559</v>
      </c>
      <c r="E6" s="7">
        <v>347.530028</v>
      </c>
      <c r="F6" s="7">
        <v>405.779035</v>
      </c>
      <c r="G6" s="7">
        <v>326.669577</v>
      </c>
      <c r="H6" s="7">
        <v>287.25</v>
      </c>
      <c r="I6" s="7">
        <v>231.28</v>
      </c>
      <c r="J6" s="7">
        <v>219.75</v>
      </c>
      <c r="K6" s="7">
        <v>215.96</v>
      </c>
      <c r="L6" s="7">
        <v>213.32</v>
      </c>
      <c r="M6" s="7">
        <v>205.23</v>
      </c>
      <c r="N6" s="7">
        <v>199.29</v>
      </c>
      <c r="O6" s="7">
        <v>199.29</v>
      </c>
      <c r="P6" s="12"/>
      <c r="Q6" s="7"/>
      <c r="R6" s="7"/>
      <c r="S6" s="7"/>
      <c r="T6" s="7"/>
      <c r="U6" s="7"/>
      <c r="V6" s="7"/>
      <c r="W6" s="7"/>
      <c r="X6" s="7"/>
      <c r="Y6" s="7"/>
      <c r="Z6" s="7"/>
      <c r="AA6" s="12"/>
      <c r="AB6" s="12"/>
    </row>
    <row r="7" spans="2:28">
      <c r="B7" s="4"/>
      <c r="C7" s="5" t="s">
        <v>109</v>
      </c>
      <c r="D7" s="6">
        <v>437</v>
      </c>
      <c r="E7" s="6">
        <v>296</v>
      </c>
      <c r="F7" s="6">
        <v>301</v>
      </c>
      <c r="G7" s="6">
        <v>269</v>
      </c>
      <c r="H7" s="6">
        <v>185</v>
      </c>
      <c r="I7" s="6">
        <v>202</v>
      </c>
      <c r="J7" s="6">
        <v>98</v>
      </c>
      <c r="K7" s="6">
        <v>169</v>
      </c>
      <c r="L7" s="6">
        <v>72</v>
      </c>
      <c r="M7" s="6">
        <v>85</v>
      </c>
      <c r="N7" s="6">
        <v>78</v>
      </c>
      <c r="O7" s="6">
        <v>93</v>
      </c>
      <c r="P7" s="12"/>
      <c r="Q7" s="6">
        <v>114.3</v>
      </c>
      <c r="R7" s="6">
        <v>62.1</v>
      </c>
      <c r="S7" s="6">
        <v>75.7</v>
      </c>
      <c r="T7" s="6">
        <v>101</v>
      </c>
      <c r="U7" s="6">
        <v>71.95</v>
      </c>
      <c r="V7" s="6">
        <v>57.94</v>
      </c>
      <c r="W7" s="6">
        <v>63.03</v>
      </c>
      <c r="X7" s="6">
        <v>56.1</v>
      </c>
      <c r="Y7" s="6">
        <v>78.56055277</v>
      </c>
      <c r="Z7" s="19">
        <v>46.98</v>
      </c>
      <c r="AA7" s="12"/>
      <c r="AB7" s="12"/>
    </row>
    <row r="8" spans="2:28">
      <c r="B8" s="4"/>
      <c r="C8" s="8" t="s">
        <v>111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2"/>
      <c r="Q8" s="6">
        <v>0</v>
      </c>
      <c r="R8" s="6">
        <v>0</v>
      </c>
      <c r="S8" s="6">
        <v>0</v>
      </c>
      <c r="T8" s="6">
        <v>0</v>
      </c>
      <c r="U8" s="6">
        <v>0</v>
      </c>
      <c r="V8" s="19">
        <v>20.12</v>
      </c>
      <c r="W8" s="19">
        <v>20.12</v>
      </c>
      <c r="X8" s="6">
        <v>20.12</v>
      </c>
      <c r="Y8" s="6">
        <v>16.5606442</v>
      </c>
      <c r="Z8" s="6">
        <v>16.64</v>
      </c>
      <c r="AA8" s="12"/>
      <c r="AB8" s="12"/>
    </row>
    <row r="9" spans="2:28">
      <c r="B9" s="4"/>
      <c r="C9" s="8" t="s">
        <v>22</v>
      </c>
      <c r="D9" s="6">
        <f>SUM(D5:D8)</f>
        <v>2150.083559</v>
      </c>
      <c r="E9" s="6">
        <f>SUM(E5:E8)</f>
        <v>2196.530028</v>
      </c>
      <c r="F9" s="6">
        <f t="shared" ref="F9:O9" si="0">SUM(F5:F8)</f>
        <v>1900.779035</v>
      </c>
      <c r="G9" s="6">
        <f t="shared" si="0"/>
        <v>1385.669577</v>
      </c>
      <c r="H9" s="6">
        <f t="shared" si="0"/>
        <v>1013.25</v>
      </c>
      <c r="I9" s="6">
        <f t="shared" si="0"/>
        <v>1029.28</v>
      </c>
      <c r="J9" s="6">
        <f t="shared" si="0"/>
        <v>880.75</v>
      </c>
      <c r="K9" s="6">
        <f t="shared" si="0"/>
        <v>937.96</v>
      </c>
      <c r="L9" s="6">
        <f t="shared" si="0"/>
        <v>891.32</v>
      </c>
      <c r="M9" s="6">
        <f t="shared" si="0"/>
        <v>813.23</v>
      </c>
      <c r="N9" s="6">
        <f t="shared" si="0"/>
        <v>729.29</v>
      </c>
      <c r="O9" s="6">
        <f t="shared" si="0"/>
        <v>778.29</v>
      </c>
      <c r="P9" s="12"/>
      <c r="Q9" s="6">
        <f>SUM(Q5:Q8)</f>
        <v>386.2</v>
      </c>
      <c r="R9" s="6">
        <f>SUM(R5:R8)</f>
        <v>376.5</v>
      </c>
      <c r="S9" s="6">
        <f t="shared" ref="S9:Z9" si="1">SUM(S5:S8)</f>
        <v>329.37</v>
      </c>
      <c r="T9" s="6">
        <f t="shared" si="1"/>
        <v>372.3</v>
      </c>
      <c r="U9" s="6">
        <f t="shared" si="1"/>
        <v>354.95</v>
      </c>
      <c r="V9" s="6">
        <f t="shared" si="1"/>
        <v>268.16</v>
      </c>
      <c r="W9" s="6">
        <f t="shared" si="1"/>
        <v>293.39</v>
      </c>
      <c r="X9" s="6">
        <f t="shared" si="1"/>
        <v>244.72</v>
      </c>
      <c r="Y9" s="6">
        <f t="shared" si="1"/>
        <v>247.37119697</v>
      </c>
      <c r="Z9" s="6">
        <f t="shared" si="1"/>
        <v>189.42</v>
      </c>
      <c r="AA9" s="12"/>
      <c r="AB9" s="12"/>
    </row>
    <row r="10" spans="2:28">
      <c r="B10" s="9" t="s">
        <v>15</v>
      </c>
      <c r="C10" s="10" t="s">
        <v>107</v>
      </c>
      <c r="D10" s="11">
        <v>1806.25</v>
      </c>
      <c r="E10" s="11">
        <v>1732.64</v>
      </c>
      <c r="F10" s="11">
        <v>1379.16</v>
      </c>
      <c r="G10" s="11">
        <v>1292.96</v>
      </c>
      <c r="H10" s="11">
        <v>1104.565</v>
      </c>
      <c r="I10" s="11">
        <v>1384.382523</v>
      </c>
      <c r="J10" s="11">
        <v>1361.09</v>
      </c>
      <c r="K10" s="11">
        <v>1433.42698326</v>
      </c>
      <c r="L10" s="11">
        <v>1381.62453345</v>
      </c>
      <c r="M10" s="11">
        <v>1123.625158</v>
      </c>
      <c r="N10" s="11">
        <v>1142.294212624</v>
      </c>
      <c r="O10" s="11">
        <v>1306.47</v>
      </c>
      <c r="P10" s="14"/>
      <c r="Q10" s="11">
        <v>1527.7861308417</v>
      </c>
      <c r="R10" s="11">
        <v>1319.2352816902</v>
      </c>
      <c r="S10" s="11">
        <v>1212.805177483</v>
      </c>
      <c r="T10" s="14">
        <v>844.58</v>
      </c>
      <c r="U10" s="14">
        <v>893.7</v>
      </c>
      <c r="V10" s="14">
        <v>848.26</v>
      </c>
      <c r="W10" s="14">
        <v>668.87</v>
      </c>
      <c r="X10" s="14">
        <v>625.91</v>
      </c>
      <c r="Y10" s="14">
        <v>588.68</v>
      </c>
      <c r="Z10" s="14">
        <v>604.36</v>
      </c>
      <c r="AA10" s="14"/>
      <c r="AB10" s="14"/>
    </row>
    <row r="11" spans="2:28">
      <c r="B11" s="9"/>
      <c r="C11" s="10" t="s">
        <v>108</v>
      </c>
      <c r="D11" s="11">
        <v>49.43</v>
      </c>
      <c r="E11" s="11">
        <v>59.45</v>
      </c>
      <c r="F11" s="11">
        <v>61.05</v>
      </c>
      <c r="G11" s="11">
        <v>59.91</v>
      </c>
      <c r="H11" s="11">
        <v>63</v>
      </c>
      <c r="I11" s="11">
        <v>89.33937384</v>
      </c>
      <c r="J11" s="11">
        <v>89.29</v>
      </c>
      <c r="K11" s="11">
        <v>94.13769033</v>
      </c>
      <c r="L11" s="11">
        <v>100.51901683</v>
      </c>
      <c r="M11" s="11">
        <v>98.3132492399998</v>
      </c>
      <c r="N11" s="11">
        <v>103.69537794</v>
      </c>
      <c r="O11" s="11">
        <v>121.61</v>
      </c>
      <c r="P11" s="14"/>
      <c r="Q11" s="11">
        <v>103.55689</v>
      </c>
      <c r="R11" s="11">
        <v>100.855869</v>
      </c>
      <c r="S11" s="11">
        <v>82.95480255</v>
      </c>
      <c r="T11" s="11">
        <v>75.66</v>
      </c>
      <c r="U11" s="11">
        <v>67.83</v>
      </c>
      <c r="V11" s="11">
        <v>64.95</v>
      </c>
      <c r="W11" s="11">
        <v>55.12</v>
      </c>
      <c r="X11" s="11">
        <v>60.2</v>
      </c>
      <c r="Y11" s="11">
        <v>59.52</v>
      </c>
      <c r="Z11" s="11">
        <v>37.41</v>
      </c>
      <c r="AA11" s="14"/>
      <c r="AB11" s="14"/>
    </row>
    <row r="12" spans="2:28">
      <c r="B12" s="9"/>
      <c r="C12" s="10" t="s">
        <v>109</v>
      </c>
      <c r="D12" s="11">
        <v>797.8</v>
      </c>
      <c r="E12" s="11">
        <v>539.13</v>
      </c>
      <c r="F12" s="11">
        <v>719.8</v>
      </c>
      <c r="G12" s="11">
        <v>549.96</v>
      </c>
      <c r="H12" s="11">
        <v>497.4304034</v>
      </c>
      <c r="I12" s="11">
        <v>724.412999511879</v>
      </c>
      <c r="J12" s="11">
        <v>516.36</v>
      </c>
      <c r="K12" s="11">
        <v>469.33588949</v>
      </c>
      <c r="L12" s="11">
        <v>490.17145041</v>
      </c>
      <c r="M12" s="11">
        <v>448.17288062</v>
      </c>
      <c r="N12" s="11">
        <v>549.38325653</v>
      </c>
      <c r="O12" s="11">
        <v>526.57</v>
      </c>
      <c r="P12" s="14"/>
      <c r="Q12" s="11">
        <v>608.159405</v>
      </c>
      <c r="R12" s="11">
        <v>449.47357956</v>
      </c>
      <c r="S12" s="11">
        <v>531.05395201</v>
      </c>
      <c r="T12" s="11">
        <v>460.9</v>
      </c>
      <c r="U12" s="11">
        <v>510.03</v>
      </c>
      <c r="V12" s="11">
        <v>566.12</v>
      </c>
      <c r="W12" s="11">
        <v>288.02</v>
      </c>
      <c r="X12" s="11">
        <v>174.87</v>
      </c>
      <c r="Y12" s="11">
        <v>199.98</v>
      </c>
      <c r="Z12" s="11">
        <v>223.98</v>
      </c>
      <c r="AA12" s="14"/>
      <c r="AB12" s="14"/>
    </row>
    <row r="13" spans="2:28">
      <c r="B13" s="9"/>
      <c r="C13" s="10" t="s">
        <v>111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4"/>
      <c r="Q13" s="11">
        <v>348</v>
      </c>
      <c r="R13" s="11">
        <v>321</v>
      </c>
      <c r="S13" s="11">
        <v>308</v>
      </c>
      <c r="T13" s="11">
        <v>341.9</v>
      </c>
      <c r="U13" s="11">
        <v>341.9</v>
      </c>
      <c r="V13" s="11">
        <v>328</v>
      </c>
      <c r="W13" s="11">
        <v>313.73</v>
      </c>
      <c r="X13" s="11">
        <v>313.73</v>
      </c>
      <c r="Y13" s="11">
        <v>313.73</v>
      </c>
      <c r="Z13" s="11">
        <v>313.73</v>
      </c>
      <c r="AA13" s="14"/>
      <c r="AB13" s="14"/>
    </row>
    <row r="14" spans="2:28">
      <c r="B14" s="9"/>
      <c r="C14" s="10" t="s">
        <v>22</v>
      </c>
      <c r="D14" s="11">
        <f>SUM(D10:D13)</f>
        <v>2653.48</v>
      </c>
      <c r="E14" s="11">
        <f>SUM(E10:E13)</f>
        <v>2331.22</v>
      </c>
      <c r="F14" s="11">
        <f t="shared" ref="F14:O14" si="2">SUM(F10:F13)</f>
        <v>2160.01</v>
      </c>
      <c r="G14" s="11">
        <f t="shared" si="2"/>
        <v>1902.83</v>
      </c>
      <c r="H14" s="11">
        <f t="shared" si="2"/>
        <v>1664.9954034</v>
      </c>
      <c r="I14" s="11">
        <f t="shared" si="2"/>
        <v>2198.13489635188</v>
      </c>
      <c r="J14" s="11">
        <f t="shared" si="2"/>
        <v>1966.74</v>
      </c>
      <c r="K14" s="11">
        <f t="shared" si="2"/>
        <v>1996.90056308</v>
      </c>
      <c r="L14" s="11">
        <f t="shared" si="2"/>
        <v>1972.31500069</v>
      </c>
      <c r="M14" s="11">
        <f t="shared" si="2"/>
        <v>1670.11128786</v>
      </c>
      <c r="N14" s="11">
        <f t="shared" si="2"/>
        <v>1795.372847094</v>
      </c>
      <c r="O14" s="11">
        <f t="shared" si="2"/>
        <v>1954.65</v>
      </c>
      <c r="P14" s="14"/>
      <c r="Q14" s="11">
        <f>SUM(Q10:Q13)</f>
        <v>2587.5024258417</v>
      </c>
      <c r="R14" s="11">
        <f>SUM(R10:R13)</f>
        <v>2190.5647302502</v>
      </c>
      <c r="S14" s="11">
        <f t="shared" ref="S14:Z14" si="3">SUM(S10:S13)</f>
        <v>2134.813932043</v>
      </c>
      <c r="T14" s="11">
        <f t="shared" si="3"/>
        <v>1723.04</v>
      </c>
      <c r="U14" s="11">
        <f t="shared" si="3"/>
        <v>1813.46</v>
      </c>
      <c r="V14" s="11">
        <f t="shared" si="3"/>
        <v>1807.33</v>
      </c>
      <c r="W14" s="11">
        <f t="shared" si="3"/>
        <v>1325.74</v>
      </c>
      <c r="X14" s="11">
        <f t="shared" si="3"/>
        <v>1174.71</v>
      </c>
      <c r="Y14" s="11">
        <f t="shared" si="3"/>
        <v>1161.91</v>
      </c>
      <c r="Z14" s="11">
        <f t="shared" si="3"/>
        <v>1179.48</v>
      </c>
      <c r="AA14" s="14"/>
      <c r="AB14" s="14"/>
    </row>
    <row r="15" spans="2:28">
      <c r="B15" s="4" t="s">
        <v>18</v>
      </c>
      <c r="C15" s="5" t="s">
        <v>107</v>
      </c>
      <c r="D15" s="7">
        <v>138.98</v>
      </c>
      <c r="E15" s="7">
        <v>148.26</v>
      </c>
      <c r="F15" s="7">
        <v>80.01</v>
      </c>
      <c r="G15" s="7">
        <v>154.01</v>
      </c>
      <c r="H15" s="7">
        <v>270.53</v>
      </c>
      <c r="I15" s="7">
        <v>178.83</v>
      </c>
      <c r="J15" s="7">
        <v>146.94</v>
      </c>
      <c r="K15" s="7">
        <v>134.6</v>
      </c>
      <c r="L15" s="7">
        <v>105.9</v>
      </c>
      <c r="M15" s="7">
        <v>69.48</v>
      </c>
      <c r="N15" s="7"/>
      <c r="O15" s="7"/>
      <c r="P15" s="12"/>
      <c r="Q15" s="7">
        <v>23.98</v>
      </c>
      <c r="R15" s="7">
        <v>15.98</v>
      </c>
      <c r="S15" s="7">
        <v>18.4</v>
      </c>
      <c r="T15" s="12">
        <v>18.84</v>
      </c>
      <c r="U15" s="12">
        <v>17.92</v>
      </c>
      <c r="V15" s="12">
        <v>14.5</v>
      </c>
      <c r="W15" s="12">
        <v>10.31</v>
      </c>
      <c r="X15" s="12">
        <v>8.1</v>
      </c>
      <c r="Y15" s="12">
        <v>9.73</v>
      </c>
      <c r="Z15" s="12">
        <v>14.14</v>
      </c>
      <c r="AA15" s="12"/>
      <c r="AB15" s="12"/>
    </row>
    <row r="16" spans="2:28">
      <c r="B16" s="4"/>
      <c r="C16" s="5" t="s">
        <v>108</v>
      </c>
      <c r="D16" s="7">
        <v>22.47</v>
      </c>
      <c r="E16" s="7">
        <v>27.57</v>
      </c>
      <c r="F16" s="7">
        <v>30.36</v>
      </c>
      <c r="G16" s="7">
        <v>14.8</v>
      </c>
      <c r="H16" s="7">
        <v>34.9</v>
      </c>
      <c r="I16" s="7">
        <v>28.3</v>
      </c>
      <c r="J16" s="7">
        <v>31.1</v>
      </c>
      <c r="K16" s="7">
        <v>28.08</v>
      </c>
      <c r="L16" s="7">
        <v>14.43</v>
      </c>
      <c r="M16" s="7">
        <v>6.73</v>
      </c>
      <c r="N16" s="7"/>
      <c r="O16" s="7"/>
      <c r="P16" s="12"/>
      <c r="Q16" s="7">
        <v>0.8</v>
      </c>
      <c r="R16" s="7">
        <v>0.5</v>
      </c>
      <c r="S16" s="7">
        <v>0.5</v>
      </c>
      <c r="T16" s="7">
        <v>0.5</v>
      </c>
      <c r="U16" s="7">
        <v>0.5</v>
      </c>
      <c r="V16" s="12">
        <v>0.5</v>
      </c>
      <c r="W16" s="12">
        <v>0.2</v>
      </c>
      <c r="X16" s="12">
        <v>0.2</v>
      </c>
      <c r="Y16" s="12">
        <v>0.2</v>
      </c>
      <c r="Z16" s="7">
        <v>0.2</v>
      </c>
      <c r="AA16" s="12"/>
      <c r="AB16" s="12"/>
    </row>
    <row r="17" spans="2:28">
      <c r="B17" s="4"/>
      <c r="C17" s="5" t="s">
        <v>109</v>
      </c>
      <c r="D17" s="7">
        <v>1144</v>
      </c>
      <c r="E17" s="7">
        <v>1181</v>
      </c>
      <c r="F17" s="7">
        <v>754</v>
      </c>
      <c r="G17" s="7">
        <v>370</v>
      </c>
      <c r="H17" s="7">
        <v>129.3</v>
      </c>
      <c r="I17" s="7">
        <v>145.19</v>
      </c>
      <c r="J17" s="7">
        <v>184.2</v>
      </c>
      <c r="K17" s="7">
        <v>109.2</v>
      </c>
      <c r="L17" s="7">
        <v>231.5</v>
      </c>
      <c r="M17" s="7">
        <v>338.89</v>
      </c>
      <c r="N17" s="7"/>
      <c r="O17" s="7"/>
      <c r="P17" s="12"/>
      <c r="Q17" s="7">
        <v>405.2</v>
      </c>
      <c r="R17" s="7">
        <v>274.04</v>
      </c>
      <c r="S17" s="7">
        <v>99.25</v>
      </c>
      <c r="T17" s="7">
        <v>215.05</v>
      </c>
      <c r="U17" s="7">
        <v>134.94</v>
      </c>
      <c r="V17" s="12">
        <v>208.62</v>
      </c>
      <c r="W17" s="12">
        <v>249.66</v>
      </c>
      <c r="X17" s="12">
        <v>248.68</v>
      </c>
      <c r="Y17" s="12">
        <v>340.69</v>
      </c>
      <c r="Z17" s="12">
        <v>200.55</v>
      </c>
      <c r="AA17" s="12"/>
      <c r="AB17" s="12"/>
    </row>
    <row r="18" spans="2:28">
      <c r="B18" s="4"/>
      <c r="C18" s="5" t="s">
        <v>111</v>
      </c>
      <c r="D18" s="12">
        <v>42.88</v>
      </c>
      <c r="E18" s="12">
        <v>42.88</v>
      </c>
      <c r="F18" s="12">
        <v>42.88</v>
      </c>
      <c r="G18" s="12">
        <v>42.88</v>
      </c>
      <c r="H18" s="12">
        <v>42.88</v>
      </c>
      <c r="I18" s="12">
        <v>42.88</v>
      </c>
      <c r="J18" s="12">
        <v>42.88</v>
      </c>
      <c r="K18" s="12">
        <v>42.88</v>
      </c>
      <c r="L18" s="12">
        <v>42.88</v>
      </c>
      <c r="M18" s="12">
        <v>42.88</v>
      </c>
      <c r="N18" s="12">
        <v>42.88</v>
      </c>
      <c r="O18" s="12">
        <v>42.88</v>
      </c>
      <c r="P18" s="12"/>
      <c r="Q18" s="7">
        <v>3.55</v>
      </c>
      <c r="R18" s="7">
        <v>3.55</v>
      </c>
      <c r="S18" s="7">
        <v>3.55</v>
      </c>
      <c r="T18" s="7">
        <v>3.55</v>
      </c>
      <c r="U18" s="7">
        <v>3.55</v>
      </c>
      <c r="V18" s="7">
        <v>2.98</v>
      </c>
      <c r="W18" s="7">
        <v>2.98</v>
      </c>
      <c r="X18" s="7">
        <v>2.98</v>
      </c>
      <c r="Y18" s="7">
        <v>2.98</v>
      </c>
      <c r="Z18" s="7">
        <v>2.98</v>
      </c>
      <c r="AA18" s="12"/>
      <c r="AB18" s="12"/>
    </row>
    <row r="19" spans="2:28">
      <c r="B19" s="4"/>
      <c r="C19" s="5" t="s">
        <v>22</v>
      </c>
      <c r="D19" s="7">
        <f>SUM(D15:D18)</f>
        <v>1348.33</v>
      </c>
      <c r="E19" s="7">
        <f>SUM(E15:E18)</f>
        <v>1399.71</v>
      </c>
      <c r="F19" s="7">
        <f t="shared" ref="F19:O19" si="4">SUM(F15:F18)</f>
        <v>907.25</v>
      </c>
      <c r="G19" s="7">
        <f t="shared" si="4"/>
        <v>581.69</v>
      </c>
      <c r="H19" s="7">
        <f t="shared" si="4"/>
        <v>477.61</v>
      </c>
      <c r="I19" s="7">
        <f t="shared" si="4"/>
        <v>395.2</v>
      </c>
      <c r="J19" s="7">
        <f t="shared" si="4"/>
        <v>405.12</v>
      </c>
      <c r="K19" s="7">
        <f t="shared" si="4"/>
        <v>314.76</v>
      </c>
      <c r="L19" s="7">
        <f t="shared" si="4"/>
        <v>394.71</v>
      </c>
      <c r="M19" s="7">
        <f t="shared" si="4"/>
        <v>457.98</v>
      </c>
      <c r="N19" s="7">
        <f t="shared" si="4"/>
        <v>42.88</v>
      </c>
      <c r="O19" s="7">
        <f t="shared" si="4"/>
        <v>42.88</v>
      </c>
      <c r="P19" s="12"/>
      <c r="Q19" s="7">
        <f>SUM(Q15:Q18)</f>
        <v>433.53</v>
      </c>
      <c r="R19" s="7">
        <f>SUM(R15:R18)</f>
        <v>294.07</v>
      </c>
      <c r="S19" s="7">
        <f t="shared" ref="S19:AB19" si="5">SUM(S15:S18)</f>
        <v>121.7</v>
      </c>
      <c r="T19" s="7">
        <f t="shared" si="5"/>
        <v>237.94</v>
      </c>
      <c r="U19" s="7">
        <f t="shared" si="5"/>
        <v>156.91</v>
      </c>
      <c r="V19" s="7">
        <f t="shared" si="5"/>
        <v>226.6</v>
      </c>
      <c r="W19" s="7">
        <f t="shared" si="5"/>
        <v>263.15</v>
      </c>
      <c r="X19" s="7">
        <f t="shared" si="5"/>
        <v>259.96</v>
      </c>
      <c r="Y19" s="7">
        <f t="shared" si="5"/>
        <v>353.6</v>
      </c>
      <c r="Z19" s="7">
        <f t="shared" si="5"/>
        <v>217.87</v>
      </c>
      <c r="AA19" s="7">
        <f t="shared" si="5"/>
        <v>0</v>
      </c>
      <c r="AB19" s="7">
        <f t="shared" si="5"/>
        <v>0</v>
      </c>
    </row>
    <row r="20" spans="2:28">
      <c r="B20" s="9" t="s">
        <v>20</v>
      </c>
      <c r="C20" s="13" t="s">
        <v>107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4"/>
      <c r="Q20" s="11">
        <v>4.77</v>
      </c>
      <c r="R20" s="11">
        <v>4.25</v>
      </c>
      <c r="S20" s="11">
        <v>3.79</v>
      </c>
      <c r="T20" s="14">
        <v>3.56</v>
      </c>
      <c r="U20" s="14">
        <v>4.11</v>
      </c>
      <c r="V20" s="14">
        <v>2.12</v>
      </c>
      <c r="W20" s="14">
        <v>8.12</v>
      </c>
      <c r="X20" s="14">
        <v>33.09</v>
      </c>
      <c r="Y20" s="14">
        <v>38.45</v>
      </c>
      <c r="Z20" s="11">
        <v>225.4855690816</v>
      </c>
      <c r="AA20" s="14"/>
      <c r="AB20" s="14"/>
    </row>
    <row r="21" spans="2:28">
      <c r="B21" s="9"/>
      <c r="C21" s="13" t="s">
        <v>108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4"/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4"/>
      <c r="AB21" s="14"/>
    </row>
    <row r="22" spans="2:28">
      <c r="B22" s="9"/>
      <c r="C22" s="13" t="s">
        <v>109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4"/>
      <c r="Q22" s="11">
        <v>0.2</v>
      </c>
      <c r="R22" s="11">
        <v>0.1</v>
      </c>
      <c r="S22" s="11">
        <v>0.02</v>
      </c>
      <c r="T22" s="11">
        <v>0.45</v>
      </c>
      <c r="U22" s="11">
        <v>1.26</v>
      </c>
      <c r="V22" s="14">
        <v>3.14</v>
      </c>
      <c r="W22" s="14">
        <v>9.8</v>
      </c>
      <c r="X22" s="14">
        <v>17.43</v>
      </c>
      <c r="Y22" s="14">
        <v>62.76</v>
      </c>
      <c r="Z22" s="11">
        <v>43.666174</v>
      </c>
      <c r="AA22" s="14"/>
      <c r="AB22" s="14"/>
    </row>
    <row r="23" spans="2:28">
      <c r="B23" s="9"/>
      <c r="C23" s="13" t="s">
        <v>110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/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13.13</v>
      </c>
      <c r="X23" s="11">
        <v>11.05</v>
      </c>
      <c r="Y23" s="11">
        <v>9.73</v>
      </c>
      <c r="Z23" s="11">
        <v>10.405147</v>
      </c>
      <c r="AA23" s="14"/>
      <c r="AB23" s="14"/>
    </row>
    <row r="24" spans="2:28">
      <c r="B24" s="9"/>
      <c r="C24" s="13" t="s">
        <v>22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4"/>
      <c r="Q24" s="11">
        <f>SUM(Q20:Q23)</f>
        <v>4.97</v>
      </c>
      <c r="R24" s="11">
        <f>SUM(R20:R23)</f>
        <v>4.35</v>
      </c>
      <c r="S24" s="11">
        <f t="shared" ref="S24:Z24" si="6">SUM(S20:S23)</f>
        <v>3.81</v>
      </c>
      <c r="T24" s="11">
        <f t="shared" si="6"/>
        <v>4.01</v>
      </c>
      <c r="U24" s="11">
        <f t="shared" si="6"/>
        <v>5.37</v>
      </c>
      <c r="V24" s="11">
        <f t="shared" si="6"/>
        <v>5.26</v>
      </c>
      <c r="W24" s="11">
        <f t="shared" si="6"/>
        <v>31.05</v>
      </c>
      <c r="X24" s="11">
        <f t="shared" si="6"/>
        <v>61.57</v>
      </c>
      <c r="Y24" s="11">
        <f t="shared" si="6"/>
        <v>110.94</v>
      </c>
      <c r="Z24" s="11">
        <f t="shared" si="6"/>
        <v>279.5568900816</v>
      </c>
      <c r="AA24" s="14"/>
      <c r="AB24" s="14"/>
    </row>
    <row r="25" spans="2:28">
      <c r="B25" s="4" t="s">
        <v>16</v>
      </c>
      <c r="C25" s="5" t="s">
        <v>107</v>
      </c>
      <c r="D25" s="12">
        <v>206.2</v>
      </c>
      <c r="E25" s="12">
        <v>301.7</v>
      </c>
      <c r="F25" s="12">
        <v>253.6</v>
      </c>
      <c r="G25" s="12">
        <v>115.02</v>
      </c>
      <c r="H25" s="12">
        <v>157.79</v>
      </c>
      <c r="I25" s="12">
        <v>190.44</v>
      </c>
      <c r="J25" s="18">
        <v>220.5952</v>
      </c>
      <c r="K25" s="18">
        <v>198.717041</v>
      </c>
      <c r="L25" s="18">
        <v>213.3737</v>
      </c>
      <c r="M25" s="18">
        <v>229.6547</v>
      </c>
      <c r="N25" s="18">
        <v>254</v>
      </c>
      <c r="O25" s="18">
        <v>251.0478</v>
      </c>
      <c r="P25" s="12"/>
      <c r="Q25" s="12">
        <v>205.76</v>
      </c>
      <c r="R25" s="12">
        <v>222.76</v>
      </c>
      <c r="S25" s="12">
        <v>208.06</v>
      </c>
      <c r="T25" s="12">
        <v>205.44</v>
      </c>
      <c r="U25" s="12">
        <v>146.8</v>
      </c>
      <c r="V25" s="12">
        <v>173.33</v>
      </c>
      <c r="W25" s="18">
        <v>147.28</v>
      </c>
      <c r="X25" s="18">
        <v>124.14</v>
      </c>
      <c r="Y25" s="18">
        <v>123.78</v>
      </c>
      <c r="Z25" s="18">
        <v>163.77</v>
      </c>
      <c r="AA25" s="12"/>
      <c r="AB25" s="12"/>
    </row>
    <row r="26" spans="2:28">
      <c r="B26" s="15"/>
      <c r="C26" s="5" t="s">
        <v>108</v>
      </c>
      <c r="D26" s="12">
        <v>47.4</v>
      </c>
      <c r="E26" s="12">
        <v>60.4</v>
      </c>
      <c r="F26" s="12">
        <v>51.05</v>
      </c>
      <c r="G26" s="12">
        <v>63.91</v>
      </c>
      <c r="H26" s="12">
        <v>40.93</v>
      </c>
      <c r="I26" s="12">
        <v>34.25</v>
      </c>
      <c r="J26" s="12">
        <v>71.8</v>
      </c>
      <c r="K26" s="12">
        <v>69</v>
      </c>
      <c r="L26" s="12">
        <v>84</v>
      </c>
      <c r="M26" s="12">
        <v>102.3</v>
      </c>
      <c r="N26" s="12">
        <v>126.94</v>
      </c>
      <c r="O26" s="12">
        <v>53.11</v>
      </c>
      <c r="P26" s="12"/>
      <c r="Q26" s="12">
        <v>123.35</v>
      </c>
      <c r="R26" s="12">
        <v>102.65</v>
      </c>
      <c r="S26" s="12">
        <v>110.53</v>
      </c>
      <c r="T26" s="12">
        <v>153.31</v>
      </c>
      <c r="U26" s="12">
        <v>135.8</v>
      </c>
      <c r="V26" s="12">
        <v>81.92</v>
      </c>
      <c r="W26" s="12">
        <v>235.28</v>
      </c>
      <c r="X26" s="12">
        <v>155.01</v>
      </c>
      <c r="Y26" s="12">
        <v>104.74</v>
      </c>
      <c r="Z26" s="12">
        <v>86.25</v>
      </c>
      <c r="AA26" s="12"/>
      <c r="AB26" s="12"/>
    </row>
    <row r="27" spans="2:28">
      <c r="B27" s="15"/>
      <c r="C27" s="5" t="s">
        <v>109</v>
      </c>
      <c r="D27" s="12">
        <v>502.9</v>
      </c>
      <c r="E27" s="12">
        <v>532.3</v>
      </c>
      <c r="F27" s="12">
        <v>55.53</v>
      </c>
      <c r="G27" s="12">
        <v>36.17</v>
      </c>
      <c r="H27" s="12">
        <v>23.43</v>
      </c>
      <c r="I27" s="12">
        <v>23.23</v>
      </c>
      <c r="J27" s="12">
        <v>128</v>
      </c>
      <c r="K27" s="12">
        <v>104</v>
      </c>
      <c r="L27" s="12">
        <v>114</v>
      </c>
      <c r="M27" s="12">
        <v>359.8</v>
      </c>
      <c r="N27" s="12">
        <v>492.97</v>
      </c>
      <c r="O27" s="12">
        <v>184.92</v>
      </c>
      <c r="P27" s="12"/>
      <c r="Q27" s="12">
        <v>108.99</v>
      </c>
      <c r="R27" s="12">
        <v>143.22</v>
      </c>
      <c r="S27" s="12">
        <v>129.08</v>
      </c>
      <c r="T27" s="12">
        <v>375.26</v>
      </c>
      <c r="U27" s="12">
        <v>434.6</v>
      </c>
      <c r="V27" s="12">
        <v>591.76</v>
      </c>
      <c r="W27" s="12">
        <v>276.65</v>
      </c>
      <c r="X27" s="12">
        <v>217.55</v>
      </c>
      <c r="Y27" s="12">
        <v>238.75</v>
      </c>
      <c r="Z27" s="12">
        <v>210.79</v>
      </c>
      <c r="AA27" s="12"/>
      <c r="AB27" s="12"/>
    </row>
    <row r="28" spans="2:28">
      <c r="B28" s="15"/>
      <c r="C28" s="5" t="s">
        <v>111</v>
      </c>
      <c r="D28" s="12">
        <v>34.26</v>
      </c>
      <c r="E28" s="12">
        <v>34.26</v>
      </c>
      <c r="F28" s="12">
        <v>34.26</v>
      </c>
      <c r="G28" s="12">
        <v>34.26</v>
      </c>
      <c r="H28" s="12">
        <v>34.26</v>
      </c>
      <c r="I28" s="12">
        <v>34.26</v>
      </c>
      <c r="J28" s="12">
        <v>34.26</v>
      </c>
      <c r="K28" s="12">
        <v>34.26</v>
      </c>
      <c r="L28" s="12">
        <v>34.26</v>
      </c>
      <c r="M28" s="12">
        <v>34.26</v>
      </c>
      <c r="N28" s="12">
        <v>34.26</v>
      </c>
      <c r="O28" s="12">
        <v>34.26</v>
      </c>
      <c r="P28" s="12"/>
      <c r="Q28" s="12">
        <v>34.26</v>
      </c>
      <c r="R28" s="12">
        <v>34.26</v>
      </c>
      <c r="S28" s="12">
        <v>50.2</v>
      </c>
      <c r="T28" s="12">
        <v>50.48</v>
      </c>
      <c r="U28" s="12">
        <v>38.04</v>
      </c>
      <c r="V28" s="12">
        <v>45.02</v>
      </c>
      <c r="W28" s="7">
        <v>45.11</v>
      </c>
      <c r="X28" s="7">
        <v>44.84</v>
      </c>
      <c r="Y28" s="7">
        <v>43.43</v>
      </c>
      <c r="Z28" s="7">
        <v>34.17</v>
      </c>
      <c r="AA28" s="12"/>
      <c r="AB28" s="12"/>
    </row>
    <row r="29" spans="2:28">
      <c r="B29" s="15"/>
      <c r="C29" s="5" t="s">
        <v>22</v>
      </c>
      <c r="D29" s="12">
        <f>SUM(D25:D28)</f>
        <v>790.76</v>
      </c>
      <c r="E29" s="12">
        <f>SUM(E25:E28)</f>
        <v>928.66</v>
      </c>
      <c r="F29" s="12">
        <f t="shared" ref="F29:O29" si="7">SUM(F25:F28)</f>
        <v>394.44</v>
      </c>
      <c r="G29" s="12">
        <f t="shared" si="7"/>
        <v>249.36</v>
      </c>
      <c r="H29" s="12">
        <f t="shared" si="7"/>
        <v>256.41</v>
      </c>
      <c r="I29" s="12">
        <f t="shared" si="7"/>
        <v>282.18</v>
      </c>
      <c r="J29" s="12">
        <f t="shared" si="7"/>
        <v>454.6552</v>
      </c>
      <c r="K29" s="12">
        <f t="shared" si="7"/>
        <v>405.977041</v>
      </c>
      <c r="L29" s="12">
        <f t="shared" si="7"/>
        <v>445.6337</v>
      </c>
      <c r="M29" s="12">
        <f t="shared" si="7"/>
        <v>726.0147</v>
      </c>
      <c r="N29" s="12">
        <f t="shared" si="7"/>
        <v>908.17</v>
      </c>
      <c r="O29" s="12">
        <f t="shared" si="7"/>
        <v>523.3378</v>
      </c>
      <c r="P29" s="12"/>
      <c r="Q29" s="12">
        <f>SUM(Q25:Q28)</f>
        <v>472.36</v>
      </c>
      <c r="R29" s="12">
        <f>SUM(R25:R28)</f>
        <v>502.89</v>
      </c>
      <c r="S29" s="12">
        <f t="shared" ref="S29:Z29" si="8">SUM(S25:S28)</f>
        <v>497.87</v>
      </c>
      <c r="T29" s="12">
        <f t="shared" si="8"/>
        <v>784.49</v>
      </c>
      <c r="U29" s="12">
        <f t="shared" si="8"/>
        <v>755.24</v>
      </c>
      <c r="V29" s="12">
        <f t="shared" si="8"/>
        <v>892.03</v>
      </c>
      <c r="W29" s="12">
        <f t="shared" si="8"/>
        <v>704.32</v>
      </c>
      <c r="X29" s="12">
        <f t="shared" si="8"/>
        <v>541.54</v>
      </c>
      <c r="Y29" s="12">
        <f t="shared" si="8"/>
        <v>510.7</v>
      </c>
      <c r="Z29" s="12">
        <f t="shared" si="8"/>
        <v>494.98</v>
      </c>
      <c r="AA29" s="12"/>
      <c r="AB29" s="12"/>
    </row>
    <row r="30" spans="2:28">
      <c r="B30" s="9" t="s">
        <v>17</v>
      </c>
      <c r="C30" s="13" t="s">
        <v>107</v>
      </c>
      <c r="D30" s="16">
        <v>332.2</v>
      </c>
      <c r="E30" s="16">
        <v>352.1</v>
      </c>
      <c r="F30" s="16">
        <v>236.2</v>
      </c>
      <c r="G30" s="16">
        <v>271.1</v>
      </c>
      <c r="H30" s="16">
        <v>312.3624</v>
      </c>
      <c r="I30" s="16">
        <v>195.6469</v>
      </c>
      <c r="J30" s="16">
        <v>220.5952</v>
      </c>
      <c r="K30" s="16">
        <v>198.717041</v>
      </c>
      <c r="L30" s="16">
        <v>213.3737</v>
      </c>
      <c r="M30" s="16">
        <v>229.6547</v>
      </c>
      <c r="N30" s="16">
        <v>254</v>
      </c>
      <c r="O30" s="16">
        <v>251.0478</v>
      </c>
      <c r="P30" s="14"/>
      <c r="Q30" s="16">
        <v>249</v>
      </c>
      <c r="R30" s="16">
        <v>216.58</v>
      </c>
      <c r="S30" s="16">
        <v>105</v>
      </c>
      <c r="T30" s="16">
        <v>121.83</v>
      </c>
      <c r="U30" s="16">
        <v>66.23</v>
      </c>
      <c r="V30" s="16">
        <v>73.78</v>
      </c>
      <c r="W30" s="16">
        <v>81.0389472622977</v>
      </c>
      <c r="X30" s="16">
        <v>86.61</v>
      </c>
      <c r="Y30" s="16">
        <v>99.8998</v>
      </c>
      <c r="Z30" s="16">
        <v>128.844373571399</v>
      </c>
      <c r="AA30" s="14"/>
      <c r="AB30" s="14"/>
    </row>
    <row r="31" spans="2:28">
      <c r="B31" s="17"/>
      <c r="C31" s="13" t="s">
        <v>108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/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/>
      <c r="AB31" s="14"/>
    </row>
    <row r="32" spans="2:28">
      <c r="B32" s="17"/>
      <c r="C32" s="13" t="s">
        <v>109</v>
      </c>
      <c r="D32" s="14">
        <v>283</v>
      </c>
      <c r="E32" s="14">
        <v>262</v>
      </c>
      <c r="F32" s="14">
        <v>181</v>
      </c>
      <c r="G32" s="14">
        <v>388</v>
      </c>
      <c r="H32" s="14">
        <v>570</v>
      </c>
      <c r="I32" s="14">
        <v>396</v>
      </c>
      <c r="J32" s="14">
        <v>256</v>
      </c>
      <c r="K32" s="14">
        <v>376</v>
      </c>
      <c r="L32" s="14">
        <v>544</v>
      </c>
      <c r="M32" s="14">
        <v>524</v>
      </c>
      <c r="N32" s="14">
        <v>574</v>
      </c>
      <c r="O32" s="14">
        <v>413</v>
      </c>
      <c r="P32" s="14"/>
      <c r="Q32" s="14">
        <v>715.81</v>
      </c>
      <c r="R32" s="14">
        <v>603.94</v>
      </c>
      <c r="S32" s="14">
        <v>445.54</v>
      </c>
      <c r="T32" s="14">
        <v>676.63</v>
      </c>
      <c r="U32" s="14">
        <v>1065.9</v>
      </c>
      <c r="V32" s="14">
        <v>445.26</v>
      </c>
      <c r="W32" s="11">
        <v>320.34293626349</v>
      </c>
      <c r="X32" s="14">
        <v>435.08</v>
      </c>
      <c r="Y32" s="14">
        <v>700.5</v>
      </c>
      <c r="Z32" s="14">
        <v>919.42</v>
      </c>
      <c r="AA32" s="14"/>
      <c r="AB32" s="14"/>
    </row>
    <row r="33" spans="2:28">
      <c r="B33" s="17"/>
      <c r="C33" s="13" t="s">
        <v>111</v>
      </c>
      <c r="D33" s="14">
        <v>24.79</v>
      </c>
      <c r="E33" s="14">
        <v>24.79</v>
      </c>
      <c r="F33" s="14">
        <v>24.79</v>
      </c>
      <c r="G33" s="14">
        <v>25.91</v>
      </c>
      <c r="H33" s="14">
        <v>25.91</v>
      </c>
      <c r="I33" s="14">
        <v>25.95</v>
      </c>
      <c r="J33" s="14">
        <v>25.95</v>
      </c>
      <c r="K33" s="14">
        <v>25.95</v>
      </c>
      <c r="L33" s="14">
        <v>25.95</v>
      </c>
      <c r="M33" s="14">
        <v>25.95</v>
      </c>
      <c r="N33" s="14">
        <v>20.64</v>
      </c>
      <c r="O33" s="14">
        <v>20.64</v>
      </c>
      <c r="P33" s="14"/>
      <c r="Q33" s="11">
        <v>17.42</v>
      </c>
      <c r="R33" s="11">
        <v>17.42</v>
      </c>
      <c r="S33" s="11">
        <v>17.42</v>
      </c>
      <c r="T33" s="11">
        <v>17.42</v>
      </c>
      <c r="U33" s="11">
        <v>17.42</v>
      </c>
      <c r="V33" s="11">
        <v>16.92</v>
      </c>
      <c r="W33" s="11">
        <v>16.92</v>
      </c>
      <c r="X33" s="11">
        <v>16.92</v>
      </c>
      <c r="Y33" s="11">
        <v>16.92</v>
      </c>
      <c r="Z33" s="11">
        <v>16.92</v>
      </c>
      <c r="AA33" s="14"/>
      <c r="AB33" s="14"/>
    </row>
    <row r="34" spans="2:28">
      <c r="B34" s="17"/>
      <c r="C34" s="13" t="s">
        <v>22</v>
      </c>
      <c r="D34" s="16">
        <f>SUM(D30:D33)</f>
        <v>639.99</v>
      </c>
      <c r="E34" s="16">
        <f>SUM(E30:E33)</f>
        <v>638.89</v>
      </c>
      <c r="F34" s="16">
        <f t="shared" ref="F34:O34" si="9">SUM(F30:F33)</f>
        <v>441.99</v>
      </c>
      <c r="G34" s="16">
        <f t="shared" si="9"/>
        <v>685.01</v>
      </c>
      <c r="H34" s="16">
        <f t="shared" si="9"/>
        <v>908.2724</v>
      </c>
      <c r="I34" s="16">
        <f t="shared" si="9"/>
        <v>617.5969</v>
      </c>
      <c r="J34" s="16">
        <f t="shared" si="9"/>
        <v>502.5452</v>
      </c>
      <c r="K34" s="16">
        <f t="shared" si="9"/>
        <v>600.667041</v>
      </c>
      <c r="L34" s="16">
        <f t="shared" si="9"/>
        <v>783.3237</v>
      </c>
      <c r="M34" s="16">
        <f t="shared" si="9"/>
        <v>779.6047</v>
      </c>
      <c r="N34" s="16">
        <f t="shared" si="9"/>
        <v>848.64</v>
      </c>
      <c r="O34" s="16">
        <f t="shared" si="9"/>
        <v>684.6878</v>
      </c>
      <c r="P34" s="14"/>
      <c r="Q34" s="16">
        <f>SUM(Q30:Q33)</f>
        <v>982.23</v>
      </c>
      <c r="R34" s="16">
        <f>SUM(R30:R33)</f>
        <v>837.94</v>
      </c>
      <c r="S34" s="16">
        <f t="shared" ref="S34:Z34" si="10">SUM(S30:S33)</f>
        <v>567.96</v>
      </c>
      <c r="T34" s="16">
        <f t="shared" si="10"/>
        <v>815.88</v>
      </c>
      <c r="U34" s="16">
        <f t="shared" si="10"/>
        <v>1149.55</v>
      </c>
      <c r="V34" s="16">
        <f t="shared" si="10"/>
        <v>535.96</v>
      </c>
      <c r="W34" s="16">
        <f t="shared" si="10"/>
        <v>418.301883525788</v>
      </c>
      <c r="X34" s="16">
        <f t="shared" si="10"/>
        <v>538.61</v>
      </c>
      <c r="Y34" s="16">
        <f t="shared" si="10"/>
        <v>817.3198</v>
      </c>
      <c r="Z34" s="16">
        <f t="shared" si="10"/>
        <v>1065.1843735714</v>
      </c>
      <c r="AA34" s="14"/>
      <c r="AB34" s="14"/>
    </row>
    <row r="35" spans="2:28">
      <c r="B35" s="4" t="s">
        <v>19</v>
      </c>
      <c r="C35" s="5" t="s">
        <v>107</v>
      </c>
      <c r="D35" s="7">
        <v>32.32</v>
      </c>
      <c r="E35" s="7">
        <v>9.24</v>
      </c>
      <c r="F35" s="7">
        <v>6.55</v>
      </c>
      <c r="G35" s="7">
        <v>14.01</v>
      </c>
      <c r="H35" s="7">
        <v>16.16</v>
      </c>
      <c r="I35" s="7">
        <v>22.5</v>
      </c>
      <c r="J35" s="7">
        <v>17.48</v>
      </c>
      <c r="K35" s="7">
        <v>13.3</v>
      </c>
      <c r="L35" s="7">
        <v>29.98</v>
      </c>
      <c r="M35" s="7">
        <v>15.42</v>
      </c>
      <c r="N35" s="7">
        <v>15.11</v>
      </c>
      <c r="O35" s="7">
        <v>18.62</v>
      </c>
      <c r="P35" s="12"/>
      <c r="Q35" s="7">
        <v>20.32</v>
      </c>
      <c r="R35" s="7">
        <v>20.3</v>
      </c>
      <c r="S35" s="7">
        <v>20.47</v>
      </c>
      <c r="T35" s="12">
        <v>19.52</v>
      </c>
      <c r="U35" s="12">
        <v>20.05</v>
      </c>
      <c r="V35" s="12">
        <v>19.66</v>
      </c>
      <c r="W35" s="12">
        <v>15.04</v>
      </c>
      <c r="X35" s="12">
        <v>32.01</v>
      </c>
      <c r="Y35" s="12">
        <v>37.49</v>
      </c>
      <c r="Z35" s="12"/>
      <c r="AA35" s="12"/>
      <c r="AB35" s="12"/>
    </row>
    <row r="36" spans="2:28">
      <c r="B36" s="15"/>
      <c r="C36" s="5" t="s">
        <v>108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/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/>
      <c r="AA36" s="12"/>
      <c r="AB36" s="12"/>
    </row>
    <row r="37" spans="2:28">
      <c r="B37" s="15"/>
      <c r="C37" s="5" t="s">
        <v>109</v>
      </c>
      <c r="D37" s="7">
        <v>16.98</v>
      </c>
      <c r="E37" s="7">
        <v>6.58</v>
      </c>
      <c r="F37" s="7">
        <v>9.79</v>
      </c>
      <c r="G37" s="7">
        <v>4.24</v>
      </c>
      <c r="H37" s="7">
        <v>3.92</v>
      </c>
      <c r="I37" s="7">
        <v>4.49</v>
      </c>
      <c r="J37" s="7">
        <v>3.61</v>
      </c>
      <c r="K37" s="7">
        <v>19.55</v>
      </c>
      <c r="L37" s="7">
        <v>13.22</v>
      </c>
      <c r="M37" s="7">
        <v>55.79</v>
      </c>
      <c r="N37" s="7">
        <v>39.23</v>
      </c>
      <c r="O37" s="7">
        <v>94.13</v>
      </c>
      <c r="P37" s="12"/>
      <c r="Q37" s="7">
        <v>81.16</v>
      </c>
      <c r="R37" s="7">
        <v>69.25</v>
      </c>
      <c r="S37" s="7">
        <v>64.58</v>
      </c>
      <c r="T37" s="7">
        <v>77</v>
      </c>
      <c r="U37" s="12">
        <v>55.83</v>
      </c>
      <c r="V37" s="12">
        <v>52.42</v>
      </c>
      <c r="W37" s="12">
        <v>81.73</v>
      </c>
      <c r="X37" s="12">
        <v>82.35</v>
      </c>
      <c r="Y37" s="12">
        <v>57.93</v>
      </c>
      <c r="Z37" s="12"/>
      <c r="AA37" s="12"/>
      <c r="AB37" s="12"/>
    </row>
    <row r="38" spans="2:28">
      <c r="B38" s="15"/>
      <c r="C38" s="5" t="s">
        <v>111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/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/>
      <c r="AA38" s="12"/>
      <c r="AB38" s="12"/>
    </row>
    <row r="39" spans="2:28">
      <c r="B39" s="15"/>
      <c r="C39" s="5" t="s">
        <v>22</v>
      </c>
      <c r="D39" s="7">
        <f>SUM(D35:D38)</f>
        <v>49.3</v>
      </c>
      <c r="E39" s="7">
        <f>SUM(E35:E38)</f>
        <v>15.82</v>
      </c>
      <c r="F39" s="7">
        <f t="shared" ref="F39:AB39" si="11">SUM(F35:F38)</f>
        <v>16.34</v>
      </c>
      <c r="G39" s="7">
        <f t="shared" si="11"/>
        <v>18.25</v>
      </c>
      <c r="H39" s="7">
        <f t="shared" si="11"/>
        <v>20.08</v>
      </c>
      <c r="I39" s="7">
        <f t="shared" si="11"/>
        <v>26.99</v>
      </c>
      <c r="J39" s="7">
        <f t="shared" si="11"/>
        <v>21.09</v>
      </c>
      <c r="K39" s="7">
        <f t="shared" si="11"/>
        <v>32.85</v>
      </c>
      <c r="L39" s="7">
        <f t="shared" si="11"/>
        <v>43.2</v>
      </c>
      <c r="M39" s="7">
        <f t="shared" si="11"/>
        <v>71.21</v>
      </c>
      <c r="N39" s="7">
        <f t="shared" si="11"/>
        <v>54.34</v>
      </c>
      <c r="O39" s="7">
        <f t="shared" si="11"/>
        <v>112.75</v>
      </c>
      <c r="P39" s="7"/>
      <c r="Q39" s="7">
        <f t="shared" si="11"/>
        <v>101.48</v>
      </c>
      <c r="R39" s="7">
        <f t="shared" si="11"/>
        <v>89.55</v>
      </c>
      <c r="S39" s="7">
        <f t="shared" si="11"/>
        <v>85.05</v>
      </c>
      <c r="T39" s="7">
        <f t="shared" si="11"/>
        <v>96.52</v>
      </c>
      <c r="U39" s="7">
        <f t="shared" si="11"/>
        <v>75.88</v>
      </c>
      <c r="V39" s="7">
        <f t="shared" si="11"/>
        <v>72.08</v>
      </c>
      <c r="W39" s="7">
        <f t="shared" si="11"/>
        <v>96.77</v>
      </c>
      <c r="X39" s="7">
        <f t="shared" si="11"/>
        <v>114.36</v>
      </c>
      <c r="Y39" s="7">
        <f t="shared" si="11"/>
        <v>95.42</v>
      </c>
      <c r="Z39" s="7">
        <f t="shared" si="11"/>
        <v>0</v>
      </c>
      <c r="AA39" s="7">
        <f t="shared" si="11"/>
        <v>0</v>
      </c>
      <c r="AB39" s="7">
        <f t="shared" si="11"/>
        <v>0</v>
      </c>
    </row>
  </sheetData>
  <mergeCells count="8">
    <mergeCell ref="D3:O3"/>
    <mergeCell ref="B5:B9"/>
    <mergeCell ref="B10:B14"/>
    <mergeCell ref="B15:B19"/>
    <mergeCell ref="B20:B24"/>
    <mergeCell ref="B25:B29"/>
    <mergeCell ref="B30:B34"/>
    <mergeCell ref="B35:B3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周报汇总</vt:lpstr>
      <vt:lpstr>副表</vt:lpstr>
      <vt:lpstr>月数据明细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空心</cp:lastModifiedBy>
  <dcterms:created xsi:type="dcterms:W3CDTF">2019-08-05T07:39:00Z</dcterms:created>
  <cp:lastPrinted>2020-04-01T06:14:00Z</cp:lastPrinted>
  <dcterms:modified xsi:type="dcterms:W3CDTF">2020-07-28T07:18:41Z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false</vt:bool>
  </property>
</Properties>
</file>