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小吕 宏达祥" sheetId="3" r:id="rId1"/>
    <sheet name="扣款" sheetId="7" r:id="rId2"/>
  </sheets>
  <definedNames>
    <definedName name="_xlnm._FilterDatabase" localSheetId="0" hidden="1">'小吕 宏达祥'!$A$1:$P$69</definedName>
    <definedName name="_xlnm.Print_Titles" localSheetId="0">'小吕 宏达祥'!$2:$2</definedName>
    <definedName name="_xlnm._FilterDatabase" localSheetId="1" hidden="1">扣款!$A$1:$D$1</definedName>
  </definedNames>
  <calcPr calcId="144525"/>
</workbook>
</file>

<file path=xl/sharedStrings.xml><?xml version="1.0" encoding="utf-8"?>
<sst xmlns="http://schemas.openxmlformats.org/spreadsheetml/2006/main" count="342" uniqueCount="120">
  <si>
    <t>宏达翔劳务公司2020.06月份工人工资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</si>
  <si>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</si>
  <si>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</si>
  <si>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</si>
  <si>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</si>
  <si>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</si>
  <si>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</si>
  <si>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</si>
  <si>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</si>
  <si>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</si>
  <si>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</si>
  <si>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</si>
  <si>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</si>
  <si>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</si>
  <si>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</si>
  <si>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焊接2班</t>
  </si>
  <si>
    <t>操作工</t>
  </si>
  <si>
    <t>马泽秋</t>
  </si>
  <si>
    <t>马旭</t>
  </si>
  <si>
    <t>注塑</t>
  </si>
  <si>
    <t>注塑工</t>
  </si>
  <si>
    <t>王保田</t>
  </si>
  <si>
    <t>涂装</t>
  </si>
  <si>
    <t>涂装工</t>
  </si>
  <si>
    <t>齐恩成</t>
  </si>
  <si>
    <t>6月1日车间保养</t>
  </si>
  <si>
    <t>杨琴丽</t>
  </si>
  <si>
    <t>发泡</t>
  </si>
  <si>
    <t>卢静</t>
  </si>
  <si>
    <t>商用车组装</t>
  </si>
  <si>
    <t>张立芹</t>
  </si>
  <si>
    <t>座椅</t>
  </si>
  <si>
    <t>刘双</t>
  </si>
  <si>
    <t>韩新岭</t>
  </si>
  <si>
    <t>张伟</t>
  </si>
  <si>
    <t>张俊平</t>
  </si>
  <si>
    <t>田淑娟</t>
  </si>
  <si>
    <t>刘晋</t>
  </si>
  <si>
    <t>王镇</t>
  </si>
  <si>
    <t>韩新盼</t>
  </si>
  <si>
    <t>刘美琳</t>
  </si>
  <si>
    <t>李二焕</t>
  </si>
  <si>
    <t>徐小营</t>
  </si>
  <si>
    <t>孙兰香</t>
  </si>
  <si>
    <t>发泡工</t>
  </si>
  <si>
    <t>李德华</t>
  </si>
  <si>
    <t>赵秀峰</t>
  </si>
  <si>
    <t>时晓冲</t>
  </si>
  <si>
    <t>李淑芳</t>
  </si>
  <si>
    <t>孙新平</t>
  </si>
  <si>
    <t>王春艳</t>
  </si>
  <si>
    <t>孙立德</t>
  </si>
  <si>
    <t>宋美霞</t>
  </si>
  <si>
    <t>宿舍干净整洁</t>
  </si>
  <si>
    <t>石文成</t>
  </si>
  <si>
    <t>王正</t>
  </si>
  <si>
    <t>刘振山</t>
  </si>
  <si>
    <t>李占海</t>
  </si>
  <si>
    <t>组装工</t>
  </si>
  <si>
    <t>王文博</t>
  </si>
  <si>
    <t>李振明</t>
  </si>
  <si>
    <t>贾泽坤</t>
  </si>
  <si>
    <t>王进</t>
  </si>
  <si>
    <t>刘成耀</t>
  </si>
  <si>
    <t>蔡金汪</t>
  </si>
  <si>
    <t>前工序</t>
  </si>
  <si>
    <t>张强</t>
  </si>
  <si>
    <t>李荣展</t>
  </si>
  <si>
    <t>杨学森</t>
  </si>
  <si>
    <t>天津座椅</t>
  </si>
  <si>
    <t>滕城城</t>
  </si>
  <si>
    <t>孔德理</t>
  </si>
  <si>
    <t>吕东朔</t>
  </si>
  <si>
    <t>冯博涛</t>
  </si>
  <si>
    <t>白益成</t>
  </si>
  <si>
    <t>任永泰</t>
  </si>
  <si>
    <t>李冉</t>
  </si>
  <si>
    <t>王峰</t>
  </si>
  <si>
    <t>杨浩然</t>
  </si>
  <si>
    <t>孔维佳</t>
  </si>
  <si>
    <t>张凯文</t>
  </si>
  <si>
    <t>刘昱村</t>
  </si>
  <si>
    <t>刘明瑞</t>
  </si>
  <si>
    <t>陈吉川</t>
  </si>
  <si>
    <t>代开劳务陈</t>
  </si>
  <si>
    <t>曹原浩</t>
  </si>
  <si>
    <t>田佳季</t>
  </si>
  <si>
    <t>刘彬锐</t>
  </si>
  <si>
    <t>霍庆松</t>
  </si>
  <si>
    <t>马超</t>
  </si>
  <si>
    <t>翟庆海</t>
  </si>
  <si>
    <t>李泽鑫</t>
  </si>
  <si>
    <t>杨希动</t>
  </si>
  <si>
    <t>缝纫</t>
  </si>
  <si>
    <t>邓春萌</t>
  </si>
  <si>
    <t>灯镜</t>
  </si>
  <si>
    <t>袁振龙</t>
  </si>
  <si>
    <t>张文阔</t>
  </si>
  <si>
    <t>编制：</t>
  </si>
  <si>
    <t>汪梦娜</t>
  </si>
  <si>
    <t>审核：</t>
  </si>
  <si>
    <t>异常情况</t>
  </si>
  <si>
    <t>扣款金额</t>
  </si>
  <si>
    <t>注塑质量扣款</t>
  </si>
  <si>
    <t>粉碎料有杂质</t>
  </si>
  <si>
    <t>宿舍检查扣款</t>
  </si>
  <si>
    <t>卫生差</t>
  </si>
  <si>
    <t>烟头</t>
  </si>
  <si>
    <t>工服扣款</t>
  </si>
  <si>
    <t>扣套夏季工服，扣1套秋季工服</t>
  </si>
  <si>
    <t>扣1套夏季工服</t>
  </si>
  <si>
    <t>扣发3天工资</t>
  </si>
  <si>
    <t>有工资，扣胸卡</t>
  </si>
  <si>
    <t>扣发10天工资</t>
  </si>
  <si>
    <t>质量扣款</t>
  </si>
  <si>
    <t xml:space="preserve">车间质量问题扣款 </t>
  </si>
  <si>
    <t>车间质量问题扣款 、未带口罩闯门卫</t>
  </si>
  <si>
    <t>考勤异常</t>
  </si>
  <si>
    <t>6月12日未打下班卡</t>
  </si>
  <si>
    <t>M20室内镜有毛边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</si>
</sst>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tabSelected="1" zoomScale="90" zoomScaleNormal="90" workbookViewId="0">
      <pane ySplit="2" topLeftCell="A3" activePane="bottomLeft" state="frozen"/>
      <selection/>
      <selection pane="bottomLeft" activeCell="F8" sqref="F8"/>
    </sheetView>
  </sheetViews>
  <sheetFormatPr defaultColWidth="9" defaultRowHeight="20" customHeight="1"/>
  <cols>
    <col min="1" max="1" width="5.625" style="8" customWidth="1"/>
    <col min="2" max="2" width="10.875" style="8" customWidth="1"/>
    <col min="3" max="3" width="7.875" style="8" customWidth="1"/>
    <col min="4" max="4" width="8.5" style="8" customWidth="1"/>
    <col min="5" max="5" width="8.375" style="8" customWidth="1"/>
    <col min="6" max="6" width="8.625" style="8" customWidth="1"/>
    <col min="7" max="7" width="6.125" style="8" customWidth="1"/>
    <col min="8" max="8" width="8.75" style="8" customWidth="1"/>
    <col min="9" max="9" width="12.625" style="8"/>
    <col min="10" max="10" width="8.125" style="8" customWidth="1"/>
    <col min="11" max="11" width="6.5" style="8" hidden="1" customWidth="1"/>
    <col min="12" max="12" width="9.375" style="8" customWidth="1"/>
    <col min="13" max="13" width="11.6666666666667" style="9" customWidth="1"/>
    <col min="14" max="14" width="6.525" style="8" customWidth="1"/>
    <col min="15" max="15" width="12.2166666666667" style="8" hidden="1" customWidth="1"/>
    <col min="16" max="16" width="9" style="8" hidden="1" customWidth="1"/>
    <col min="17" max="16384" width="9" style="8"/>
  </cols>
  <sheetData>
    <row r="1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4"/>
      <c r="N1" s="10"/>
    </row>
    <row r="2" customHeight="1" spans="1:14">
      <c r="A2" s="11" t="s">
        <v>1</v>
      </c>
      <c r="B2" s="11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5" t="s">
        <v>13</v>
      </c>
      <c r="N2" s="11" t="s">
        <v>14</v>
      </c>
    </row>
    <row r="3" customHeight="1" spans="1:14">
      <c r="A3" s="12">
        <f>ROW()-2</f>
        <v>1</v>
      </c>
      <c r="B3" s="12" t="s">
        <v>15</v>
      </c>
      <c r="C3" s="13" t="s">
        <v>16</v>
      </c>
      <c r="D3" s="13" t="s">
        <v>17</v>
      </c>
      <c r="E3" s="13">
        <v>1</v>
      </c>
      <c r="F3" s="13">
        <v>10</v>
      </c>
      <c r="G3" s="12"/>
      <c r="H3" s="12"/>
      <c r="I3" s="12">
        <f>F3*16+G3-H3</f>
        <v>160</v>
      </c>
      <c r="J3" s="16">
        <f t="shared" ref="J3:J43" si="0">E3*5</f>
        <v>5</v>
      </c>
      <c r="K3" s="16"/>
      <c r="L3" s="12">
        <f t="shared" ref="L3:L36" si="1">I3+J3</f>
        <v>165</v>
      </c>
      <c r="M3" s="17"/>
      <c r="N3" s="11"/>
    </row>
    <row r="4" customHeight="1" spans="1:14">
      <c r="A4" s="12">
        <f t="shared" ref="A4:A22" si="2">ROW()-2</f>
        <v>2</v>
      </c>
      <c r="B4" s="12" t="s">
        <v>15</v>
      </c>
      <c r="C4" s="13" t="s">
        <v>16</v>
      </c>
      <c r="D4" s="13" t="s">
        <v>18</v>
      </c>
      <c r="E4" s="13">
        <v>1</v>
      </c>
      <c r="F4" s="13">
        <v>9</v>
      </c>
      <c r="G4" s="12"/>
      <c r="H4" s="12"/>
      <c r="I4" s="12">
        <f>F4*16+G4-H4</f>
        <v>144</v>
      </c>
      <c r="J4" s="16">
        <f t="shared" si="0"/>
        <v>5</v>
      </c>
      <c r="K4" s="12"/>
      <c r="L4" s="12">
        <f t="shared" si="1"/>
        <v>149</v>
      </c>
      <c r="M4" s="17"/>
      <c r="N4" s="11"/>
    </row>
    <row r="5" customHeight="1" spans="1:14">
      <c r="A5" s="11">
        <f t="shared" si="2"/>
        <v>3</v>
      </c>
      <c r="B5" s="11" t="s">
        <v>19</v>
      </c>
      <c r="C5" s="7" t="s">
        <v>20</v>
      </c>
      <c r="D5" s="7" t="s">
        <v>21</v>
      </c>
      <c r="E5" s="7">
        <v>18</v>
      </c>
      <c r="F5" s="7">
        <v>198</v>
      </c>
      <c r="G5" s="11"/>
      <c r="H5" s="11">
        <v>141.4</v>
      </c>
      <c r="I5" s="11">
        <f>(F5-2)*18+2*18*0.8+G5-H5</f>
        <v>3415.4</v>
      </c>
      <c r="J5" s="18">
        <f t="shared" si="0"/>
        <v>90</v>
      </c>
      <c r="K5" s="18"/>
      <c r="L5" s="11">
        <f t="shared" si="1"/>
        <v>3505.4</v>
      </c>
      <c r="M5" s="15"/>
      <c r="N5" s="11"/>
    </row>
    <row r="6" customHeight="1" spans="1:16">
      <c r="A6" s="11">
        <f t="shared" si="2"/>
        <v>4</v>
      </c>
      <c r="B6" s="11" t="s">
        <v>22</v>
      </c>
      <c r="C6" s="7" t="s">
        <v>23</v>
      </c>
      <c r="D6" s="7" t="s">
        <v>24</v>
      </c>
      <c r="E6" s="7">
        <v>29</v>
      </c>
      <c r="F6" s="7">
        <v>328.5</v>
      </c>
      <c r="G6" s="11"/>
      <c r="H6" s="11">
        <v>15.4</v>
      </c>
      <c r="I6" s="11">
        <f>(F6-9.5)*18+9.5*18*0.8+G6-H6</f>
        <v>5863.4</v>
      </c>
      <c r="J6" s="18">
        <f t="shared" si="0"/>
        <v>145</v>
      </c>
      <c r="K6" s="18"/>
      <c r="L6" s="11">
        <f t="shared" si="1"/>
        <v>6008.4</v>
      </c>
      <c r="M6" s="19" t="s">
        <v>25</v>
      </c>
      <c r="N6" s="11"/>
      <c r="O6" s="8" t="s">
        <v>19</v>
      </c>
      <c r="P6" s="8">
        <f>SUMIF(B:B,O6,L:L)</f>
        <v>3505.4</v>
      </c>
    </row>
    <row r="7" customHeight="1" spans="1:16">
      <c r="A7" s="11">
        <f t="shared" si="2"/>
        <v>5</v>
      </c>
      <c r="B7" s="11" t="s">
        <v>22</v>
      </c>
      <c r="C7" s="7" t="s">
        <v>23</v>
      </c>
      <c r="D7" s="7" t="s">
        <v>26</v>
      </c>
      <c r="E7" s="7">
        <v>24</v>
      </c>
      <c r="F7" s="7">
        <v>271.5</v>
      </c>
      <c r="G7" s="11"/>
      <c r="H7" s="11">
        <v>15.4</v>
      </c>
      <c r="I7" s="11">
        <f>F7*18+G7-H7</f>
        <v>4871.6</v>
      </c>
      <c r="J7" s="18">
        <f t="shared" si="0"/>
        <v>120</v>
      </c>
      <c r="K7" s="18"/>
      <c r="L7" s="11">
        <f t="shared" si="1"/>
        <v>4991.6</v>
      </c>
      <c r="M7" s="19"/>
      <c r="N7" s="11"/>
      <c r="O7" s="8" t="s">
        <v>27</v>
      </c>
      <c r="P7" s="8">
        <f>SUMIF(B:B,O7,L:L)</f>
        <v>54637</v>
      </c>
    </row>
    <row r="8" customHeight="1" spans="1:16">
      <c r="A8" s="11">
        <f t="shared" si="2"/>
        <v>6</v>
      </c>
      <c r="B8" s="11" t="s">
        <v>22</v>
      </c>
      <c r="C8" s="7" t="s">
        <v>23</v>
      </c>
      <c r="D8" s="7" t="s">
        <v>28</v>
      </c>
      <c r="E8" s="7">
        <v>29</v>
      </c>
      <c r="F8" s="7">
        <v>333</v>
      </c>
      <c r="G8" s="11"/>
      <c r="H8" s="11">
        <v>15.4</v>
      </c>
      <c r="I8" s="11">
        <f t="shared" ref="I8:I12" si="3">(F8-9.5)*18+9.5*18*0.8+G8-H8</f>
        <v>5944.4</v>
      </c>
      <c r="J8" s="18">
        <f t="shared" si="0"/>
        <v>145</v>
      </c>
      <c r="K8" s="18"/>
      <c r="L8" s="11">
        <f t="shared" si="1"/>
        <v>6089.4</v>
      </c>
      <c r="M8" s="20" t="s">
        <v>25</v>
      </c>
      <c r="N8" s="11"/>
      <c r="O8" s="8" t="s">
        <v>29</v>
      </c>
      <c r="P8" s="8">
        <f>SUMIF(B:B,O8,L:L)</f>
        <v>15314</v>
      </c>
    </row>
    <row r="9" customHeight="1" spans="1:16">
      <c r="A9" s="11">
        <f t="shared" si="2"/>
        <v>7</v>
      </c>
      <c r="B9" s="11" t="s">
        <v>22</v>
      </c>
      <c r="C9" s="7" t="s">
        <v>23</v>
      </c>
      <c r="D9" s="7" t="s">
        <v>30</v>
      </c>
      <c r="E9" s="7">
        <v>27</v>
      </c>
      <c r="F9" s="7">
        <v>306.5</v>
      </c>
      <c r="G9" s="11"/>
      <c r="H9" s="11">
        <v>15.4</v>
      </c>
      <c r="I9" s="11">
        <f t="shared" si="3"/>
        <v>5467.4</v>
      </c>
      <c r="J9" s="18">
        <f t="shared" si="0"/>
        <v>135</v>
      </c>
      <c r="K9" s="18"/>
      <c r="L9" s="11">
        <f t="shared" si="1"/>
        <v>5602.4</v>
      </c>
      <c r="M9" s="20" t="s">
        <v>25</v>
      </c>
      <c r="N9" s="11"/>
      <c r="O9" s="8" t="s">
        <v>31</v>
      </c>
      <c r="P9" s="8">
        <f>SUMIF(B:B,O9,L:L)</f>
        <v>4923.6</v>
      </c>
    </row>
    <row r="10" customHeight="1" spans="1:14">
      <c r="A10" s="11">
        <f t="shared" si="2"/>
        <v>8</v>
      </c>
      <c r="B10" s="11" t="s">
        <v>22</v>
      </c>
      <c r="C10" s="7" t="s">
        <v>23</v>
      </c>
      <c r="D10" s="7" t="s">
        <v>32</v>
      </c>
      <c r="E10" s="7">
        <v>22</v>
      </c>
      <c r="F10" s="7">
        <v>246.5</v>
      </c>
      <c r="G10" s="11"/>
      <c r="H10" s="11">
        <v>15.4</v>
      </c>
      <c r="I10" s="11">
        <f>F10*18+G10-H10</f>
        <v>4421.6</v>
      </c>
      <c r="J10" s="18">
        <f t="shared" si="0"/>
        <v>110</v>
      </c>
      <c r="K10" s="18"/>
      <c r="L10" s="11">
        <f t="shared" si="1"/>
        <v>4531.6</v>
      </c>
      <c r="M10" s="19"/>
      <c r="N10" s="11"/>
    </row>
    <row r="11" customHeight="1" spans="1:14">
      <c r="A11" s="11">
        <f t="shared" si="2"/>
        <v>9</v>
      </c>
      <c r="B11" s="11" t="s">
        <v>22</v>
      </c>
      <c r="C11" s="7" t="s">
        <v>23</v>
      </c>
      <c r="D11" s="7" t="s">
        <v>33</v>
      </c>
      <c r="E11" s="7">
        <v>28</v>
      </c>
      <c r="F11" s="7">
        <v>324.5</v>
      </c>
      <c r="G11" s="11"/>
      <c r="H11" s="11">
        <v>15.4</v>
      </c>
      <c r="I11" s="11">
        <f>F11*18+G11-H11</f>
        <v>5825.6</v>
      </c>
      <c r="J11" s="18">
        <f t="shared" si="0"/>
        <v>140</v>
      </c>
      <c r="K11" s="18"/>
      <c r="L11" s="11">
        <f t="shared" si="1"/>
        <v>5965.6</v>
      </c>
      <c r="M11" s="19"/>
      <c r="N11" s="11"/>
    </row>
    <row r="12" customHeight="1" spans="1:14">
      <c r="A12" s="11">
        <f t="shared" si="2"/>
        <v>10</v>
      </c>
      <c r="B12" s="11" t="s">
        <v>22</v>
      </c>
      <c r="C12" s="7" t="s">
        <v>23</v>
      </c>
      <c r="D12" s="7" t="s">
        <v>34</v>
      </c>
      <c r="E12" s="7">
        <v>28</v>
      </c>
      <c r="F12" s="7">
        <v>316</v>
      </c>
      <c r="G12" s="11"/>
      <c r="H12" s="11">
        <v>15.4</v>
      </c>
      <c r="I12" s="11">
        <f t="shared" si="3"/>
        <v>5638.4</v>
      </c>
      <c r="J12" s="18">
        <f t="shared" si="0"/>
        <v>140</v>
      </c>
      <c r="K12" s="18"/>
      <c r="L12" s="11">
        <f t="shared" si="1"/>
        <v>5778.4</v>
      </c>
      <c r="M12" s="19" t="s">
        <v>25</v>
      </c>
      <c r="N12" s="11"/>
    </row>
    <row r="13" customHeight="1" spans="1:14">
      <c r="A13" s="11">
        <f t="shared" si="2"/>
        <v>11</v>
      </c>
      <c r="B13" s="11" t="s">
        <v>22</v>
      </c>
      <c r="C13" s="7" t="s">
        <v>23</v>
      </c>
      <c r="D13" s="7" t="s">
        <v>35</v>
      </c>
      <c r="E13" s="7">
        <v>28</v>
      </c>
      <c r="F13" s="7">
        <v>324.5</v>
      </c>
      <c r="G13" s="11"/>
      <c r="H13" s="11">
        <v>15.4</v>
      </c>
      <c r="I13" s="11">
        <f>(F13-9.5)*18+9.5*18*0.8+G13-H13</f>
        <v>5791.4</v>
      </c>
      <c r="J13" s="18">
        <f t="shared" si="0"/>
        <v>140</v>
      </c>
      <c r="K13" s="18"/>
      <c r="L13" s="11">
        <f t="shared" si="1"/>
        <v>5931.4</v>
      </c>
      <c r="M13" s="19" t="s">
        <v>25</v>
      </c>
      <c r="N13" s="11"/>
    </row>
    <row r="14" customHeight="1" spans="1:14">
      <c r="A14" s="11">
        <f t="shared" si="2"/>
        <v>12</v>
      </c>
      <c r="B14" s="11" t="s">
        <v>22</v>
      </c>
      <c r="C14" s="7" t="s">
        <v>23</v>
      </c>
      <c r="D14" s="7" t="s">
        <v>36</v>
      </c>
      <c r="E14" s="7">
        <v>17</v>
      </c>
      <c r="F14" s="7">
        <v>172</v>
      </c>
      <c r="G14" s="11"/>
      <c r="H14" s="11">
        <v>15.4</v>
      </c>
      <c r="I14" s="11">
        <f>F14*18+G14-H14</f>
        <v>3080.6</v>
      </c>
      <c r="J14" s="18">
        <f t="shared" si="0"/>
        <v>85</v>
      </c>
      <c r="K14" s="18"/>
      <c r="L14" s="11">
        <f t="shared" si="1"/>
        <v>3165.6</v>
      </c>
      <c r="M14" s="19"/>
      <c r="N14" s="11"/>
    </row>
    <row r="15" customHeight="1" spans="1:14">
      <c r="A15" s="11">
        <f t="shared" si="2"/>
        <v>13</v>
      </c>
      <c r="B15" s="11" t="s">
        <v>22</v>
      </c>
      <c r="C15" s="7" t="s">
        <v>23</v>
      </c>
      <c r="D15" s="7" t="s">
        <v>37</v>
      </c>
      <c r="E15" s="7">
        <v>29</v>
      </c>
      <c r="F15" s="7">
        <v>335</v>
      </c>
      <c r="G15" s="11"/>
      <c r="H15" s="11">
        <v>15.4</v>
      </c>
      <c r="I15" s="11">
        <f>(F15-9.5)*18+9.5*18*0.8+G15-H15</f>
        <v>5980.4</v>
      </c>
      <c r="J15" s="18">
        <f t="shared" si="0"/>
        <v>145</v>
      </c>
      <c r="K15" s="18"/>
      <c r="L15" s="11">
        <f t="shared" si="1"/>
        <v>6125.4</v>
      </c>
      <c r="M15" s="19" t="s">
        <v>25</v>
      </c>
      <c r="N15" s="11"/>
    </row>
    <row r="16" customHeight="1" spans="1:14">
      <c r="A16" s="11">
        <f t="shared" si="2"/>
        <v>14</v>
      </c>
      <c r="B16" s="11" t="s">
        <v>22</v>
      </c>
      <c r="C16" s="7" t="s">
        <v>23</v>
      </c>
      <c r="D16" s="7" t="s">
        <v>38</v>
      </c>
      <c r="E16" s="7">
        <v>25</v>
      </c>
      <c r="F16" s="7">
        <v>288</v>
      </c>
      <c r="G16" s="11"/>
      <c r="H16" s="11">
        <v>15.4</v>
      </c>
      <c r="I16" s="11">
        <f>F16*18+G16-H16</f>
        <v>5168.6</v>
      </c>
      <c r="J16" s="18">
        <f t="shared" si="0"/>
        <v>125</v>
      </c>
      <c r="K16" s="18"/>
      <c r="L16" s="11">
        <f t="shared" si="1"/>
        <v>5293.6</v>
      </c>
      <c r="M16" s="19"/>
      <c r="N16" s="11"/>
    </row>
    <row r="17" customHeight="1" spans="1:14">
      <c r="A17" s="11">
        <f t="shared" si="2"/>
        <v>15</v>
      </c>
      <c r="B17" s="11" t="s">
        <v>22</v>
      </c>
      <c r="C17" s="7" t="s">
        <v>23</v>
      </c>
      <c r="D17" s="7" t="s">
        <v>39</v>
      </c>
      <c r="E17" s="7">
        <v>26</v>
      </c>
      <c r="F17" s="7">
        <v>301.5</v>
      </c>
      <c r="G17" s="11"/>
      <c r="H17" s="11">
        <v>15.4</v>
      </c>
      <c r="I17" s="11">
        <f>(F17-9.5)*18+9.5*18*0.8+G17-H17</f>
        <v>5377.4</v>
      </c>
      <c r="J17" s="18">
        <f t="shared" si="0"/>
        <v>130</v>
      </c>
      <c r="K17" s="18"/>
      <c r="L17" s="11">
        <f t="shared" si="1"/>
        <v>5507.4</v>
      </c>
      <c r="M17" s="19" t="s">
        <v>25</v>
      </c>
      <c r="N17" s="11"/>
    </row>
    <row r="18" customHeight="1" spans="1:14">
      <c r="A18" s="12">
        <f t="shared" si="2"/>
        <v>16</v>
      </c>
      <c r="B18" s="12" t="s">
        <v>22</v>
      </c>
      <c r="C18" s="13" t="s">
        <v>23</v>
      </c>
      <c r="D18" s="13" t="s">
        <v>40</v>
      </c>
      <c r="E18" s="13">
        <v>11</v>
      </c>
      <c r="F18" s="13">
        <v>133.2</v>
      </c>
      <c r="G18" s="12"/>
      <c r="H18" s="12">
        <v>586.8</v>
      </c>
      <c r="I18" s="12">
        <f>16*56+18*(F18-56)+G18-H18</f>
        <v>1698.8</v>
      </c>
      <c r="J18" s="16">
        <f t="shared" si="0"/>
        <v>55</v>
      </c>
      <c r="K18" s="16"/>
      <c r="L18" s="12">
        <f t="shared" si="1"/>
        <v>1753.8</v>
      </c>
      <c r="M18" s="21"/>
      <c r="N18" s="11"/>
    </row>
    <row r="19" customHeight="1" spans="1:14">
      <c r="A19" s="12">
        <f t="shared" si="2"/>
        <v>17</v>
      </c>
      <c r="B19" s="12" t="s">
        <v>22</v>
      </c>
      <c r="C19" s="13" t="s">
        <v>23</v>
      </c>
      <c r="D19" s="13" t="s">
        <v>41</v>
      </c>
      <c r="E19" s="13">
        <v>14</v>
      </c>
      <c r="F19" s="13">
        <v>150</v>
      </c>
      <c r="G19" s="12"/>
      <c r="H19" s="12"/>
      <c r="I19" s="12">
        <f>16*55+18*(F19-55)+G19-H19</f>
        <v>2590</v>
      </c>
      <c r="J19" s="16">
        <f t="shared" si="0"/>
        <v>70</v>
      </c>
      <c r="K19" s="16"/>
      <c r="L19" s="12">
        <f t="shared" si="1"/>
        <v>2660</v>
      </c>
      <c r="M19" s="21"/>
      <c r="N19" s="11"/>
    </row>
    <row r="20" customHeight="1" spans="1:14">
      <c r="A20" s="12">
        <f t="shared" si="2"/>
        <v>18</v>
      </c>
      <c r="B20" s="12" t="s">
        <v>22</v>
      </c>
      <c r="C20" s="13" t="s">
        <v>23</v>
      </c>
      <c r="D20" s="13" t="s">
        <v>42</v>
      </c>
      <c r="E20" s="13">
        <v>11</v>
      </c>
      <c r="F20" s="13">
        <v>120</v>
      </c>
      <c r="G20" s="12"/>
      <c r="H20" s="12"/>
      <c r="I20" s="12">
        <f>16*55+18*(F20-55)+G20-H20</f>
        <v>2050</v>
      </c>
      <c r="J20" s="16">
        <f t="shared" si="0"/>
        <v>55</v>
      </c>
      <c r="K20" s="16"/>
      <c r="L20" s="12">
        <f t="shared" si="1"/>
        <v>2105</v>
      </c>
      <c r="M20" s="21"/>
      <c r="N20" s="11"/>
    </row>
    <row r="21" customHeight="1" spans="1:14">
      <c r="A21" s="12">
        <f t="shared" si="2"/>
        <v>19</v>
      </c>
      <c r="B21" s="12" t="s">
        <v>22</v>
      </c>
      <c r="C21" s="13" t="s">
        <v>23</v>
      </c>
      <c r="D21" s="13" t="s">
        <v>43</v>
      </c>
      <c r="E21" s="13">
        <v>12</v>
      </c>
      <c r="F21" s="13">
        <v>131</v>
      </c>
      <c r="G21" s="12"/>
      <c r="H21" s="12"/>
      <c r="I21" s="12">
        <f>16*55+18*(F21-55)+G21-H21</f>
        <v>2248</v>
      </c>
      <c r="J21" s="16">
        <f t="shared" si="0"/>
        <v>60</v>
      </c>
      <c r="K21" s="16"/>
      <c r="L21" s="12">
        <f t="shared" si="1"/>
        <v>2308</v>
      </c>
      <c r="M21" s="21"/>
      <c r="N21" s="11"/>
    </row>
    <row r="22" customHeight="1" spans="1:14">
      <c r="A22" s="11">
        <f t="shared" si="2"/>
        <v>20</v>
      </c>
      <c r="B22" s="11" t="s">
        <v>27</v>
      </c>
      <c r="C22" s="7" t="s">
        <v>44</v>
      </c>
      <c r="D22" s="7" t="s">
        <v>45</v>
      </c>
      <c r="E22" s="7">
        <v>25</v>
      </c>
      <c r="F22" s="7">
        <v>272</v>
      </c>
      <c r="G22" s="11"/>
      <c r="H22" s="11">
        <v>225.4</v>
      </c>
      <c r="I22" s="11">
        <f>F22*18+G22-H22</f>
        <v>4670.6</v>
      </c>
      <c r="J22" s="18">
        <f t="shared" si="0"/>
        <v>125</v>
      </c>
      <c r="K22" s="18"/>
      <c r="L22" s="11">
        <f t="shared" si="1"/>
        <v>4795.6</v>
      </c>
      <c r="M22" s="19"/>
      <c r="N22" s="11"/>
    </row>
    <row r="23" customHeight="1" spans="1:14">
      <c r="A23" s="11">
        <f t="shared" ref="A23:A32" si="4">ROW()-2</f>
        <v>21</v>
      </c>
      <c r="B23" s="11" t="s">
        <v>27</v>
      </c>
      <c r="C23" s="7" t="s">
        <v>44</v>
      </c>
      <c r="D23" s="7" t="s">
        <v>46</v>
      </c>
      <c r="E23" s="7">
        <v>22</v>
      </c>
      <c r="F23" s="7">
        <v>235.5</v>
      </c>
      <c r="G23" s="11"/>
      <c r="H23" s="11">
        <v>15.4</v>
      </c>
      <c r="I23" s="11">
        <f>F23*18+G23-H23</f>
        <v>4223.6</v>
      </c>
      <c r="J23" s="18">
        <f t="shared" si="0"/>
        <v>110</v>
      </c>
      <c r="K23" s="18"/>
      <c r="L23" s="11">
        <f t="shared" si="1"/>
        <v>4333.6</v>
      </c>
      <c r="M23" s="19"/>
      <c r="N23" s="11"/>
    </row>
    <row r="24" customHeight="1" spans="1:14">
      <c r="A24" s="11">
        <f t="shared" si="4"/>
        <v>22</v>
      </c>
      <c r="B24" s="11" t="s">
        <v>27</v>
      </c>
      <c r="C24" s="7" t="s">
        <v>44</v>
      </c>
      <c r="D24" s="7" t="s">
        <v>47</v>
      </c>
      <c r="E24" s="7">
        <v>13</v>
      </c>
      <c r="F24" s="7">
        <v>137</v>
      </c>
      <c r="G24" s="11"/>
      <c r="H24" s="11">
        <v>125.4</v>
      </c>
      <c r="I24" s="11">
        <f>18*F24+G24-H24</f>
        <v>2340.6</v>
      </c>
      <c r="J24" s="18">
        <f t="shared" si="0"/>
        <v>65</v>
      </c>
      <c r="K24" s="18"/>
      <c r="L24" s="11">
        <f t="shared" si="1"/>
        <v>2405.6</v>
      </c>
      <c r="M24" s="19"/>
      <c r="N24" s="11"/>
    </row>
    <row r="25" customHeight="1" spans="1:14">
      <c r="A25" s="11">
        <f t="shared" si="4"/>
        <v>23</v>
      </c>
      <c r="B25" s="11" t="s">
        <v>27</v>
      </c>
      <c r="C25" s="7" t="s">
        <v>44</v>
      </c>
      <c r="D25" s="7" t="s">
        <v>48</v>
      </c>
      <c r="E25" s="7">
        <v>29</v>
      </c>
      <c r="F25" s="7">
        <v>328</v>
      </c>
      <c r="G25" s="11"/>
      <c r="H25" s="11">
        <v>15.4</v>
      </c>
      <c r="I25" s="11">
        <f>18*F25+G25-H25</f>
        <v>5888.6</v>
      </c>
      <c r="J25" s="18">
        <f t="shared" si="0"/>
        <v>145</v>
      </c>
      <c r="K25" s="18"/>
      <c r="L25" s="11">
        <f t="shared" si="1"/>
        <v>6033.6</v>
      </c>
      <c r="M25" s="19"/>
      <c r="N25" s="11"/>
    </row>
    <row r="26" customHeight="1" spans="1:14">
      <c r="A26" s="11">
        <f t="shared" si="4"/>
        <v>24</v>
      </c>
      <c r="B26" s="11" t="s">
        <v>27</v>
      </c>
      <c r="C26" s="7" t="s">
        <v>44</v>
      </c>
      <c r="D26" s="7" t="s">
        <v>49</v>
      </c>
      <c r="E26" s="7">
        <v>28</v>
      </c>
      <c r="F26" s="7">
        <v>305</v>
      </c>
      <c r="G26" s="11"/>
      <c r="H26" s="11">
        <v>15.4</v>
      </c>
      <c r="I26" s="11">
        <f>18*F26+G26-H26</f>
        <v>5474.6</v>
      </c>
      <c r="J26" s="18">
        <f t="shared" si="0"/>
        <v>140</v>
      </c>
      <c r="K26" s="18"/>
      <c r="L26" s="11">
        <f t="shared" si="1"/>
        <v>5614.6</v>
      </c>
      <c r="M26" s="22"/>
      <c r="N26" s="11"/>
    </row>
    <row r="27" customHeight="1" spans="1:14">
      <c r="A27" s="11">
        <f t="shared" si="4"/>
        <v>25</v>
      </c>
      <c r="B27" s="11" t="s">
        <v>27</v>
      </c>
      <c r="C27" s="7" t="s">
        <v>44</v>
      </c>
      <c r="D27" s="7" t="s">
        <v>50</v>
      </c>
      <c r="E27" s="7">
        <v>19</v>
      </c>
      <c r="F27" s="7">
        <v>209</v>
      </c>
      <c r="G27" s="11"/>
      <c r="H27" s="11">
        <v>15.4</v>
      </c>
      <c r="I27" s="11">
        <f>F27*18+G27-H27</f>
        <v>3746.6</v>
      </c>
      <c r="J27" s="18">
        <f t="shared" si="0"/>
        <v>95</v>
      </c>
      <c r="K27" s="18"/>
      <c r="L27" s="11">
        <f t="shared" si="1"/>
        <v>3841.6</v>
      </c>
      <c r="M27" s="19"/>
      <c r="N27" s="11"/>
    </row>
    <row r="28" customHeight="1" spans="1:14">
      <c r="A28" s="11">
        <f t="shared" si="4"/>
        <v>26</v>
      </c>
      <c r="B28" s="11" t="s">
        <v>27</v>
      </c>
      <c r="C28" s="7" t="s">
        <v>44</v>
      </c>
      <c r="D28" s="7" t="s">
        <v>51</v>
      </c>
      <c r="E28" s="7">
        <v>29</v>
      </c>
      <c r="F28" s="7">
        <v>324</v>
      </c>
      <c r="G28" s="11"/>
      <c r="H28" s="11">
        <v>15.4</v>
      </c>
      <c r="I28" s="11">
        <f>F28*18+G28-H28</f>
        <v>5816.6</v>
      </c>
      <c r="J28" s="18">
        <f t="shared" si="0"/>
        <v>145</v>
      </c>
      <c r="K28" s="18"/>
      <c r="L28" s="11">
        <f t="shared" si="1"/>
        <v>5961.6</v>
      </c>
      <c r="M28" s="19"/>
      <c r="N28" s="11"/>
    </row>
    <row r="29" customHeight="1" spans="1:14">
      <c r="A29" s="11">
        <f t="shared" si="4"/>
        <v>27</v>
      </c>
      <c r="B29" s="11" t="s">
        <v>27</v>
      </c>
      <c r="C29" s="7" t="s">
        <v>44</v>
      </c>
      <c r="D29" s="7" t="s">
        <v>52</v>
      </c>
      <c r="E29" s="7">
        <v>27</v>
      </c>
      <c r="F29" s="7">
        <v>297</v>
      </c>
      <c r="G29" s="11">
        <v>30</v>
      </c>
      <c r="H29" s="11">
        <v>15.4</v>
      </c>
      <c r="I29" s="11">
        <f>F29*18+G29-H29</f>
        <v>5360.6</v>
      </c>
      <c r="J29" s="18">
        <f t="shared" si="0"/>
        <v>135</v>
      </c>
      <c r="K29" s="18"/>
      <c r="L29" s="11">
        <f t="shared" si="1"/>
        <v>5495.6</v>
      </c>
      <c r="M29" s="19" t="s">
        <v>53</v>
      </c>
      <c r="N29" s="11"/>
    </row>
    <row r="30" customHeight="1" spans="1:14">
      <c r="A30" s="11">
        <f t="shared" si="4"/>
        <v>28</v>
      </c>
      <c r="B30" s="11" t="s">
        <v>27</v>
      </c>
      <c r="C30" s="7" t="s">
        <v>44</v>
      </c>
      <c r="D30" s="7" t="s">
        <v>54</v>
      </c>
      <c r="E30" s="7">
        <v>27</v>
      </c>
      <c r="F30" s="7">
        <v>302</v>
      </c>
      <c r="G30" s="11"/>
      <c r="H30" s="11">
        <v>15.4</v>
      </c>
      <c r="I30" s="11">
        <f>18*F30+G30-H30</f>
        <v>5420.6</v>
      </c>
      <c r="J30" s="18">
        <f t="shared" si="0"/>
        <v>135</v>
      </c>
      <c r="K30" s="18"/>
      <c r="L30" s="11">
        <f t="shared" si="1"/>
        <v>5555.6</v>
      </c>
      <c r="M30" s="19"/>
      <c r="N30" s="11"/>
    </row>
    <row r="31" customFormat="1" customHeight="1" spans="1:14">
      <c r="A31" s="11">
        <f t="shared" si="4"/>
        <v>29</v>
      </c>
      <c r="B31" s="11" t="s">
        <v>27</v>
      </c>
      <c r="C31" s="7" t="s">
        <v>44</v>
      </c>
      <c r="D31" s="7" t="s">
        <v>55</v>
      </c>
      <c r="E31" s="7">
        <v>27</v>
      </c>
      <c r="F31" s="7">
        <v>300</v>
      </c>
      <c r="G31" s="11"/>
      <c r="H31" s="11">
        <v>15.4</v>
      </c>
      <c r="I31" s="11">
        <f>18*F31+G31-H31</f>
        <v>5384.6</v>
      </c>
      <c r="J31" s="18">
        <f t="shared" si="0"/>
        <v>135</v>
      </c>
      <c r="K31" s="18"/>
      <c r="L31" s="11">
        <f t="shared" si="1"/>
        <v>5519.6</v>
      </c>
      <c r="M31" s="19"/>
      <c r="N31" s="11"/>
    </row>
    <row r="32" customFormat="1" customHeight="1" spans="1:14">
      <c r="A32" s="12">
        <f t="shared" si="4"/>
        <v>30</v>
      </c>
      <c r="B32" s="12" t="s">
        <v>27</v>
      </c>
      <c r="C32" s="13" t="s">
        <v>44</v>
      </c>
      <c r="D32" s="13" t="s">
        <v>56</v>
      </c>
      <c r="E32" s="13">
        <v>24</v>
      </c>
      <c r="F32" s="13">
        <v>255.5</v>
      </c>
      <c r="G32" s="12"/>
      <c r="H32" s="12">
        <v>20</v>
      </c>
      <c r="I32" s="12">
        <f>16*53+18*(F32-53)+G32-H32</f>
        <v>4473</v>
      </c>
      <c r="J32" s="16">
        <f t="shared" si="0"/>
        <v>120</v>
      </c>
      <c r="K32" s="16"/>
      <c r="L32" s="12">
        <f t="shared" si="1"/>
        <v>4593</v>
      </c>
      <c r="M32" s="21"/>
      <c r="N32" s="11"/>
    </row>
    <row r="33" customFormat="1" customHeight="1" spans="1:14">
      <c r="A33" s="12">
        <f t="shared" ref="A33:A42" si="5">ROW()-2</f>
        <v>31</v>
      </c>
      <c r="B33" s="12" t="s">
        <v>27</v>
      </c>
      <c r="C33" s="13" t="s">
        <v>44</v>
      </c>
      <c r="D33" s="13" t="s">
        <v>57</v>
      </c>
      <c r="E33" s="13">
        <v>3</v>
      </c>
      <c r="F33" s="13">
        <v>29.5</v>
      </c>
      <c r="G33" s="12"/>
      <c r="H33" s="12"/>
      <c r="I33" s="12">
        <f>16*F33+G33-H33</f>
        <v>472</v>
      </c>
      <c r="J33" s="16">
        <f t="shared" si="0"/>
        <v>15</v>
      </c>
      <c r="K33" s="16"/>
      <c r="L33" s="12">
        <f t="shared" si="1"/>
        <v>487</v>
      </c>
      <c r="M33" s="21"/>
      <c r="N33" s="11"/>
    </row>
    <row r="34" customFormat="1" customHeight="1" spans="1:14">
      <c r="A34" s="11">
        <f t="shared" si="5"/>
        <v>32</v>
      </c>
      <c r="B34" s="11" t="s">
        <v>29</v>
      </c>
      <c r="C34" s="7" t="s">
        <v>58</v>
      </c>
      <c r="D34" s="7" t="s">
        <v>59</v>
      </c>
      <c r="E34" s="7">
        <v>28.5</v>
      </c>
      <c r="F34" s="7">
        <v>314</v>
      </c>
      <c r="G34" s="11"/>
      <c r="H34" s="11">
        <v>230</v>
      </c>
      <c r="I34" s="11">
        <f>18*F34+G34-H34</f>
        <v>5422</v>
      </c>
      <c r="J34" s="18">
        <f t="shared" si="0"/>
        <v>142.5</v>
      </c>
      <c r="K34" s="18"/>
      <c r="L34" s="11">
        <f t="shared" si="1"/>
        <v>5564.5</v>
      </c>
      <c r="M34" s="19"/>
      <c r="N34" s="11"/>
    </row>
    <row r="35" customFormat="1" customHeight="1" spans="1:14">
      <c r="A35" s="11">
        <f t="shared" si="5"/>
        <v>33</v>
      </c>
      <c r="B35" s="11" t="s">
        <v>29</v>
      </c>
      <c r="C35" s="7" t="s">
        <v>58</v>
      </c>
      <c r="D35" s="7" t="s">
        <v>60</v>
      </c>
      <c r="E35" s="7">
        <v>28.5</v>
      </c>
      <c r="F35" s="7">
        <v>284</v>
      </c>
      <c r="G35" s="11"/>
      <c r="H35" s="11">
        <v>150</v>
      </c>
      <c r="I35" s="11">
        <f>18*F35+G35-H35</f>
        <v>4962</v>
      </c>
      <c r="J35" s="18">
        <f t="shared" si="0"/>
        <v>142.5</v>
      </c>
      <c r="K35" s="18"/>
      <c r="L35" s="11">
        <f t="shared" si="1"/>
        <v>5104.5</v>
      </c>
      <c r="M35" s="19"/>
      <c r="N35" s="11"/>
    </row>
    <row r="36" customFormat="1" customHeight="1" spans="1:14">
      <c r="A36" s="11">
        <f t="shared" si="5"/>
        <v>34</v>
      </c>
      <c r="B36" s="11" t="s">
        <v>29</v>
      </c>
      <c r="C36" s="7" t="s">
        <v>58</v>
      </c>
      <c r="D36" s="7" t="s">
        <v>61</v>
      </c>
      <c r="E36" s="7">
        <v>25</v>
      </c>
      <c r="F36" s="7">
        <v>234.5</v>
      </c>
      <c r="G36" s="11"/>
      <c r="H36" s="11">
        <v>100</v>
      </c>
      <c r="I36" s="11">
        <f>18*F36+G36-H36</f>
        <v>4121</v>
      </c>
      <c r="J36" s="18">
        <f t="shared" si="0"/>
        <v>125</v>
      </c>
      <c r="K36" s="18"/>
      <c r="L36" s="11">
        <f t="shared" si="1"/>
        <v>4246</v>
      </c>
      <c r="M36" s="19"/>
      <c r="N36" s="11"/>
    </row>
    <row r="37" customFormat="1" customHeight="1" spans="1:14">
      <c r="A37" s="12">
        <f t="shared" si="5"/>
        <v>35</v>
      </c>
      <c r="B37" s="12" t="s">
        <v>29</v>
      </c>
      <c r="C37" s="13" t="s">
        <v>58</v>
      </c>
      <c r="D37" s="13" t="s">
        <v>62</v>
      </c>
      <c r="E37" s="13">
        <v>1</v>
      </c>
      <c r="F37" s="13">
        <v>8</v>
      </c>
      <c r="G37" s="12"/>
      <c r="H37" s="12"/>
      <c r="I37" s="12">
        <f>16*F37+G37-H37</f>
        <v>128</v>
      </c>
      <c r="J37" s="16">
        <f t="shared" si="0"/>
        <v>5</v>
      </c>
      <c r="K37" s="16"/>
      <c r="L37" s="12">
        <f t="shared" ref="L37:L68" si="6">I37+J37</f>
        <v>133</v>
      </c>
      <c r="M37" s="21"/>
      <c r="N37" s="11"/>
    </row>
    <row r="38" customFormat="1" customHeight="1" spans="1:14">
      <c r="A38" s="12">
        <f t="shared" si="5"/>
        <v>36</v>
      </c>
      <c r="B38" s="12" t="s">
        <v>29</v>
      </c>
      <c r="C38" s="13" t="s">
        <v>58</v>
      </c>
      <c r="D38" s="13" t="s">
        <v>63</v>
      </c>
      <c r="E38" s="13">
        <v>1</v>
      </c>
      <c r="F38" s="13">
        <v>8</v>
      </c>
      <c r="G38" s="12"/>
      <c r="H38" s="12"/>
      <c r="I38" s="12">
        <f>16*F38+G38-H38</f>
        <v>128</v>
      </c>
      <c r="J38" s="16">
        <f t="shared" si="0"/>
        <v>5</v>
      </c>
      <c r="K38" s="16"/>
      <c r="L38" s="12">
        <f t="shared" si="6"/>
        <v>133</v>
      </c>
      <c r="M38" s="21"/>
      <c r="N38" s="11"/>
    </row>
    <row r="39" customFormat="1" customHeight="1" spans="1:14">
      <c r="A39" s="12">
        <f t="shared" si="5"/>
        <v>37</v>
      </c>
      <c r="B39" s="12" t="s">
        <v>29</v>
      </c>
      <c r="C39" s="13" t="s">
        <v>58</v>
      </c>
      <c r="D39" s="13" t="s">
        <v>64</v>
      </c>
      <c r="E39" s="13">
        <v>1</v>
      </c>
      <c r="F39" s="13">
        <v>8</v>
      </c>
      <c r="G39" s="12"/>
      <c r="H39" s="12"/>
      <c r="I39" s="12">
        <f>16*F39+G39-H39</f>
        <v>128</v>
      </c>
      <c r="J39" s="16">
        <f t="shared" si="0"/>
        <v>5</v>
      </c>
      <c r="K39" s="16"/>
      <c r="L39" s="12">
        <f t="shared" si="6"/>
        <v>133</v>
      </c>
      <c r="M39" s="21"/>
      <c r="N39" s="11"/>
    </row>
    <row r="40" customFormat="1" customHeight="1" spans="1:14">
      <c r="A40" s="11">
        <f t="shared" si="5"/>
        <v>38</v>
      </c>
      <c r="B40" s="11" t="s">
        <v>65</v>
      </c>
      <c r="C40" s="7" t="s">
        <v>16</v>
      </c>
      <c r="D40" s="7" t="s">
        <v>66</v>
      </c>
      <c r="E40" s="7">
        <v>29.94</v>
      </c>
      <c r="F40" s="7">
        <v>367</v>
      </c>
      <c r="G40" s="11"/>
      <c r="H40" s="11">
        <v>100</v>
      </c>
      <c r="I40" s="11">
        <f>18*F40+G40-H40</f>
        <v>6506</v>
      </c>
      <c r="J40" s="18">
        <f t="shared" si="0"/>
        <v>149.7</v>
      </c>
      <c r="K40" s="18"/>
      <c r="L40" s="11">
        <f t="shared" si="6"/>
        <v>6655.7</v>
      </c>
      <c r="M40" s="19"/>
      <c r="N40" s="11"/>
    </row>
    <row r="41" customFormat="1" customHeight="1" spans="1:14">
      <c r="A41" s="12">
        <f t="shared" si="5"/>
        <v>39</v>
      </c>
      <c r="B41" s="12" t="s">
        <v>65</v>
      </c>
      <c r="C41" s="13" t="s">
        <v>16</v>
      </c>
      <c r="D41" s="13" t="s">
        <v>67</v>
      </c>
      <c r="E41" s="13">
        <v>1</v>
      </c>
      <c r="F41" s="13">
        <v>12</v>
      </c>
      <c r="G41" s="12"/>
      <c r="H41" s="12"/>
      <c r="I41" s="12">
        <f>16*F41+G41-H41</f>
        <v>192</v>
      </c>
      <c r="J41" s="16">
        <f t="shared" si="0"/>
        <v>5</v>
      </c>
      <c r="K41" s="16"/>
      <c r="L41" s="12">
        <f t="shared" si="6"/>
        <v>197</v>
      </c>
      <c r="M41" s="21"/>
      <c r="N41" s="11"/>
    </row>
    <row r="42" customFormat="1" customHeight="1" spans="1:14">
      <c r="A42" s="11">
        <f t="shared" si="5"/>
        <v>40</v>
      </c>
      <c r="B42" s="11" t="s">
        <v>31</v>
      </c>
      <c r="C42" s="7" t="s">
        <v>58</v>
      </c>
      <c r="D42" s="7" t="s">
        <v>68</v>
      </c>
      <c r="E42" s="7">
        <v>27</v>
      </c>
      <c r="F42" s="7">
        <v>268</v>
      </c>
      <c r="G42" s="11"/>
      <c r="H42" s="11">
        <v>35.4</v>
      </c>
      <c r="I42" s="11">
        <f>F42*18+G42-H42</f>
        <v>4788.6</v>
      </c>
      <c r="J42" s="18">
        <f t="shared" si="0"/>
        <v>135</v>
      </c>
      <c r="K42" s="18"/>
      <c r="L42" s="11">
        <f t="shared" si="6"/>
        <v>4923.6</v>
      </c>
      <c r="M42" s="19"/>
      <c r="N42" s="11"/>
    </row>
    <row r="43" customFormat="1" customHeight="1" spans="1:14">
      <c r="A43" s="12">
        <f t="shared" ref="A43:A52" si="7">ROW()-2</f>
        <v>41</v>
      </c>
      <c r="B43" s="12" t="s">
        <v>69</v>
      </c>
      <c r="C43" s="13" t="s">
        <v>16</v>
      </c>
      <c r="D43" s="13" t="s">
        <v>70</v>
      </c>
      <c r="E43" s="13">
        <v>17</v>
      </c>
      <c r="F43" s="13">
        <v>161</v>
      </c>
      <c r="G43" s="12"/>
      <c r="H43" s="12">
        <v>20</v>
      </c>
      <c r="I43" s="12">
        <f>15*F43+G43-H43</f>
        <v>2395</v>
      </c>
      <c r="J43" s="16">
        <f t="shared" si="0"/>
        <v>85</v>
      </c>
      <c r="K43" s="16"/>
      <c r="L43" s="12">
        <f t="shared" si="6"/>
        <v>2480</v>
      </c>
      <c r="M43" s="21"/>
      <c r="N43" s="11"/>
    </row>
    <row r="44" customFormat="1" customHeight="1" spans="1:14">
      <c r="A44" s="12">
        <f t="shared" si="7"/>
        <v>42</v>
      </c>
      <c r="B44" s="12" t="s">
        <v>69</v>
      </c>
      <c r="C44" s="13" t="s">
        <v>16</v>
      </c>
      <c r="D44" s="13" t="s">
        <v>71</v>
      </c>
      <c r="E44" s="13">
        <v>25</v>
      </c>
      <c r="F44" s="13">
        <v>242</v>
      </c>
      <c r="G44" s="12"/>
      <c r="H44" s="12">
        <v>20</v>
      </c>
      <c r="I44" s="12">
        <f>16*49.5+18*(F44-49.5)+G44-H44</f>
        <v>4237</v>
      </c>
      <c r="J44" s="16">
        <f t="shared" ref="J44:J68" si="8">E44*5</f>
        <v>125</v>
      </c>
      <c r="K44" s="16"/>
      <c r="L44" s="12">
        <f t="shared" si="6"/>
        <v>4362</v>
      </c>
      <c r="M44" s="21"/>
      <c r="N44" s="11"/>
    </row>
    <row r="45" customFormat="1" customHeight="1" spans="1:14">
      <c r="A45" s="12">
        <f t="shared" si="7"/>
        <v>43</v>
      </c>
      <c r="B45" s="12" t="s">
        <v>69</v>
      </c>
      <c r="C45" s="13" t="s">
        <v>16</v>
      </c>
      <c r="D45" s="13" t="s">
        <v>72</v>
      </c>
      <c r="E45" s="13">
        <v>2</v>
      </c>
      <c r="F45" s="13">
        <v>14.5</v>
      </c>
      <c r="G45" s="12"/>
      <c r="H45" s="12"/>
      <c r="I45" s="12">
        <f>16*F45+G45-H45</f>
        <v>232</v>
      </c>
      <c r="J45" s="16">
        <f t="shared" si="8"/>
        <v>10</v>
      </c>
      <c r="K45" s="16"/>
      <c r="L45" s="12">
        <f t="shared" si="6"/>
        <v>242</v>
      </c>
      <c r="M45" s="21"/>
      <c r="N45" s="11"/>
    </row>
    <row r="46" customFormat="1" customHeight="1" spans="1:14">
      <c r="A46" s="12">
        <f t="shared" si="7"/>
        <v>44</v>
      </c>
      <c r="B46" s="12" t="s">
        <v>69</v>
      </c>
      <c r="C46" s="13" t="s">
        <v>16</v>
      </c>
      <c r="D46" s="13" t="s">
        <v>62</v>
      </c>
      <c r="E46" s="13">
        <v>2</v>
      </c>
      <c r="F46" s="13">
        <v>18</v>
      </c>
      <c r="G46" s="12"/>
      <c r="H46" s="12"/>
      <c r="I46" s="12">
        <f>16*F46+G46-H46</f>
        <v>288</v>
      </c>
      <c r="J46" s="16">
        <f t="shared" si="8"/>
        <v>10</v>
      </c>
      <c r="K46" s="16"/>
      <c r="L46" s="12">
        <f t="shared" si="6"/>
        <v>298</v>
      </c>
      <c r="M46" s="21"/>
      <c r="N46" s="11"/>
    </row>
    <row r="47" customFormat="1" customHeight="1" spans="1:14">
      <c r="A47" s="12">
        <f t="shared" si="7"/>
        <v>45</v>
      </c>
      <c r="B47" s="12" t="s">
        <v>69</v>
      </c>
      <c r="C47" s="13" t="s">
        <v>16</v>
      </c>
      <c r="D47" s="13" t="s">
        <v>73</v>
      </c>
      <c r="E47" s="13">
        <v>26</v>
      </c>
      <c r="F47" s="13">
        <v>263</v>
      </c>
      <c r="G47" s="12"/>
      <c r="H47" s="12">
        <v>20</v>
      </c>
      <c r="I47" s="12">
        <f>16*52.5+18*(F47-52.5)+G47-H47</f>
        <v>4609</v>
      </c>
      <c r="J47" s="16">
        <f t="shared" si="8"/>
        <v>130</v>
      </c>
      <c r="K47" s="16"/>
      <c r="L47" s="12">
        <f t="shared" si="6"/>
        <v>4739</v>
      </c>
      <c r="M47" s="21"/>
      <c r="N47" s="11"/>
    </row>
    <row r="48" customFormat="1" customHeight="1" spans="1:14">
      <c r="A48" s="12">
        <f t="shared" si="7"/>
        <v>46</v>
      </c>
      <c r="B48" s="12" t="s">
        <v>69</v>
      </c>
      <c r="C48" s="13" t="s">
        <v>16</v>
      </c>
      <c r="D48" s="13" t="s">
        <v>74</v>
      </c>
      <c r="E48" s="13">
        <v>19</v>
      </c>
      <c r="F48" s="13">
        <v>186.5</v>
      </c>
      <c r="G48" s="12"/>
      <c r="H48" s="12"/>
      <c r="I48" s="12">
        <f>16*49.5+18*(F48-49.5)+G48-H48</f>
        <v>3258</v>
      </c>
      <c r="J48" s="16">
        <f t="shared" si="8"/>
        <v>95</v>
      </c>
      <c r="K48" s="16"/>
      <c r="L48" s="12">
        <f t="shared" si="6"/>
        <v>3353</v>
      </c>
      <c r="M48" s="21"/>
      <c r="N48" s="11"/>
    </row>
    <row r="49" customFormat="1" customHeight="1" spans="1:14">
      <c r="A49" s="12">
        <f t="shared" si="7"/>
        <v>47</v>
      </c>
      <c r="B49" s="12" t="s">
        <v>69</v>
      </c>
      <c r="C49" s="13" t="s">
        <v>16</v>
      </c>
      <c r="D49" s="13" t="s">
        <v>75</v>
      </c>
      <c r="E49" s="13">
        <v>19</v>
      </c>
      <c r="F49" s="13">
        <v>190.5</v>
      </c>
      <c r="G49" s="12"/>
      <c r="H49" s="12"/>
      <c r="I49" s="12">
        <f>16*55+18*(F49-55)+G49-H49</f>
        <v>3319</v>
      </c>
      <c r="J49" s="16">
        <f t="shared" si="8"/>
        <v>95</v>
      </c>
      <c r="K49" s="16"/>
      <c r="L49" s="12">
        <f t="shared" si="6"/>
        <v>3414</v>
      </c>
      <c r="M49" s="21"/>
      <c r="N49" s="11"/>
    </row>
    <row r="50" customFormat="1" customHeight="1" spans="1:14">
      <c r="A50" s="12">
        <f t="shared" si="7"/>
        <v>48</v>
      </c>
      <c r="B50" s="12" t="s">
        <v>69</v>
      </c>
      <c r="C50" s="13" t="s">
        <v>16</v>
      </c>
      <c r="D50" s="13" t="s">
        <v>76</v>
      </c>
      <c r="E50" s="13">
        <v>16</v>
      </c>
      <c r="F50" s="13">
        <v>163.5</v>
      </c>
      <c r="G50" s="12"/>
      <c r="H50" s="12"/>
      <c r="I50" s="12">
        <f>16*52+18*(F50-52)+G50-H50</f>
        <v>2839</v>
      </c>
      <c r="J50" s="16">
        <f t="shared" si="8"/>
        <v>80</v>
      </c>
      <c r="K50" s="16"/>
      <c r="L50" s="12">
        <f t="shared" si="6"/>
        <v>2919</v>
      </c>
      <c r="M50" s="21"/>
      <c r="N50" s="11"/>
    </row>
    <row r="51" customFormat="1" customHeight="1" spans="1:14">
      <c r="A51" s="12">
        <f t="shared" si="7"/>
        <v>49</v>
      </c>
      <c r="B51" s="12" t="s">
        <v>69</v>
      </c>
      <c r="C51" s="13" t="s">
        <v>16</v>
      </c>
      <c r="D51" s="13" t="s">
        <v>77</v>
      </c>
      <c r="E51" s="13">
        <v>14</v>
      </c>
      <c r="F51" s="13">
        <v>147</v>
      </c>
      <c r="G51" s="12"/>
      <c r="H51" s="12">
        <v>5</v>
      </c>
      <c r="I51" s="12">
        <f>16*57+18*(F51-57)+G51-H51</f>
        <v>2527</v>
      </c>
      <c r="J51" s="16">
        <f t="shared" si="8"/>
        <v>70</v>
      </c>
      <c r="K51" s="16"/>
      <c r="L51" s="12">
        <f t="shared" si="6"/>
        <v>2597</v>
      </c>
      <c r="M51" s="21"/>
      <c r="N51" s="11"/>
    </row>
    <row r="52" customFormat="1" customHeight="1" spans="1:14">
      <c r="A52" s="12">
        <f t="shared" si="7"/>
        <v>50</v>
      </c>
      <c r="B52" s="12" t="s">
        <v>69</v>
      </c>
      <c r="C52" s="13" t="s">
        <v>16</v>
      </c>
      <c r="D52" s="13" t="s">
        <v>78</v>
      </c>
      <c r="E52" s="13">
        <v>14</v>
      </c>
      <c r="F52" s="13">
        <v>141</v>
      </c>
      <c r="G52" s="12"/>
      <c r="H52" s="12">
        <v>5</v>
      </c>
      <c r="I52" s="12">
        <f>16*51+18*(F52-51)+G52-H52</f>
        <v>2431</v>
      </c>
      <c r="J52" s="16">
        <f t="shared" si="8"/>
        <v>70</v>
      </c>
      <c r="K52" s="16"/>
      <c r="L52" s="12">
        <f t="shared" si="6"/>
        <v>2501</v>
      </c>
      <c r="M52" s="21"/>
      <c r="N52" s="11"/>
    </row>
    <row r="53" customFormat="1" customHeight="1" spans="1:14">
      <c r="A53" s="12">
        <f t="shared" ref="A53:A62" si="9">ROW()-2</f>
        <v>51</v>
      </c>
      <c r="B53" s="12" t="s">
        <v>69</v>
      </c>
      <c r="C53" s="13" t="s">
        <v>16</v>
      </c>
      <c r="D53" s="13" t="s">
        <v>79</v>
      </c>
      <c r="E53" s="13">
        <v>11</v>
      </c>
      <c r="F53" s="13">
        <v>118</v>
      </c>
      <c r="G53" s="12"/>
      <c r="H53" s="12">
        <v>20</v>
      </c>
      <c r="I53" s="12">
        <f>16*59+18*(F53-59)+G53-H53</f>
        <v>1986</v>
      </c>
      <c r="J53" s="16">
        <f t="shared" si="8"/>
        <v>55</v>
      </c>
      <c r="K53" s="16"/>
      <c r="L53" s="12">
        <f t="shared" si="6"/>
        <v>2041</v>
      </c>
      <c r="M53" s="21"/>
      <c r="N53" s="11"/>
    </row>
    <row r="54" customFormat="1" customHeight="1" spans="1:14">
      <c r="A54" s="12">
        <f t="shared" si="9"/>
        <v>52</v>
      </c>
      <c r="B54" s="12" t="s">
        <v>69</v>
      </c>
      <c r="C54" s="13" t="s">
        <v>16</v>
      </c>
      <c r="D54" s="13" t="s">
        <v>80</v>
      </c>
      <c r="E54" s="13">
        <v>15</v>
      </c>
      <c r="F54" s="13">
        <v>153</v>
      </c>
      <c r="G54" s="12"/>
      <c r="H54" s="12"/>
      <c r="I54" s="12">
        <f>16*53.5+18*(F54-53.5)+G54-H54</f>
        <v>2647</v>
      </c>
      <c r="J54" s="16">
        <f t="shared" si="8"/>
        <v>75</v>
      </c>
      <c r="K54" s="16"/>
      <c r="L54" s="12">
        <f t="shared" si="6"/>
        <v>2722</v>
      </c>
      <c r="M54" s="21"/>
      <c r="N54" s="11"/>
    </row>
    <row r="55" customFormat="1" customHeight="1" spans="1:14">
      <c r="A55" s="12">
        <f t="shared" si="9"/>
        <v>53</v>
      </c>
      <c r="B55" s="12" t="s">
        <v>69</v>
      </c>
      <c r="C55" s="13" t="s">
        <v>16</v>
      </c>
      <c r="D55" s="13" t="s">
        <v>81</v>
      </c>
      <c r="E55" s="13">
        <v>12</v>
      </c>
      <c r="F55" s="13">
        <v>127.5</v>
      </c>
      <c r="G55" s="12"/>
      <c r="H55" s="12">
        <v>50</v>
      </c>
      <c r="I55" s="12">
        <f>16*55.5+18*(F55-55.5)+G55-H55</f>
        <v>2134</v>
      </c>
      <c r="J55" s="16">
        <f t="shared" si="8"/>
        <v>60</v>
      </c>
      <c r="K55" s="16"/>
      <c r="L55" s="12">
        <f t="shared" si="6"/>
        <v>2194</v>
      </c>
      <c r="M55" s="21"/>
      <c r="N55" s="11"/>
    </row>
    <row r="56" customFormat="1" customHeight="1" spans="1:14">
      <c r="A56" s="12">
        <f t="shared" si="9"/>
        <v>54</v>
      </c>
      <c r="B56" s="12" t="s">
        <v>69</v>
      </c>
      <c r="C56" s="13" t="s">
        <v>16</v>
      </c>
      <c r="D56" s="13" t="s">
        <v>82</v>
      </c>
      <c r="E56" s="13">
        <v>13</v>
      </c>
      <c r="F56" s="13">
        <v>133.5</v>
      </c>
      <c r="G56" s="12"/>
      <c r="H56" s="12"/>
      <c r="I56" s="12">
        <f>16*55.5+18*(F56-55.5)+G56-H56</f>
        <v>2292</v>
      </c>
      <c r="J56" s="16">
        <f t="shared" si="8"/>
        <v>65</v>
      </c>
      <c r="K56" s="16"/>
      <c r="L56" s="12">
        <f t="shared" si="6"/>
        <v>2357</v>
      </c>
      <c r="M56" s="21"/>
      <c r="N56" s="11"/>
    </row>
    <row r="57" customFormat="1" customHeight="1" spans="1:14">
      <c r="A57" s="12">
        <f t="shared" si="9"/>
        <v>55</v>
      </c>
      <c r="B57" s="12" t="s">
        <v>69</v>
      </c>
      <c r="C57" s="13" t="s">
        <v>16</v>
      </c>
      <c r="D57" s="13" t="s">
        <v>83</v>
      </c>
      <c r="E57" s="13">
        <v>6</v>
      </c>
      <c r="F57" s="13">
        <v>68</v>
      </c>
      <c r="G57" s="12"/>
      <c r="H57" s="12">
        <v>50</v>
      </c>
      <c r="I57" s="12">
        <f>16*58+18*(F57-58)+G57-H57</f>
        <v>1058</v>
      </c>
      <c r="J57" s="16">
        <f t="shared" si="8"/>
        <v>30</v>
      </c>
      <c r="K57" s="16"/>
      <c r="L57" s="12">
        <f t="shared" si="6"/>
        <v>1088</v>
      </c>
      <c r="M57" s="21"/>
      <c r="N57" s="23" t="s">
        <v>84</v>
      </c>
    </row>
    <row r="58" customFormat="1" customHeight="1" spans="1:14">
      <c r="A58" s="12">
        <f t="shared" si="9"/>
        <v>56</v>
      </c>
      <c r="B58" s="12" t="s">
        <v>69</v>
      </c>
      <c r="C58" s="13" t="s">
        <v>16</v>
      </c>
      <c r="D58" s="13" t="s">
        <v>85</v>
      </c>
      <c r="E58" s="13">
        <v>8</v>
      </c>
      <c r="F58" s="13">
        <v>75</v>
      </c>
      <c r="G58" s="12"/>
      <c r="H58" s="12"/>
      <c r="I58" s="12">
        <f>16*51+18*(F58-51)+G58-H58</f>
        <v>1248</v>
      </c>
      <c r="J58" s="16">
        <f t="shared" si="8"/>
        <v>40</v>
      </c>
      <c r="K58" s="16"/>
      <c r="L58" s="12">
        <f t="shared" si="6"/>
        <v>1288</v>
      </c>
      <c r="M58" s="21"/>
      <c r="N58" s="24"/>
    </row>
    <row r="59" customFormat="1" customHeight="1" spans="1:14">
      <c r="A59" s="12">
        <f t="shared" si="9"/>
        <v>57</v>
      </c>
      <c r="B59" s="12" t="s">
        <v>69</v>
      </c>
      <c r="C59" s="13" t="s">
        <v>16</v>
      </c>
      <c r="D59" s="13" t="s">
        <v>86</v>
      </c>
      <c r="E59" s="13">
        <v>7</v>
      </c>
      <c r="F59" s="13">
        <v>70</v>
      </c>
      <c r="G59" s="12"/>
      <c r="H59" s="12"/>
      <c r="I59" s="12">
        <f>16*50+18*(F59-50)+G59-H59</f>
        <v>1160</v>
      </c>
      <c r="J59" s="16">
        <f t="shared" si="8"/>
        <v>35</v>
      </c>
      <c r="K59" s="16"/>
      <c r="L59" s="12">
        <f t="shared" si="6"/>
        <v>1195</v>
      </c>
      <c r="M59" s="21"/>
      <c r="N59" s="25"/>
    </row>
    <row r="60" customFormat="1" customHeight="1" spans="1:14">
      <c r="A60" s="12">
        <f t="shared" si="9"/>
        <v>58</v>
      </c>
      <c r="B60" s="12" t="s">
        <v>69</v>
      </c>
      <c r="C60" s="13" t="s">
        <v>16</v>
      </c>
      <c r="D60" s="13" t="s">
        <v>87</v>
      </c>
      <c r="E60" s="13">
        <v>7</v>
      </c>
      <c r="F60" s="13">
        <v>75.5</v>
      </c>
      <c r="G60" s="12"/>
      <c r="H60" s="12"/>
      <c r="I60" s="12">
        <f>16*51.5+18*(F60-51.5)+G60-H60</f>
        <v>1256</v>
      </c>
      <c r="J60" s="16">
        <f t="shared" si="8"/>
        <v>35</v>
      </c>
      <c r="K60" s="16"/>
      <c r="L60" s="12">
        <f t="shared" si="6"/>
        <v>1291</v>
      </c>
      <c r="M60" s="21"/>
      <c r="N60" s="25"/>
    </row>
    <row r="61" customFormat="1" customHeight="1" spans="1:14">
      <c r="A61" s="12">
        <f t="shared" si="9"/>
        <v>59</v>
      </c>
      <c r="B61" s="12" t="s">
        <v>69</v>
      </c>
      <c r="C61" s="13" t="s">
        <v>16</v>
      </c>
      <c r="D61" s="13" t="s">
        <v>88</v>
      </c>
      <c r="E61" s="13">
        <v>5</v>
      </c>
      <c r="F61" s="13">
        <v>48</v>
      </c>
      <c r="G61" s="12"/>
      <c r="H61" s="12"/>
      <c r="I61" s="12">
        <f t="shared" ref="I61:I65" si="10">16*F61+G61-H61</f>
        <v>768</v>
      </c>
      <c r="J61" s="16">
        <f t="shared" si="8"/>
        <v>25</v>
      </c>
      <c r="K61" s="16"/>
      <c r="L61" s="12">
        <f t="shared" si="6"/>
        <v>793</v>
      </c>
      <c r="M61" s="21"/>
      <c r="N61" s="25"/>
    </row>
    <row r="62" customFormat="1" customHeight="1" spans="1:14">
      <c r="A62" s="12">
        <f t="shared" si="9"/>
        <v>60</v>
      </c>
      <c r="B62" s="12" t="s">
        <v>69</v>
      </c>
      <c r="C62" s="13" t="s">
        <v>16</v>
      </c>
      <c r="D62" s="13" t="s">
        <v>89</v>
      </c>
      <c r="E62" s="13">
        <v>6</v>
      </c>
      <c r="F62" s="13">
        <v>50</v>
      </c>
      <c r="G62" s="12"/>
      <c r="H62" s="12">
        <v>50</v>
      </c>
      <c r="I62" s="12">
        <f>16*38+18*(F62-38)+G62-H62</f>
        <v>774</v>
      </c>
      <c r="J62" s="16">
        <f t="shared" si="8"/>
        <v>30</v>
      </c>
      <c r="K62" s="16"/>
      <c r="L62" s="12">
        <f t="shared" si="6"/>
        <v>804</v>
      </c>
      <c r="M62" s="21"/>
      <c r="N62" s="25"/>
    </row>
    <row r="63" customFormat="1" customHeight="1" spans="1:14">
      <c r="A63" s="12">
        <f t="shared" ref="A63:A68" si="11">ROW()-2</f>
        <v>61</v>
      </c>
      <c r="B63" s="12" t="s">
        <v>69</v>
      </c>
      <c r="C63" s="13" t="s">
        <v>16</v>
      </c>
      <c r="D63" s="13" t="s">
        <v>90</v>
      </c>
      <c r="E63" s="13">
        <v>5</v>
      </c>
      <c r="F63" s="13">
        <v>41</v>
      </c>
      <c r="G63" s="12"/>
      <c r="H63" s="12">
        <v>681</v>
      </c>
      <c r="I63" s="12">
        <f t="shared" si="10"/>
        <v>-25</v>
      </c>
      <c r="J63" s="16">
        <f t="shared" si="8"/>
        <v>25</v>
      </c>
      <c r="K63" s="16"/>
      <c r="L63" s="12">
        <f t="shared" si="6"/>
        <v>0</v>
      </c>
      <c r="M63" s="21"/>
      <c r="N63" s="25"/>
    </row>
    <row r="64" customFormat="1" customHeight="1" spans="1:14">
      <c r="A64" s="12">
        <f t="shared" si="11"/>
        <v>62</v>
      </c>
      <c r="B64" s="12" t="s">
        <v>69</v>
      </c>
      <c r="C64" s="13" t="s">
        <v>16</v>
      </c>
      <c r="D64" s="13" t="s">
        <v>91</v>
      </c>
      <c r="E64" s="13">
        <v>6</v>
      </c>
      <c r="F64" s="13">
        <v>61.5</v>
      </c>
      <c r="G64" s="12"/>
      <c r="H64" s="12">
        <v>50</v>
      </c>
      <c r="I64" s="12">
        <f>16*50.5+18*(F64-50.5)+G64-H64</f>
        <v>956</v>
      </c>
      <c r="J64" s="16">
        <f t="shared" si="8"/>
        <v>30</v>
      </c>
      <c r="K64" s="16"/>
      <c r="L64" s="12">
        <f t="shared" si="6"/>
        <v>986</v>
      </c>
      <c r="M64" s="21"/>
      <c r="N64" s="25"/>
    </row>
    <row r="65" customFormat="1" customHeight="1" spans="1:14">
      <c r="A65" s="12">
        <f t="shared" si="11"/>
        <v>63</v>
      </c>
      <c r="B65" s="12" t="s">
        <v>69</v>
      </c>
      <c r="C65" s="13" t="s">
        <v>16</v>
      </c>
      <c r="D65" s="13" t="s">
        <v>92</v>
      </c>
      <c r="E65" s="13">
        <v>2</v>
      </c>
      <c r="F65" s="13">
        <v>16</v>
      </c>
      <c r="G65" s="12"/>
      <c r="H65" s="12"/>
      <c r="I65" s="12">
        <f t="shared" si="10"/>
        <v>256</v>
      </c>
      <c r="J65" s="16">
        <f t="shared" si="8"/>
        <v>10</v>
      </c>
      <c r="K65" s="16"/>
      <c r="L65" s="12">
        <f t="shared" si="6"/>
        <v>266</v>
      </c>
      <c r="M65" s="21"/>
      <c r="N65" s="25"/>
    </row>
    <row r="66" customFormat="1" customHeight="1" spans="1:14">
      <c r="A66" s="12">
        <f t="shared" si="11"/>
        <v>64</v>
      </c>
      <c r="B66" s="12" t="s">
        <v>93</v>
      </c>
      <c r="C66" s="13" t="s">
        <v>16</v>
      </c>
      <c r="D66" s="13" t="s">
        <v>94</v>
      </c>
      <c r="E66" s="13">
        <v>22</v>
      </c>
      <c r="F66" s="13">
        <v>224</v>
      </c>
      <c r="G66" s="12"/>
      <c r="H66" s="12">
        <v>20</v>
      </c>
      <c r="I66" s="12">
        <f>16*58.5+(F66-58.5)*18+G66-H66</f>
        <v>3895</v>
      </c>
      <c r="J66" s="16">
        <f t="shared" si="8"/>
        <v>110</v>
      </c>
      <c r="K66" s="16"/>
      <c r="L66" s="12">
        <f t="shared" si="6"/>
        <v>4005</v>
      </c>
      <c r="M66" s="21"/>
      <c r="N66" s="11"/>
    </row>
    <row r="67" customFormat="1" customHeight="1" spans="1:14">
      <c r="A67" s="12">
        <f t="shared" si="11"/>
        <v>65</v>
      </c>
      <c r="B67" s="12" t="s">
        <v>95</v>
      </c>
      <c r="C67" s="13" t="s">
        <v>16</v>
      </c>
      <c r="D67" s="13" t="s">
        <v>96</v>
      </c>
      <c r="E67" s="13">
        <v>13</v>
      </c>
      <c r="F67" s="13">
        <v>138</v>
      </c>
      <c r="G67" s="12"/>
      <c r="H67" s="12"/>
      <c r="I67" s="12">
        <f>16*57+18*(F67-57)+G67-H67</f>
        <v>2370</v>
      </c>
      <c r="J67" s="16">
        <f t="shared" si="8"/>
        <v>65</v>
      </c>
      <c r="K67" s="16"/>
      <c r="L67" s="12">
        <f t="shared" si="6"/>
        <v>2435</v>
      </c>
      <c r="M67" s="21"/>
      <c r="N67" s="11"/>
    </row>
    <row r="68" customFormat="1" customHeight="1" spans="1:14">
      <c r="A68" s="12">
        <f t="shared" si="11"/>
        <v>66</v>
      </c>
      <c r="B68" s="12" t="s">
        <v>95</v>
      </c>
      <c r="C68" s="13" t="s">
        <v>16</v>
      </c>
      <c r="D68" s="13" t="s">
        <v>97</v>
      </c>
      <c r="E68" s="13">
        <v>15.5</v>
      </c>
      <c r="F68" s="13">
        <v>174.5</v>
      </c>
      <c r="G68" s="12"/>
      <c r="H68" s="12"/>
      <c r="I68" s="12">
        <f>16*53.5+18*(F68-53.5)+G68-H68</f>
        <v>3034</v>
      </c>
      <c r="J68" s="16">
        <f t="shared" si="8"/>
        <v>77.5</v>
      </c>
      <c r="K68" s="16"/>
      <c r="L68" s="12">
        <f t="shared" si="6"/>
        <v>3111.5</v>
      </c>
      <c r="M68" s="21"/>
      <c r="N68" s="11"/>
    </row>
    <row r="69" customHeight="1" spans="1:14">
      <c r="A69" s="11"/>
      <c r="B69" s="11"/>
      <c r="C69" s="11"/>
      <c r="D69" s="11"/>
      <c r="E69" s="11">
        <f>SUM(E3:E68)</f>
        <v>1103.44</v>
      </c>
      <c r="F69" s="11">
        <f t="shared" ref="F69:L69" si="12">SUM(F3:F68)</f>
        <v>11897.2</v>
      </c>
      <c r="G69" s="11">
        <f t="shared" si="12"/>
        <v>30</v>
      </c>
      <c r="H69" s="11">
        <f t="shared" si="12"/>
        <v>3013.4</v>
      </c>
      <c r="I69" s="11">
        <f t="shared" si="12"/>
        <v>207328.6</v>
      </c>
      <c r="J69" s="11">
        <f t="shared" si="12"/>
        <v>5517.2</v>
      </c>
      <c r="K69" s="11">
        <f t="shared" si="12"/>
        <v>0</v>
      </c>
      <c r="L69" s="11">
        <f t="shared" si="12"/>
        <v>212845.8</v>
      </c>
      <c r="M69" s="19"/>
      <c r="N69" s="11"/>
    </row>
    <row r="72" customHeight="1" spans="2:13">
      <c r="B72" s="26" t="s">
        <v>98</v>
      </c>
      <c r="C72" s="26" t="s">
        <v>99</v>
      </c>
      <c r="D72" s="26"/>
      <c r="E72" s="26"/>
      <c r="F72" s="26"/>
      <c r="G72" s="26" t="s">
        <v>100</v>
      </c>
      <c r="J72" s="27"/>
      <c r="K72" s="27"/>
      <c r="L72" s="27"/>
      <c r="M72" s="28"/>
    </row>
  </sheetData>
  <mergeCells count="3">
    <mergeCell ref="A1:N1"/>
    <mergeCell ref="N6:N31"/>
    <mergeCell ref="N57:N59"/>
  </mergeCells>
  <printOptions horizontalCentered="1"/>
  <pageMargins left="0.236111111111111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opLeftCell="A10" workbookViewId="0">
      <selection activeCell="E11" sqref="E11"/>
    </sheetView>
  </sheetViews>
  <sheetFormatPr defaultColWidth="9" defaultRowHeight="16.5" outlineLevelCol="6"/>
  <cols>
    <col min="1" max="1" width="7.25" style="1" customWidth="1"/>
    <col min="2" max="2" width="9" style="1"/>
    <col min="3" max="3" width="25.75" style="1" customWidth="1"/>
    <col min="4" max="4" width="9" style="1"/>
  </cols>
  <sheetData>
    <row r="1" ht="20" customHeight="1" spans="1:4">
      <c r="A1" s="2"/>
      <c r="B1" s="2" t="s">
        <v>4</v>
      </c>
      <c r="C1" s="2" t="s">
        <v>101</v>
      </c>
      <c r="D1" s="2" t="s">
        <v>102</v>
      </c>
    </row>
    <row r="2" ht="20" customHeight="1" spans="1:7">
      <c r="A2" s="3" t="s">
        <v>103</v>
      </c>
      <c r="B2" s="4" t="s">
        <v>21</v>
      </c>
      <c r="C2" s="4" t="s">
        <v>104</v>
      </c>
      <c r="D2" s="2">
        <v>100</v>
      </c>
      <c r="G2" s="5"/>
    </row>
    <row r="3" ht="20" customHeight="1" spans="1:7">
      <c r="A3" s="3" t="s">
        <v>105</v>
      </c>
      <c r="B3" s="6" t="s">
        <v>68</v>
      </c>
      <c r="C3" s="2" t="s">
        <v>106</v>
      </c>
      <c r="D3" s="2">
        <v>20</v>
      </c>
      <c r="G3" s="5"/>
    </row>
    <row r="4" ht="20" customHeight="1" spans="1:7">
      <c r="A4" s="3"/>
      <c r="B4" s="2" t="s">
        <v>56</v>
      </c>
      <c r="C4" s="2" t="s">
        <v>106</v>
      </c>
      <c r="D4" s="2">
        <v>20</v>
      </c>
      <c r="G4" s="5"/>
    </row>
    <row r="5" ht="20" customHeight="1" spans="1:7">
      <c r="A5" s="3"/>
      <c r="B5" s="6" t="s">
        <v>45</v>
      </c>
      <c r="C5" s="2" t="s">
        <v>106</v>
      </c>
      <c r="D5" s="2">
        <v>20</v>
      </c>
      <c r="G5" s="5"/>
    </row>
    <row r="6" ht="20" customHeight="1" spans="1:7">
      <c r="A6" s="3"/>
      <c r="B6" s="6" t="s">
        <v>47</v>
      </c>
      <c r="C6" s="2" t="s">
        <v>106</v>
      </c>
      <c r="D6" s="2">
        <v>20</v>
      </c>
      <c r="G6" s="5"/>
    </row>
    <row r="7" ht="20" customHeight="1" spans="1:7">
      <c r="A7" s="3"/>
      <c r="B7" s="2" t="s">
        <v>94</v>
      </c>
      <c r="C7" s="2" t="s">
        <v>106</v>
      </c>
      <c r="D7" s="2">
        <v>20</v>
      </c>
      <c r="G7" s="5"/>
    </row>
    <row r="8" ht="20" customHeight="1" spans="1:7">
      <c r="A8" s="3"/>
      <c r="B8" s="2" t="s">
        <v>71</v>
      </c>
      <c r="C8" s="2" t="s">
        <v>106</v>
      </c>
      <c r="D8" s="2">
        <v>20</v>
      </c>
      <c r="G8" s="5"/>
    </row>
    <row r="9" ht="20" customHeight="1" spans="1:7">
      <c r="A9" s="3"/>
      <c r="B9" s="2" t="s">
        <v>73</v>
      </c>
      <c r="C9" s="2" t="s">
        <v>106</v>
      </c>
      <c r="D9" s="2">
        <v>20</v>
      </c>
      <c r="G9" s="5"/>
    </row>
    <row r="10" ht="20" customHeight="1" spans="1:7">
      <c r="A10" s="3"/>
      <c r="B10" s="2" t="s">
        <v>70</v>
      </c>
      <c r="C10" s="2" t="s">
        <v>106</v>
      </c>
      <c r="D10" s="2">
        <v>20</v>
      </c>
      <c r="G10" s="5"/>
    </row>
    <row r="11" ht="20" customHeight="1" spans="1:7">
      <c r="A11" s="3"/>
      <c r="B11" s="2" t="s">
        <v>79</v>
      </c>
      <c r="C11" s="2" t="s">
        <v>106</v>
      </c>
      <c r="D11" s="2">
        <v>20</v>
      </c>
      <c r="G11" s="5"/>
    </row>
    <row r="12" ht="20" customHeight="1" spans="1:7">
      <c r="A12" s="3"/>
      <c r="B12" s="6" t="s">
        <v>60</v>
      </c>
      <c r="C12" s="2" t="s">
        <v>107</v>
      </c>
      <c r="D12" s="2">
        <v>50</v>
      </c>
      <c r="G12" s="5"/>
    </row>
    <row r="13" ht="20" customHeight="1" spans="1:7">
      <c r="A13" s="3"/>
      <c r="B13" s="6" t="s">
        <v>66</v>
      </c>
      <c r="C13" s="2" t="s">
        <v>107</v>
      </c>
      <c r="D13" s="2">
        <v>50</v>
      </c>
      <c r="G13" s="5"/>
    </row>
    <row r="14" ht="20" customHeight="1" spans="1:7">
      <c r="A14" s="3"/>
      <c r="B14" s="2" t="s">
        <v>89</v>
      </c>
      <c r="C14" s="2" t="s">
        <v>107</v>
      </c>
      <c r="D14" s="2">
        <v>50</v>
      </c>
      <c r="G14" s="5"/>
    </row>
    <row r="15" ht="20" customHeight="1" spans="1:7">
      <c r="A15" s="3"/>
      <c r="B15" s="2" t="s">
        <v>81</v>
      </c>
      <c r="C15" s="2" t="s">
        <v>107</v>
      </c>
      <c r="D15" s="2">
        <v>50</v>
      </c>
      <c r="G15" s="5"/>
    </row>
    <row r="16" ht="20" customHeight="1" spans="1:7">
      <c r="A16" s="3"/>
      <c r="B16" s="2" t="s">
        <v>83</v>
      </c>
      <c r="C16" s="2" t="s">
        <v>107</v>
      </c>
      <c r="D16" s="2">
        <v>50</v>
      </c>
      <c r="G16" s="5"/>
    </row>
    <row r="17" ht="20" customHeight="1" spans="1:7">
      <c r="A17" s="3"/>
      <c r="B17" s="2" t="s">
        <v>91</v>
      </c>
      <c r="C17" s="2" t="s">
        <v>107</v>
      </c>
      <c r="D17" s="2">
        <v>50</v>
      </c>
      <c r="G17" s="5"/>
    </row>
    <row r="18" ht="20" customHeight="1" spans="1:7">
      <c r="A18" s="2" t="s">
        <v>108</v>
      </c>
      <c r="B18" s="2" t="s">
        <v>45</v>
      </c>
      <c r="C18" s="2" t="s">
        <v>109</v>
      </c>
      <c r="D18" s="2">
        <v>190</v>
      </c>
      <c r="G18" s="5"/>
    </row>
    <row r="19" ht="20" customHeight="1" spans="1:7">
      <c r="A19" s="2"/>
      <c r="B19" s="2" t="s">
        <v>47</v>
      </c>
      <c r="C19" s="2" t="s">
        <v>110</v>
      </c>
      <c r="D19" s="2">
        <v>90</v>
      </c>
      <c r="G19" s="5"/>
    </row>
    <row r="20" ht="20" customHeight="1" spans="1:7">
      <c r="A20" s="2"/>
      <c r="B20" s="2" t="s">
        <v>40</v>
      </c>
      <c r="C20" s="2" t="s">
        <v>111</v>
      </c>
      <c r="D20" s="2">
        <f>32.6*18</f>
        <v>586.8</v>
      </c>
      <c r="G20" s="5"/>
    </row>
    <row r="21" ht="20" customHeight="1" spans="1:7">
      <c r="A21" s="2"/>
      <c r="B21" s="2" t="s">
        <v>77</v>
      </c>
      <c r="C21" s="2" t="s">
        <v>112</v>
      </c>
      <c r="D21" s="2">
        <v>5</v>
      </c>
      <c r="G21" s="5"/>
    </row>
    <row r="22" ht="20" customHeight="1" spans="1:7">
      <c r="A22" s="2"/>
      <c r="B22" s="2" t="s">
        <v>78</v>
      </c>
      <c r="C22" s="2" t="s">
        <v>112</v>
      </c>
      <c r="D22" s="2">
        <v>5</v>
      </c>
      <c r="G22" s="5"/>
    </row>
    <row r="23" ht="20" customHeight="1" spans="1:7">
      <c r="A23" s="2"/>
      <c r="B23" s="2" t="s">
        <v>90</v>
      </c>
      <c r="C23" s="2" t="s">
        <v>113</v>
      </c>
      <c r="D23" s="2">
        <v>681</v>
      </c>
      <c r="G23" s="5"/>
    </row>
    <row r="24" ht="20" customHeight="1" spans="1:7">
      <c r="A24" s="2" t="s">
        <v>114</v>
      </c>
      <c r="B24" s="2" t="s">
        <v>21</v>
      </c>
      <c r="C24" s="2" t="s">
        <v>115</v>
      </c>
      <c r="D24" s="2">
        <v>15.4</v>
      </c>
      <c r="G24" s="5"/>
    </row>
    <row r="25" ht="20" customHeight="1" spans="1:7">
      <c r="A25" s="2"/>
      <c r="B25" s="2" t="s">
        <v>24</v>
      </c>
      <c r="C25" s="2" t="s">
        <v>115</v>
      </c>
      <c r="D25" s="2">
        <v>15.4</v>
      </c>
      <c r="G25" s="5"/>
    </row>
    <row r="26" ht="20" customHeight="1" spans="1:7">
      <c r="A26" s="2"/>
      <c r="B26" s="2" t="s">
        <v>26</v>
      </c>
      <c r="C26" s="2" t="s">
        <v>115</v>
      </c>
      <c r="D26" s="2">
        <v>15.4</v>
      </c>
      <c r="G26" s="5"/>
    </row>
    <row r="27" ht="20" customHeight="1" spans="1:7">
      <c r="A27" s="2"/>
      <c r="B27" s="2" t="s">
        <v>28</v>
      </c>
      <c r="C27" s="2" t="s">
        <v>115</v>
      </c>
      <c r="D27" s="2">
        <v>15.4</v>
      </c>
      <c r="G27" s="5"/>
    </row>
    <row r="28" ht="20" customHeight="1" spans="1:7">
      <c r="A28" s="2"/>
      <c r="B28" s="2" t="s">
        <v>30</v>
      </c>
      <c r="C28" s="2" t="s">
        <v>115</v>
      </c>
      <c r="D28" s="2">
        <v>15.4</v>
      </c>
      <c r="G28" s="5"/>
    </row>
    <row r="29" ht="20" customHeight="1" spans="1:7">
      <c r="A29" s="2"/>
      <c r="B29" s="2" t="s">
        <v>32</v>
      </c>
      <c r="C29" s="2" t="s">
        <v>115</v>
      </c>
      <c r="D29" s="2">
        <v>15.4</v>
      </c>
      <c r="G29" s="5"/>
    </row>
    <row r="30" ht="20" customHeight="1" spans="1:7">
      <c r="A30" s="2"/>
      <c r="B30" s="2" t="s">
        <v>33</v>
      </c>
      <c r="C30" s="2" t="s">
        <v>115</v>
      </c>
      <c r="D30" s="2">
        <v>15.4</v>
      </c>
      <c r="G30" s="5"/>
    </row>
    <row r="31" ht="20" customHeight="1" spans="1:7">
      <c r="A31" s="2"/>
      <c r="B31" s="2" t="s">
        <v>34</v>
      </c>
      <c r="C31" s="2" t="s">
        <v>115</v>
      </c>
      <c r="D31" s="2">
        <v>15.4</v>
      </c>
      <c r="G31" s="5"/>
    </row>
    <row r="32" ht="20" customHeight="1" spans="1:7">
      <c r="A32" s="2"/>
      <c r="B32" s="2" t="s">
        <v>35</v>
      </c>
      <c r="C32" s="2" t="s">
        <v>115</v>
      </c>
      <c r="D32" s="2">
        <v>15.4</v>
      </c>
      <c r="G32" s="5"/>
    </row>
    <row r="33" ht="20" customHeight="1" spans="1:7">
      <c r="A33" s="2"/>
      <c r="B33" s="2" t="s">
        <v>36</v>
      </c>
      <c r="C33" s="2" t="s">
        <v>115</v>
      </c>
      <c r="D33" s="2">
        <v>15.4</v>
      </c>
      <c r="G33" s="5"/>
    </row>
    <row r="34" ht="20" customHeight="1" spans="1:7">
      <c r="A34" s="2"/>
      <c r="B34" s="2" t="s">
        <v>37</v>
      </c>
      <c r="C34" s="2" t="s">
        <v>115</v>
      </c>
      <c r="D34" s="2">
        <v>15.4</v>
      </c>
      <c r="G34" s="5"/>
    </row>
    <row r="35" ht="20" customHeight="1" spans="1:7">
      <c r="A35" s="2"/>
      <c r="B35" s="2" t="s">
        <v>38</v>
      </c>
      <c r="C35" s="2" t="s">
        <v>115</v>
      </c>
      <c r="D35" s="2">
        <v>15.4</v>
      </c>
      <c r="G35" s="5"/>
    </row>
    <row r="36" ht="20" customHeight="1" spans="1:7">
      <c r="A36" s="2"/>
      <c r="B36" s="2" t="s">
        <v>39</v>
      </c>
      <c r="C36" s="2" t="s">
        <v>115</v>
      </c>
      <c r="D36" s="2">
        <v>15.4</v>
      </c>
      <c r="G36" s="5"/>
    </row>
    <row r="37" ht="20" customHeight="1" spans="1:7">
      <c r="A37" s="2"/>
      <c r="B37" s="2" t="s">
        <v>45</v>
      </c>
      <c r="C37" s="2" t="s">
        <v>115</v>
      </c>
      <c r="D37" s="2">
        <v>15.4</v>
      </c>
      <c r="G37" s="5"/>
    </row>
    <row r="38" ht="20" customHeight="1" spans="1:7">
      <c r="A38" s="2"/>
      <c r="B38" s="2" t="s">
        <v>46</v>
      </c>
      <c r="C38" s="2" t="s">
        <v>115</v>
      </c>
      <c r="D38" s="2">
        <v>15.4</v>
      </c>
      <c r="G38" s="5"/>
    </row>
    <row r="39" ht="20" customHeight="1" spans="1:7">
      <c r="A39" s="2"/>
      <c r="B39" s="2" t="s">
        <v>47</v>
      </c>
      <c r="C39" s="2" t="s">
        <v>115</v>
      </c>
      <c r="D39" s="2">
        <v>15.4</v>
      </c>
      <c r="G39" s="5"/>
    </row>
    <row r="40" ht="20" customHeight="1" spans="1:7">
      <c r="A40" s="2"/>
      <c r="B40" s="2" t="s">
        <v>48</v>
      </c>
      <c r="C40" s="2" t="s">
        <v>115</v>
      </c>
      <c r="D40" s="2">
        <v>15.4</v>
      </c>
      <c r="G40" s="5"/>
    </row>
    <row r="41" ht="20" customHeight="1" spans="1:7">
      <c r="A41" s="2"/>
      <c r="B41" s="2" t="s">
        <v>49</v>
      </c>
      <c r="C41" s="2" t="s">
        <v>115</v>
      </c>
      <c r="D41" s="2">
        <v>15.4</v>
      </c>
      <c r="G41" s="5"/>
    </row>
    <row r="42" ht="20" customHeight="1" spans="1:7">
      <c r="A42" s="2"/>
      <c r="B42" s="2" t="s">
        <v>50</v>
      </c>
      <c r="C42" s="2" t="s">
        <v>115</v>
      </c>
      <c r="D42" s="2">
        <v>15.4</v>
      </c>
      <c r="G42" s="5"/>
    </row>
    <row r="43" ht="20" customHeight="1" spans="1:7">
      <c r="A43" s="2"/>
      <c r="B43" s="2" t="s">
        <v>51</v>
      </c>
      <c r="C43" s="2" t="s">
        <v>115</v>
      </c>
      <c r="D43" s="2">
        <v>15.4</v>
      </c>
      <c r="G43" s="5"/>
    </row>
    <row r="44" ht="20" customHeight="1" spans="1:7">
      <c r="A44" s="2"/>
      <c r="B44" s="2" t="s">
        <v>52</v>
      </c>
      <c r="C44" s="2" t="s">
        <v>115</v>
      </c>
      <c r="D44" s="2">
        <v>15.4</v>
      </c>
      <c r="G44" s="5"/>
    </row>
    <row r="45" ht="20" customHeight="1" spans="1:7">
      <c r="A45" s="2"/>
      <c r="B45" s="2" t="s">
        <v>54</v>
      </c>
      <c r="C45" s="2" t="s">
        <v>115</v>
      </c>
      <c r="D45" s="2">
        <v>15.4</v>
      </c>
      <c r="G45" s="5"/>
    </row>
    <row r="46" ht="20" customHeight="1" spans="1:7">
      <c r="A46" s="2"/>
      <c r="B46" s="2" t="s">
        <v>55</v>
      </c>
      <c r="C46" s="2" t="s">
        <v>115</v>
      </c>
      <c r="D46" s="2">
        <v>15.4</v>
      </c>
      <c r="G46" s="5"/>
    </row>
    <row r="47" ht="20" customHeight="1" spans="1:7">
      <c r="A47" s="2"/>
      <c r="B47" s="2" t="s">
        <v>68</v>
      </c>
      <c r="C47" s="2" t="s">
        <v>115</v>
      </c>
      <c r="D47" s="2">
        <v>15.4</v>
      </c>
      <c r="G47" s="5"/>
    </row>
    <row r="48" ht="20" customHeight="1" spans="1:7">
      <c r="A48" s="2"/>
      <c r="B48" s="2" t="s">
        <v>59</v>
      </c>
      <c r="C48" s="2" t="s">
        <v>116</v>
      </c>
      <c r="D48" s="2">
        <v>200</v>
      </c>
      <c r="G48" s="5"/>
    </row>
    <row r="49" ht="20" customHeight="1" spans="1:7">
      <c r="A49" s="2"/>
      <c r="B49" s="2" t="s">
        <v>60</v>
      </c>
      <c r="C49" s="2" t="s">
        <v>115</v>
      </c>
      <c r="D49" s="2">
        <v>100</v>
      </c>
      <c r="G49" s="5"/>
    </row>
    <row r="50" ht="20" customHeight="1" spans="1:7">
      <c r="A50" s="2"/>
      <c r="B50" s="2" t="s">
        <v>61</v>
      </c>
      <c r="C50" s="2" t="s">
        <v>115</v>
      </c>
      <c r="D50" s="2">
        <v>100</v>
      </c>
      <c r="G50" s="5"/>
    </row>
    <row r="51" ht="20" customHeight="1" spans="1:7">
      <c r="A51" s="2"/>
      <c r="B51" s="2" t="s">
        <v>66</v>
      </c>
      <c r="C51" s="2" t="s">
        <v>115</v>
      </c>
      <c r="D51" s="2">
        <v>50</v>
      </c>
      <c r="G51" s="5"/>
    </row>
    <row r="52" ht="20" customHeight="1" spans="1:7">
      <c r="A52" s="2" t="s">
        <v>117</v>
      </c>
      <c r="B52" s="2" t="s">
        <v>59</v>
      </c>
      <c r="C52" s="2" t="s">
        <v>118</v>
      </c>
      <c r="D52" s="2">
        <v>30</v>
      </c>
      <c r="G52" s="5"/>
    </row>
    <row r="53" spans="1:7">
      <c r="A53" s="2" t="s">
        <v>103</v>
      </c>
      <c r="B53" s="7" t="s">
        <v>21</v>
      </c>
      <c r="C53" s="2" t="s">
        <v>119</v>
      </c>
      <c r="D53" s="7">
        <v>26</v>
      </c>
      <c r="G53" s="5"/>
    </row>
    <row r="54" spans="4:7">
      <c r="D54" s="1">
        <f>SUM(D2:D53)</f>
        <v>3013.4</v>
      </c>
      <c r="G54" s="5"/>
    </row>
    <row r="55" spans="7:7">
      <c r="G55" s="5"/>
    </row>
    <row r="56" spans="7:7">
      <c r="G56" s="5"/>
    </row>
    <row r="57" spans="7:7">
      <c r="G57" s="5"/>
    </row>
    <row r="58" spans="7:7">
      <c r="G58" s="5"/>
    </row>
    <row r="59" spans="7:7">
      <c r="G59" s="5"/>
    </row>
    <row r="60" spans="7:7">
      <c r="G60" s="5"/>
    </row>
    <row r="61" spans="7:7">
      <c r="G61" s="5"/>
    </row>
    <row r="62" spans="7:7">
      <c r="G62" s="5"/>
    </row>
    <row r="63" spans="7:7">
      <c r="G63" s="5"/>
    </row>
    <row r="64" spans="7:7">
      <c r="G64" s="5"/>
    </row>
    <row r="65" spans="7:7">
      <c r="G65" s="5"/>
    </row>
    <row r="66" spans="7:7">
      <c r="G66" s="5"/>
    </row>
    <row r="67" spans="7:7">
      <c r="G67" s="5"/>
    </row>
  </sheetData>
  <mergeCells count="3">
    <mergeCell ref="A3:A17"/>
    <mergeCell ref="A18:A23"/>
    <mergeCell ref="A24:A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2020-07-24T01:53:17Z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2052-11.1.0.9828</vt:lpwstr>
  </property>
</Properties>
</file>