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李鹏\Desktop\快手\"/>
    </mc:Choice>
  </mc:AlternateContent>
  <xr:revisionPtr revIDLastSave="0" documentId="8_{8F1EA7DD-9CBE-4894-B557-5395BB735A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Sheet1!$B$1:$G$37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E47" i="1"/>
  <c r="F46" i="1"/>
  <c r="E46" i="1"/>
  <c r="F45" i="1"/>
  <c r="F48" i="1" s="1"/>
  <c r="E45" i="1"/>
  <c r="E48" i="1" s="1"/>
  <c r="F43" i="1"/>
  <c r="F44" i="1" s="1"/>
  <c r="E43" i="1"/>
  <c r="E44" i="1" s="1"/>
  <c r="F42" i="1"/>
  <c r="E42" i="1"/>
  <c r="F41" i="1"/>
  <c r="E41" i="1"/>
  <c r="F49" i="1" l="1"/>
  <c r="F50" i="1" s="1"/>
  <c r="F51" i="1" s="1"/>
  <c r="E49" i="1"/>
  <c r="E50" i="1" s="1"/>
  <c r="E51" i="1" s="1"/>
</calcChain>
</file>

<file path=xl/sharedStrings.xml><?xml version="1.0" encoding="utf-8"?>
<sst xmlns="http://schemas.openxmlformats.org/spreadsheetml/2006/main" count="86" uniqueCount="69">
  <si>
    <t>五征集团供应商产能调查表</t>
  </si>
  <si>
    <t>供应商名称</t>
  </si>
  <si>
    <t>河北光华荣昌</t>
  </si>
  <si>
    <t>日期</t>
  </si>
  <si>
    <t>供应商代码</t>
  </si>
  <si>
    <t>零件名称</t>
  </si>
  <si>
    <t>奥驰后视镜</t>
  </si>
  <si>
    <t>工装模具情况</t>
  </si>
  <si>
    <t>项目</t>
  </si>
  <si>
    <t>名称</t>
  </si>
  <si>
    <t>数量</t>
  </si>
  <si>
    <t>设计寿命</t>
  </si>
  <si>
    <t>已完成</t>
  </si>
  <si>
    <t>模具</t>
  </si>
  <si>
    <t>奥驰左镜体模具</t>
  </si>
  <si>
    <t>奥驰左镜框模具</t>
  </si>
  <si>
    <t>奥驰右镜体模具</t>
  </si>
  <si>
    <t>奥驰右镜框模具</t>
  </si>
  <si>
    <t>奥驰左右广角模具</t>
  </si>
  <si>
    <t>奥驰左右后盖模具</t>
  </si>
  <si>
    <t>调查内容</t>
  </si>
  <si>
    <t>专线还是共线</t>
  </si>
  <si>
    <t>专线（专门为五征服务）</t>
  </si>
  <si>
    <t>共线（与多家主机厂共用）</t>
  </si>
  <si>
    <t>共用产线/设备/人员数量 a</t>
  </si>
  <si>
    <t>/</t>
  </si>
  <si>
    <t>五征需求量 b（/周）</t>
  </si>
  <si>
    <t>其他客户需求量 c（/周）</t>
  </si>
  <si>
    <t>计划生产天数 d（天/周）</t>
  </si>
  <si>
    <t>每天计划生产班次 e（班/天）</t>
  </si>
  <si>
    <t>每班计划生产小时数 f（小时/天）</t>
  </si>
  <si>
    <t>生产节拍 g（分钟/件）</t>
  </si>
  <si>
    <t xml:space="preserve">       </t>
  </si>
  <si>
    <t>休息时间 h（分钟/班）</t>
  </si>
  <si>
    <t>计划保养时间 i（分钟/班）</t>
  </si>
  <si>
    <t>计划生产转换时间 j（分钟/班）</t>
  </si>
  <si>
    <t>每班生产转换次数 k（次/班）</t>
  </si>
  <si>
    <t>3-4</t>
  </si>
  <si>
    <t>废品率 l（%）</t>
  </si>
  <si>
    <t>备注：为保证产能调研真实可靠，请如实填写相关情况。如后续实际执行中未达成该承诺产能，造成飞碟汽车停产，飞碟汽车将进行考核（索赔）。</t>
  </si>
  <si>
    <t>供应商名称：</t>
  </si>
  <si>
    <t>河北光华荣昌汽车部件有限公司</t>
  </si>
  <si>
    <t>总经理签字：</t>
  </si>
  <si>
    <t>盖章：</t>
  </si>
  <si>
    <t>产能预测</t>
  </si>
  <si>
    <t>内容</t>
  </si>
  <si>
    <t>公式</t>
  </si>
  <si>
    <t>专线结果</t>
  </si>
  <si>
    <t>共线结果</t>
  </si>
  <si>
    <t>周度总需求</t>
  </si>
  <si>
    <t>A=b+c</t>
  </si>
  <si>
    <t>每小时计划产量</t>
  </si>
  <si>
    <t>B=A/(d*e*f)</t>
  </si>
  <si>
    <t>每小时生产的零件数量</t>
  </si>
  <si>
    <t>C=60/g</t>
  </si>
  <si>
    <t>每小时生产的合格零件数量</t>
  </si>
  <si>
    <t>D=C+*(1-l)</t>
  </si>
  <si>
    <t>每周计划停工的小时数（小时）</t>
  </si>
  <si>
    <t>E=(i/60)*e*d</t>
  </si>
  <si>
    <t>每周转变所需的总时间（小时）</t>
  </si>
  <si>
    <t>F=(j*k/60)*e*d</t>
  </si>
  <si>
    <t>每周计划的休息时间（小时）</t>
  </si>
  <si>
    <t>G=(h/60)*e*d</t>
  </si>
  <si>
    <t>每周可用的有效时间（小时）</t>
  </si>
  <si>
    <t>H=d*e*f-E-F-G</t>
  </si>
  <si>
    <t>每周生产的合格零件数量</t>
  </si>
  <si>
    <t>I=H*D</t>
  </si>
  <si>
    <t>R=I/A*100%</t>
  </si>
  <si>
    <t>2/17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</si>
</sst>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Segoe UI"/>
    </font>
    <font>
      <sz val="10"/>
      <color rgb="FF000000"/>
      <name val="Segoe UI"/>
      <family val="2"/>
    </font>
    <font>
      <sz val="18"/>
      <name val="Microsoft YaHei"/>
      <charset val="134"/>
    </font>
    <font>
      <sz val="10"/>
      <color rgb="FF000000"/>
      <name val="宋体"/>
      <charset val="134"/>
    </font>
    <font>
      <sz val="12"/>
      <color rgb="FF000000"/>
      <name val="Segoe UI"/>
      <family val="2"/>
    </font>
    <font>
      <sz val="10"/>
      <color rgb="FFFF0000"/>
      <name val="宋体"/>
      <charset val="134"/>
    </font>
    <font>
      <sz val="10"/>
      <color rgb="FFFF0000"/>
      <name val="Segoe UI"/>
      <family val="2"/>
    </font>
    <font>
      <sz val="10"/>
      <color rgb="FFFF0000"/>
      <name val="宋体"/>
      <charset val="134"/>
    </font>
    <font>
      <sz val="10"/>
      <name val="Segoe UI"/>
      <family val="2"/>
    </font>
    <font>
      <sz val="10"/>
      <name val="宋体"/>
      <charset val="134"/>
    </font>
    <font>
      <b/>
      <sz val="10"/>
      <name val="Segoe UI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64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protection locked="0"/>
    </xf>
    <xf numFmtId="14" fontId="1" fillId="0" borderId="2" xfId="0" applyNumberFormat="1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7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protection locked="0"/>
    </xf>
    <xf numFmtId="0" fontId="6" fillId="0" borderId="13" xfId="0" applyFont="1" applyBorder="1" applyAlignment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protection locked="0"/>
    </xf>
    <xf numFmtId="0" fontId="3" fillId="3" borderId="0" xfId="0" applyFont="1" applyFill="1" applyAlignment="1" applyProtection="1">
      <protection locked="0"/>
    </xf>
    <xf numFmtId="0" fontId="1" fillId="3" borderId="0" xfId="0" applyFont="1" applyFill="1" applyAlignment="1" applyProtection="1">
      <protection locked="0"/>
    </xf>
    <xf numFmtId="9" fontId="6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9" fontId="8" fillId="0" borderId="0" xfId="0" applyNumberFormat="1" applyFont="1" applyBorder="1" applyAlignment="1" applyProtection="1">
      <alignment horizontal="left"/>
      <protection locked="0"/>
    </xf>
    <xf numFmtId="9" fontId="9" fillId="0" borderId="16" xfId="0" applyNumberFormat="1" applyFont="1" applyBorder="1" applyAlignment="1" applyProtection="1">
      <alignment horizontal="left"/>
      <protection locked="0"/>
    </xf>
    <xf numFmtId="9" fontId="8" fillId="0" borderId="16" xfId="0" applyNumberFormat="1" applyFont="1" applyBorder="1" applyAlignment="1" applyProtection="1">
      <alignment horizontal="left"/>
      <protection locked="0"/>
    </xf>
    <xf numFmtId="9" fontId="8" fillId="0" borderId="17" xfId="0" applyNumberFormat="1" applyFont="1" applyBorder="1" applyAlignment="1" applyProtection="1">
      <alignment horizontal="left"/>
      <protection locked="0"/>
    </xf>
    <xf numFmtId="0" fontId="1" fillId="0" borderId="0" xfId="0" applyFont="1" applyAlignment="1"/>
    <xf numFmtId="0" fontId="8" fillId="0" borderId="0" xfId="0" applyFont="1" applyAlignment="1"/>
    <xf numFmtId="10" fontId="8" fillId="0" borderId="0" xfId="0" applyNumberFormat="1" applyFont="1" applyAlignme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/>
    <xf numFmtId="0" fontId="8" fillId="4" borderId="5" xfId="0" applyFont="1" applyFill="1" applyBorder="1" applyAlignment="1">
      <alignment horizontal="right"/>
    </xf>
    <xf numFmtId="1" fontId="8" fillId="4" borderId="5" xfId="0" applyNumberFormat="1" applyFont="1" applyFill="1" applyBorder="1" applyAlignment="1">
      <alignment horizontal="right"/>
    </xf>
    <xf numFmtId="10" fontId="10" fillId="0" borderId="5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6" fillId="0" borderId="12" xfId="0" applyNumberFormat="1" applyFont="1" applyFill="1" applyBorder="1" applyAlignment="1" applyProtection="1">
      <alignment horizontal="left"/>
      <protection locked="0"/>
    </xf>
    <xf numFmtId="9" fontId="6" fillId="0" borderId="13" xfId="0" applyNumberFormat="1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8" fillId="4" borderId="9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right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9" fontId="6" fillId="0" borderId="15" xfId="0" applyNumberFormat="1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/>
      <protection locked="0"/>
    </xf>
    <xf numFmtId="0" fontId="6" fillId="3" borderId="10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0" fillId="0" borderId="9" xfId="0" applyNumberFormat="1" applyFont="1" applyBorder="1" applyAlignment="1">
      <alignment horizontal="center"/>
    </xf>
    <xf numFmtId="10" fontId="10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" fontId="8" fillId="4" borderId="9" xfId="0" applyNumberFormat="1" applyFont="1" applyFill="1" applyBorder="1" applyAlignment="1">
      <alignment horizontal="right"/>
    </xf>
    <xf numFmtId="1" fontId="8" fillId="4" borderId="10" xfId="0" applyNumberFormat="1" applyFont="1" applyFill="1" applyBorder="1" applyAlignment="1">
      <alignment horizontal="right"/>
    </xf>
    <xf numFmtId="49" fontId="6" fillId="0" borderId="9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horizontal="left"/>
      <protection locked="0"/>
    </xf>
    <xf numFmtId="49" fontId="6" fillId="0" borderId="6" xfId="0" applyNumberFormat="1" applyFont="1" applyFill="1" applyBorder="1" applyAlignment="1" applyProtection="1">
      <alignment horizontal="left"/>
      <protection locked="0"/>
    </xf>
    <xf numFmtId="49" fontId="6" fillId="0" borderId="14" xfId="0" applyNumberFormat="1" applyFont="1" applyFill="1" applyBorder="1" applyAlignment="1" applyProtection="1">
      <alignment horizontal="left"/>
      <protection locked="0"/>
    </xf>
    <xf numFmtId="49" fontId="6" fillId="0" borderId="7" xfId="0" applyNumberFormat="1" applyFont="1" applyFill="1" applyBorder="1" applyAlignment="1" applyProtection="1">
      <alignment horizontal="left"/>
      <protection locked="0"/>
    </xf>
  </cellXfs>
  <cellStyles count="1">
    <cellStyle name="常规" xfId="0" builtinId="0"/>
  </cellStyles>
  <dxfs count="6">
    <dxf>
      <font>
        <sz val="10"/>
        <color rgb="FF006100"/>
      </font>
      <fill>
        <patternFill patternType="solid">
          <bgColor rgb="FFC6EFCE"/>
        </patternFill>
      </fill>
    </dxf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006100"/>
      </font>
      <fill>
        <patternFill patternType="solid">
          <bgColor rgb="FFC6EFCE"/>
        </patternFill>
      </fill>
    </dxf>
    <dxf>
      <font>
        <sz val="10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tabSelected="1" topLeftCell="A4" zoomScale="72" workbookViewId="0">
      <selection activeCell="L25" sqref="L25"/>
    </sheetView>
  </sheetViews>
  <sheetFormatPr defaultColWidth="8.6640625" defaultRowHeight="15"/>
  <cols>
    <col min="1" max="1" width="8.6640625" style="1"/>
    <col min="2" max="2" width="27.5546875" style="1" customWidth="1"/>
    <col min="3" max="3" width="21.5546875" style="1" customWidth="1"/>
    <col min="4" max="4" width="1.88671875" style="1" customWidth="1"/>
    <col min="5" max="5" width="11.5546875" style="1" customWidth="1"/>
    <col min="6" max="6" width="9.109375" style="1" customWidth="1"/>
    <col min="7" max="7" width="8.5546875" style="1" customWidth="1"/>
    <col min="8" max="16384" width="8.6640625" style="1"/>
  </cols>
  <sheetData>
    <row r="1" spans="2:8">
      <c r="B1" s="50" t="s">
        <v>0</v>
      </c>
      <c r="C1" s="50"/>
      <c r="D1" s="50"/>
      <c r="E1" s="50"/>
      <c r="F1" s="50"/>
      <c r="G1" s="50"/>
    </row>
    <row r="2" spans="2:8">
      <c r="B2" s="50"/>
      <c r="C2" s="50"/>
      <c r="D2" s="50"/>
      <c r="E2" s="50"/>
      <c r="F2" s="50"/>
      <c r="G2" s="50"/>
    </row>
    <row r="3" spans="2:8">
      <c r="B3" s="50"/>
      <c r="C3" s="50"/>
      <c r="D3" s="50"/>
      <c r="E3" s="50"/>
      <c r="F3" s="50"/>
      <c r="G3" s="50"/>
    </row>
    <row r="4" spans="2:8" ht="7.5" customHeight="1"/>
    <row r="5" spans="2:8">
      <c r="B5" s="2" t="s">
        <v>1</v>
      </c>
      <c r="C5" s="3" t="s">
        <v>2</v>
      </c>
      <c r="D5" s="4"/>
      <c r="E5" s="2" t="s">
        <v>3</v>
      </c>
      <c r="F5" s="5">
        <v>44035</v>
      </c>
      <c r="G5" s="6"/>
      <c r="H5" s="7"/>
    </row>
    <row r="6" spans="2:8">
      <c r="B6" s="2" t="s">
        <v>4</v>
      </c>
      <c r="C6" s="8">
        <v>202892</v>
      </c>
      <c r="D6" s="4"/>
      <c r="E6" s="2" t="s">
        <v>5</v>
      </c>
      <c r="F6" s="9" t="s">
        <v>6</v>
      </c>
      <c r="G6" s="6"/>
      <c r="H6" s="7"/>
    </row>
    <row r="7" spans="2:8" ht="6" customHeight="1"/>
    <row r="8" spans="2:8" ht="24.9" customHeight="1">
      <c r="B8" s="54" t="s">
        <v>7</v>
      </c>
      <c r="C8" s="55"/>
      <c r="D8" s="55"/>
      <c r="E8" s="55"/>
      <c r="F8" s="55"/>
      <c r="G8" s="56"/>
    </row>
    <row r="9" spans="2:8">
      <c r="B9" s="10" t="s">
        <v>8</v>
      </c>
      <c r="C9" s="11" t="s">
        <v>9</v>
      </c>
      <c r="D9" s="12"/>
      <c r="E9" s="10" t="s">
        <v>10</v>
      </c>
      <c r="F9" s="10" t="s">
        <v>11</v>
      </c>
      <c r="G9" s="12" t="s">
        <v>12</v>
      </c>
    </row>
    <row r="10" spans="2:8">
      <c r="B10" s="13" t="s">
        <v>13</v>
      </c>
      <c r="C10" s="14" t="s">
        <v>14</v>
      </c>
      <c r="D10" s="15"/>
      <c r="E10" s="16">
        <v>1</v>
      </c>
      <c r="F10" s="17">
        <v>300000</v>
      </c>
      <c r="G10" s="15">
        <v>33000</v>
      </c>
    </row>
    <row r="11" spans="2:8">
      <c r="B11" s="13" t="s">
        <v>13</v>
      </c>
      <c r="C11" s="18" t="s">
        <v>15</v>
      </c>
      <c r="D11" s="19"/>
      <c r="E11" s="20">
        <v>1</v>
      </c>
      <c r="F11" s="21">
        <v>300000</v>
      </c>
      <c r="G11" s="19">
        <v>33000</v>
      </c>
    </row>
    <row r="12" spans="2:8">
      <c r="B12" s="22" t="s">
        <v>13</v>
      </c>
      <c r="C12" s="18" t="s">
        <v>16</v>
      </c>
      <c r="D12" s="19"/>
      <c r="E12" s="20">
        <v>1</v>
      </c>
      <c r="F12" s="21">
        <v>300000</v>
      </c>
      <c r="G12" s="19">
        <v>33000</v>
      </c>
    </row>
    <row r="13" spans="2:8">
      <c r="B13" s="22" t="s">
        <v>13</v>
      </c>
      <c r="C13" s="18" t="s">
        <v>17</v>
      </c>
      <c r="D13" s="19"/>
      <c r="E13" s="20">
        <v>1</v>
      </c>
      <c r="F13" s="21">
        <v>300000</v>
      </c>
      <c r="G13" s="19">
        <v>33000</v>
      </c>
    </row>
    <row r="14" spans="2:8">
      <c r="B14" s="22" t="s">
        <v>13</v>
      </c>
      <c r="C14" s="18" t="s">
        <v>18</v>
      </c>
      <c r="D14" s="23"/>
      <c r="E14" s="20">
        <v>1</v>
      </c>
      <c r="F14" s="21">
        <v>300000</v>
      </c>
      <c r="G14" s="19">
        <v>33000</v>
      </c>
    </row>
    <row r="15" spans="2:8">
      <c r="B15" s="24" t="s">
        <v>13</v>
      </c>
      <c r="C15" s="25" t="s">
        <v>19</v>
      </c>
      <c r="D15" s="26"/>
      <c r="E15" s="27">
        <v>1</v>
      </c>
      <c r="F15" s="28">
        <v>300000</v>
      </c>
      <c r="G15" s="29">
        <v>33000</v>
      </c>
    </row>
    <row r="16" spans="2:8" ht="6" customHeight="1"/>
    <row r="17" spans="2:12" ht="24.9" customHeight="1">
      <c r="B17" s="54" t="s">
        <v>20</v>
      </c>
      <c r="C17" s="55"/>
      <c r="D17" s="55"/>
      <c r="E17" s="55"/>
      <c r="F17" s="55"/>
      <c r="G17" s="56"/>
    </row>
    <row r="18" spans="2:12">
      <c r="B18" s="30" t="s">
        <v>21</v>
      </c>
      <c r="C18" s="66" t="s">
        <v>22</v>
      </c>
      <c r="D18" s="67"/>
      <c r="E18" s="66" t="s">
        <v>23</v>
      </c>
      <c r="F18" s="78"/>
      <c r="G18" s="67"/>
    </row>
    <row r="19" spans="2:12">
      <c r="B19" s="31" t="s">
        <v>24</v>
      </c>
      <c r="C19" s="51" t="s">
        <v>25</v>
      </c>
      <c r="D19" s="53"/>
      <c r="E19" s="90" t="s">
        <v>68</v>
      </c>
      <c r="F19" s="91"/>
      <c r="G19" s="92"/>
    </row>
    <row r="20" spans="2:12">
      <c r="B20" s="22" t="s">
        <v>26</v>
      </c>
      <c r="C20" s="51" t="s">
        <v>25</v>
      </c>
      <c r="D20" s="53"/>
      <c r="E20" s="75">
        <v>1600</v>
      </c>
      <c r="F20" s="76"/>
      <c r="G20" s="77"/>
      <c r="H20" s="32"/>
    </row>
    <row r="21" spans="2:12">
      <c r="B21" s="22" t="s">
        <v>27</v>
      </c>
      <c r="C21" s="51" t="s">
        <v>25</v>
      </c>
      <c r="D21" s="53"/>
      <c r="E21" s="75">
        <v>3200</v>
      </c>
      <c r="F21" s="76"/>
      <c r="G21" s="77"/>
      <c r="H21" s="33"/>
    </row>
    <row r="22" spans="2:12">
      <c r="B22" s="22" t="s">
        <v>28</v>
      </c>
      <c r="C22" s="51" t="s">
        <v>25</v>
      </c>
      <c r="D22" s="53"/>
      <c r="E22" s="51">
        <v>6</v>
      </c>
      <c r="F22" s="52"/>
      <c r="G22" s="53"/>
    </row>
    <row r="23" spans="2:12">
      <c r="B23" s="22" t="s">
        <v>29</v>
      </c>
      <c r="C23" s="51" t="s">
        <v>25</v>
      </c>
      <c r="D23" s="53"/>
      <c r="E23" s="51">
        <v>1</v>
      </c>
      <c r="F23" s="52"/>
      <c r="G23" s="53"/>
    </row>
    <row r="24" spans="2:12">
      <c r="B24" s="22" t="s">
        <v>30</v>
      </c>
      <c r="C24" s="51" t="s">
        <v>25</v>
      </c>
      <c r="D24" s="53"/>
      <c r="E24" s="51">
        <v>10</v>
      </c>
      <c r="F24" s="52"/>
      <c r="G24" s="53"/>
    </row>
    <row r="25" spans="2:12">
      <c r="B25" s="22" t="s">
        <v>31</v>
      </c>
      <c r="C25" s="51" t="s">
        <v>25</v>
      </c>
      <c r="D25" s="53"/>
      <c r="E25" s="75">
        <v>2</v>
      </c>
      <c r="F25" s="76"/>
      <c r="G25" s="77"/>
      <c r="L25" s="1" t="s">
        <v>32</v>
      </c>
    </row>
    <row r="26" spans="2:12">
      <c r="B26" s="22" t="s">
        <v>33</v>
      </c>
      <c r="C26" s="51" t="s">
        <v>25</v>
      </c>
      <c r="D26" s="53"/>
      <c r="E26" s="51">
        <v>20</v>
      </c>
      <c r="F26" s="52"/>
      <c r="G26" s="53"/>
    </row>
    <row r="27" spans="2:12">
      <c r="B27" s="22" t="s">
        <v>34</v>
      </c>
      <c r="C27" s="51" t="s">
        <v>25</v>
      </c>
      <c r="D27" s="53"/>
      <c r="E27" s="51">
        <v>0</v>
      </c>
      <c r="F27" s="52"/>
      <c r="G27" s="53"/>
    </row>
    <row r="28" spans="2:12">
      <c r="B28" s="22" t="s">
        <v>35</v>
      </c>
      <c r="C28" s="51" t="s">
        <v>25</v>
      </c>
      <c r="D28" s="53"/>
      <c r="E28" s="51">
        <v>10</v>
      </c>
      <c r="F28" s="52"/>
      <c r="G28" s="53"/>
    </row>
    <row r="29" spans="2:12">
      <c r="B29" s="22" t="s">
        <v>36</v>
      </c>
      <c r="C29" s="51" t="s">
        <v>25</v>
      </c>
      <c r="D29" s="53"/>
      <c r="E29" s="87" t="s">
        <v>37</v>
      </c>
      <c r="F29" s="88"/>
      <c r="G29" s="89"/>
      <c r="J29" s="7"/>
    </row>
    <row r="30" spans="2:12">
      <c r="B30" s="24" t="s">
        <v>38</v>
      </c>
      <c r="C30" s="59" t="s">
        <v>25</v>
      </c>
      <c r="D30" s="60"/>
      <c r="E30" s="59">
        <v>0</v>
      </c>
      <c r="F30" s="68"/>
      <c r="G30" s="60"/>
    </row>
    <row r="31" spans="2:12" ht="8.1" customHeight="1">
      <c r="B31" s="7"/>
      <c r="C31" s="34"/>
      <c r="D31" s="34"/>
      <c r="E31" s="34"/>
      <c r="F31" s="34"/>
      <c r="G31" s="34"/>
    </row>
    <row r="32" spans="2:12">
      <c r="B32" s="65" t="s">
        <v>39</v>
      </c>
      <c r="C32" s="65"/>
      <c r="D32" s="65"/>
      <c r="E32" s="65"/>
      <c r="F32" s="65"/>
      <c r="G32" s="65"/>
    </row>
    <row r="33" spans="1:11">
      <c r="B33" s="65"/>
      <c r="C33" s="65"/>
      <c r="D33" s="65"/>
      <c r="E33" s="65"/>
      <c r="F33" s="65"/>
      <c r="G33" s="65"/>
    </row>
    <row r="34" spans="1:11">
      <c r="B34" s="35"/>
      <c r="C34" s="36"/>
      <c r="D34" s="36"/>
      <c r="E34" s="36"/>
      <c r="F34" s="36"/>
      <c r="G34" s="36"/>
    </row>
    <row r="35" spans="1:11" ht="23.1" customHeight="1">
      <c r="B35" s="35"/>
      <c r="C35" s="36"/>
      <c r="D35" s="36"/>
      <c r="E35" s="36" t="s">
        <v>40</v>
      </c>
      <c r="F35" s="37" t="s">
        <v>41</v>
      </c>
      <c r="G35" s="38"/>
    </row>
    <row r="36" spans="1:11" ht="33.9" customHeight="1">
      <c r="B36" s="35"/>
      <c r="C36" s="36"/>
      <c r="D36" s="36"/>
      <c r="E36" s="36" t="s">
        <v>42</v>
      </c>
      <c r="F36" s="39"/>
      <c r="G36" s="39"/>
    </row>
    <row r="37" spans="1:11" ht="49.5" customHeight="1">
      <c r="B37" s="35"/>
      <c r="C37" s="36"/>
      <c r="D37" s="36"/>
      <c r="E37" s="36" t="s">
        <v>43</v>
      </c>
      <c r="F37" s="36"/>
      <c r="G37" s="36"/>
    </row>
    <row r="38" spans="1:11" ht="6.9" customHeight="1">
      <c r="A38" s="40"/>
      <c r="B38" s="41"/>
      <c r="C38" s="42"/>
      <c r="D38" s="42"/>
      <c r="E38" s="41"/>
      <c r="F38" s="41"/>
      <c r="G38" s="41"/>
    </row>
    <row r="39" spans="1:11" ht="26.1" hidden="1" customHeight="1">
      <c r="A39" s="40"/>
      <c r="B39" s="71" t="s">
        <v>44</v>
      </c>
      <c r="C39" s="72"/>
      <c r="D39" s="72"/>
      <c r="E39" s="73"/>
      <c r="F39" s="73"/>
      <c r="G39" s="74"/>
    </row>
    <row r="40" spans="1:11" hidden="1">
      <c r="A40" s="40"/>
      <c r="B40" s="43" t="s">
        <v>45</v>
      </c>
      <c r="C40" s="57" t="s">
        <v>46</v>
      </c>
      <c r="D40" s="58"/>
      <c r="E40" s="44" t="s">
        <v>47</v>
      </c>
      <c r="F40" s="57" t="s">
        <v>48</v>
      </c>
      <c r="G40" s="58"/>
    </row>
    <row r="41" spans="1:11" hidden="1">
      <c r="A41" s="40"/>
      <c r="B41" s="45" t="s">
        <v>49</v>
      </c>
      <c r="C41" s="61" t="s">
        <v>50</v>
      </c>
      <c r="D41" s="62"/>
      <c r="E41" s="46" t="str">
        <f>C20</f>
        <v>/</v>
      </c>
      <c r="F41" s="63">
        <f>E20+E21</f>
        <v>4800</v>
      </c>
      <c r="G41" s="64"/>
    </row>
    <row r="42" spans="1:11" hidden="1">
      <c r="A42" s="40"/>
      <c r="B42" s="45" t="s">
        <v>51</v>
      </c>
      <c r="C42" s="61" t="s">
        <v>52</v>
      </c>
      <c r="D42" s="62"/>
      <c r="E42" s="47" t="e">
        <f>E41/C22/C23/C24</f>
        <v>#VALUE!</v>
      </c>
      <c r="F42" s="85">
        <f>F41/E19/E22/E23/E24</f>
        <v>1.8232371575732712E-3</v>
      </c>
      <c r="G42" s="86"/>
    </row>
    <row r="43" spans="1:11" hidden="1">
      <c r="A43" s="40"/>
      <c r="B43" s="45" t="s">
        <v>53</v>
      </c>
      <c r="C43" s="61" t="s">
        <v>54</v>
      </c>
      <c r="D43" s="62"/>
      <c r="E43" s="46" t="e">
        <f>60/C25</f>
        <v>#VALUE!</v>
      </c>
      <c r="F43" s="63">
        <f>60*E19/E25</f>
        <v>1316340</v>
      </c>
      <c r="G43" s="64"/>
    </row>
    <row r="44" spans="1:11" hidden="1">
      <c r="A44" s="40"/>
      <c r="B44" s="45" t="s">
        <v>55</v>
      </c>
      <c r="C44" s="61" t="s">
        <v>56</v>
      </c>
      <c r="D44" s="62"/>
      <c r="E44" s="47" t="e">
        <f>E43*(1-C30)</f>
        <v>#VALUE!</v>
      </c>
      <c r="F44" s="85">
        <f>F43*(1-E30)</f>
        <v>1316340</v>
      </c>
      <c r="G44" s="86"/>
    </row>
    <row r="45" spans="1:11" hidden="1">
      <c r="A45" s="40"/>
      <c r="B45" s="45" t="s">
        <v>57</v>
      </c>
      <c r="C45" s="61" t="s">
        <v>58</v>
      </c>
      <c r="D45" s="62"/>
      <c r="E45" s="46" t="e">
        <f>C27/60*C23*C22</f>
        <v>#VALUE!</v>
      </c>
      <c r="F45" s="63">
        <f>E27/60*E23*E22</f>
        <v>0</v>
      </c>
      <c r="G45" s="64"/>
    </row>
    <row r="46" spans="1:11" hidden="1">
      <c r="A46" s="40"/>
      <c r="B46" s="45" t="s">
        <v>59</v>
      </c>
      <c r="C46" s="61" t="s">
        <v>60</v>
      </c>
      <c r="D46" s="62"/>
      <c r="E46" s="46" t="e">
        <f>C28/60*C29*C23*C22</f>
        <v>#VALUE!</v>
      </c>
      <c r="F46" s="63">
        <f>E28/60*E29*E23*E22</f>
        <v>43894</v>
      </c>
      <c r="G46" s="64"/>
    </row>
    <row r="47" spans="1:11" hidden="1">
      <c r="A47" s="40"/>
      <c r="B47" s="45" t="s">
        <v>61</v>
      </c>
      <c r="C47" s="61" t="s">
        <v>62</v>
      </c>
      <c r="D47" s="62"/>
      <c r="E47" s="46" t="e">
        <f>C26/60*C23*C22</f>
        <v>#VALUE!</v>
      </c>
      <c r="F47" s="63">
        <f>E26/60*E23*E22</f>
        <v>2</v>
      </c>
      <c r="G47" s="64"/>
    </row>
    <row r="48" spans="1:11" hidden="1">
      <c r="A48" s="40"/>
      <c r="B48" s="45" t="s">
        <v>63</v>
      </c>
      <c r="C48" s="61" t="s">
        <v>64</v>
      </c>
      <c r="D48" s="62"/>
      <c r="E48" s="46" t="e">
        <f>(C22*C23*C24)-E45-E46-E47</f>
        <v>#VALUE!</v>
      </c>
      <c r="F48" s="63">
        <f>(E22*E23*E24)-F45-F46-F47</f>
        <v>-43836</v>
      </c>
      <c r="G48" s="64"/>
      <c r="K48" s="7"/>
    </row>
    <row r="49" spans="1:7" hidden="1">
      <c r="A49" s="40"/>
      <c r="B49" s="45" t="s">
        <v>65</v>
      </c>
      <c r="C49" s="61" t="s">
        <v>66</v>
      </c>
      <c r="D49" s="62"/>
      <c r="E49" s="47" t="e">
        <f>E48*E44</f>
        <v>#VALUE!</v>
      </c>
      <c r="F49" s="85">
        <f>F48*F44</f>
        <v>-57703080240</v>
      </c>
      <c r="G49" s="86"/>
    </row>
    <row r="50" spans="1:7" hidden="1">
      <c r="A50" s="40"/>
      <c r="B50" s="69" t="s">
        <v>44</v>
      </c>
      <c r="C50" s="69" t="s">
        <v>67</v>
      </c>
      <c r="D50" s="81"/>
      <c r="E50" s="48" t="e">
        <f>E49/E41</f>
        <v>#VALUE!</v>
      </c>
      <c r="F50" s="79">
        <f>F49/F41</f>
        <v>-12021475.050000001</v>
      </c>
      <c r="G50" s="80"/>
    </row>
    <row r="51" spans="1:7" hidden="1">
      <c r="A51" s="40"/>
      <c r="B51" s="70"/>
      <c r="C51" s="70"/>
      <c r="D51" s="82"/>
      <c r="E51" s="49" t="e">
        <f>IF(E50&gt;1,"通过","不通过")</f>
        <v>#VALUE!</v>
      </c>
      <c r="F51" s="83" t="str">
        <f t="shared" ref="F51" si="0">IF(F50&gt;1,"通过","不通过")</f>
        <v>不通过</v>
      </c>
      <c r="G51" s="84"/>
    </row>
    <row r="52" spans="1:7">
      <c r="A52" s="40"/>
      <c r="B52" s="40"/>
      <c r="C52" s="40"/>
      <c r="D52" s="40"/>
      <c r="E52" s="40"/>
      <c r="F52" s="40"/>
      <c r="G52" s="40"/>
    </row>
  </sheetData>
  <sheetProtection algorithmName="SHA-512" hashValue="SzCdHV5EOg1e/J5D5GgcurISer2P0pqGOzBQftjijPGkTFAcJQBTVH96FdDikVRjWCvLVwEuLipfFIXluQ3QsQ==" saltValue="EtRbBQYO6CNwC4kCs4nEZg==" spinCount="100000" sheet="1" formatCells="0" formatColumns="0" formatRows="0" insertColumns="0" insertRows="0" insertHyperlinks="0" deleteColumns="0" deleteRows="0" selectLockedCells="1" sort="0" autoFilter="0" pivotTables="0"/>
  <mergeCells count="55">
    <mergeCell ref="C47:D47"/>
    <mergeCell ref="F49:G49"/>
    <mergeCell ref="C29:D29"/>
    <mergeCell ref="F42:G42"/>
    <mergeCell ref="C44:D44"/>
    <mergeCell ref="C41:D41"/>
    <mergeCell ref="E29:G29"/>
    <mergeCell ref="C48:D48"/>
    <mergeCell ref="F44:G44"/>
    <mergeCell ref="C40:D40"/>
    <mergeCell ref="C45:D45"/>
    <mergeCell ref="F46:G46"/>
    <mergeCell ref="B50:B51"/>
    <mergeCell ref="B39:G39"/>
    <mergeCell ref="E25:G25"/>
    <mergeCell ref="C43:D43"/>
    <mergeCell ref="F50:G50"/>
    <mergeCell ref="C50:D51"/>
    <mergeCell ref="F51:G51"/>
    <mergeCell ref="C46:D46"/>
    <mergeCell ref="F45:G45"/>
    <mergeCell ref="C49:D49"/>
    <mergeCell ref="F47:G47"/>
    <mergeCell ref="F48:G48"/>
    <mergeCell ref="C26:D26"/>
    <mergeCell ref="F41:G41"/>
    <mergeCell ref="C42:D42"/>
    <mergeCell ref="F43:G43"/>
    <mergeCell ref="B32:G33"/>
    <mergeCell ref="C23:D23"/>
    <mergeCell ref="E19:G19"/>
    <mergeCell ref="E30:G30"/>
    <mergeCell ref="C22:D22"/>
    <mergeCell ref="E24:G24"/>
    <mergeCell ref="E21:G21"/>
    <mergeCell ref="C19:D19"/>
    <mergeCell ref="C27:D27"/>
    <mergeCell ref="E20:G20"/>
    <mergeCell ref="C25:D25"/>
    <mergeCell ref="E27:G27"/>
    <mergeCell ref="F40:G40"/>
    <mergeCell ref="C30:D30"/>
    <mergeCell ref="B17:G17"/>
    <mergeCell ref="C21:D21"/>
    <mergeCell ref="E28:G28"/>
    <mergeCell ref="C18:D18"/>
    <mergeCell ref="E18:G18"/>
    <mergeCell ref="B1:G3"/>
    <mergeCell ref="E22:G22"/>
    <mergeCell ref="C28:D28"/>
    <mergeCell ref="C24:D24"/>
    <mergeCell ref="E26:G26"/>
    <mergeCell ref="B8:G8"/>
    <mergeCell ref="C20:D20"/>
    <mergeCell ref="E23:G23"/>
  </mergeCells>
  <phoneticPr fontId="11" type="noConversion"/>
  <conditionalFormatting sqref="E51:F51">
    <cfRule type="containsText" dxfId="5" priority="4" operator="containsText" text="Pass">
      <formula>NOT(ISERROR(SEARCH("Pass",E51)))</formula>
    </cfRule>
    <cfRule type="containsText" dxfId="4" priority="2" operator="containsText" text="通过">
      <formula>NOT(ISERROR(SEARCH("通过",E51)))</formula>
    </cfRule>
    <cfRule type="containsText" dxfId="3" priority="1" operator="containsText" text="不通过">
      <formula>NOT(ISERROR(SEARCH("不通过",E51)))</formula>
    </cfRule>
    <cfRule type="containsText" dxfId="2" priority="3" operator="containsText" text="Fail">
      <formula>NOT(ISERROR(SEARCH("Fail",E51)))</formula>
    </cfRule>
  </conditionalFormatting>
  <conditionalFormatting sqref="E50:F50">
    <cfRule type="cellIs" dxfId="1" priority="5" operator="lessThan">
      <formula>1.1</formula>
    </cfRule>
    <cfRule type="cellIs" dxfId="0" priority="6" operator="greaterThan">
      <formula>1.1</formula>
    </cfRule>
  </conditionalFormatting>
  <printOptions horizontalCentered="1" verticalCentered="1"/>
  <pageMargins left="1" right="1" top="1" bottom="1" header="0.5" footer="0.5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Mieschke Hofmann und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Tianyu Gao</dc:creator>
  <cp:lastModifiedBy>李鹏</cp:lastModifiedBy>
  <dcterms:created xsi:type="dcterms:W3CDTF">2020-06-23T21:51:00Z</dcterms:created>
  <dcterms:modified xsi:type="dcterms:W3CDTF">2020-07-30T00:02:09Z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