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83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/>
  <c r="G9" i="15"/>
  <c r="U8" i="15"/>
  <c r="S8" i="15"/>
  <c r="P8" i="15"/>
  <c r="O8" i="15" s="1"/>
  <c r="V8" i="15" s="1"/>
  <c r="G8" i="15"/>
  <c r="T8" i="15" s="1"/>
  <c r="U7" i="15"/>
  <c r="S7" i="15"/>
  <c r="P7" i="15"/>
  <c r="O7" i="15" s="1"/>
  <c r="V7" i="15" s="1"/>
  <c r="G7" i="15"/>
  <c r="T7" i="15" s="1"/>
  <c r="U6" i="15"/>
  <c r="S6" i="15"/>
  <c r="P6" i="15"/>
  <c r="O6" i="15" s="1"/>
  <c r="G6" i="15"/>
  <c r="T6" i="15" s="1"/>
  <c r="I11" i="4"/>
  <c r="H11" i="4"/>
  <c r="P10" i="4"/>
  <c r="O10" i="4"/>
  <c r="Q10" i="4" s="1"/>
  <c r="P9" i="4"/>
  <c r="O9" i="4"/>
  <c r="Q9" i="4" s="1"/>
  <c r="P8" i="4"/>
  <c r="O8" i="4"/>
  <c r="Q8" i="4" s="1"/>
  <c r="P7" i="4"/>
  <c r="O7" i="4"/>
  <c r="Q7" i="4" s="1"/>
  <c r="P6" i="4"/>
  <c r="O6" i="4"/>
  <c r="Q6" i="4" s="1"/>
  <c r="P29" i="3"/>
  <c r="P30" i="3" s="1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4" i="3" s="1"/>
  <c r="P32" i="3" s="1"/>
  <c r="D14" i="1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V9" i="15" l="1"/>
  <c r="V6" i="15"/>
  <c r="T9" i="15"/>
  <c r="P11" i="4"/>
  <c r="D15" i="1" s="1"/>
  <c r="O11" i="2"/>
  <c r="Q11" i="2"/>
  <c r="Q11" i="4"/>
  <c r="D16" i="1" s="1"/>
  <c r="O15" i="14"/>
  <c r="R6" i="2"/>
  <c r="R11" i="2" s="1"/>
  <c r="D13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5" i="1"/>
  <c r="E28" i="1"/>
  <c r="E27" i="1"/>
  <c r="E26" i="1"/>
  <c r="E14" i="1"/>
  <c r="E13" i="1"/>
  <c r="E16" i="1"/>
  <c r="E12" i="1"/>
  <c r="E17" i="1"/>
  <c r="E22" i="1"/>
  <c r="E19" i="1"/>
  <c r="E21" i="1"/>
  <c r="E20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<sst xmlns="http://schemas.openxmlformats.org/spreadsheetml/2006/main" count="878" uniqueCount="337">
  <si>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</si>
  <si>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</si>
  <si>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</si>
  <si>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</si>
  <si>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</si>
  <si>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</si>
  <si>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</si>
  <si>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</si>
  <si>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</si>
  <si>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</si>
  <si>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</si>
  <si>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</si>
  <si>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P1681020150A0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</si>
  <si>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</si>
  <si>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</si>
  <si>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</si>
  <si>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</si>
  <si>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</si>
  <si>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</si>
  <si>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</si>
  <si>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</si>
  <si>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</si>
  <si>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</si>
  <si>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</si>
  <si>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</si>
  <si>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</si>
  <si>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</si>
  <si>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</si>
  <si>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</si>
  <si>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</si>
  <si>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</si>
  <si>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</si>
  <si>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</si>
  <si>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</si>
  <si>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</si>
  <si>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</si>
  <si>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</si>
  <si>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</si>
  <si>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</si>
  <si>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</si>
  <si>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</si>
  <si>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</si>
  <si>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</si>
  <si>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</si>
  <si>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</si>
  <si>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</si>
  <si>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</si>
  <si>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</si>
  <si>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</si>
  <si>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</si>
  <si>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</si>
  <si>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</si>
  <si>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</si>
  <si>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</si>
  <si>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</si>
  <si>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</si>
  <si>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</si>
  <si>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</si>
  <si>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</si>
  <si>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</si>
  <si>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</si>
  <si>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</si>
  <si>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</si>
  <si>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</si>
  <si>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</si>
  <si>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</si>
  <si>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</si>
  <si>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</si>
  <si>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</si>
  <si>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</si>
  <si>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</si>
  <si>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</si>
  <si>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</si>
  <si>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</si>
  <si>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</si>
  <si>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</si>
  <si>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</si>
  <si>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</si>
  <si>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</si>
  <si>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</si>
  <si>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</si>
  <si>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</si>
  <si>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</si>
  <si>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</si>
  <si>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</si>
  <si>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</si>
  <si>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</si>
  <si>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</si>
  <si>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</si>
  <si>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</si>
  <si>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</si>
  <si>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</si>
  <si>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</si>
  <si>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</si>
  <si>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</si>
  <si>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</si>
  <si>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</si>
  <si>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</si>
  <si>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</si>
  <si>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</si>
  <si>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</si>
  <si>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</si>
  <si>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</si>
  <si>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</si>
  <si>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</si>
  <si>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</si>
  <si>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</si>
  <si>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驾驶员织物头枕总成</t>
  </si>
  <si>
    <t>副驾驶员滑轨总成</t>
  </si>
  <si>
    <t>副驾安全带固定板总成</t>
  </si>
  <si>
    <t>副驾安全带垫片钣金</t>
  </si>
  <si>
    <t>副驾座框本体总成</t>
  </si>
  <si>
    <t>SBR</t>
  </si>
  <si>
    <t>头枕导套(自由端）</t>
  </si>
  <si>
    <t>副驾左侧罩壳</t>
  </si>
  <si>
    <t>副驾右侧罩壳</t>
  </si>
  <si>
    <t>调角器手柄</t>
  </si>
  <si>
    <t>后侧安装脚罩</t>
  </si>
  <si>
    <t>标准件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</si>
  <si>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</si>
  <si>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</si>
  <si>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</si>
  <si>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</si>
  <si>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</si>
  <si>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</si>
  <si>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</si>
  <si>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</si>
  <si>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</si>
  <si>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</si>
  <si>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</si>
  <si>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</si>
  <si>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</si>
  <si>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</si>
  <si>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</si>
  <si>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</si>
  <si>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</si>
  <si>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</si>
  <si>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</si>
  <si>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</si>
  <si>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</si>
  <si>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</si>
  <si>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</si>
  <si>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</si>
  <si>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</si>
  <si>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</si>
  <si>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</si>
  <si>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</si>
  <si>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</si>
  <si>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</si>
  <si>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</si>
  <si>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</si>
  <si>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</si>
  <si>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</si>
  <si>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</si>
  <si>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</si>
  <si>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</si>
  <si>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</si>
  <si>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</si>
  <si>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</si>
  <si>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</si>
  <si>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</si>
  <si>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</si>
  <si>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</si>
  <si>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</si>
  <si>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</si>
  <si>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</si>
  <si>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</si>
  <si>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</si>
  <si>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</si>
  <si>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</si>
  <si>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</si>
  <si>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</si>
  <si>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</si>
  <si>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</si>
  <si>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</si>
  <si>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</si>
  <si>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</si>
  <si>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</si>
  <si>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</si>
  <si>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</si>
  <si>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</si>
  <si>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</si>
  <si>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</si>
  <si>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</si>
  <si>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</si>
  <si>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</si>
  <si>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</si>
  <si>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</si>
  <si>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</si>
  <si>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</si>
  <si>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</si>
  <si>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</si>
  <si>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</si>
  <si>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</si>
  <si>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</si>
  <si>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</si>
  <si>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</si>
  <si>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</si>
  <si>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</si>
  <si>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</si>
  <si>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</si>
  <si>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</si>
  <si>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</si>
  <si>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</si>
  <si>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</si>
  <si>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</si>
  <si>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</si>
  <si>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</si>
  <si>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</si>
  <si>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</si>
  <si>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</si>
  <si>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</si>
  <si>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</si>
  <si>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</si>
  <si>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</si>
  <si>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</si>
  <si>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</si>
  <si>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</si>
  <si>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</si>
  <si>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</si>
  <si>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</si>
  <si>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</si>
  <si>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</si>
  <si>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</si>
  <si>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</si>
  <si>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</si>
  <si>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</si>
  <si>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</si>
  <si>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</si>
  <si>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</si>
  <si>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</si>
  <si>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</si>
  <si>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</si>
  <si>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</si>
  <si>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</si>
  <si>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</si>
  <si>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</si>
  <si>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</si>
  <si>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</si>
  <si>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</si>
  <si>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</si>
  <si>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</si>
  <si>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</si>
  <si>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</si>
  <si>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</si>
  <si>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</si>
  <si>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</si>
  <si>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</si>
  <si>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</si>
  <si>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</si>
  <si>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</si>
  <si>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</si>
  <si>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</si>
  <si>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</si>
  <si>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</si>
  <si>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</si>
  <si>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</si>
  <si>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</si>
  <si>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</si>
  <si>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</si>
  <si>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</si>
  <si>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</si>
  <si>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</si>
  <si>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</si>
  <si>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</si>
  <si>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</si>
  <si>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</si>
  <si>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</si>
  <si>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</si>
  <si>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</si>
  <si>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</si>
  <si>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</si>
  <si>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</si>
  <si>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</si>
  <si>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</si>
  <si>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</si>
  <si>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</si>
  <si>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</si>
  <si>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</si>
  <si>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</si>
  <si>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</si>
  <si>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</si>
  <si>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</si>
  <si>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</si>
  <si>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</si>
  <si>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</si>
  <si>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</si>
  <si>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</si>
  <si>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</si>
  <si>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</si>
  <si>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</si>
  <si>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</si>
  <si>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</si>
  <si>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</si>
  <si>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</si>
  <si>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</si>
  <si>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</si>
  <si>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</si>
  <si>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</si>
  <si>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</si>
  <si>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</si>
  <si>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</si>
  <si>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</si>
  <si>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</si>
  <si>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</si>
  <si>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</si>
  <si>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</si>
  <si>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</si>
  <si>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</si>
  <si>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</si>
  <si>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</si>
  <si>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</si>
  <si>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</si>
  <si>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</si>
  <si>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</si>
  <si>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</si>
  <si>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</si>
  <si>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</si>
  <si>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</si>
  <si>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</si>
  <si>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</si>
  <si>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</si>
  <si>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</si>
  <si>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</si>
  <si>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</si>
  <si>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</si>
  <si>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</si>
  <si>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</si>
  <si>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零件图号/名称:P1681020150A0/副驾驶员座椅总成</t>
    <phoneticPr fontId="26" type="noConversion"/>
  </si>
  <si>
    <t>零件图号/名称:P1681020150A0/副驾驶员座椅总成</t>
    <phoneticPr fontId="26" type="noConversion"/>
  </si>
  <si>
    <t>/</t>
    <phoneticPr fontId="26" type="noConversion"/>
  </si>
  <si>
    <t>厢式货车</t>
    <phoneticPr fontId="26" type="noConversion"/>
  </si>
  <si>
    <t>/</t>
    <phoneticPr fontId="26" type="noConversion"/>
  </si>
  <si>
    <t>P1681020150A0/副驾驶员座椅总成</t>
    <phoneticPr fontId="26" type="noConversion"/>
  </si>
  <si>
    <t>零件图号/名称:P1681020150A0/副驾驶员座椅总成</t>
    <phoneticPr fontId="26" type="noConversion"/>
  </si>
  <si>
    <r>
      <t>P1681020150A0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副驾驶员座椅总成</t>
    </r>
    <phoneticPr fontId="26" type="noConversion"/>
  </si>
  <si>
    <t>P1681020150A0/副驾驶员座椅总成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</si>
</sst>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_ "/>
    <numFmt numFmtId="177" formatCode="#,##0.0000_ ;\-#,##0.0000\ "/>
    <numFmt numFmtId="178" formatCode="0;[Red]0"/>
    <numFmt numFmtId="179" formatCode="_(* #,##0.00_);_(* \(#,##0.00\);_(* &quot;-&quot;??_);_(@_)"/>
    <numFmt numFmtId="180" formatCode="_ &quot;￥&quot;* #,##0.00_ ;_ &quot;￥&quot;* \-#,##0.00_ ;_ &quot;￥&quot;* &quot;-&quot;??_ ;_ @_ "/>
    <numFmt numFmtId="181" formatCode="0.00_ "/>
    <numFmt numFmtId="182" formatCode="0.0%"/>
    <numFmt numFmtId="183" formatCode="0.0"/>
    <numFmt numFmtId="184" formatCode="#,##0.00_ ;\-#,##0.00\ "/>
    <numFmt numFmtId="185" formatCode="0.0_ "/>
    <numFmt numFmtId="186" formatCode="#,##0.00_ "/>
    <numFmt numFmtId="187" formatCode="0.00;[Red]0.00"/>
    <numFmt numFmtId="188" formatCode="_ * #,##0_ ;_ * \-#,##0_ ;_ * &quot;-&quot;??_ ;_ @_ "/>
    <numFmt numFmtId="189" formatCode="0.0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6" fillId="5" borderId="2" xfId="8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81" fontId="5" fillId="6" borderId="1" xfId="0" applyNumberFormat="1" applyFont="1" applyFill="1" applyBorder="1" applyAlignment="1">
      <alignment horizontal="center" vertical="center"/>
    </xf>
    <xf numFmtId="177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2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3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5" fontId="27" fillId="0" borderId="19" xfId="0" applyNumberFormat="1" applyFont="1" applyFill="1" applyBorder="1" applyAlignment="1">
      <alignment horizontal="center" vertical="center"/>
    </xf>
    <xf numFmtId="181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5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1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3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1" fontId="30" fillId="3" borderId="1" xfId="6" applyNumberFormat="1" applyFont="1" applyFill="1" applyBorder="1" applyAlignment="1">
      <alignment horizontal="center" vertical="center" wrapText="1"/>
    </xf>
    <xf numFmtId="181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1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1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3" fontId="30" fillId="0" borderId="1" xfId="6" applyNumberFormat="1" applyFont="1" applyFill="1" applyBorder="1" applyAlignment="1">
      <alignment horizontal="center" vertical="center" wrapText="1"/>
    </xf>
    <xf numFmtId="187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3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1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1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7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7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7" fontId="30" fillId="0" borderId="1" xfId="6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7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184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4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6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3" fontId="6" fillId="2" borderId="3" xfId="8" applyNumberFormat="1" applyFont="1" applyFill="1" applyBorder="1" applyAlignment="1">
      <alignment horizontal="center" vertical="center"/>
    </xf>
    <xf numFmtId="183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3" fontId="6" fillId="0" borderId="3" xfId="8" applyNumberFormat="1" applyFont="1" applyFill="1" applyBorder="1" applyAlignment="1">
      <alignment horizontal="center" vertical="center"/>
    </xf>
    <xf numFmtId="183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56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76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14" sqref="G14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0"/>
      <c r="B1" s="191" t="s">
        <v>0</v>
      </c>
      <c r="C1" s="192"/>
      <c r="D1" s="192"/>
      <c r="E1" s="192"/>
      <c r="F1" s="193"/>
      <c r="G1" s="160" t="s">
        <v>1</v>
      </c>
    </row>
    <row r="2" spans="1:7">
      <c r="A2" s="190"/>
      <c r="B2" s="194"/>
      <c r="C2" s="195"/>
      <c r="D2" s="195"/>
      <c r="E2" s="195"/>
      <c r="F2" s="196"/>
      <c r="G2" s="160" t="s">
        <v>2</v>
      </c>
    </row>
    <row r="3" spans="1:7">
      <c r="A3" s="190"/>
      <c r="B3" s="194"/>
      <c r="C3" s="195"/>
      <c r="D3" s="195"/>
      <c r="E3" s="195"/>
      <c r="F3" s="196"/>
      <c r="G3" s="160" t="s">
        <v>3</v>
      </c>
    </row>
    <row r="4" spans="1:7" s="42" customFormat="1">
      <c r="A4" s="190"/>
      <c r="B4" s="197"/>
      <c r="C4" s="198"/>
      <c r="D4" s="198"/>
      <c r="E4" s="198"/>
      <c r="F4" s="199"/>
      <c r="G4" s="161" t="s">
        <v>4</v>
      </c>
    </row>
    <row r="5" spans="1:7" s="158" customFormat="1">
      <c r="A5" s="208" t="s">
        <v>324</v>
      </c>
      <c r="B5" s="208"/>
      <c r="C5" s="208"/>
      <c r="D5" s="163" t="s">
        <v>5</v>
      </c>
      <c r="E5" s="208" t="s">
        <v>6</v>
      </c>
      <c r="F5" s="208"/>
      <c r="G5" s="208"/>
    </row>
    <row r="6" spans="1:7" s="158" customFormat="1">
      <c r="A6" s="208" t="s">
        <v>7</v>
      </c>
      <c r="B6" s="208"/>
      <c r="C6" s="208"/>
      <c r="D6" s="163" t="s">
        <v>8</v>
      </c>
      <c r="E6" s="209" t="s">
        <v>9</v>
      </c>
      <c r="F6" s="209"/>
      <c r="G6" s="162" t="s">
        <v>10</v>
      </c>
    </row>
    <row r="7" spans="1:7" s="158" customFormat="1">
      <c r="A7" s="164" t="s">
        <v>11</v>
      </c>
      <c r="B7" s="210" t="s">
        <v>12</v>
      </c>
      <c r="C7" s="210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204" t="s">
        <v>18</v>
      </c>
      <c r="C8" s="204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205" t="s">
        <v>20</v>
      </c>
      <c r="B9" s="205"/>
      <c r="C9" s="205"/>
      <c r="D9" s="168" t="s">
        <v>21</v>
      </c>
      <c r="E9" s="169">
        <f>D29*(1+E8)</f>
        <v>788.08781918479826</v>
      </c>
      <c r="F9" s="169">
        <f>E9*(1+F8)</f>
        <v>788.08781918479826</v>
      </c>
      <c r="G9" s="169">
        <f>F9*(1+G8)</f>
        <v>788.08781918479826</v>
      </c>
    </row>
    <row r="10" spans="1:7">
      <c r="A10" s="206" t="s">
        <v>22</v>
      </c>
      <c r="B10" s="206"/>
      <c r="C10" s="206"/>
      <c r="D10" s="206"/>
      <c r="E10" s="206"/>
      <c r="F10" s="206"/>
      <c r="G10" s="206"/>
    </row>
    <row r="11" spans="1:7">
      <c r="A11" s="170" t="s">
        <v>23</v>
      </c>
      <c r="B11" s="202" t="s">
        <v>24</v>
      </c>
      <c r="C11" s="202"/>
      <c r="D11" s="170" t="s">
        <v>25</v>
      </c>
      <c r="E11" s="207" t="s">
        <v>26</v>
      </c>
      <c r="F11" s="207"/>
      <c r="G11" s="39" t="s">
        <v>27</v>
      </c>
    </row>
    <row r="12" spans="1:7">
      <c r="A12" s="200" t="s">
        <v>28</v>
      </c>
      <c r="B12" s="200"/>
      <c r="C12" s="200"/>
      <c r="D12" s="171">
        <f>D13+D14</f>
        <v>460.27480154692302</v>
      </c>
      <c r="E12" s="201">
        <f t="shared" ref="E12:E29" si="0">D12/D$29</f>
        <v>0.5840399893796524</v>
      </c>
      <c r="F12" s="201"/>
      <c r="G12" s="39"/>
    </row>
    <row r="13" spans="1:7">
      <c r="A13" s="172">
        <v>1</v>
      </c>
      <c r="B13" s="202" t="s">
        <v>29</v>
      </c>
      <c r="C13" s="202"/>
      <c r="D13" s="173">
        <f>原材料明细!R11</f>
        <v>168.77872671999995</v>
      </c>
      <c r="E13" s="203">
        <f t="shared" si="0"/>
        <v>0.21416233395738238</v>
      </c>
      <c r="F13" s="203"/>
      <c r="G13" s="39"/>
    </row>
    <row r="14" spans="1:7">
      <c r="A14" s="172">
        <v>2</v>
      </c>
      <c r="B14" s="202" t="s">
        <v>30</v>
      </c>
      <c r="C14" s="202"/>
      <c r="D14" s="173">
        <f>外购外协件明细!P32</f>
        <v>291.49607482692306</v>
      </c>
      <c r="E14" s="203">
        <f t="shared" si="0"/>
        <v>0.36987765542227002</v>
      </c>
      <c r="F14" s="203"/>
      <c r="G14" s="39"/>
    </row>
    <row r="15" spans="1:7">
      <c r="A15" s="200" t="s">
        <v>31</v>
      </c>
      <c r="B15" s="200"/>
      <c r="C15" s="200"/>
      <c r="D15" s="171">
        <f>加工明细!P11</f>
        <v>104.24639999999999</v>
      </c>
      <c r="E15" s="201">
        <f t="shared" si="0"/>
        <v>0.1322776440166693</v>
      </c>
      <c r="F15" s="201"/>
      <c r="G15" s="39"/>
    </row>
    <row r="16" spans="1:7">
      <c r="A16" s="200" t="s">
        <v>32</v>
      </c>
      <c r="B16" s="200"/>
      <c r="C16" s="200"/>
      <c r="D16" s="171">
        <f>加工明细!Q11</f>
        <v>21.363052839506167</v>
      </c>
      <c r="E16" s="201">
        <f t="shared" si="0"/>
        <v>2.7107452138524623E-2</v>
      </c>
      <c r="F16" s="201"/>
      <c r="G16" s="39"/>
    </row>
    <row r="17" spans="1:7">
      <c r="A17" s="200" t="s">
        <v>33</v>
      </c>
      <c r="B17" s="200"/>
      <c r="C17" s="200"/>
      <c r="D17" s="171">
        <f>D12+D15+D16</f>
        <v>585.88425438642923</v>
      </c>
      <c r="E17" s="201">
        <f t="shared" si="0"/>
        <v>0.74342508553484643</v>
      </c>
      <c r="F17" s="201"/>
      <c r="G17" s="39"/>
    </row>
    <row r="18" spans="1:7">
      <c r="A18" s="200" t="s">
        <v>34</v>
      </c>
      <c r="B18" s="200"/>
      <c r="C18" s="200"/>
      <c r="D18" s="171">
        <f>D19+D20+D21</f>
        <v>41.011897807050048</v>
      </c>
      <c r="E18" s="201">
        <f t="shared" si="0"/>
        <v>5.2039755987439248E-2</v>
      </c>
      <c r="F18" s="201"/>
      <c r="G18" s="39"/>
    </row>
    <row r="19" spans="1:7">
      <c r="A19" s="172">
        <v>3</v>
      </c>
      <c r="B19" s="202" t="s">
        <v>35</v>
      </c>
      <c r="C19" s="202"/>
      <c r="D19" s="174">
        <f>期间费用!C6</f>
        <v>17.576527631592878</v>
      </c>
      <c r="E19" s="203">
        <f t="shared" si="0"/>
        <v>2.2302752566045393E-2</v>
      </c>
      <c r="F19" s="203"/>
      <c r="G19" s="39"/>
    </row>
    <row r="20" spans="1:7">
      <c r="A20" s="172">
        <v>4</v>
      </c>
      <c r="B20" s="202" t="s">
        <v>36</v>
      </c>
      <c r="C20" s="202"/>
      <c r="D20" s="174">
        <f>期间费用!C7</f>
        <v>11.717685087728585</v>
      </c>
      <c r="E20" s="203">
        <f t="shared" si="0"/>
        <v>1.4868501710696929E-2</v>
      </c>
      <c r="F20" s="203"/>
      <c r="G20" s="39"/>
    </row>
    <row r="21" spans="1:7">
      <c r="A21" s="172">
        <v>5</v>
      </c>
      <c r="B21" s="202" t="s">
        <v>37</v>
      </c>
      <c r="C21" s="202"/>
      <c r="D21" s="174">
        <f>期间费用!C8</f>
        <v>11.717685087728585</v>
      </c>
      <c r="E21" s="203">
        <f t="shared" si="0"/>
        <v>1.4868501710696929E-2</v>
      </c>
      <c r="F21" s="203"/>
      <c r="G21" s="39"/>
    </row>
    <row r="22" spans="1:7">
      <c r="A22" s="200" t="s">
        <v>38</v>
      </c>
      <c r="B22" s="200"/>
      <c r="C22" s="200"/>
      <c r="D22" s="171">
        <f>(D17)*0.05</f>
        <v>29.294212719321465</v>
      </c>
      <c r="E22" s="201">
        <f t="shared" si="0"/>
        <v>3.7171254276742324E-2</v>
      </c>
      <c r="F22" s="201"/>
      <c r="G22" s="39"/>
    </row>
    <row r="23" spans="1:7">
      <c r="A23" s="200" t="s">
        <v>39</v>
      </c>
      <c r="B23" s="200"/>
      <c r="C23" s="200"/>
      <c r="D23" s="171">
        <f>D22+D18+D17</f>
        <v>656.19036491280076</v>
      </c>
      <c r="E23" s="201">
        <f t="shared" si="0"/>
        <v>0.83263609579902798</v>
      </c>
      <c r="F23" s="201"/>
      <c r="G23" s="39"/>
    </row>
    <row r="24" spans="1:7">
      <c r="A24" s="200" t="s">
        <v>40</v>
      </c>
      <c r="B24" s="200"/>
      <c r="C24" s="200"/>
      <c r="D24" s="171">
        <f>D23*0.13</f>
        <v>85.304747438664108</v>
      </c>
      <c r="E24" s="201">
        <f t="shared" si="0"/>
        <v>0.10824269245387365</v>
      </c>
      <c r="F24" s="201"/>
      <c r="G24" s="40" t="s">
        <v>41</v>
      </c>
    </row>
    <row r="25" spans="1:7">
      <c r="A25" s="200" t="s">
        <v>42</v>
      </c>
      <c r="B25" s="200"/>
      <c r="C25" s="200"/>
      <c r="D25" s="171">
        <f>D24+D23</f>
        <v>741.49511235146485</v>
      </c>
      <c r="E25" s="201">
        <f t="shared" si="0"/>
        <v>0.94087878825290161</v>
      </c>
      <c r="F25" s="201"/>
      <c r="G25" s="40"/>
    </row>
    <row r="26" spans="1:7">
      <c r="A26" s="200" t="s">
        <v>43</v>
      </c>
      <c r="B26" s="200"/>
      <c r="C26" s="200"/>
      <c r="D26" s="171">
        <f>工装明细!P15</f>
        <v>15.759373500000001</v>
      </c>
      <c r="E26" s="201">
        <f t="shared" si="0"/>
        <v>1.9996976372888962E-2</v>
      </c>
      <c r="F26" s="201"/>
      <c r="G26" s="40" t="s">
        <v>44</v>
      </c>
    </row>
    <row r="27" spans="1:7">
      <c r="A27" s="200" t="s">
        <v>45</v>
      </c>
      <c r="B27" s="200"/>
      <c r="C27" s="200"/>
      <c r="D27" s="171">
        <f>包装运输明细!M30</f>
        <v>7.5</v>
      </c>
      <c r="E27" s="201">
        <f t="shared" si="0"/>
        <v>9.5167059018346906E-3</v>
      </c>
      <c r="F27" s="201"/>
      <c r="G27" s="40" t="s">
        <v>44</v>
      </c>
    </row>
    <row r="28" spans="1:7">
      <c r="A28" s="200" t="s">
        <v>46</v>
      </c>
      <c r="B28" s="200"/>
      <c r="C28" s="200"/>
      <c r="D28" s="171">
        <f>包装运输明细!M44</f>
        <v>23.333333333333332</v>
      </c>
      <c r="E28" s="201">
        <f t="shared" si="0"/>
        <v>2.9607529472374591E-2</v>
      </c>
      <c r="F28" s="201"/>
      <c r="G28" s="40" t="s">
        <v>47</v>
      </c>
    </row>
    <row r="29" spans="1:7">
      <c r="A29" s="200" t="s">
        <v>48</v>
      </c>
      <c r="B29" s="200"/>
      <c r="C29" s="200"/>
      <c r="D29" s="175">
        <f>D25+D26+D27+D28</f>
        <v>788.08781918479826</v>
      </c>
      <c r="E29" s="201">
        <f t="shared" si="0"/>
        <v>1</v>
      </c>
      <c r="F29" s="201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189" t="s">
        <v>325</v>
      </c>
      <c r="B31" s="189"/>
      <c r="C31" s="189"/>
      <c r="D31" s="182" t="s">
        <v>326</v>
      </c>
      <c r="E31" s="189" t="s">
        <v>327</v>
      </c>
      <c r="F31" s="189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H13" sqref="H13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7" t="s">
        <v>51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19" ht="18.75" customHeight="1">
      <c r="A2" s="218" t="s">
        <v>52</v>
      </c>
      <c r="B2" s="218"/>
      <c r="C2" s="218" t="s">
        <v>53</v>
      </c>
      <c r="D2" s="218"/>
      <c r="E2" s="218"/>
      <c r="F2" s="218"/>
      <c r="G2" s="218"/>
      <c r="H2" s="218"/>
      <c r="I2" s="20" t="s">
        <v>54</v>
      </c>
      <c r="J2" s="218" t="s">
        <v>55</v>
      </c>
      <c r="K2" s="218"/>
      <c r="L2" s="218"/>
      <c r="M2" s="218"/>
      <c r="N2" s="219" t="s">
        <v>56</v>
      </c>
      <c r="O2" s="219"/>
      <c r="P2" s="219"/>
      <c r="Q2" s="219"/>
      <c r="R2" s="219"/>
      <c r="S2" s="219"/>
    </row>
    <row r="3" spans="1:19" ht="18.75" customHeight="1">
      <c r="A3" s="214" t="s">
        <v>328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 t="s">
        <v>57</v>
      </c>
      <c r="O3" s="215"/>
      <c r="P3" s="215"/>
      <c r="Q3" s="215"/>
      <c r="R3" s="215"/>
      <c r="S3" s="215"/>
    </row>
    <row r="4" spans="1:19" ht="18" customHeight="1">
      <c r="A4" s="213" t="s">
        <v>58</v>
      </c>
      <c r="B4" s="213" t="s">
        <v>59</v>
      </c>
      <c r="C4" s="213" t="s">
        <v>60</v>
      </c>
      <c r="D4" s="213" t="s">
        <v>61</v>
      </c>
      <c r="E4" s="216" t="s">
        <v>29</v>
      </c>
      <c r="F4" s="216"/>
      <c r="G4" s="216"/>
      <c r="H4" s="216"/>
      <c r="I4" s="216"/>
      <c r="J4" s="216"/>
      <c r="K4" s="213" t="s">
        <v>62</v>
      </c>
      <c r="L4" s="213"/>
      <c r="M4" s="213" t="s">
        <v>63</v>
      </c>
      <c r="N4" s="213"/>
      <c r="O4" s="213"/>
      <c r="P4" s="213" t="s">
        <v>64</v>
      </c>
      <c r="Q4" s="213" t="s">
        <v>65</v>
      </c>
      <c r="R4" s="213" t="s">
        <v>66</v>
      </c>
      <c r="S4" s="213" t="s">
        <v>27</v>
      </c>
    </row>
    <row r="5" spans="1:19" ht="48">
      <c r="A5" s="213"/>
      <c r="B5" s="213"/>
      <c r="C5" s="213"/>
      <c r="D5" s="213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13"/>
      <c r="Q5" s="213"/>
      <c r="R5" s="213"/>
      <c r="S5" s="213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74.900000000000006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18.725000000000001</v>
      </c>
      <c r="S8" s="96"/>
    </row>
    <row r="9" spans="1:19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 t="s">
        <v>87</v>
      </c>
      <c r="J9" s="118" t="s">
        <v>77</v>
      </c>
      <c r="K9" s="178" t="s">
        <v>77</v>
      </c>
      <c r="L9" s="140" t="s">
        <v>77</v>
      </c>
      <c r="M9" s="183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10.527999999999999</v>
      </c>
      <c r="S9" s="157"/>
    </row>
    <row r="10" spans="1:19">
      <c r="A10" s="96">
        <v>5</v>
      </c>
      <c r="B10" s="96" t="s">
        <v>77</v>
      </c>
      <c r="C10" s="178" t="s">
        <v>85</v>
      </c>
      <c r="D10" s="178">
        <v>1</v>
      </c>
      <c r="E10" s="178" t="s">
        <v>88</v>
      </c>
      <c r="F10" s="178" t="s">
        <v>77</v>
      </c>
      <c r="G10" s="178" t="s">
        <v>77</v>
      </c>
      <c r="H10" s="178" t="s">
        <v>84</v>
      </c>
      <c r="I10" s="178">
        <v>41.3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62.775999999999996</v>
      </c>
      <c r="S10" s="157"/>
    </row>
    <row r="11" spans="1:19" ht="21" customHeight="1">
      <c r="A11" s="211" t="s">
        <v>89</v>
      </c>
      <c r="B11" s="211"/>
      <c r="C11" s="211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168.77872671999995</v>
      </c>
      <c r="S11" s="157"/>
    </row>
    <row r="12" spans="1:19" ht="21" customHeight="1">
      <c r="A12" s="141"/>
      <c r="B12" s="126" t="s">
        <v>90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12" t="s">
        <v>91</v>
      </c>
      <c r="B13" s="212"/>
      <c r="C13" s="212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I19" sqref="I19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33" t="s">
        <v>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s="1" customFormat="1">
      <c r="A2" s="229" t="s">
        <v>93</v>
      </c>
      <c r="B2" s="230"/>
      <c r="C2" s="230"/>
      <c r="D2" s="230"/>
      <c r="E2" s="230"/>
      <c r="F2" s="230"/>
      <c r="G2" s="230"/>
      <c r="H2" s="231"/>
      <c r="I2" s="234" t="s">
        <v>54</v>
      </c>
      <c r="J2" s="234"/>
      <c r="K2" s="235" t="s">
        <v>55</v>
      </c>
      <c r="L2" s="235"/>
      <c r="M2" s="235"/>
      <c r="N2" s="235"/>
      <c r="O2" s="235"/>
      <c r="P2" s="236" t="s">
        <v>56</v>
      </c>
      <c r="Q2" s="236"/>
    </row>
    <row r="3" spans="1:17" s="1" customFormat="1">
      <c r="A3" s="229" t="s">
        <v>329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29" t="s">
        <v>94</v>
      </c>
      <c r="N3" s="230"/>
      <c r="O3" s="230"/>
      <c r="P3" s="230"/>
      <c r="Q3" s="231"/>
    </row>
    <row r="4" spans="1:17" ht="18.75">
      <c r="A4" s="114"/>
      <c r="B4" s="232" t="s">
        <v>95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s="19" customFormat="1" ht="21.75" customHeight="1">
      <c r="A5" s="216" t="s">
        <v>58</v>
      </c>
      <c r="B5" s="220" t="s">
        <v>59</v>
      </c>
      <c r="C5" s="220" t="s">
        <v>60</v>
      </c>
      <c r="D5" s="220" t="s">
        <v>96</v>
      </c>
      <c r="E5" s="221"/>
      <c r="F5" s="220" t="s">
        <v>97</v>
      </c>
      <c r="G5" s="220" t="s">
        <v>98</v>
      </c>
      <c r="H5" s="220" t="s">
        <v>72</v>
      </c>
      <c r="I5" s="216" t="s">
        <v>29</v>
      </c>
      <c r="J5" s="216"/>
      <c r="K5" s="216"/>
      <c r="L5" s="216"/>
      <c r="M5" s="216"/>
      <c r="N5" s="216"/>
      <c r="O5" s="216"/>
      <c r="P5" s="220" t="s">
        <v>99</v>
      </c>
      <c r="Q5" s="220" t="s">
        <v>27</v>
      </c>
    </row>
    <row r="6" spans="1:17" s="19" customFormat="1" ht="23.1" customHeight="1">
      <c r="A6" s="216"/>
      <c r="B6" s="221"/>
      <c r="C6" s="221"/>
      <c r="D6" s="115" t="s">
        <v>67</v>
      </c>
      <c r="E6" s="115" t="s">
        <v>73</v>
      </c>
      <c r="F6" s="221"/>
      <c r="G6" s="221"/>
      <c r="H6" s="220"/>
      <c r="I6" s="127" t="s">
        <v>100</v>
      </c>
      <c r="J6" s="127" t="s">
        <v>68</v>
      </c>
      <c r="K6" s="222" t="s">
        <v>69</v>
      </c>
      <c r="L6" s="222"/>
      <c r="M6" s="222"/>
      <c r="N6" s="127" t="s">
        <v>70</v>
      </c>
      <c r="O6" s="127" t="s">
        <v>101</v>
      </c>
      <c r="P6" s="220"/>
      <c r="Q6" s="220"/>
    </row>
    <row r="7" spans="1:17" s="68" customFormat="1">
      <c r="A7" s="39">
        <v>1</v>
      </c>
      <c r="B7" s="101" t="s">
        <v>77</v>
      </c>
      <c r="C7" s="116" t="s">
        <v>102</v>
      </c>
      <c r="D7" s="101" t="s">
        <v>77</v>
      </c>
      <c r="E7" s="101" t="s">
        <v>77</v>
      </c>
      <c r="F7" s="101">
        <v>1</v>
      </c>
      <c r="G7" s="117">
        <v>17.420000000000002</v>
      </c>
      <c r="H7" s="118" t="s">
        <v>77</v>
      </c>
      <c r="I7" s="181" t="s">
        <v>77</v>
      </c>
      <c r="J7" s="181" t="s">
        <v>77</v>
      </c>
      <c r="K7" s="222" t="s">
        <v>77</v>
      </c>
      <c r="L7" s="222"/>
      <c r="M7" s="222"/>
      <c r="N7" s="181" t="s">
        <v>77</v>
      </c>
      <c r="O7" s="181" t="s">
        <v>77</v>
      </c>
      <c r="P7" s="128">
        <f>G7*F7</f>
        <v>17.420000000000002</v>
      </c>
      <c r="Q7" s="134"/>
    </row>
    <row r="8" spans="1:17" s="68" customFormat="1">
      <c r="A8" s="39">
        <v>2</v>
      </c>
      <c r="B8" s="101" t="s">
        <v>77</v>
      </c>
      <c r="C8" s="116" t="s">
        <v>103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1" t="s">
        <v>77</v>
      </c>
      <c r="J8" s="181" t="s">
        <v>77</v>
      </c>
      <c r="K8" s="222" t="s">
        <v>77</v>
      </c>
      <c r="L8" s="222"/>
      <c r="M8" s="222"/>
      <c r="N8" s="181" t="s">
        <v>77</v>
      </c>
      <c r="O8" s="181" t="s">
        <v>77</v>
      </c>
      <c r="P8" s="128">
        <f t="shared" ref="P8:P23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104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1" t="s">
        <v>77</v>
      </c>
      <c r="J9" s="181" t="s">
        <v>77</v>
      </c>
      <c r="K9" s="222" t="s">
        <v>77</v>
      </c>
      <c r="L9" s="222"/>
      <c r="M9" s="222"/>
      <c r="N9" s="181" t="s">
        <v>77</v>
      </c>
      <c r="O9" s="181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105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1" t="s">
        <v>77</v>
      </c>
      <c r="J10" s="181" t="s">
        <v>77</v>
      </c>
      <c r="K10" s="222" t="s">
        <v>77</v>
      </c>
      <c r="L10" s="222"/>
      <c r="M10" s="222"/>
      <c r="N10" s="181" t="s">
        <v>77</v>
      </c>
      <c r="O10" s="181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106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1" t="s">
        <v>77</v>
      </c>
      <c r="J11" s="181" t="s">
        <v>77</v>
      </c>
      <c r="K11" s="222" t="s">
        <v>77</v>
      </c>
      <c r="L11" s="222"/>
      <c r="M11" s="222"/>
      <c r="N11" s="181" t="s">
        <v>77</v>
      </c>
      <c r="O11" s="181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107</v>
      </c>
      <c r="D12" s="101" t="s">
        <v>77</v>
      </c>
      <c r="E12" s="101" t="s">
        <v>77</v>
      </c>
      <c r="F12" s="101">
        <v>1</v>
      </c>
      <c r="G12" s="117">
        <v>18</v>
      </c>
      <c r="H12" s="118" t="s">
        <v>77</v>
      </c>
      <c r="I12" s="181" t="s">
        <v>77</v>
      </c>
      <c r="J12" s="181" t="s">
        <v>77</v>
      </c>
      <c r="K12" s="222" t="s">
        <v>77</v>
      </c>
      <c r="L12" s="222"/>
      <c r="M12" s="222"/>
      <c r="N12" s="181" t="s">
        <v>77</v>
      </c>
      <c r="O12" s="181" t="s">
        <v>77</v>
      </c>
      <c r="P12" s="128">
        <f t="shared" si="0"/>
        <v>18</v>
      </c>
      <c r="Q12" s="134"/>
    </row>
    <row r="13" spans="1:17" s="68" customFormat="1">
      <c r="A13" s="39">
        <v>7</v>
      </c>
      <c r="B13" s="101" t="s">
        <v>77</v>
      </c>
      <c r="C13" s="116" t="s">
        <v>108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1" t="s">
        <v>77</v>
      </c>
      <c r="J13" s="181" t="s">
        <v>77</v>
      </c>
      <c r="K13" s="222" t="s">
        <v>77</v>
      </c>
      <c r="L13" s="222"/>
      <c r="M13" s="222"/>
      <c r="N13" s="181" t="s">
        <v>77</v>
      </c>
      <c r="O13" s="181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109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1" t="s">
        <v>77</v>
      </c>
      <c r="J14" s="181" t="s">
        <v>77</v>
      </c>
      <c r="K14" s="222" t="s">
        <v>77</v>
      </c>
      <c r="L14" s="222"/>
      <c r="M14" s="222"/>
      <c r="N14" s="181" t="s">
        <v>77</v>
      </c>
      <c r="O14" s="181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110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1" t="s">
        <v>77</v>
      </c>
      <c r="J15" s="181" t="s">
        <v>77</v>
      </c>
      <c r="K15" s="222" t="s">
        <v>77</v>
      </c>
      <c r="L15" s="222"/>
      <c r="M15" s="222"/>
      <c r="N15" s="181" t="s">
        <v>77</v>
      </c>
      <c r="O15" s="181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111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1" t="s">
        <v>77</v>
      </c>
      <c r="J16" s="181" t="s">
        <v>77</v>
      </c>
      <c r="K16" s="222" t="s">
        <v>77</v>
      </c>
      <c r="L16" s="222"/>
      <c r="M16" s="222"/>
      <c r="N16" s="181" t="s">
        <v>77</v>
      </c>
      <c r="O16" s="181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112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1" t="s">
        <v>77</v>
      </c>
      <c r="J17" s="181" t="s">
        <v>77</v>
      </c>
      <c r="K17" s="222" t="s">
        <v>77</v>
      </c>
      <c r="L17" s="222"/>
      <c r="M17" s="222"/>
      <c r="N17" s="181" t="s">
        <v>77</v>
      </c>
      <c r="O17" s="181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113</v>
      </c>
      <c r="D18" s="101" t="s">
        <v>77</v>
      </c>
      <c r="E18" s="101" t="s">
        <v>77</v>
      </c>
      <c r="F18" s="101">
        <v>1</v>
      </c>
      <c r="G18" s="117">
        <v>0.3</v>
      </c>
      <c r="H18" s="118" t="s">
        <v>77</v>
      </c>
      <c r="I18" s="181" t="s">
        <v>77</v>
      </c>
      <c r="J18" s="181" t="s">
        <v>77</v>
      </c>
      <c r="K18" s="222" t="s">
        <v>77</v>
      </c>
      <c r="L18" s="222"/>
      <c r="M18" s="222"/>
      <c r="N18" s="181" t="s">
        <v>77</v>
      </c>
      <c r="O18" s="181" t="s">
        <v>77</v>
      </c>
      <c r="P18" s="128">
        <f t="shared" si="0"/>
        <v>0.3</v>
      </c>
      <c r="Q18" s="134"/>
    </row>
    <row r="19" spans="1:17" s="68" customFormat="1">
      <c r="A19" s="39">
        <v>13</v>
      </c>
      <c r="B19" s="101" t="s">
        <v>77</v>
      </c>
      <c r="C19" s="116" t="s">
        <v>114</v>
      </c>
      <c r="D19" s="101" t="s">
        <v>77</v>
      </c>
      <c r="E19" s="101" t="s">
        <v>77</v>
      </c>
      <c r="F19" s="101">
        <v>1</v>
      </c>
      <c r="G19" s="117">
        <v>0.65992600000000001</v>
      </c>
      <c r="H19" s="118" t="s">
        <v>77</v>
      </c>
      <c r="I19" s="181" t="s">
        <v>77</v>
      </c>
      <c r="J19" s="181" t="s">
        <v>77</v>
      </c>
      <c r="K19" s="222" t="s">
        <v>77</v>
      </c>
      <c r="L19" s="222"/>
      <c r="M19" s="222"/>
      <c r="N19" s="181" t="s">
        <v>77</v>
      </c>
      <c r="O19" s="181" t="s">
        <v>77</v>
      </c>
      <c r="P19" s="128">
        <f t="shared" si="0"/>
        <v>0.65992600000000001</v>
      </c>
      <c r="Q19" s="134"/>
    </row>
    <row r="20" spans="1:17" s="68" customFormat="1">
      <c r="A20" s="39">
        <v>14</v>
      </c>
      <c r="B20" s="101" t="s">
        <v>77</v>
      </c>
      <c r="C20" s="116" t="s">
        <v>115</v>
      </c>
      <c r="D20" s="101" t="s">
        <v>77</v>
      </c>
      <c r="E20" s="101" t="s">
        <v>77</v>
      </c>
      <c r="F20" s="101">
        <v>1</v>
      </c>
      <c r="G20" s="117">
        <v>1.6958457499999999</v>
      </c>
      <c r="H20" s="118" t="s">
        <v>77</v>
      </c>
      <c r="I20" s="181" t="s">
        <v>77</v>
      </c>
      <c r="J20" s="181" t="s">
        <v>77</v>
      </c>
      <c r="K20" s="222" t="s">
        <v>77</v>
      </c>
      <c r="L20" s="222"/>
      <c r="M20" s="222"/>
      <c r="N20" s="181" t="s">
        <v>77</v>
      </c>
      <c r="O20" s="181" t="s">
        <v>77</v>
      </c>
      <c r="P20" s="128">
        <f t="shared" si="0"/>
        <v>1.6958457499999999</v>
      </c>
      <c r="Q20" s="134"/>
    </row>
    <row r="21" spans="1:17" s="68" customFormat="1">
      <c r="A21" s="39">
        <v>15</v>
      </c>
      <c r="B21" s="101" t="s">
        <v>77</v>
      </c>
      <c r="C21" s="116" t="s">
        <v>116</v>
      </c>
      <c r="D21" s="101" t="s">
        <v>77</v>
      </c>
      <c r="E21" s="101" t="s">
        <v>77</v>
      </c>
      <c r="F21" s="101">
        <v>1</v>
      </c>
      <c r="G21" s="117">
        <v>1.05</v>
      </c>
      <c r="H21" s="118" t="s">
        <v>77</v>
      </c>
      <c r="I21" s="181" t="s">
        <v>77</v>
      </c>
      <c r="J21" s="181" t="s">
        <v>77</v>
      </c>
      <c r="K21" s="222" t="s">
        <v>77</v>
      </c>
      <c r="L21" s="222"/>
      <c r="M21" s="222"/>
      <c r="N21" s="181" t="s">
        <v>77</v>
      </c>
      <c r="O21" s="181" t="s">
        <v>77</v>
      </c>
      <c r="P21" s="128">
        <f t="shared" si="0"/>
        <v>1.05</v>
      </c>
      <c r="Q21" s="134"/>
    </row>
    <row r="22" spans="1:17" s="68" customFormat="1">
      <c r="A22" s="39">
        <v>16</v>
      </c>
      <c r="B22" s="101" t="s">
        <v>77</v>
      </c>
      <c r="C22" s="116" t="s">
        <v>117</v>
      </c>
      <c r="D22" s="101" t="s">
        <v>77</v>
      </c>
      <c r="E22" s="101" t="s">
        <v>77</v>
      </c>
      <c r="F22" s="101">
        <v>2</v>
      </c>
      <c r="G22" s="117">
        <v>0.13</v>
      </c>
      <c r="H22" s="118" t="s">
        <v>77</v>
      </c>
      <c r="I22" s="181" t="s">
        <v>77</v>
      </c>
      <c r="J22" s="181" t="s">
        <v>77</v>
      </c>
      <c r="K22" s="222" t="s">
        <v>77</v>
      </c>
      <c r="L22" s="222"/>
      <c r="M22" s="222"/>
      <c r="N22" s="181" t="s">
        <v>77</v>
      </c>
      <c r="O22" s="181" t="s">
        <v>77</v>
      </c>
      <c r="P22" s="128">
        <f t="shared" si="0"/>
        <v>0.26</v>
      </c>
      <c r="Q22" s="134"/>
    </row>
    <row r="23" spans="1:17" s="68" customFormat="1">
      <c r="A23" s="39">
        <v>17</v>
      </c>
      <c r="B23" s="101" t="s">
        <v>77</v>
      </c>
      <c r="C23" s="101" t="s">
        <v>118</v>
      </c>
      <c r="D23" s="101" t="s">
        <v>77</v>
      </c>
      <c r="E23" s="101" t="s">
        <v>77</v>
      </c>
      <c r="F23" s="101">
        <v>1</v>
      </c>
      <c r="G23" s="117">
        <v>7.6</v>
      </c>
      <c r="H23" s="118" t="s">
        <v>77</v>
      </c>
      <c r="I23" s="181" t="s">
        <v>77</v>
      </c>
      <c r="J23" s="181" t="s">
        <v>77</v>
      </c>
      <c r="K23" s="222" t="s">
        <v>77</v>
      </c>
      <c r="L23" s="222"/>
      <c r="M23" s="222"/>
      <c r="N23" s="181" t="s">
        <v>77</v>
      </c>
      <c r="O23" s="181" t="s">
        <v>77</v>
      </c>
      <c r="P23" s="128">
        <f t="shared" si="0"/>
        <v>7.6</v>
      </c>
      <c r="Q23" s="134"/>
    </row>
    <row r="24" spans="1:17">
      <c r="A24" s="39">
        <v>18</v>
      </c>
      <c r="B24" s="119" t="s">
        <v>89</v>
      </c>
      <c r="C24" s="101" t="s">
        <v>77</v>
      </c>
      <c r="D24" s="101" t="s">
        <v>77</v>
      </c>
      <c r="E24" s="101" t="s">
        <v>77</v>
      </c>
      <c r="F24" s="101" t="s">
        <v>77</v>
      </c>
      <c r="G24" s="101" t="s">
        <v>77</v>
      </c>
      <c r="H24" s="120" t="s">
        <v>77</v>
      </c>
      <c r="I24" s="181" t="s">
        <v>77</v>
      </c>
      <c r="J24" s="181" t="s">
        <v>77</v>
      </c>
      <c r="K24" s="222" t="s">
        <v>77</v>
      </c>
      <c r="L24" s="222"/>
      <c r="M24" s="222"/>
      <c r="N24" s="181" t="s">
        <v>77</v>
      </c>
      <c r="O24" s="177" t="s">
        <v>77</v>
      </c>
      <c r="P24" s="129">
        <f>SUM(P7:P23)</f>
        <v>281.54607482692307</v>
      </c>
      <c r="Q24" s="135"/>
    </row>
    <row r="26" spans="1:17" ht="18.75">
      <c r="B26" s="223" t="s">
        <v>119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</row>
    <row r="27" spans="1:17" s="19" customFormat="1" ht="13.5" customHeight="1">
      <c r="A27" s="216" t="s">
        <v>58</v>
      </c>
      <c r="B27" s="220" t="s">
        <v>59</v>
      </c>
      <c r="C27" s="220" t="s">
        <v>60</v>
      </c>
      <c r="D27" s="220" t="s">
        <v>120</v>
      </c>
      <c r="E27" s="221"/>
      <c r="F27" s="220" t="s">
        <v>97</v>
      </c>
      <c r="G27" s="220" t="s">
        <v>121</v>
      </c>
      <c r="H27" s="227" t="s">
        <v>122</v>
      </c>
      <c r="I27" s="220" t="s">
        <v>123</v>
      </c>
      <c r="J27" s="220"/>
      <c r="K27" s="220"/>
      <c r="L27" s="220"/>
      <c r="M27" s="220"/>
      <c r="N27" s="220"/>
      <c r="O27" s="220"/>
      <c r="P27" s="220" t="s">
        <v>99</v>
      </c>
      <c r="Q27" s="220" t="s">
        <v>27</v>
      </c>
    </row>
    <row r="28" spans="1:17" s="19" customFormat="1" ht="24" customHeight="1">
      <c r="A28" s="216"/>
      <c r="B28" s="221"/>
      <c r="C28" s="221"/>
      <c r="D28" s="115" t="s">
        <v>67</v>
      </c>
      <c r="E28" s="115" t="s">
        <v>73</v>
      </c>
      <c r="F28" s="221"/>
      <c r="G28" s="221"/>
      <c r="H28" s="228"/>
      <c r="I28" s="130" t="s">
        <v>124</v>
      </c>
      <c r="J28" s="130" t="s">
        <v>125</v>
      </c>
      <c r="K28" s="130" t="s">
        <v>126</v>
      </c>
      <c r="L28" s="115" t="s">
        <v>127</v>
      </c>
      <c r="M28" s="115" t="s">
        <v>128</v>
      </c>
      <c r="N28" s="115" t="s">
        <v>129</v>
      </c>
      <c r="O28" s="115" t="s">
        <v>130</v>
      </c>
      <c r="P28" s="220"/>
      <c r="Q28" s="220"/>
    </row>
    <row r="29" spans="1:17">
      <c r="A29" s="177">
        <v>1</v>
      </c>
      <c r="B29" s="180" t="s">
        <v>77</v>
      </c>
      <c r="C29" s="179" t="s">
        <v>111</v>
      </c>
      <c r="D29" s="180" t="s">
        <v>77</v>
      </c>
      <c r="E29" s="180" t="s">
        <v>77</v>
      </c>
      <c r="F29" s="184">
        <v>1</v>
      </c>
      <c r="G29" s="180">
        <v>9.9499999999999993</v>
      </c>
      <c r="H29" s="121" t="s">
        <v>77</v>
      </c>
      <c r="I29" s="115" t="s">
        <v>131</v>
      </c>
      <c r="J29" s="180" t="s">
        <v>77</v>
      </c>
      <c r="K29" s="180" t="s">
        <v>77</v>
      </c>
      <c r="L29" s="180" t="s">
        <v>77</v>
      </c>
      <c r="M29" s="180" t="s">
        <v>77</v>
      </c>
      <c r="N29" s="180" t="s">
        <v>77</v>
      </c>
      <c r="O29" s="180" t="s">
        <v>77</v>
      </c>
      <c r="P29" s="131">
        <f>F29*G29</f>
        <v>9.9499999999999993</v>
      </c>
      <c r="Q29" s="115"/>
    </row>
    <row r="30" spans="1:17">
      <c r="A30" s="188" t="s">
        <v>77</v>
      </c>
      <c r="B30" s="119" t="s">
        <v>89</v>
      </c>
      <c r="C30" s="180" t="s">
        <v>77</v>
      </c>
      <c r="D30" s="180" t="s">
        <v>77</v>
      </c>
      <c r="E30" s="180" t="s">
        <v>77</v>
      </c>
      <c r="F30" s="180" t="s">
        <v>77</v>
      </c>
      <c r="G30" s="180" t="s">
        <v>77</v>
      </c>
      <c r="H30" s="180" t="s">
        <v>77</v>
      </c>
      <c r="I30" s="180" t="s">
        <v>77</v>
      </c>
      <c r="J30" s="180" t="s">
        <v>77</v>
      </c>
      <c r="K30" s="180" t="s">
        <v>77</v>
      </c>
      <c r="L30" s="180" t="s">
        <v>77</v>
      </c>
      <c r="M30" s="180" t="s">
        <v>77</v>
      </c>
      <c r="N30" s="180" t="s">
        <v>77</v>
      </c>
      <c r="O30" s="180" t="s">
        <v>77</v>
      </c>
      <c r="P30" s="129">
        <f>SUM(P29:P29)</f>
        <v>9.9499999999999993</v>
      </c>
      <c r="Q30" s="136"/>
    </row>
    <row r="31" spans="1:17" ht="15">
      <c r="A31" s="19"/>
      <c r="B31" s="122"/>
      <c r="C31" s="123"/>
      <c r="D31" s="124"/>
      <c r="E31" s="124"/>
      <c r="F31" s="125"/>
      <c r="G31" s="125"/>
      <c r="H31" s="125"/>
      <c r="I31" s="132"/>
      <c r="J31" s="124"/>
      <c r="K31" s="124"/>
      <c r="L31" s="133"/>
      <c r="M31" s="133"/>
      <c r="N31" s="133"/>
      <c r="O31" s="133"/>
      <c r="P31" s="133"/>
      <c r="Q31" s="137"/>
    </row>
    <row r="32" spans="1:17" ht="18.75">
      <c r="A32" s="224" t="s">
        <v>132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  <c r="P32" s="129">
        <f>P24+P30</f>
        <v>291.49607482692306</v>
      </c>
      <c r="Q32" s="138"/>
    </row>
    <row r="33" spans="2:3">
      <c r="B33" s="126" t="s">
        <v>133</v>
      </c>
    </row>
    <row r="34" spans="2:3">
      <c r="C34" s="68" t="s">
        <v>134</v>
      </c>
    </row>
  </sheetData>
  <mergeCells count="49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K15:M15"/>
    <mergeCell ref="K6:M6"/>
    <mergeCell ref="K7:M7"/>
    <mergeCell ref="K8:M8"/>
    <mergeCell ref="K9:M9"/>
    <mergeCell ref="K10:M10"/>
    <mergeCell ref="A32:O32"/>
    <mergeCell ref="A5:A6"/>
    <mergeCell ref="A27:A28"/>
    <mergeCell ref="B5:B6"/>
    <mergeCell ref="B27:B28"/>
    <mergeCell ref="C5:C6"/>
    <mergeCell ref="C27:C28"/>
    <mergeCell ref="F5:F6"/>
    <mergeCell ref="F27:F28"/>
    <mergeCell ref="G5:G6"/>
    <mergeCell ref="G27:G28"/>
    <mergeCell ref="H5:H6"/>
    <mergeCell ref="H27:H28"/>
    <mergeCell ref="K21:M21"/>
    <mergeCell ref="K22:M22"/>
    <mergeCell ref="K23:M23"/>
    <mergeCell ref="P27:P28"/>
    <mergeCell ref="Q5:Q6"/>
    <mergeCell ref="Q27:Q28"/>
    <mergeCell ref="D27:E27"/>
    <mergeCell ref="I27:O27"/>
    <mergeCell ref="K24:M24"/>
    <mergeCell ref="B26:Q26"/>
    <mergeCell ref="K16:M16"/>
    <mergeCell ref="K17:M17"/>
    <mergeCell ref="K18:M18"/>
    <mergeCell ref="K19:M19"/>
    <mergeCell ref="K20:M20"/>
    <mergeCell ref="K11:M11"/>
    <mergeCell ref="K12:M12"/>
    <mergeCell ref="K13:M13"/>
    <mergeCell ref="K14:M14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13" sqref="G13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41" t="s">
        <v>135</v>
      </c>
      <c r="B1" s="241"/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s="1" customFormat="1">
      <c r="A2" s="243" t="s">
        <v>136</v>
      </c>
      <c r="B2" s="244"/>
      <c r="C2" s="245"/>
      <c r="D2" s="246" t="s">
        <v>53</v>
      </c>
      <c r="E2" s="246"/>
      <c r="F2" s="246"/>
      <c r="G2" s="246"/>
      <c r="H2" s="246"/>
      <c r="I2" s="246"/>
      <c r="J2" s="3" t="s">
        <v>54</v>
      </c>
      <c r="K2" s="190" t="s">
        <v>55</v>
      </c>
      <c r="L2" s="190"/>
      <c r="M2" s="190"/>
      <c r="N2" s="190"/>
      <c r="O2" s="247" t="s">
        <v>56</v>
      </c>
      <c r="P2" s="247"/>
      <c r="Q2" s="247"/>
    </row>
    <row r="3" spans="1:17" s="1" customFormat="1">
      <c r="A3" s="234" t="s">
        <v>137</v>
      </c>
      <c r="B3" s="234"/>
      <c r="C3" s="234"/>
      <c r="D3" s="237" t="s">
        <v>333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 t="s">
        <v>94</v>
      </c>
      <c r="P3" s="238"/>
      <c r="Q3" s="238"/>
    </row>
    <row r="4" spans="1:17" s="81" customFormat="1" ht="27" customHeight="1">
      <c r="A4" s="240" t="s">
        <v>58</v>
      </c>
      <c r="B4" s="240" t="s">
        <v>59</v>
      </c>
      <c r="C4" s="240" t="s">
        <v>60</v>
      </c>
      <c r="D4" s="240" t="s">
        <v>138</v>
      </c>
      <c r="E4" s="239" t="s">
        <v>139</v>
      </c>
      <c r="F4" s="239" t="s">
        <v>140</v>
      </c>
      <c r="G4" s="239"/>
      <c r="H4" s="239" t="s">
        <v>141</v>
      </c>
      <c r="I4" s="239" t="s">
        <v>142</v>
      </c>
      <c r="J4" s="239" t="s">
        <v>143</v>
      </c>
      <c r="K4" s="216" t="s">
        <v>144</v>
      </c>
      <c r="L4" s="216"/>
      <c r="M4" s="216"/>
      <c r="N4" s="216"/>
      <c r="O4" s="216"/>
      <c r="P4" s="239" t="s">
        <v>145</v>
      </c>
      <c r="Q4" s="239"/>
    </row>
    <row r="5" spans="1:17" s="81" customFormat="1" ht="33.75" customHeight="1">
      <c r="A5" s="240"/>
      <c r="B5" s="240"/>
      <c r="C5" s="240"/>
      <c r="D5" s="240"/>
      <c r="E5" s="239"/>
      <c r="F5" s="94" t="s">
        <v>146</v>
      </c>
      <c r="G5" s="94" t="s">
        <v>69</v>
      </c>
      <c r="H5" s="239"/>
      <c r="I5" s="239"/>
      <c r="J5" s="239"/>
      <c r="K5" s="94" t="s">
        <v>147</v>
      </c>
      <c r="L5" s="94" t="s">
        <v>148</v>
      </c>
      <c r="M5" s="94" t="s">
        <v>149</v>
      </c>
      <c r="N5" s="94" t="s">
        <v>150</v>
      </c>
      <c r="O5" s="94" t="s">
        <v>151</v>
      </c>
      <c r="P5" s="94" t="s">
        <v>152</v>
      </c>
      <c r="Q5" s="94" t="s">
        <v>153</v>
      </c>
    </row>
    <row r="6" spans="1:17" s="81" customFormat="1" ht="12">
      <c r="A6" s="95">
        <v>1</v>
      </c>
      <c r="B6" s="96" t="s">
        <v>77</v>
      </c>
      <c r="C6" s="74" t="s">
        <v>154</v>
      </c>
      <c r="D6" s="97">
        <v>1</v>
      </c>
      <c r="E6" s="98" t="s">
        <v>155</v>
      </c>
      <c r="F6" s="98" t="s">
        <v>156</v>
      </c>
      <c r="G6" s="178" t="s">
        <v>77</v>
      </c>
      <c r="H6" s="98">
        <v>1.6</v>
      </c>
      <c r="I6" s="98">
        <v>12</v>
      </c>
      <c r="J6" s="106">
        <v>0.56799999999999995</v>
      </c>
      <c r="K6" s="106" t="s">
        <v>77</v>
      </c>
      <c r="L6" s="107">
        <v>2.9320987654320998</v>
      </c>
      <c r="M6" s="107">
        <v>1.08</v>
      </c>
      <c r="N6" s="107">
        <v>2.31481481481481</v>
      </c>
      <c r="O6" s="108">
        <f>SUM(L6:N6)</f>
        <v>6.3269135802469094</v>
      </c>
      <c r="P6" s="109">
        <f>D6*H6*I6*J6</f>
        <v>10.905600000000002</v>
      </c>
      <c r="Q6" s="109">
        <f>D6*H6*O6</f>
        <v>10.123061728395056</v>
      </c>
    </row>
    <row r="7" spans="1:17" s="81" customFormat="1" ht="12">
      <c r="A7" s="95">
        <v>2</v>
      </c>
      <c r="B7" s="96" t="s">
        <v>77</v>
      </c>
      <c r="C7" s="99" t="s">
        <v>157</v>
      </c>
      <c r="D7" s="97">
        <v>1</v>
      </c>
      <c r="E7" s="99" t="s">
        <v>158</v>
      </c>
      <c r="F7" s="99" t="s">
        <v>159</v>
      </c>
      <c r="G7" s="178" t="s">
        <v>77</v>
      </c>
      <c r="H7" s="99">
        <v>3</v>
      </c>
      <c r="I7" s="99">
        <v>10</v>
      </c>
      <c r="J7" s="110">
        <v>0.56799999999999995</v>
      </c>
      <c r="K7" s="106" t="s">
        <v>77</v>
      </c>
      <c r="L7" s="107">
        <v>0.87962962962962998</v>
      </c>
      <c r="M7" s="107">
        <v>0.54</v>
      </c>
      <c r="N7" s="107">
        <v>0.69444444444444398</v>
      </c>
      <c r="O7" s="108">
        <f t="shared" ref="O7:O10" si="0">SUM(L7:N7)</f>
        <v>2.114074074074074</v>
      </c>
      <c r="P7" s="109">
        <f t="shared" ref="P7:P10" si="1">D7*H7*I7*J7</f>
        <v>17.04</v>
      </c>
      <c r="Q7" s="109">
        <f t="shared" ref="Q7:Q10" si="2">D7*H7*O7</f>
        <v>6.3422222222222224</v>
      </c>
    </row>
    <row r="8" spans="1:17" s="81" customFormat="1" ht="12">
      <c r="A8" s="95">
        <v>3</v>
      </c>
      <c r="B8" s="96" t="s">
        <v>77</v>
      </c>
      <c r="C8" s="99" t="s">
        <v>157</v>
      </c>
      <c r="D8" s="97">
        <v>1</v>
      </c>
      <c r="E8" s="99" t="s">
        <v>160</v>
      </c>
      <c r="F8" s="99" t="s">
        <v>161</v>
      </c>
      <c r="G8" s="178" t="s">
        <v>77</v>
      </c>
      <c r="H8" s="99">
        <v>1.2</v>
      </c>
      <c r="I8" s="99">
        <v>8</v>
      </c>
      <c r="J8" s="110">
        <v>0.56799999999999995</v>
      </c>
      <c r="K8" s="106" t="s">
        <v>77</v>
      </c>
      <c r="L8" s="107">
        <v>0.87962962962962998</v>
      </c>
      <c r="M8" s="107">
        <v>0.54</v>
      </c>
      <c r="N8" s="107">
        <v>0.69444444444444398</v>
      </c>
      <c r="O8" s="108">
        <f t="shared" si="0"/>
        <v>2.114074074074074</v>
      </c>
      <c r="P8" s="109">
        <f t="shared" si="1"/>
        <v>5.452799999999999</v>
      </c>
      <c r="Q8" s="109">
        <f t="shared" si="2"/>
        <v>2.5368888888888885</v>
      </c>
    </row>
    <row r="9" spans="1:17" s="81" customFormat="1" ht="12">
      <c r="A9" s="95">
        <v>4</v>
      </c>
      <c r="B9" s="178" t="s">
        <v>77</v>
      </c>
      <c r="C9" s="99" t="s">
        <v>162</v>
      </c>
      <c r="D9" s="97">
        <v>1</v>
      </c>
      <c r="E9" s="100" t="s">
        <v>163</v>
      </c>
      <c r="F9" s="99" t="s">
        <v>164</v>
      </c>
      <c r="G9" s="178" t="s">
        <v>77</v>
      </c>
      <c r="H9" s="99">
        <v>2</v>
      </c>
      <c r="I9" s="99">
        <v>18</v>
      </c>
      <c r="J9" s="110">
        <v>0.56799999999999995</v>
      </c>
      <c r="K9" s="106" t="s">
        <v>77</v>
      </c>
      <c r="L9" s="107">
        <v>0.90288000000000002</v>
      </c>
      <c r="M9" s="107">
        <v>0.13500000000000001</v>
      </c>
      <c r="N9" s="107">
        <v>0.14255999999999999</v>
      </c>
      <c r="O9" s="108">
        <f t="shared" si="0"/>
        <v>1.1804399999999999</v>
      </c>
      <c r="P9" s="109">
        <f t="shared" si="1"/>
        <v>20.447999999999997</v>
      </c>
      <c r="Q9" s="109">
        <f t="shared" si="2"/>
        <v>2.3608799999999999</v>
      </c>
    </row>
    <row r="10" spans="1:17" s="81" customFormat="1" ht="12">
      <c r="A10" s="95">
        <v>5</v>
      </c>
      <c r="B10" s="178" t="s">
        <v>77</v>
      </c>
      <c r="C10" s="99" t="s">
        <v>157</v>
      </c>
      <c r="D10" s="97">
        <v>1</v>
      </c>
      <c r="E10" s="99" t="s">
        <v>165</v>
      </c>
      <c r="F10" s="99" t="s">
        <v>161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89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21.363052839506167</v>
      </c>
    </row>
    <row r="12" spans="1:17" s="42" customFormat="1">
      <c r="B12" s="104" t="s">
        <v>166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168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169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170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K8" sqref="K8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4" t="s">
        <v>171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6"/>
    </row>
    <row r="2" spans="1:22" s="1" customFormat="1">
      <c r="A2" s="248" t="s">
        <v>136</v>
      </c>
      <c r="B2" s="248"/>
      <c r="C2" s="248"/>
      <c r="D2" s="257" t="s">
        <v>53</v>
      </c>
      <c r="E2" s="258"/>
      <c r="F2" s="258"/>
      <c r="G2" s="258"/>
      <c r="H2" s="259"/>
      <c r="I2" s="83" t="s">
        <v>54</v>
      </c>
      <c r="J2" s="260" t="s">
        <v>55</v>
      </c>
      <c r="K2" s="261"/>
      <c r="L2" s="261"/>
      <c r="M2" s="261"/>
      <c r="N2" s="261"/>
      <c r="O2" s="261"/>
      <c r="P2" s="261"/>
      <c r="Q2" s="262"/>
      <c r="R2" s="263" t="s">
        <v>56</v>
      </c>
      <c r="S2" s="263"/>
      <c r="T2" s="263"/>
      <c r="U2" s="263"/>
      <c r="V2" s="263"/>
    </row>
    <row r="3" spans="1:22" s="1" customFormat="1">
      <c r="A3" s="234" t="s">
        <v>137</v>
      </c>
      <c r="B3" s="234"/>
      <c r="C3" s="234"/>
      <c r="D3" s="237" t="s">
        <v>333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48" t="s">
        <v>94</v>
      </c>
      <c r="S3" s="248"/>
      <c r="T3" s="248"/>
      <c r="U3" s="248"/>
      <c r="V3" s="248"/>
    </row>
    <row r="4" spans="1:22" ht="21.75" customHeight="1">
      <c r="A4" s="251" t="s">
        <v>58</v>
      </c>
      <c r="B4" s="251" t="s">
        <v>139</v>
      </c>
      <c r="C4" s="249" t="s">
        <v>172</v>
      </c>
      <c r="D4" s="250"/>
      <c r="E4" s="250"/>
      <c r="F4" s="250"/>
      <c r="G4" s="250"/>
      <c r="H4" s="250"/>
      <c r="I4" s="250"/>
      <c r="J4" s="251" t="s">
        <v>173</v>
      </c>
      <c r="K4" s="251"/>
      <c r="L4" s="251"/>
      <c r="M4" s="251"/>
      <c r="N4" s="251"/>
      <c r="O4" s="84" t="s">
        <v>174</v>
      </c>
      <c r="P4" s="85"/>
      <c r="Q4" s="252" t="s">
        <v>175</v>
      </c>
      <c r="R4" s="252"/>
      <c r="S4" s="252"/>
      <c r="T4" s="253" t="s">
        <v>176</v>
      </c>
      <c r="U4" s="253" t="s">
        <v>177</v>
      </c>
      <c r="V4" s="253" t="s">
        <v>178</v>
      </c>
    </row>
    <row r="5" spans="1:22" ht="96.95" customHeight="1">
      <c r="A5" s="251"/>
      <c r="B5" s="251"/>
      <c r="C5" s="71" t="s">
        <v>146</v>
      </c>
      <c r="D5" s="71" t="s">
        <v>69</v>
      </c>
      <c r="E5" s="72" t="s">
        <v>179</v>
      </c>
      <c r="F5" s="72" t="s">
        <v>180</v>
      </c>
      <c r="G5" s="72" t="s">
        <v>181</v>
      </c>
      <c r="H5" s="73" t="s">
        <v>182</v>
      </c>
      <c r="I5" s="86" t="s">
        <v>183</v>
      </c>
      <c r="J5" s="87" t="s">
        <v>184</v>
      </c>
      <c r="K5" s="87" t="s">
        <v>185</v>
      </c>
      <c r="L5" s="87" t="s">
        <v>186</v>
      </c>
      <c r="M5" s="72" t="s">
        <v>187</v>
      </c>
      <c r="N5" s="72" t="s">
        <v>188</v>
      </c>
      <c r="O5" s="72" t="s">
        <v>189</v>
      </c>
      <c r="P5" s="72" t="s">
        <v>190</v>
      </c>
      <c r="Q5" s="73" t="s">
        <v>191</v>
      </c>
      <c r="R5" s="73" t="s">
        <v>192</v>
      </c>
      <c r="S5" s="73" t="s">
        <v>193</v>
      </c>
      <c r="T5" s="253"/>
      <c r="U5" s="253"/>
      <c r="V5" s="253"/>
    </row>
    <row r="6" spans="1:22" ht="45">
      <c r="A6" s="70">
        <v>1</v>
      </c>
      <c r="B6" s="74" t="s">
        <v>154</v>
      </c>
      <c r="C6" s="75" t="s">
        <v>156</v>
      </c>
      <c r="D6" s="75" t="s">
        <v>194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157</v>
      </c>
      <c r="C7" s="75" t="s">
        <v>159</v>
      </c>
      <c r="D7" s="75" t="s">
        <v>195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157</v>
      </c>
      <c r="C8" s="75" t="s">
        <v>196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197</v>
      </c>
      <c r="C9" s="75" t="s">
        <v>164</v>
      </c>
      <c r="D9" s="75" t="s">
        <v>198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166</v>
      </c>
      <c r="T10" s="93"/>
    </row>
    <row r="11" spans="1:22">
      <c r="B11" s="81" t="s">
        <v>199</v>
      </c>
      <c r="C11" s="68"/>
    </row>
    <row r="12" spans="1:22">
      <c r="B12" s="81" t="s">
        <v>200</v>
      </c>
      <c r="C12" s="68"/>
    </row>
    <row r="13" spans="1:22">
      <c r="B13" s="81" t="s">
        <v>201</v>
      </c>
      <c r="C13" s="68"/>
    </row>
    <row r="14" spans="1:22">
      <c r="B14" s="81" t="s">
        <v>202</v>
      </c>
      <c r="C14" s="68"/>
    </row>
    <row r="15" spans="1:22">
      <c r="B15" s="68" t="s">
        <v>203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4" sqref="F14:G14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66" t="s">
        <v>204</v>
      </c>
      <c r="B1" s="266"/>
      <c r="C1" s="266"/>
      <c r="D1" s="266"/>
      <c r="E1" s="266"/>
      <c r="F1" s="266"/>
      <c r="G1" s="266"/>
    </row>
    <row r="2" spans="1:7" s="18" customFormat="1" ht="18.75" customHeight="1">
      <c r="A2" s="215" t="s">
        <v>205</v>
      </c>
      <c r="B2" s="215"/>
      <c r="C2" s="20" t="s">
        <v>54</v>
      </c>
      <c r="D2" s="267" t="s">
        <v>55</v>
      </c>
      <c r="E2" s="267"/>
      <c r="F2" s="219" t="s">
        <v>56</v>
      </c>
      <c r="G2" s="219"/>
    </row>
    <row r="3" spans="1:7" s="18" customFormat="1" ht="18.75" customHeight="1">
      <c r="A3" s="55" t="s">
        <v>334</v>
      </c>
      <c r="B3" s="56"/>
      <c r="C3" s="56"/>
      <c r="D3" s="56"/>
      <c r="E3" s="56"/>
      <c r="F3" s="215" t="s">
        <v>206</v>
      </c>
      <c r="G3" s="215"/>
    </row>
    <row r="4" spans="1:7" ht="27" customHeight="1">
      <c r="A4" s="265" t="s">
        <v>58</v>
      </c>
      <c r="B4" s="265" t="s">
        <v>207</v>
      </c>
      <c r="C4" s="265" t="s">
        <v>208</v>
      </c>
      <c r="D4" s="265" t="s">
        <v>209</v>
      </c>
      <c r="E4" s="265" t="s">
        <v>210</v>
      </c>
      <c r="F4" s="265" t="s">
        <v>211</v>
      </c>
      <c r="G4" s="265" t="s">
        <v>212</v>
      </c>
    </row>
    <row r="5" spans="1:7" ht="27" customHeight="1">
      <c r="A5" s="265"/>
      <c r="B5" s="265"/>
      <c r="C5" s="265"/>
      <c r="D5" s="265"/>
      <c r="E5" s="265"/>
      <c r="F5" s="265"/>
      <c r="G5" s="265"/>
    </row>
    <row r="6" spans="1:7">
      <c r="A6" s="57">
        <v>1</v>
      </c>
      <c r="B6" s="58" t="s">
        <v>35</v>
      </c>
      <c r="C6" s="59">
        <f>D6*汇总表!D17</f>
        <v>17.576527631592878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11.717685087728585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213</v>
      </c>
      <c r="C8" s="59">
        <f>D8*汇总表!D17</f>
        <v>11.717685087728585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66" t="s">
        <v>214</v>
      </c>
      <c r="B10" s="266" t="s">
        <v>215</v>
      </c>
      <c r="C10" s="266"/>
      <c r="D10" s="266"/>
      <c r="E10" s="266"/>
      <c r="F10" s="266"/>
      <c r="G10" s="266"/>
    </row>
    <row r="11" spans="1:7">
      <c r="A11" s="61" t="s">
        <v>58</v>
      </c>
      <c r="B11" s="264" t="s">
        <v>216</v>
      </c>
      <c r="C11" s="264"/>
      <c r="D11" s="264" t="s">
        <v>217</v>
      </c>
      <c r="E11" s="264"/>
      <c r="F11" s="264" t="s">
        <v>218</v>
      </c>
      <c r="G11" s="264"/>
    </row>
    <row r="12" spans="1:7">
      <c r="A12" s="61">
        <v>1</v>
      </c>
      <c r="B12" s="264" t="s">
        <v>219</v>
      </c>
      <c r="C12" s="264"/>
      <c r="D12" s="264" t="s">
        <v>77</v>
      </c>
      <c r="E12" s="264"/>
      <c r="F12" s="264" t="s">
        <v>77</v>
      </c>
      <c r="G12" s="264"/>
    </row>
    <row r="13" spans="1:7">
      <c r="A13" s="61">
        <v>2</v>
      </c>
      <c r="B13" s="264" t="s">
        <v>220</v>
      </c>
      <c r="C13" s="264"/>
      <c r="D13" s="264" t="s">
        <v>77</v>
      </c>
      <c r="E13" s="264"/>
      <c r="F13" s="264" t="s">
        <v>77</v>
      </c>
      <c r="G13" s="264"/>
    </row>
    <row r="14" spans="1:7">
      <c r="A14" s="264">
        <v>3</v>
      </c>
      <c r="B14" s="264" t="s">
        <v>221</v>
      </c>
      <c r="C14" s="63" t="s">
        <v>222</v>
      </c>
      <c r="D14" s="264" t="s">
        <v>77</v>
      </c>
      <c r="E14" s="264"/>
      <c r="F14" s="264" t="s">
        <v>77</v>
      </c>
      <c r="G14" s="264"/>
    </row>
    <row r="15" spans="1:7">
      <c r="A15" s="264"/>
      <c r="B15" s="264"/>
      <c r="C15" s="61" t="s">
        <v>223</v>
      </c>
      <c r="D15" s="264" t="s">
        <v>77</v>
      </c>
      <c r="E15" s="264"/>
      <c r="F15" s="264" t="s">
        <v>77</v>
      </c>
      <c r="G15" s="264"/>
    </row>
    <row r="16" spans="1:7">
      <c r="A16" s="64"/>
      <c r="B16" s="65" t="s">
        <v>166</v>
      </c>
      <c r="C16" s="64"/>
      <c r="D16" s="64"/>
      <c r="E16" s="66"/>
    </row>
    <row r="17" spans="1:5">
      <c r="A17" s="64"/>
      <c r="B17" s="67" t="s">
        <v>224</v>
      </c>
      <c r="C17" s="64"/>
      <c r="D17" s="64"/>
      <c r="E17" s="66"/>
    </row>
    <row r="18" spans="1:5">
      <c r="A18" s="64"/>
      <c r="B18" s="67" t="s">
        <v>225</v>
      </c>
      <c r="C18" s="64"/>
      <c r="D18" s="64"/>
      <c r="E18" s="66"/>
    </row>
    <row r="19" spans="1:5">
      <c r="A19" s="64"/>
      <c r="B19" s="67" t="s">
        <v>226</v>
      </c>
      <c r="C19" s="64"/>
      <c r="D19" s="64"/>
      <c r="E19" s="66"/>
    </row>
    <row r="20" spans="1:5" customFormat="1">
      <c r="B20" s="68" t="s">
        <v>227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22" zoomScaleNormal="100" zoomScaleSheetLayoutView="100" workbookViewId="0">
      <selection activeCell="J19" sqref="J19:L19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33" t="s">
        <v>228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8" customFormat="1" ht="18.75" customHeight="1">
      <c r="A2" s="215" t="s">
        <v>52</v>
      </c>
      <c r="B2" s="215"/>
      <c r="C2" s="267" t="s">
        <v>53</v>
      </c>
      <c r="D2" s="267"/>
      <c r="E2" s="267"/>
      <c r="F2" s="20" t="s">
        <v>54</v>
      </c>
      <c r="G2" s="267" t="s">
        <v>55</v>
      </c>
      <c r="H2" s="267"/>
      <c r="I2" s="267"/>
      <c r="J2" s="267"/>
      <c r="K2" s="267"/>
      <c r="L2" s="334" t="s">
        <v>229</v>
      </c>
      <c r="M2" s="335"/>
      <c r="N2" s="336"/>
    </row>
    <row r="3" spans="1:14" s="18" customFormat="1" ht="18.75" customHeight="1">
      <c r="A3" s="21" t="s">
        <v>137</v>
      </c>
      <c r="B3" s="21"/>
      <c r="C3" s="337" t="s">
        <v>335</v>
      </c>
      <c r="D3" s="338"/>
      <c r="E3" s="338"/>
      <c r="F3" s="338"/>
      <c r="G3" s="338"/>
      <c r="H3" s="338"/>
      <c r="I3" s="338"/>
      <c r="J3" s="338"/>
      <c r="K3" s="339"/>
      <c r="L3" s="340" t="s">
        <v>206</v>
      </c>
      <c r="M3" s="341"/>
      <c r="N3" s="342"/>
    </row>
    <row r="4" spans="1:14" ht="15">
      <c r="A4" s="22" t="s">
        <v>230</v>
      </c>
      <c r="B4" s="23"/>
      <c r="C4" s="24"/>
      <c r="D4" s="24"/>
      <c r="E4" s="24"/>
      <c r="F4" s="24"/>
      <c r="G4" s="25"/>
      <c r="H4" s="26"/>
      <c r="I4" s="44" t="s">
        <v>231</v>
      </c>
      <c r="J4" s="31"/>
      <c r="K4" s="31"/>
      <c r="L4" s="31"/>
      <c r="M4" s="31"/>
      <c r="N4" s="45"/>
    </row>
    <row r="5" spans="1:14">
      <c r="A5" s="27" t="s">
        <v>58</v>
      </c>
      <c r="B5" s="343" t="s">
        <v>24</v>
      </c>
      <c r="C5" s="344"/>
      <c r="D5" s="344"/>
      <c r="E5" s="345"/>
      <c r="F5" s="346" t="s">
        <v>232</v>
      </c>
      <c r="G5" s="347"/>
      <c r="H5" s="26"/>
      <c r="I5" s="46" t="s">
        <v>58</v>
      </c>
      <c r="J5" s="348" t="s">
        <v>24</v>
      </c>
      <c r="K5" s="349"/>
      <c r="L5" s="349"/>
      <c r="M5" s="349"/>
      <c r="N5" s="47" t="s">
        <v>232</v>
      </c>
    </row>
    <row r="6" spans="1:14">
      <c r="A6" s="28">
        <v>1</v>
      </c>
      <c r="B6" s="314" t="s">
        <v>233</v>
      </c>
      <c r="C6" s="315"/>
      <c r="D6" s="315"/>
      <c r="E6" s="316"/>
      <c r="F6" s="332" t="s">
        <v>330</v>
      </c>
      <c r="G6" s="303"/>
      <c r="H6" s="26"/>
      <c r="I6" s="34">
        <v>1</v>
      </c>
      <c r="J6" s="330" t="s">
        <v>234</v>
      </c>
      <c r="K6" s="331"/>
      <c r="L6" s="331"/>
      <c r="M6" s="331"/>
      <c r="N6" s="48" t="s">
        <v>330</v>
      </c>
    </row>
    <row r="7" spans="1:14">
      <c r="A7" s="29">
        <v>2</v>
      </c>
      <c r="B7" s="314" t="s">
        <v>235</v>
      </c>
      <c r="C7" s="315"/>
      <c r="D7" s="315"/>
      <c r="E7" s="316"/>
      <c r="F7" s="332" t="s">
        <v>330</v>
      </c>
      <c r="G7" s="303"/>
      <c r="H7" s="26"/>
      <c r="I7" s="34">
        <v>2</v>
      </c>
      <c r="J7" s="330" t="s">
        <v>236</v>
      </c>
      <c r="K7" s="331"/>
      <c r="L7" s="331"/>
      <c r="M7" s="331"/>
      <c r="N7" s="48" t="s">
        <v>330</v>
      </c>
    </row>
    <row r="8" spans="1:14">
      <c r="A8" s="29">
        <v>3</v>
      </c>
      <c r="B8" s="314" t="s">
        <v>237</v>
      </c>
      <c r="C8" s="315"/>
      <c r="D8" s="315"/>
      <c r="E8" s="316"/>
      <c r="F8" s="332" t="s">
        <v>330</v>
      </c>
      <c r="G8" s="303"/>
      <c r="H8" s="26"/>
      <c r="I8" s="34">
        <v>3</v>
      </c>
      <c r="J8" s="330" t="s">
        <v>238</v>
      </c>
      <c r="K8" s="331"/>
      <c r="L8" s="331"/>
      <c r="M8" s="331"/>
      <c r="N8" s="48" t="s">
        <v>330</v>
      </c>
    </row>
    <row r="9" spans="1:14">
      <c r="A9" s="28">
        <v>4</v>
      </c>
      <c r="B9" s="314" t="s">
        <v>239</v>
      </c>
      <c r="C9" s="315"/>
      <c r="D9" s="315"/>
      <c r="E9" s="316"/>
      <c r="F9" s="332" t="s">
        <v>330</v>
      </c>
      <c r="G9" s="303"/>
      <c r="H9" s="26"/>
      <c r="I9" s="34">
        <v>4</v>
      </c>
      <c r="J9" s="330" t="s">
        <v>240</v>
      </c>
      <c r="K9" s="331"/>
      <c r="L9" s="331"/>
      <c r="M9" s="331"/>
      <c r="N9" s="48" t="s">
        <v>330</v>
      </c>
    </row>
    <row r="10" spans="1:14">
      <c r="A10" s="29">
        <v>5</v>
      </c>
      <c r="B10" s="314" t="s">
        <v>241</v>
      </c>
      <c r="C10" s="315"/>
      <c r="D10" s="315"/>
      <c r="E10" s="316"/>
      <c r="F10" s="317" t="s">
        <v>77</v>
      </c>
      <c r="G10" s="318"/>
      <c r="H10" s="26"/>
      <c r="I10" s="34">
        <v>5</v>
      </c>
      <c r="J10" s="330" t="s">
        <v>242</v>
      </c>
      <c r="K10" s="331"/>
      <c r="L10" s="331"/>
      <c r="M10" s="331"/>
      <c r="N10" s="48" t="s">
        <v>330</v>
      </c>
    </row>
    <row r="11" spans="1:14" ht="15">
      <c r="A11" s="30" t="s">
        <v>243</v>
      </c>
      <c r="B11" s="31"/>
      <c r="C11" s="31"/>
      <c r="D11" s="31"/>
      <c r="E11" s="31"/>
      <c r="F11" s="32"/>
      <c r="G11" s="33"/>
      <c r="H11" s="26"/>
      <c r="I11" s="34">
        <v>6</v>
      </c>
      <c r="J11" s="330" t="s">
        <v>244</v>
      </c>
      <c r="K11" s="331"/>
      <c r="L11" s="331"/>
      <c r="M11" s="331"/>
      <c r="N11" s="48" t="s">
        <v>330</v>
      </c>
    </row>
    <row r="12" spans="1:14">
      <c r="A12" s="29">
        <v>1</v>
      </c>
      <c r="B12" s="314" t="s">
        <v>245</v>
      </c>
      <c r="C12" s="315"/>
      <c r="D12" s="315"/>
      <c r="E12" s="316"/>
      <c r="F12" s="302" t="s">
        <v>330</v>
      </c>
      <c r="G12" s="303"/>
      <c r="H12" s="26"/>
      <c r="I12" s="34">
        <v>7</v>
      </c>
      <c r="J12" s="330" t="s">
        <v>246</v>
      </c>
      <c r="K12" s="331"/>
      <c r="L12" s="331"/>
      <c r="M12" s="331"/>
      <c r="N12" s="48" t="s">
        <v>330</v>
      </c>
    </row>
    <row r="13" spans="1:14">
      <c r="A13" s="29">
        <v>2</v>
      </c>
      <c r="B13" s="314" t="s">
        <v>247</v>
      </c>
      <c r="C13" s="315"/>
      <c r="D13" s="315"/>
      <c r="E13" s="316"/>
      <c r="F13" s="302" t="s">
        <v>330</v>
      </c>
      <c r="G13" s="303"/>
      <c r="H13" s="26"/>
      <c r="I13" s="34">
        <v>8</v>
      </c>
      <c r="J13" s="330" t="s">
        <v>248</v>
      </c>
      <c r="K13" s="331"/>
      <c r="L13" s="331"/>
      <c r="M13" s="331"/>
      <c r="N13" s="48" t="s">
        <v>330</v>
      </c>
    </row>
    <row r="14" spans="1:14">
      <c r="A14" s="29">
        <v>3</v>
      </c>
      <c r="B14" s="314" t="s">
        <v>249</v>
      </c>
      <c r="C14" s="315"/>
      <c r="D14" s="315"/>
      <c r="E14" s="316"/>
      <c r="F14" s="302" t="s">
        <v>330</v>
      </c>
      <c r="G14" s="303"/>
      <c r="H14" s="26"/>
      <c r="I14" s="34">
        <v>9</v>
      </c>
      <c r="J14" s="330" t="s">
        <v>250</v>
      </c>
      <c r="K14" s="331"/>
      <c r="L14" s="331"/>
      <c r="M14" s="331"/>
      <c r="N14" s="48" t="s">
        <v>330</v>
      </c>
    </row>
    <row r="15" spans="1:14">
      <c r="A15" s="29">
        <v>4</v>
      </c>
      <c r="B15" s="314" t="s">
        <v>251</v>
      </c>
      <c r="C15" s="315"/>
      <c r="D15" s="315"/>
      <c r="E15" s="316"/>
      <c r="F15" s="302" t="s">
        <v>330</v>
      </c>
      <c r="G15" s="303"/>
      <c r="H15" s="26"/>
      <c r="I15" s="34">
        <v>10</v>
      </c>
      <c r="J15" s="330" t="s">
        <v>252</v>
      </c>
      <c r="K15" s="331"/>
      <c r="L15" s="331"/>
      <c r="M15" s="331"/>
      <c r="N15" s="49" t="s">
        <v>77</v>
      </c>
    </row>
    <row r="16" spans="1:14">
      <c r="A16" s="29">
        <v>5</v>
      </c>
      <c r="B16" s="314" t="s">
        <v>253</v>
      </c>
      <c r="C16" s="315"/>
      <c r="D16" s="315"/>
      <c r="E16" s="316"/>
      <c r="F16" s="317" t="s">
        <v>77</v>
      </c>
      <c r="G16" s="318"/>
      <c r="H16" s="26"/>
      <c r="I16" s="26"/>
      <c r="J16" s="26"/>
      <c r="K16" s="26"/>
      <c r="L16" s="26"/>
      <c r="M16" s="26"/>
      <c r="N16" s="50"/>
    </row>
    <row r="17" spans="1:14" ht="15">
      <c r="A17" s="319" t="s">
        <v>254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/>
    </row>
    <row r="18" spans="1:14" ht="24" customHeight="1">
      <c r="A18" s="322" t="s">
        <v>255</v>
      </c>
      <c r="B18" s="301"/>
      <c r="C18" s="35" t="s">
        <v>256</v>
      </c>
      <c r="D18" s="323" t="s">
        <v>257</v>
      </c>
      <c r="E18" s="324"/>
      <c r="F18" s="35" t="s">
        <v>258</v>
      </c>
      <c r="G18" s="35" t="s">
        <v>259</v>
      </c>
      <c r="H18" s="325" t="s">
        <v>260</v>
      </c>
      <c r="I18" s="326"/>
      <c r="J18" s="327" t="s">
        <v>261</v>
      </c>
      <c r="K18" s="328"/>
      <c r="L18" s="328"/>
      <c r="M18" s="323" t="s">
        <v>262</v>
      </c>
      <c r="N18" s="329"/>
    </row>
    <row r="19" spans="1:14">
      <c r="A19" s="300" t="s">
        <v>79</v>
      </c>
      <c r="B19" s="301"/>
      <c r="C19" s="36" t="s">
        <v>77</v>
      </c>
      <c r="D19" s="301" t="s">
        <v>77</v>
      </c>
      <c r="E19" s="301"/>
      <c r="F19" s="37" t="s">
        <v>77</v>
      </c>
      <c r="G19" s="34" t="s">
        <v>77</v>
      </c>
      <c r="H19" s="302" t="s">
        <v>77</v>
      </c>
      <c r="I19" s="303"/>
      <c r="J19" s="301" t="s">
        <v>77</v>
      </c>
      <c r="K19" s="301"/>
      <c r="L19" s="301"/>
      <c r="M19" s="304" t="e">
        <f>G19/J19</f>
        <v>#VALUE!</v>
      </c>
      <c r="N19" s="305"/>
    </row>
    <row r="20" spans="1:14">
      <c r="A20" s="306" t="s">
        <v>263</v>
      </c>
      <c r="B20" s="307"/>
      <c r="C20" s="185" t="s">
        <v>264</v>
      </c>
      <c r="D20" s="308" t="s">
        <v>265</v>
      </c>
      <c r="E20" s="307"/>
      <c r="F20" s="186" t="s">
        <v>266</v>
      </c>
      <c r="G20" s="187">
        <v>2.4</v>
      </c>
      <c r="H20" s="309">
        <v>360</v>
      </c>
      <c r="I20" s="310"/>
      <c r="J20" s="307">
        <v>180</v>
      </c>
      <c r="K20" s="307"/>
      <c r="L20" s="307"/>
      <c r="M20" s="311">
        <f>G20*H20/J20</f>
        <v>4.8</v>
      </c>
      <c r="N20" s="312"/>
    </row>
    <row r="21" spans="1:14">
      <c r="A21" s="300" t="s">
        <v>267</v>
      </c>
      <c r="B21" s="301"/>
      <c r="C21" s="36" t="s">
        <v>77</v>
      </c>
      <c r="D21" s="313" t="s">
        <v>268</v>
      </c>
      <c r="E21" s="301"/>
      <c r="F21" s="37" t="s">
        <v>269</v>
      </c>
      <c r="G21" s="34">
        <v>2.7</v>
      </c>
      <c r="H21" s="302">
        <v>1</v>
      </c>
      <c r="I21" s="303"/>
      <c r="J21" s="301">
        <v>1</v>
      </c>
      <c r="K21" s="301"/>
      <c r="L21" s="301"/>
      <c r="M21" s="304">
        <f>G21*H21/J21</f>
        <v>2.7</v>
      </c>
      <c r="N21" s="305"/>
    </row>
    <row r="22" spans="1:14">
      <c r="A22" s="300" t="s">
        <v>270</v>
      </c>
      <c r="B22" s="301"/>
      <c r="C22" s="36" t="s">
        <v>77</v>
      </c>
      <c r="D22" s="301" t="s">
        <v>77</v>
      </c>
      <c r="E22" s="301"/>
      <c r="F22" s="37" t="s">
        <v>77</v>
      </c>
      <c r="G22" s="34" t="s">
        <v>77</v>
      </c>
      <c r="H22" s="302" t="s">
        <v>77</v>
      </c>
      <c r="I22" s="303"/>
      <c r="J22" s="301" t="s">
        <v>77</v>
      </c>
      <c r="K22" s="301"/>
      <c r="L22" s="301"/>
      <c r="M22" s="304" t="e">
        <f t="shared" ref="M22:M27" si="0">G22*H22/J22</f>
        <v>#VALUE!</v>
      </c>
      <c r="N22" s="305"/>
    </row>
    <row r="23" spans="1:14">
      <c r="A23" s="300" t="s">
        <v>271</v>
      </c>
      <c r="B23" s="301"/>
      <c r="C23" s="36" t="s">
        <v>77</v>
      </c>
      <c r="D23" s="301" t="s">
        <v>77</v>
      </c>
      <c r="E23" s="301"/>
      <c r="F23" s="37" t="s">
        <v>77</v>
      </c>
      <c r="G23" s="34" t="s">
        <v>77</v>
      </c>
      <c r="H23" s="302" t="s">
        <v>77</v>
      </c>
      <c r="I23" s="303"/>
      <c r="J23" s="301" t="s">
        <v>77</v>
      </c>
      <c r="K23" s="301"/>
      <c r="L23" s="301"/>
      <c r="M23" s="304" t="e">
        <f t="shared" si="0"/>
        <v>#VALUE!</v>
      </c>
      <c r="N23" s="305"/>
    </row>
    <row r="24" spans="1:14">
      <c r="A24" s="300" t="s">
        <v>272</v>
      </c>
      <c r="B24" s="301"/>
      <c r="C24" s="36" t="s">
        <v>77</v>
      </c>
      <c r="D24" s="301" t="s">
        <v>77</v>
      </c>
      <c r="E24" s="301"/>
      <c r="F24" s="37" t="s">
        <v>77</v>
      </c>
      <c r="G24" s="34" t="s">
        <v>77</v>
      </c>
      <c r="H24" s="302" t="s">
        <v>77</v>
      </c>
      <c r="I24" s="303"/>
      <c r="J24" s="301" t="s">
        <v>77</v>
      </c>
      <c r="K24" s="301"/>
      <c r="L24" s="301"/>
      <c r="M24" s="304" t="e">
        <f t="shared" si="0"/>
        <v>#VALUE!</v>
      </c>
      <c r="N24" s="305"/>
    </row>
    <row r="25" spans="1:14">
      <c r="A25" s="300" t="s">
        <v>273</v>
      </c>
      <c r="B25" s="301"/>
      <c r="C25" s="36" t="s">
        <v>77</v>
      </c>
      <c r="D25" s="301" t="s">
        <v>77</v>
      </c>
      <c r="E25" s="301"/>
      <c r="F25" s="37" t="s">
        <v>77</v>
      </c>
      <c r="G25" s="34" t="s">
        <v>77</v>
      </c>
      <c r="H25" s="302" t="s">
        <v>77</v>
      </c>
      <c r="I25" s="303"/>
      <c r="J25" s="301" t="s">
        <v>77</v>
      </c>
      <c r="K25" s="301"/>
      <c r="L25" s="301"/>
      <c r="M25" s="304" t="e">
        <f t="shared" si="0"/>
        <v>#VALUE!</v>
      </c>
      <c r="N25" s="305"/>
    </row>
    <row r="26" spans="1:14">
      <c r="A26" s="300" t="s">
        <v>274</v>
      </c>
      <c r="B26" s="301"/>
      <c r="C26" s="36" t="s">
        <v>77</v>
      </c>
      <c r="D26" s="301" t="s">
        <v>77</v>
      </c>
      <c r="E26" s="301"/>
      <c r="F26" s="37" t="s">
        <v>77</v>
      </c>
      <c r="G26" s="34" t="s">
        <v>77</v>
      </c>
      <c r="H26" s="302" t="s">
        <v>77</v>
      </c>
      <c r="I26" s="303"/>
      <c r="J26" s="301" t="s">
        <v>77</v>
      </c>
      <c r="K26" s="301"/>
      <c r="L26" s="301"/>
      <c r="M26" s="304" t="e">
        <f t="shared" si="0"/>
        <v>#VALUE!</v>
      </c>
      <c r="N26" s="305"/>
    </row>
    <row r="27" spans="1:14">
      <c r="A27" s="300" t="s">
        <v>275</v>
      </c>
      <c r="B27" s="301"/>
      <c r="C27" s="36" t="s">
        <v>77</v>
      </c>
      <c r="D27" s="301" t="s">
        <v>77</v>
      </c>
      <c r="E27" s="301"/>
      <c r="F27" s="37" t="s">
        <v>77</v>
      </c>
      <c r="G27" s="34" t="s">
        <v>77</v>
      </c>
      <c r="H27" s="302" t="s">
        <v>77</v>
      </c>
      <c r="I27" s="303"/>
      <c r="J27" s="301" t="s">
        <v>77</v>
      </c>
      <c r="K27" s="301"/>
      <c r="L27" s="301"/>
      <c r="M27" s="304" t="e">
        <f t="shared" si="0"/>
        <v>#VALUE!</v>
      </c>
      <c r="N27" s="305"/>
    </row>
    <row r="28" spans="1:14">
      <c r="A28" s="287" t="s">
        <v>276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9"/>
      <c r="M28" s="281">
        <f>SUMIF(M19:N27,"&lt;9E+307")</f>
        <v>7.5</v>
      </c>
      <c r="N28" s="290"/>
    </row>
    <row r="29" spans="1:14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3"/>
    </row>
    <row r="30" spans="1:14">
      <c r="A30" s="274" t="s">
        <v>277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6"/>
      <c r="M30" s="294">
        <f>M28</f>
        <v>7.5</v>
      </c>
      <c r="N30" s="295"/>
    </row>
    <row r="31" spans="1:14">
      <c r="A31" s="296"/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</row>
    <row r="32" spans="1:14">
      <c r="A32" s="297" t="s">
        <v>278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9"/>
    </row>
    <row r="33" spans="1:14">
      <c r="A33" s="280" t="s">
        <v>279</v>
      </c>
      <c r="B33" s="280"/>
      <c r="C33" s="278" t="s">
        <v>280</v>
      </c>
      <c r="D33" s="278"/>
      <c r="E33" s="38" t="s">
        <v>281</v>
      </c>
      <c r="F33" s="216">
        <v>14</v>
      </c>
      <c r="G33" s="216"/>
      <c r="H33" s="216"/>
      <c r="I33" s="280" t="s">
        <v>282</v>
      </c>
      <c r="J33" s="280"/>
      <c r="K33" s="280"/>
      <c r="L33" s="280"/>
      <c r="M33" s="279" t="s">
        <v>77</v>
      </c>
      <c r="N33" s="279"/>
    </row>
    <row r="34" spans="1:14">
      <c r="A34" s="280" t="s">
        <v>283</v>
      </c>
      <c r="B34" s="280"/>
      <c r="C34" s="278" t="s">
        <v>284</v>
      </c>
      <c r="D34" s="278"/>
      <c r="E34" s="38" t="s">
        <v>285</v>
      </c>
      <c r="F34" s="216" t="s">
        <v>286</v>
      </c>
      <c r="G34" s="216"/>
      <c r="H34" s="216"/>
      <c r="I34" s="280" t="s">
        <v>287</v>
      </c>
      <c r="J34" s="280"/>
      <c r="K34" s="280"/>
      <c r="L34" s="280"/>
      <c r="M34" s="279">
        <v>180</v>
      </c>
      <c r="N34" s="279"/>
    </row>
    <row r="35" spans="1:14">
      <c r="A35" s="280" t="s">
        <v>288</v>
      </c>
      <c r="B35" s="280"/>
      <c r="C35" s="278">
        <v>680</v>
      </c>
      <c r="D35" s="278"/>
      <c r="E35" s="278" t="s">
        <v>289</v>
      </c>
      <c r="F35" s="216" t="s">
        <v>331</v>
      </c>
      <c r="G35" s="216"/>
      <c r="H35" s="216"/>
      <c r="I35" s="280" t="s">
        <v>290</v>
      </c>
      <c r="J35" s="280"/>
      <c r="K35" s="280"/>
      <c r="L35" s="280"/>
      <c r="M35" s="279">
        <v>4200</v>
      </c>
      <c r="N35" s="279"/>
    </row>
    <row r="36" spans="1:14">
      <c r="A36" s="280" t="s">
        <v>291</v>
      </c>
      <c r="B36" s="280"/>
      <c r="C36" s="278" t="s">
        <v>330</v>
      </c>
      <c r="D36" s="278"/>
      <c r="E36" s="278"/>
      <c r="F36" s="216"/>
      <c r="G36" s="216"/>
      <c r="H36" s="216"/>
      <c r="I36" s="280" t="s">
        <v>292</v>
      </c>
      <c r="J36" s="280"/>
      <c r="K36" s="280"/>
      <c r="L36" s="280"/>
      <c r="M36" s="281">
        <f>M35/M34</f>
        <v>23.333333333333332</v>
      </c>
      <c r="N36" s="281"/>
    </row>
    <row r="37" spans="1:14" ht="13.5" customHeight="1">
      <c r="A37" s="282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3"/>
    </row>
    <row r="38" spans="1:14" ht="19.5" customHeight="1">
      <c r="A38" s="284" t="s">
        <v>293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6"/>
    </row>
    <row r="39" spans="1:14">
      <c r="A39" s="268" t="s">
        <v>294</v>
      </c>
      <c r="B39" s="268"/>
      <c r="C39" s="268"/>
      <c r="D39" s="268"/>
      <c r="E39" s="216" t="s">
        <v>332</v>
      </c>
      <c r="F39" s="216"/>
      <c r="G39" s="279" t="s">
        <v>166</v>
      </c>
      <c r="H39" s="216" t="s">
        <v>332</v>
      </c>
      <c r="I39" s="216"/>
      <c r="J39" s="216"/>
      <c r="K39" s="216"/>
      <c r="L39" s="216"/>
      <c r="M39" s="216"/>
      <c r="N39" s="216"/>
    </row>
    <row r="40" spans="1:14">
      <c r="A40" s="268" t="s">
        <v>295</v>
      </c>
      <c r="B40" s="268"/>
      <c r="C40" s="268"/>
      <c r="D40" s="268"/>
      <c r="E40" s="216" t="s">
        <v>332</v>
      </c>
      <c r="F40" s="216"/>
      <c r="G40" s="279"/>
      <c r="H40" s="216"/>
      <c r="I40" s="216"/>
      <c r="J40" s="216"/>
      <c r="K40" s="216"/>
      <c r="L40" s="216"/>
      <c r="M40" s="216"/>
      <c r="N40" s="216"/>
    </row>
    <row r="41" spans="1:14" ht="13.5" customHeight="1">
      <c r="A41" s="268" t="s">
        <v>296</v>
      </c>
      <c r="B41" s="268"/>
      <c r="C41" s="268"/>
      <c r="D41" s="268"/>
      <c r="E41" s="216" t="s">
        <v>332</v>
      </c>
      <c r="F41" s="216"/>
      <c r="G41" s="279"/>
      <c r="H41" s="216"/>
      <c r="I41" s="216"/>
      <c r="J41" s="216"/>
      <c r="K41" s="216"/>
      <c r="L41" s="216"/>
      <c r="M41" s="216"/>
      <c r="N41" s="216"/>
    </row>
    <row r="42" spans="1:14">
      <c r="A42" s="269" t="s">
        <v>297</v>
      </c>
      <c r="B42" s="269"/>
      <c r="C42" s="269"/>
      <c r="D42" s="269"/>
      <c r="E42" s="270">
        <v>0</v>
      </c>
      <c r="F42" s="270"/>
      <c r="G42" s="279"/>
      <c r="H42" s="216"/>
      <c r="I42" s="216"/>
      <c r="J42" s="216"/>
      <c r="K42" s="216"/>
      <c r="L42" s="216"/>
      <c r="M42" s="216"/>
      <c r="N42" s="216"/>
    </row>
    <row r="43" spans="1:14" s="19" customFormat="1">
      <c r="A43" s="271"/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3"/>
    </row>
    <row r="44" spans="1:14">
      <c r="A44" s="274" t="s">
        <v>298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6"/>
      <c r="M44" s="277">
        <f>M36+E42</f>
        <v>23.333333333333332</v>
      </c>
      <c r="N44" s="277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299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E8" sqref="E8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55" t="s">
        <v>300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15"/>
      <c r="S1" s="15"/>
      <c r="T1" s="15"/>
      <c r="U1" s="15"/>
    </row>
    <row r="2" spans="1:21" s="1" customFormat="1">
      <c r="A2" s="248" t="s">
        <v>136</v>
      </c>
      <c r="B2" s="248"/>
      <c r="C2" s="248"/>
      <c r="D2" s="246" t="s">
        <v>53</v>
      </c>
      <c r="E2" s="246"/>
      <c r="F2" s="246"/>
      <c r="G2" s="246"/>
      <c r="H2" s="3" t="s">
        <v>54</v>
      </c>
      <c r="I2" s="190"/>
      <c r="J2" s="190"/>
      <c r="K2" s="190"/>
      <c r="L2" s="190"/>
      <c r="M2" s="356" t="s">
        <v>229</v>
      </c>
      <c r="N2" s="356"/>
      <c r="O2" s="356"/>
      <c r="P2" s="356"/>
      <c r="Q2" s="356"/>
    </row>
    <row r="3" spans="1:21" s="1" customFormat="1">
      <c r="A3" s="234" t="s">
        <v>137</v>
      </c>
      <c r="B3" s="234"/>
      <c r="C3" s="234"/>
      <c r="D3" s="237" t="s">
        <v>336</v>
      </c>
      <c r="E3" s="237"/>
      <c r="F3" s="237"/>
      <c r="G3" s="237"/>
      <c r="H3" s="237"/>
      <c r="I3" s="237"/>
      <c r="J3" s="237"/>
      <c r="K3" s="237"/>
      <c r="L3" s="237"/>
      <c r="M3" s="248" t="s">
        <v>301</v>
      </c>
      <c r="N3" s="248"/>
      <c r="O3" s="248"/>
      <c r="P3" s="248"/>
      <c r="Q3" s="248"/>
    </row>
    <row r="4" spans="1:21" ht="13.5" customHeight="1">
      <c r="A4" s="351" t="s">
        <v>58</v>
      </c>
      <c r="B4" s="351" t="s">
        <v>60</v>
      </c>
      <c r="C4" s="351" t="s">
        <v>302</v>
      </c>
      <c r="D4" s="351" t="s">
        <v>139</v>
      </c>
      <c r="E4" s="351" t="s">
        <v>124</v>
      </c>
      <c r="F4" s="351" t="s">
        <v>303</v>
      </c>
      <c r="G4" s="351" t="s">
        <v>304</v>
      </c>
      <c r="H4" s="351" t="s">
        <v>305</v>
      </c>
      <c r="I4" s="351" t="s">
        <v>306</v>
      </c>
      <c r="J4" s="351" t="s">
        <v>307</v>
      </c>
      <c r="K4" s="351"/>
      <c r="L4" s="352" t="s">
        <v>308</v>
      </c>
      <c r="M4" s="352"/>
      <c r="N4" s="352"/>
      <c r="O4" s="353" t="s">
        <v>309</v>
      </c>
      <c r="P4" s="353" t="s">
        <v>310</v>
      </c>
      <c r="Q4" s="353" t="s">
        <v>27</v>
      </c>
    </row>
    <row r="5" spans="1:21" ht="24" customHeight="1">
      <c r="A5" s="351"/>
      <c r="B5" s="351"/>
      <c r="C5" s="351"/>
      <c r="D5" s="351"/>
      <c r="E5" s="351"/>
      <c r="F5" s="351"/>
      <c r="G5" s="351"/>
      <c r="H5" s="351"/>
      <c r="I5" s="351"/>
      <c r="J5" s="4" t="s">
        <v>67</v>
      </c>
      <c r="K5" s="4" t="s">
        <v>311</v>
      </c>
      <c r="L5" s="4" t="s">
        <v>312</v>
      </c>
      <c r="M5" s="8" t="s">
        <v>313</v>
      </c>
      <c r="N5" s="8" t="s">
        <v>89</v>
      </c>
      <c r="O5" s="354"/>
      <c r="P5" s="354"/>
      <c r="Q5" s="354"/>
    </row>
    <row r="6" spans="1:21">
      <c r="A6" s="4">
        <v>1</v>
      </c>
      <c r="B6" s="5" t="s">
        <v>77</v>
      </c>
      <c r="C6" s="5" t="s">
        <v>77</v>
      </c>
      <c r="D6" s="5" t="s">
        <v>314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315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316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317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318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319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320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321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322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50" t="s">
        <v>89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323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