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815" windowHeight="7860" tabRatio="866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N15" i="14" l="1"/>
  <c r="M15" i="14"/>
  <c r="L15" i="14"/>
  <c r="P15" i="14"/>
  <c r="D26" i="1" s="1"/>
  <c r="M36" i="10"/>
  <c r="M44" i="10" s="1"/>
  <c r="D28" i="1" s="1"/>
  <c r="M27" i="10"/>
  <c r="M26" i="10"/>
  <c r="M25" i="10"/>
  <c r="M24" i="10"/>
  <c r="M23" i="10"/>
  <c r="M22" i="10"/>
  <c r="M21" i="10"/>
  <c r="M20" i="10"/>
  <c r="M19" i="10"/>
  <c r="M28" i="10" s="1"/>
  <c r="M30" i="10" s="1"/>
  <c r="D27" i="1" s="1"/>
  <c r="U9" i="15"/>
  <c r="S9" i="15"/>
  <c r="P9" i="15"/>
  <c r="O9" i="15" s="1"/>
  <c r="V9" i="15" s="1"/>
  <c r="G9" i="15"/>
  <c r="T9" i="15" s="1"/>
  <c r="U8" i="15"/>
  <c r="S8" i="15"/>
  <c r="P8" i="15"/>
  <c r="O8" i="15"/>
  <c r="V8" i="15" s="1"/>
  <c r="G8" i="15"/>
  <c r="T8" i="15" s="1"/>
  <c r="U7" i="15"/>
  <c r="S7" i="15"/>
  <c r="P7" i="15"/>
  <c r="O7" i="15" s="1"/>
  <c r="V7" i="15" s="1"/>
  <c r="G7" i="15"/>
  <c r="T7" i="15" s="1"/>
  <c r="U6" i="15"/>
  <c r="S6" i="15"/>
  <c r="P6" i="15"/>
  <c r="O6" i="15"/>
  <c r="V6" i="15" s="1"/>
  <c r="G6" i="15"/>
  <c r="I11" i="4"/>
  <c r="H11" i="4"/>
  <c r="P10" i="4"/>
  <c r="P11" i="4" s="1"/>
  <c r="D15" i="1" s="1"/>
  <c r="O10" i="4"/>
  <c r="Q10" i="4" s="1"/>
  <c r="P25" i="3"/>
  <c r="P26" i="3" s="1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N11" i="2"/>
  <c r="O11" i="2" s="1"/>
  <c r="M11" i="2"/>
  <c r="Q10" i="2"/>
  <c r="R10" i="2" s="1"/>
  <c r="O10" i="2"/>
  <c r="Q9" i="2"/>
  <c r="R9" i="2" s="1"/>
  <c r="O9" i="2"/>
  <c r="R8" i="2"/>
  <c r="Q8" i="2"/>
  <c r="O8" i="2"/>
  <c r="Q7" i="2"/>
  <c r="R7" i="2" s="1"/>
  <c r="O7" i="2"/>
  <c r="Q6" i="2"/>
  <c r="O6" i="2"/>
  <c r="T6" i="15" l="1"/>
  <c r="P20" i="3"/>
  <c r="P28" i="3" s="1"/>
  <c r="D14" i="1" s="1"/>
  <c r="Q11" i="2"/>
  <c r="O15" i="14"/>
  <c r="R6" i="2"/>
  <c r="R11" i="2" s="1"/>
  <c r="D13" i="1" s="1"/>
  <c r="Q11" i="4"/>
  <c r="D16" i="1" s="1"/>
  <c r="D12" i="1" l="1"/>
  <c r="D17" i="1" l="1"/>
  <c r="C8" i="9" l="1"/>
  <c r="D21" i="1" s="1"/>
  <c r="C7" i="9"/>
  <c r="D20" i="1" s="1"/>
  <c r="D22" i="1"/>
  <c r="C6" i="9"/>
  <c r="D19" i="1" s="1"/>
  <c r="D18" i="1" l="1"/>
  <c r="D23" i="1" s="1"/>
  <c r="D24" i="1" l="1"/>
  <c r="D25" i="1" l="1"/>
  <c r="D29" i="1" l="1"/>
  <c r="E9" i="1" l="1"/>
  <c r="F9" i="1" s="1"/>
  <c r="G9" i="1" s="1"/>
  <c r="E29" i="1"/>
  <c r="E14" i="1"/>
  <c r="E28" i="1"/>
  <c r="E27" i="1"/>
  <c r="E26" i="1"/>
  <c r="E15" i="1"/>
  <c r="E16" i="1"/>
  <c r="E13" i="1"/>
  <c r="E12" i="1"/>
  <c r="E17" i="1"/>
  <c r="E19" i="1"/>
  <c r="E21" i="1"/>
  <c r="E20" i="1"/>
  <c r="E22" i="1"/>
  <c r="E23" i="1"/>
  <c r="E18" i="1"/>
  <c r="E24" i="1"/>
  <c r="E25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rFont val="宋体"/>
            <family val="3"/>
            <charset val="134"/>
          </rPr>
          <t>如10m*3m*2m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<sst xmlns="http://schemas.openxmlformats.org/spreadsheetml/2006/main" count="833" uniqueCount="329">
  <si>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</si>
  <si>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</si>
  <si>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</si>
  <si>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</si>
  <si>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</si>
  <si>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车型：拓陆者</t>
  </si>
  <si>
    <t>币种：人民币（元）</t>
  </si>
  <si>
    <t>供应商代码：A1093</t>
  </si>
  <si>
    <t>车型代码：P203</t>
  </si>
  <si>
    <t>税：不含税(注明除外)</t>
  </si>
  <si>
    <t>填表日期：2020.08.20</t>
  </si>
  <si>
    <t>零件件号：</t>
  </si>
  <si>
    <t>P1681020142A0</t>
  </si>
  <si>
    <t>年份</t>
  </si>
  <si>
    <t>SOP+1</t>
  </si>
  <si>
    <t>SOP+2</t>
  </si>
  <si>
    <t>SOP+3</t>
  </si>
  <si>
    <t>零件名称：</t>
  </si>
  <si>
    <t>副驾驶员座椅总成</t>
  </si>
  <si>
    <t>每年降幅〔%〕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</si>
  <si>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</si>
  <si>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</si>
  <si>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</si>
  <si>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</si>
  <si>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</si>
  <si>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</si>
  <si>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</si>
  <si>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</si>
  <si>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</si>
  <si>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</si>
  <si>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</si>
  <si>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</si>
  <si>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</si>
  <si>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</si>
  <si>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</si>
  <si>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</si>
  <si>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</si>
  <si>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</si>
  <si>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</si>
  <si>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</si>
  <si>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</si>
  <si>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t>增值税税率：13%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</si>
  <si>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</si>
  <si>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</si>
  <si>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含税，增值税税率：13 %</t>
  </si>
  <si>
    <t>K、包装费用</t>
  </si>
  <si>
    <t>L、运输费用</t>
  </si>
  <si>
    <t>含税，增值税税率：9 %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</si>
  <si>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</si>
  <si>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</si>
  <si>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t xml:space="preserve"> </t>
  </si>
  <si>
    <t>原材料明细表</t>
  </si>
  <si>
    <t>供应商 (盖章):</t>
  </si>
  <si>
    <t>北京光华荣昌汽车部件有限公司</t>
  </si>
  <si>
    <t>车型：</t>
  </si>
  <si>
    <t>拓陆者</t>
  </si>
  <si>
    <t>以下不含税</t>
  </si>
  <si>
    <t xml:space="preserve">报价填写日期:2020.08.20  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</si>
  <si>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</si>
  <si>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</si>
  <si>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</si>
  <si>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</si>
  <si>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</si>
  <si>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</si>
  <si>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</si>
  <si>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</si>
  <si>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</si>
  <si>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</si>
  <si>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</si>
  <si>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</si>
  <si>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</si>
  <si>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</si>
  <si>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</si>
  <si>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</si>
  <si>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</si>
  <si>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</si>
  <si>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</si>
  <si>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/</t>
  </si>
  <si>
    <t>副司机坐垫泡沫</t>
  </si>
  <si>
    <t>泡沫</t>
  </si>
  <si>
    <t xml:space="preserve">KG </t>
  </si>
  <si>
    <t>副司机靠背泡沫</t>
  </si>
  <si>
    <t>护面主料</t>
  </si>
  <si>
    <t>MR906打孔</t>
  </si>
  <si>
    <t>延米</t>
  </si>
  <si>
    <t>护面辅料</t>
  </si>
  <si>
    <t>MR906不打孔</t>
  </si>
  <si>
    <t>MR906I不打孔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</si>
  <si>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</si>
  <si>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</si>
  <si>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</si>
  <si>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</si>
  <si>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</si>
  <si>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 xml:space="preserve">报价填写日期: 2020.08.20  </t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</si>
  <si>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</si>
  <si>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</si>
  <si>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</si>
  <si>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</si>
  <si>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</si>
  <si>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</si>
  <si>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</si>
  <si>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副驾驶员靠背骨架总成</t>
  </si>
  <si>
    <t>副驾左侧调角器总成</t>
  </si>
  <si>
    <t>副驾右侧调角器总成</t>
  </si>
  <si>
    <t>驾驶员座椅主动枕管总成</t>
  </si>
  <si>
    <t>驾驶员座椅自由枕管</t>
  </si>
  <si>
    <t>前排头枕总成（皮革）</t>
  </si>
  <si>
    <t>副驾驶员滑轨总成</t>
  </si>
  <si>
    <t>副驾安全带固定板总成</t>
  </si>
  <si>
    <t>副驾安全带垫片钣金</t>
  </si>
  <si>
    <t>副驾座框本体总成</t>
  </si>
  <si>
    <t>SBR</t>
  </si>
  <si>
    <t>标准件</t>
  </si>
  <si>
    <t>加热垫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</si>
  <si>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</si>
  <si>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</si>
  <si>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</si>
  <si>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</si>
  <si>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</si>
  <si>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</si>
  <si>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</si>
  <si>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</si>
  <si>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</si>
  <si>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</si>
  <si>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</si>
  <si>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</si>
  <si>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电泳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</si>
  <si>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</si>
  <si>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</si>
  <si>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</si>
  <si>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</si>
  <si>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</si>
  <si>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</si>
  <si>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</si>
  <si>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</si>
  <si>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</si>
  <si>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</si>
  <si>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</si>
  <si>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</si>
  <si>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</si>
  <si>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</si>
  <si>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</si>
  <si>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</si>
  <si>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</si>
  <si>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</si>
  <si>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</si>
  <si>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</si>
  <si>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</si>
  <si>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</si>
  <si>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</si>
  <si>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发泡工序</t>
  </si>
  <si>
    <t>发泡机</t>
  </si>
  <si>
    <t>面套</t>
  </si>
  <si>
    <t>面套裁剪</t>
  </si>
  <si>
    <t>人工电裁剪</t>
  </si>
  <si>
    <t>面套缝制</t>
  </si>
  <si>
    <t>人工缝纫机</t>
  </si>
  <si>
    <t>组装</t>
  </si>
  <si>
    <t>装配</t>
  </si>
  <si>
    <t>组装线/检具</t>
  </si>
  <si>
    <t>菱形格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</si>
  <si>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</si>
  <si>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</si>
  <si>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</si>
  <si>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</si>
  <si>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</si>
  <si>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</si>
  <si>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</si>
  <si>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</si>
  <si>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</si>
  <si>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</si>
  <si>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</si>
  <si>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</si>
  <si>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</si>
  <si>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</si>
  <si>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</si>
  <si>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</si>
  <si>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</si>
  <si>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</si>
  <si>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</si>
  <si>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</si>
  <si>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</si>
  <si>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</si>
  <si>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</si>
  <si>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</si>
  <si>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</si>
  <si>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</si>
  <si>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</si>
  <si>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</si>
  <si>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 xml:space="preserve">KM四组份发泡机 </t>
  </si>
  <si>
    <t xml:space="preserve">FJM103/GC02618-1-DQ </t>
  </si>
  <si>
    <t>缝纫机</t>
  </si>
  <si>
    <t>组装、包装、入库</t>
  </si>
  <si>
    <t>21m*1.1m/GR-Aumark-CF-01</t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</si>
  <si>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</si>
  <si>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</si>
  <si>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</si>
  <si>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</si>
  <si>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</si>
  <si>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</si>
  <si>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供应商 (盖章):北京光华荣昌汽车部件有限公司</t>
  </si>
  <si>
    <t>报价填写日期:2020.08.20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</si>
  <si>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</si>
  <si>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</si>
  <si>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</si>
  <si>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</si>
  <si>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</si>
  <si>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</si>
  <si>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</si>
  <si>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</si>
  <si>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</si>
  <si>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</si>
  <si>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</si>
  <si>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</si>
  <si>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</si>
  <si>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</si>
  <si>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</si>
  <si>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</si>
  <si>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</si>
  <si>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</si>
  <si>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</si>
  <si>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</si>
  <si>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</si>
  <si>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</si>
  <si>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</si>
  <si>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r>
      <rPr>
        <b/>
        <sz val="11"/>
        <color indexed="8"/>
        <rFont val="Arial"/>
        <family val="2"/>
      </rPr>
      <t xml:space="preserve"> 1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 </t>
    </r>
    <r>
      <rPr>
        <b/>
        <sz val="11"/>
        <color indexed="8"/>
        <rFont val="宋体"/>
        <family val="3"/>
        <charset val="134"/>
      </rPr>
      <t>纸箱包装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</si>
  <si>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1"/>
        <color indexed="8"/>
        <rFont val="Arial"/>
        <family val="2"/>
      </rPr>
      <t xml:space="preserve"> 3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可重复使用包装</t>
    </r>
    <r>
      <rPr>
        <b/>
        <sz val="11"/>
        <color indexed="8"/>
        <rFont val="Arial"/>
        <family val="2"/>
      </rPr>
      <t xml:space="preserve"> </t>
    </r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</si>
  <si>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</si>
  <si>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</si>
  <si>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</si>
  <si>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</si>
  <si>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</si>
  <si>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</si>
  <si>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</si>
  <si>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</si>
  <si>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</si>
  <si>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</si>
  <si>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</si>
  <si>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r>
      <rPr>
        <b/>
        <sz val="11"/>
        <color indexed="8"/>
        <rFont val="Arial"/>
        <family val="2"/>
      </rPr>
      <t>2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木箱包装或托盘</t>
    </r>
    <r>
      <rPr>
        <b/>
        <sz val="11"/>
        <color indexed="8"/>
        <rFont val="Arial"/>
        <family val="2"/>
      </rPr>
      <t xml:space="preserve"> </t>
    </r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</si>
  <si>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</si>
  <si>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</si>
  <si>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</si>
  <si>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</si>
  <si>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</si>
  <si>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</si>
  <si>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</si>
  <si>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</si>
  <si>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</si>
  <si>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</si>
  <si>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</si>
  <si>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</si>
  <si>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</si>
  <si>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</si>
  <si>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</si>
  <si>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</si>
  <si>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</si>
  <si>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</si>
  <si>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</si>
  <si>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</si>
  <si>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t>5t</t>
  </si>
  <si>
    <t>叠层间隔离防护</t>
  </si>
  <si>
    <t>kg</t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</si>
  <si>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</si>
  <si>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t>无纺布</t>
  </si>
  <si>
    <t>个</t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</si>
  <si>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</si>
  <si>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</si>
  <si>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</si>
  <si>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</si>
  <si>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</si>
  <si>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</si>
  <si>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</si>
  <si>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</si>
  <si>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</si>
  <si>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</si>
  <si>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株洲</t>
  </si>
  <si>
    <r>
      <rPr>
        <sz val="10"/>
        <rFont val="宋体"/>
        <family val="3"/>
        <charset val="134"/>
      </rPr>
      <t>车辆吨位数：</t>
    </r>
    <r>
      <rPr>
        <sz val="10"/>
        <rFont val="Arial"/>
        <family val="2"/>
      </rPr>
      <t xml:space="preserve"> </t>
    </r>
  </si>
  <si>
    <t xml:space="preserve">包装箱（或料架）数/车： </t>
  </si>
  <si>
    <t>交货地：</t>
  </si>
  <si>
    <t>佛山</t>
  </si>
  <si>
    <t>车辆长宽高：</t>
  </si>
  <si>
    <t>9.6*2.3*2.3</t>
  </si>
  <si>
    <r>
      <rPr>
        <sz val="10"/>
        <rFont val="宋体"/>
        <family val="3"/>
        <charset val="134"/>
      </rP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</si>
  <si>
    <t>运输距（Km）：</t>
  </si>
  <si>
    <t xml:space="preserve">车辆类型： </t>
  </si>
  <si>
    <r>
      <rPr>
        <sz val="10"/>
        <rFont val="宋体"/>
        <family val="3"/>
        <charset val="134"/>
      </rP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</si>
  <si>
    <t>运输公司：</t>
  </si>
  <si>
    <r>
      <rPr>
        <sz val="10"/>
        <rFont val="宋体"/>
        <family val="3"/>
        <charset val="134"/>
      </rP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</si>
  <si>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</si>
  <si>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</si>
  <si>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</si>
  <si>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</si>
  <si>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</si>
  <si>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</si>
  <si>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</si>
  <si>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</si>
  <si>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报价填写日期: 2020.08.20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</si>
  <si>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</si>
  <si>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</si>
  <si>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</si>
  <si>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</si>
  <si>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</si>
  <si>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</si>
  <si>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</si>
  <si>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</si>
  <si>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</si>
  <si>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</si>
  <si>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</si>
  <si>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</si>
  <si>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冲压模具费</t>
  </si>
  <si>
    <t>塑料件模具</t>
  </si>
  <si>
    <t>焊接夹具费</t>
  </si>
  <si>
    <t>焊接检具费</t>
  </si>
  <si>
    <t>装配工装费用</t>
  </si>
  <si>
    <t>装配工装检具费用</t>
  </si>
  <si>
    <t>发泡模具费用</t>
  </si>
  <si>
    <t>发泡检具费用</t>
  </si>
  <si>
    <t>总成检具费</t>
  </si>
  <si>
    <t>（第8页，共8页）</t>
  </si>
  <si>
    <t>供应商名称（盖章）：北京光华荣昌汽车部件有限公司</t>
    <phoneticPr fontId="26" type="noConversion"/>
  </si>
  <si>
    <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王庆岭</t>
    </r>
    <phoneticPr fontId="26" type="noConversion"/>
  </si>
  <si>
    <r>
      <t>Email:</t>
    </r>
    <r>
      <rPr>
        <sz val="10"/>
        <rFont val="Times New Roman"/>
        <family val="1"/>
      </rPr>
      <t>wangqingling@bjghrc.com</t>
    </r>
    <phoneticPr fontId="26" type="noConversion"/>
  </si>
  <si>
    <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</t>
    </r>
    <r>
      <rPr>
        <sz val="10"/>
        <rFont val="Times New Roman"/>
        <family val="1"/>
      </rPr>
      <t>18601235506</t>
    </r>
    <phoneticPr fontId="26" type="noConversion"/>
  </si>
  <si>
    <t>零件图号/名称:P1681020142A0/副驾驶员座椅总成</t>
    <phoneticPr fontId="26" type="noConversion"/>
  </si>
  <si>
    <t>零件图号/名称:P1681020142A0/副驾驶员座椅总成</t>
    <phoneticPr fontId="26" type="noConversion"/>
  </si>
  <si>
    <t>P1681020142A0/副驾驶员座椅总成</t>
    <phoneticPr fontId="26" type="noConversion"/>
  </si>
  <si>
    <t>/</t>
    <phoneticPr fontId="26" type="noConversion"/>
  </si>
  <si>
    <t>厢式货车</t>
    <phoneticPr fontId="26" type="noConversion"/>
  </si>
  <si>
    <r>
      <t>P1681020142A0</t>
    </r>
    <r>
      <rPr>
        <sz val="11"/>
        <color theme="1"/>
        <rFont val="宋体"/>
        <family val="3"/>
        <charset val="134"/>
        <scheme val="minor"/>
      </rPr>
      <t>/</t>
    </r>
    <r>
      <rPr>
        <sz val="11"/>
        <color theme="1"/>
        <rFont val="宋体"/>
        <charset val="134"/>
        <scheme val="minor"/>
      </rPr>
      <t>副驾驶员座椅总成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</si>
</sst>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_ &quot;￥&quot;* #,##0.00_ ;_ &quot;￥&quot;* \-#,##0.00_ ;_ &quot;￥&quot;* &quot;-&quot;??_ ;_ @_ "/>
    <numFmt numFmtId="177" formatCode="0_ "/>
    <numFmt numFmtId="178" formatCode="0.0"/>
    <numFmt numFmtId="179" formatCode="0.00_ "/>
    <numFmt numFmtId="180" formatCode="#,##0.0000_ ;\-#,##0.0000\ "/>
    <numFmt numFmtId="181" formatCode="0;[Red]0"/>
    <numFmt numFmtId="182" formatCode="_(* #,##0.00_);_(* \(#,##0.00\);_(* &quot;-&quot;??_);_(@_)"/>
    <numFmt numFmtId="183" formatCode="#,##0.00_ ;\-#,##0.00\ "/>
    <numFmt numFmtId="184" formatCode="0.000_ "/>
    <numFmt numFmtId="185" formatCode="#,##0.00_ "/>
    <numFmt numFmtId="186" formatCode="0.00;[Red]0.00"/>
    <numFmt numFmtId="187" formatCode="0.0%"/>
    <numFmt numFmtId="188" formatCode="_ * #,##0_ ;_ * \-#,##0_ ;_ * &quot;-&quot;??_ ;_ @_ "/>
    <numFmt numFmtId="189" formatCode="0.0_ "/>
  </numFmts>
  <fonts count="57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38" fillId="0" borderId="0"/>
    <xf numFmtId="9" fontId="39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8" fillId="0" borderId="0">
      <alignment vertical="center"/>
    </xf>
    <xf numFmtId="0" fontId="40" fillId="10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12" fillId="0" borderId="0"/>
    <xf numFmtId="0" fontId="38" fillId="0" borderId="0">
      <alignment vertical="center"/>
    </xf>
    <xf numFmtId="0" fontId="6" fillId="0" borderId="0">
      <alignment vertical="top"/>
    </xf>
    <xf numFmtId="0" fontId="41" fillId="11" borderId="0" applyNumberFormat="0" applyBorder="0" applyAlignment="0" applyProtection="0">
      <alignment vertical="center"/>
    </xf>
    <xf numFmtId="176" fontId="38" fillId="0" borderId="0" applyFont="0" applyFill="0" applyBorder="0" applyAlignment="0" applyProtection="0"/>
    <xf numFmtId="182" fontId="38" fillId="0" borderId="0" applyFont="0" applyFill="0" applyBorder="0" applyAlignment="0" applyProtection="0"/>
  </cellStyleXfs>
  <cellXfs count="35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0" applyFont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177" fontId="5" fillId="0" borderId="1" xfId="3" applyNumberFormat="1" applyFont="1" applyBorder="1" applyAlignment="1">
      <alignment horizontal="center" vertical="center" wrapText="1"/>
    </xf>
    <xf numFmtId="177" fontId="5" fillId="0" borderId="2" xfId="3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0" fontId="6" fillId="5" borderId="2" xfId="8" applyNumberFormat="1" applyFont="1" applyFill="1" applyBorder="1" applyAlignment="1">
      <alignment horizontal="center" vertical="center"/>
    </xf>
    <xf numFmtId="177" fontId="5" fillId="0" borderId="1" xfId="3" applyNumberFormat="1" applyFont="1" applyFill="1" applyBorder="1" applyAlignment="1">
      <alignment horizontal="center" vertical="center" wrapText="1"/>
    </xf>
    <xf numFmtId="179" fontId="5" fillId="6" borderId="1" xfId="0" applyNumberFormat="1" applyFont="1" applyFill="1" applyBorder="1" applyAlignment="1">
      <alignment horizontal="center" vertical="center"/>
    </xf>
    <xf numFmtId="180" fontId="7" fillId="6" borderId="1" xfId="8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vertical="center"/>
    </xf>
    <xf numFmtId="0" fontId="11" fillId="2" borderId="5" xfId="8" applyFont="1" applyFill="1" applyBorder="1" applyAlignment="1">
      <alignment horizontal="left" vertical="center"/>
    </xf>
    <xf numFmtId="0" fontId="12" fillId="2" borderId="0" xfId="8" applyFont="1" applyFill="1" applyBorder="1" applyAlignment="1">
      <alignment vertical="center"/>
    </xf>
    <xf numFmtId="0" fontId="7" fillId="2" borderId="0" xfId="8" applyFont="1" applyFill="1" applyBorder="1" applyAlignment="1">
      <alignment horizontal="left" vertical="center"/>
    </xf>
    <xf numFmtId="0" fontId="7" fillId="2" borderId="0" xfId="8" applyFont="1" applyFill="1" applyBorder="1" applyAlignment="1">
      <alignment vertical="center"/>
    </xf>
    <xf numFmtId="0" fontId="0" fillId="0" borderId="0" xfId="0" applyBorder="1" applyAlignment="1"/>
    <xf numFmtId="0" fontId="13" fillId="2" borderId="6" xfId="8" applyFont="1" applyFill="1" applyBorder="1" applyAlignment="1">
      <alignment horizontal="center" vertical="center" wrapText="1"/>
    </xf>
    <xf numFmtId="0" fontId="6" fillId="2" borderId="11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/>
    </xf>
    <xf numFmtId="0" fontId="11" fillId="2" borderId="12" xfId="8" applyFont="1" applyFill="1" applyBorder="1" applyAlignment="1">
      <alignment horizontal="left" vertical="center"/>
    </xf>
    <xf numFmtId="0" fontId="7" fillId="2" borderId="13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horizontal="left" vertical="center"/>
    </xf>
    <xf numFmtId="0" fontId="6" fillId="2" borderId="0" xfId="8" applyFont="1" applyFill="1" applyBorder="1" applyAlignment="1">
      <alignment vertical="center"/>
    </xf>
    <xf numFmtId="0" fontId="6" fillId="2" borderId="1" xfId="8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/>
    </xf>
    <xf numFmtId="0" fontId="5" fillId="0" borderId="1" xfId="4" applyFont="1" applyFill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7" fillId="2" borderId="0" xfId="8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11" fillId="2" borderId="13" xfId="8" applyFont="1" applyFill="1" applyBorder="1" applyAlignment="1">
      <alignment horizontal="left" vertical="center"/>
    </xf>
    <xf numFmtId="0" fontId="7" fillId="2" borderId="14" xfId="8" applyFont="1" applyFill="1" applyBorder="1" applyAlignment="1">
      <alignment horizontal="left" vertical="center"/>
    </xf>
    <xf numFmtId="0" fontId="13" fillId="2" borderId="1" xfId="8" applyFont="1" applyFill="1" applyBorder="1" applyAlignment="1">
      <alignment horizontal="center" vertical="center" wrapText="1"/>
    </xf>
    <xf numFmtId="0" fontId="7" fillId="2" borderId="15" xfId="8" applyFont="1" applyFill="1" applyBorder="1" applyAlignment="1">
      <alignment horizontal="center" vertical="center" wrapText="1"/>
    </xf>
    <xf numFmtId="0" fontId="6" fillId="2" borderId="15" xfId="8" applyFont="1" applyFill="1" applyBorder="1" applyAlignment="1">
      <alignment horizontal="center" vertical="center"/>
    </xf>
    <xf numFmtId="2" fontId="7" fillId="6" borderId="15" xfId="8" applyNumberFormat="1" applyFont="1" applyFill="1" applyBorder="1" applyAlignment="1">
      <alignment horizontal="center" vertical="center"/>
    </xf>
    <xf numFmtId="0" fontId="0" fillId="0" borderId="16" xfId="0" applyBorder="1" applyAlignment="1"/>
    <xf numFmtId="0" fontId="17" fillId="0" borderId="0" xfId="8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0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2" fontId="23" fillId="0" borderId="1" xfId="10" applyNumberFormat="1" applyFont="1" applyBorder="1" applyAlignment="1">
      <alignment horizontal="center" vertical="center" wrapText="1"/>
    </xf>
    <xf numFmtId="187" fontId="23" fillId="0" borderId="1" xfId="2" applyNumberFormat="1" applyFont="1" applyBorder="1" applyAlignment="1">
      <alignment horizontal="center" vertical="center" wrapText="1"/>
    </xf>
    <xf numFmtId="0" fontId="23" fillId="0" borderId="1" xfId="10" applyFont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0" fontId="23" fillId="0" borderId="1" xfId="10" applyFont="1" applyBorder="1" applyAlignment="1">
      <alignment vertical="center" wrapText="1"/>
    </xf>
    <xf numFmtId="0" fontId="23" fillId="0" borderId="0" xfId="10" applyFont="1" applyBorder="1" applyAlignment="1">
      <alignment horizontal="center" vertical="center" wrapText="1"/>
    </xf>
    <xf numFmtId="0" fontId="24" fillId="0" borderId="0" xfId="10" applyFont="1" applyBorder="1" applyAlignment="1">
      <alignment vertical="center" wrapText="1"/>
    </xf>
    <xf numFmtId="0" fontId="0" fillId="0" borderId="0" xfId="10" applyFont="1" applyBorder="1" applyAlignment="1">
      <alignment vertical="center" wrapText="1"/>
    </xf>
    <xf numFmtId="0" fontId="23" fillId="0" borderId="0" xfId="10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6" fillId="0" borderId="1" xfId="7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188" fontId="28" fillId="0" borderId="1" xfId="0" applyNumberFormat="1" applyFont="1" applyBorder="1" applyAlignment="1">
      <alignment horizontal="center" vertical="center"/>
    </xf>
    <xf numFmtId="9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>
      <alignment vertical="center"/>
    </xf>
    <xf numFmtId="0" fontId="23" fillId="0" borderId="1" xfId="0" applyFont="1" applyBorder="1">
      <alignment vertical="center"/>
    </xf>
    <xf numFmtId="0" fontId="4" fillId="0" borderId="0" xfId="0" applyFont="1">
      <alignment vertical="center"/>
    </xf>
    <xf numFmtId="0" fontId="19" fillId="0" borderId="0" xfId="0" applyFont="1">
      <alignment vertical="center"/>
    </xf>
    <xf numFmtId="0" fontId="29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 wrapText="1"/>
    </xf>
    <xf numFmtId="0" fontId="23" fillId="0" borderId="3" xfId="0" applyFont="1" applyBorder="1">
      <alignment vertical="center"/>
    </xf>
    <xf numFmtId="178" fontId="23" fillId="0" borderId="1" xfId="0" applyNumberFormat="1" applyFont="1" applyBorder="1" applyAlignment="1">
      <alignment horizontal="center" vertical="center"/>
    </xf>
    <xf numFmtId="1" fontId="2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/>
    </xf>
    <xf numFmtId="2" fontId="23" fillId="0" borderId="18" xfId="0" applyNumberFormat="1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0" fontId="30" fillId="0" borderId="1" xfId="6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2" fontId="20" fillId="6" borderId="1" xfId="0" applyNumberFormat="1" applyFont="1" applyFill="1" applyBorder="1" applyAlignment="1">
      <alignment horizontal="left" vertical="center"/>
    </xf>
    <xf numFmtId="0" fontId="20" fillId="0" borderId="8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89" fontId="27" fillId="0" borderId="19" xfId="0" applyNumberFormat="1" applyFont="1" applyFill="1" applyBorder="1" applyAlignment="1">
      <alignment horizontal="center" vertical="center"/>
    </xf>
    <xf numFmtId="179" fontId="27" fillId="0" borderId="19" xfId="0" applyNumberFormat="1" applyFont="1" applyFill="1" applyBorder="1" applyAlignment="1">
      <alignment horizontal="center" vertical="center"/>
    </xf>
    <xf numFmtId="184" fontId="27" fillId="0" borderId="19" xfId="0" applyNumberFormat="1" applyFont="1" applyFill="1" applyBorder="1" applyAlignment="1">
      <alignment horizontal="center" vertical="center"/>
    </xf>
    <xf numFmtId="2" fontId="27" fillId="0" borderId="19" xfId="0" applyNumberFormat="1" applyFont="1" applyFill="1" applyBorder="1" applyAlignment="1">
      <alignment horizontal="center" vertical="center"/>
    </xf>
    <xf numFmtId="189" fontId="27" fillId="0" borderId="1" xfId="0" applyNumberFormat="1" applyFont="1" applyFill="1" applyBorder="1" applyAlignment="1">
      <alignment horizontal="center" vertical="center"/>
    </xf>
    <xf numFmtId="1" fontId="20" fillId="6" borderId="1" xfId="0" applyNumberFormat="1" applyFont="1" applyFill="1" applyBorder="1" applyAlignment="1">
      <alignment horizontal="center" vertical="center"/>
    </xf>
    <xf numFmtId="179" fontId="20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5" fillId="0" borderId="1" xfId="6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78" fontId="30" fillId="0" borderId="1" xfId="6" applyNumberFormat="1" applyFont="1" applyBorder="1" applyAlignment="1">
      <alignment horizontal="center" vertical="center" wrapText="1"/>
    </xf>
    <xf numFmtId="57" fontId="30" fillId="0" borderId="1" xfId="6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12" fillId="2" borderId="1" xfId="6" applyFont="1" applyFill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horizontal="left" vertical="center"/>
    </xf>
    <xf numFmtId="0" fontId="12" fillId="0" borderId="0" xfId="6" applyFont="1" applyFill="1" applyBorder="1" applyAlignment="1">
      <alignment vertical="center" wrapText="1"/>
    </xf>
    <xf numFmtId="0" fontId="33" fillId="0" borderId="0" xfId="6" applyFont="1" applyFill="1" applyBorder="1" applyAlignment="1">
      <alignment vertical="center" wrapText="1"/>
    </xf>
    <xf numFmtId="0" fontId="30" fillId="0" borderId="0" xfId="6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79" fontId="30" fillId="3" borderId="1" xfId="6" applyNumberFormat="1" applyFont="1" applyFill="1" applyBorder="1" applyAlignment="1">
      <alignment horizontal="center" vertical="center" wrapText="1"/>
    </xf>
    <xf numFmtId="179" fontId="35" fillId="6" borderId="1" xfId="6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vertical="center" wrapText="1"/>
    </xf>
    <xf numFmtId="179" fontId="12" fillId="3" borderId="1" xfId="6" applyNumberFormat="1" applyFont="1" applyFill="1" applyBorder="1" applyAlignment="1">
      <alignment horizontal="center" vertical="center" wrapText="1"/>
    </xf>
    <xf numFmtId="0" fontId="12" fillId="0" borderId="0" xfId="6" applyFont="1" applyFill="1" applyBorder="1" applyAlignment="1">
      <alignment vertical="center"/>
    </xf>
    <xf numFmtId="0" fontId="35" fillId="0" borderId="0" xfId="6" applyFont="1" applyFill="1" applyBorder="1" applyAlignment="1">
      <alignment horizontal="right" vertical="center"/>
    </xf>
    <xf numFmtId="0" fontId="30" fillId="2" borderId="1" xfId="6" applyFont="1" applyFill="1" applyBorder="1" applyAlignment="1">
      <alignment vertical="top" wrapText="1"/>
    </xf>
    <xf numFmtId="0" fontId="12" fillId="2" borderId="1" xfId="6" applyFont="1" applyFill="1" applyBorder="1" applyAlignment="1">
      <alignment vertical="center"/>
    </xf>
    <xf numFmtId="0" fontId="35" fillId="0" borderId="1" xfId="6" applyFont="1" applyFill="1" applyBorder="1" applyAlignment="1">
      <alignment horizontal="right" vertical="center"/>
    </xf>
    <xf numFmtId="179" fontId="36" fillId="0" borderId="0" xfId="6" applyNumberFormat="1" applyFont="1" applyFill="1" applyBorder="1" applyAlignment="1">
      <alignment vertical="center" wrapText="1"/>
    </xf>
    <xf numFmtId="0" fontId="34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0" fillId="0" borderId="1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0" fontId="30" fillId="0" borderId="0" xfId="6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8" fontId="30" fillId="0" borderId="1" xfId="6" applyNumberFormat="1" applyFont="1" applyFill="1" applyBorder="1" applyAlignment="1">
      <alignment horizontal="center" vertical="center" wrapText="1"/>
    </xf>
    <xf numFmtId="186" fontId="30" fillId="0" borderId="1" xfId="6" applyNumberFormat="1" applyFont="1" applyFill="1" applyBorder="1" applyAlignment="1">
      <alignment horizontal="center" vertical="center" wrapText="1"/>
    </xf>
    <xf numFmtId="9" fontId="30" fillId="0" borderId="1" xfId="2" applyFont="1" applyFill="1" applyBorder="1" applyAlignment="1">
      <alignment horizontal="center" vertical="center" wrapText="1"/>
    </xf>
    <xf numFmtId="178" fontId="30" fillId="0" borderId="1" xfId="6" applyNumberFormat="1" applyFont="1" applyFill="1" applyBorder="1" applyAlignment="1">
      <alignment horizontal="center" vertical="center"/>
    </xf>
    <xf numFmtId="2" fontId="30" fillId="0" borderId="1" xfId="6" applyNumberFormat="1" applyFont="1" applyFill="1" applyBorder="1" applyAlignment="1">
      <alignment horizontal="center" vertical="center" wrapText="1"/>
    </xf>
    <xf numFmtId="179" fontId="10" fillId="6" borderId="1" xfId="6" applyNumberFormat="1" applyFont="1" applyFill="1" applyBorder="1" applyAlignment="1">
      <alignment horizontal="center" vertical="center" wrapText="1"/>
    </xf>
    <xf numFmtId="9" fontId="10" fillId="6" borderId="1" xfId="2" applyFont="1" applyFill="1" applyBorder="1" applyAlignment="1">
      <alignment horizontal="center" vertical="center" wrapText="1"/>
    </xf>
    <xf numFmtId="0" fontId="30" fillId="0" borderId="0" xfId="6" applyFont="1" applyFill="1" applyBorder="1" applyAlignment="1">
      <alignment horizontal="center" vertical="center"/>
    </xf>
    <xf numFmtId="179" fontId="10" fillId="0" borderId="0" xfId="6" applyNumberFormat="1" applyFont="1" applyFill="1" applyBorder="1" applyAlignment="1">
      <alignment horizontal="center" vertical="center" wrapText="1"/>
    </xf>
    <xf numFmtId="9" fontId="10" fillId="0" borderId="0" xfId="2" applyFont="1" applyFill="1" applyBorder="1" applyAlignment="1">
      <alignment horizontal="center" vertical="center" wrapText="1"/>
    </xf>
    <xf numFmtId="0" fontId="10" fillId="0" borderId="0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1" fillId="2" borderId="1" xfId="9" applyFont="1" applyFill="1" applyBorder="1" applyAlignment="1" applyProtection="1">
      <alignment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2" fillId="8" borderId="1" xfId="0" applyFont="1" applyFill="1" applyBorder="1" applyAlignment="1">
      <alignment horizontal="left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left" vertical="center" wrapText="1"/>
    </xf>
    <xf numFmtId="186" fontId="19" fillId="8" borderId="1" xfId="0" applyNumberFormat="1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2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9" applyFont="1" applyFill="1" applyBorder="1" applyAlignment="1" applyProtection="1">
      <alignment horizontal="center" vertical="center"/>
      <protection locked="0"/>
    </xf>
    <xf numFmtId="2" fontId="5" fillId="2" borderId="1" xfId="9" applyNumberFormat="1" applyFont="1" applyFill="1" applyBorder="1" applyAlignment="1" applyProtection="1">
      <alignment horizontal="center" vertical="center"/>
      <protection locked="0"/>
    </xf>
    <xf numFmtId="2" fontId="5" fillId="0" borderId="1" xfId="9" applyNumberFormat="1" applyFont="1" applyFill="1" applyBorder="1" applyAlignment="1" applyProtection="1">
      <alignment horizontal="center" vertical="center"/>
      <protection locked="0"/>
    </xf>
    <xf numFmtId="186" fontId="5" fillId="9" borderId="1" xfId="9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2" fillId="2" borderId="7" xfId="9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9" borderId="1" xfId="9" applyFont="1" applyFill="1" applyBorder="1" applyAlignment="1" applyProtection="1">
      <alignment horizontal="left" vertical="center" wrapText="1"/>
      <protection locked="0"/>
    </xf>
    <xf numFmtId="9" fontId="19" fillId="9" borderId="1" xfId="2" applyFont="1" applyFill="1" applyBorder="1" applyAlignment="1">
      <alignment horizontal="center" vertical="center"/>
    </xf>
    <xf numFmtId="0" fontId="5" fillId="0" borderId="1" xfId="9" applyFont="1" applyFill="1" applyBorder="1" applyAlignment="1" applyProtection="1">
      <alignment horizontal="center" vertical="center" wrapText="1"/>
      <protection locked="0"/>
    </xf>
    <xf numFmtId="9" fontId="19" fillId="0" borderId="1" xfId="2" applyFont="1" applyFill="1" applyBorder="1" applyAlignment="1">
      <alignment horizontal="center" vertical="center"/>
    </xf>
    <xf numFmtId="0" fontId="2" fillId="8" borderId="1" xfId="9" applyFont="1" applyFill="1" applyBorder="1" applyAlignment="1" applyProtection="1">
      <alignment horizontal="center" vertical="center"/>
      <protection locked="0"/>
    </xf>
    <xf numFmtId="0" fontId="2" fillId="8" borderId="1" xfId="9" applyFont="1" applyFill="1" applyBorder="1" applyAlignment="1" applyProtection="1">
      <alignment horizontal="left" vertical="center"/>
      <protection locked="0"/>
    </xf>
    <xf numFmtId="0" fontId="5" fillId="0" borderId="1" xfId="9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2" fillId="2" borderId="1" xfId="9" applyFont="1" applyFill="1" applyBorder="1" applyAlignment="1" applyProtection="1">
      <alignment horizontal="left" vertical="center"/>
      <protection locked="0"/>
    </xf>
    <xf numFmtId="0" fontId="2" fillId="0" borderId="1" xfId="9" applyFont="1" applyFill="1" applyBorder="1" applyAlignment="1" applyProtection="1">
      <alignment horizontal="left" vertical="center"/>
      <protection locked="0"/>
    </xf>
    <xf numFmtId="1" fontId="2" fillId="8" borderId="1" xfId="9" applyNumberFormat="1" applyFont="1" applyFill="1" applyBorder="1" applyAlignment="1" applyProtection="1">
      <alignment horizontal="center" vertical="center"/>
      <protection locked="0"/>
    </xf>
    <xf numFmtId="0" fontId="10" fillId="0" borderId="1" xfId="6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0" borderId="1" xfId="6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center" vertical="center"/>
    </xf>
    <xf numFmtId="0" fontId="25" fillId="0" borderId="1" xfId="6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 vertical="center" wrapText="1"/>
    </xf>
    <xf numFmtId="0" fontId="5" fillId="0" borderId="19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0" xfId="6" applyFont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32" fillId="3" borderId="1" xfId="6" applyFont="1" applyFill="1" applyBorder="1" applyAlignment="1">
      <alignment horizontal="center" vertical="center"/>
    </xf>
    <xf numFmtId="0" fontId="31" fillId="3" borderId="1" xfId="6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 wrapText="1"/>
    </xf>
    <xf numFmtId="49" fontId="30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6" fillId="0" borderId="3" xfId="7" applyFont="1" applyFill="1" applyBorder="1" applyAlignment="1">
      <alignment horizontal="center" vertical="center" wrapText="1"/>
    </xf>
    <xf numFmtId="0" fontId="26" fillId="0" borderId="4" xfId="7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5" fillId="0" borderId="3" xfId="6" applyFont="1" applyFill="1" applyBorder="1" applyAlignment="1">
      <alignment horizontal="center" vertical="center"/>
    </xf>
    <xf numFmtId="0" fontId="25" fillId="0" borderId="4" xfId="6" applyFont="1" applyFill="1" applyBorder="1" applyAlignment="1">
      <alignment horizontal="center" vertical="center"/>
    </xf>
    <xf numFmtId="0" fontId="25" fillId="0" borderId="10" xfId="6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3" fillId="0" borderId="1" xfId="1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9" fillId="0" borderId="1" xfId="1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7" fillId="2" borderId="3" xfId="8" applyFont="1" applyFill="1" applyBorder="1" applyAlignment="1">
      <alignment horizontal="left" vertical="center"/>
    </xf>
    <xf numFmtId="0" fontId="17" fillId="2" borderId="4" xfId="8" applyFont="1" applyFill="1" applyBorder="1" applyAlignment="1">
      <alignment horizontal="left" vertical="center"/>
    </xf>
    <xf numFmtId="0" fontId="17" fillId="2" borderId="10" xfId="8" applyFont="1" applyFill="1" applyBorder="1" applyAlignment="1">
      <alignment horizontal="left" vertical="center"/>
    </xf>
    <xf numFmtId="186" fontId="20" fillId="6" borderId="1" xfId="0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left" vertical="center" wrapText="1"/>
    </xf>
    <xf numFmtId="183" fontId="7" fillId="6" borderId="1" xfId="8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 wrapText="1"/>
    </xf>
    <xf numFmtId="0" fontId="5" fillId="0" borderId="17" xfId="4" applyFont="1" applyFill="1" applyBorder="1" applyAlignment="1">
      <alignment horizontal="center" vertical="center" wrapText="1"/>
    </xf>
    <xf numFmtId="0" fontId="2" fillId="0" borderId="3" xfId="4" applyFont="1" applyFill="1" applyBorder="1" applyAlignment="1">
      <alignment horizontal="left" vertical="center" wrapText="1"/>
    </xf>
    <xf numFmtId="0" fontId="2" fillId="0" borderId="4" xfId="4" applyFont="1" applyFill="1" applyBorder="1" applyAlignment="1">
      <alignment horizontal="left" vertical="center" wrapText="1"/>
    </xf>
    <xf numFmtId="0" fontId="2" fillId="0" borderId="10" xfId="4" applyFont="1" applyFill="1" applyBorder="1" applyAlignment="1">
      <alignment horizontal="left" vertical="center" wrapText="1"/>
    </xf>
    <xf numFmtId="0" fontId="2" fillId="2" borderId="11" xfId="8" applyFont="1" applyFill="1" applyBorder="1" applyAlignment="1">
      <alignment horizontal="left" vertical="center"/>
    </xf>
    <xf numFmtId="0" fontId="2" fillId="2" borderId="4" xfId="8" applyFont="1" applyFill="1" applyBorder="1" applyAlignment="1">
      <alignment horizontal="left" vertical="center"/>
    </xf>
    <xf numFmtId="0" fontId="2" fillId="2" borderId="10" xfId="8" applyFont="1" applyFill="1" applyBorder="1" applyAlignment="1">
      <alignment horizontal="left" vertical="center"/>
    </xf>
    <xf numFmtId="183" fontId="7" fillId="6" borderId="15" xfId="8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6" borderId="1" xfId="8" applyNumberFormat="1" applyFont="1" applyFill="1" applyBorder="1" applyAlignment="1">
      <alignment horizontal="center" vertical="center"/>
    </xf>
    <xf numFmtId="185" fontId="7" fillId="6" borderId="1" xfId="8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6" xfId="8" applyFont="1" applyFill="1" applyBorder="1" applyAlignment="1">
      <alignment horizontal="center" vertical="center"/>
    </xf>
    <xf numFmtId="0" fontId="6" fillId="2" borderId="1" xfId="8" applyFont="1" applyFill="1" applyBorder="1" applyAlignment="1">
      <alignment horizontal="center" vertical="center"/>
    </xf>
    <xf numFmtId="0" fontId="6" fillId="2" borderId="3" xfId="8" applyFont="1" applyFill="1" applyBorder="1" applyAlignment="1">
      <alignment horizontal="center" vertical="center"/>
    </xf>
    <xf numFmtId="0" fontId="6" fillId="2" borderId="10" xfId="8" applyFont="1" applyFill="1" applyBorder="1" applyAlignment="1">
      <alignment horizontal="center" vertical="center"/>
    </xf>
    <xf numFmtId="178" fontId="6" fillId="2" borderId="3" xfId="8" applyNumberFormat="1" applyFont="1" applyFill="1" applyBorder="1" applyAlignment="1">
      <alignment horizontal="center" vertical="center"/>
    </xf>
    <xf numFmtId="178" fontId="6" fillId="2" borderId="17" xfId="8" applyNumberFormat="1" applyFont="1" applyFill="1" applyBorder="1" applyAlignment="1">
      <alignment horizontal="center" vertical="center"/>
    </xf>
    <xf numFmtId="0" fontId="14" fillId="2" borderId="1" xfId="8" applyFont="1" applyFill="1" applyBorder="1" applyAlignment="1">
      <alignment horizontal="center" vertical="center"/>
    </xf>
    <xf numFmtId="0" fontId="14" fillId="2" borderId="3" xfId="8" applyFont="1" applyFill="1" applyBorder="1" applyAlignment="1">
      <alignment vertical="center"/>
    </xf>
    <xf numFmtId="0" fontId="14" fillId="2" borderId="4" xfId="8" applyFont="1" applyFill="1" applyBorder="1" applyAlignment="1">
      <alignment vertical="center"/>
    </xf>
    <xf numFmtId="0" fontId="14" fillId="2" borderId="10" xfId="8" applyFont="1" applyFill="1" applyBorder="1" applyAlignment="1">
      <alignment vertical="center"/>
    </xf>
    <xf numFmtId="2" fontId="7" fillId="6" borderId="3" xfId="8" applyNumberFormat="1" applyFont="1" applyFill="1" applyBorder="1" applyAlignment="1">
      <alignment horizontal="center" vertical="center"/>
    </xf>
    <xf numFmtId="2" fontId="7" fillId="6" borderId="10" xfId="8" applyNumberFormat="1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horizontal="left" vertical="center"/>
    </xf>
    <xf numFmtId="0" fontId="11" fillId="0" borderId="13" xfId="8" applyFont="1" applyFill="1" applyBorder="1" applyAlignment="1">
      <alignment horizontal="left" vertical="center"/>
    </xf>
    <xf numFmtId="0" fontId="11" fillId="0" borderId="14" xfId="8" applyFont="1" applyFill="1" applyBorder="1" applyAlignment="1">
      <alignment horizontal="left" vertical="center"/>
    </xf>
    <xf numFmtId="0" fontId="14" fillId="2" borderId="6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center" vertical="center" wrapText="1"/>
    </xf>
    <xf numFmtId="0" fontId="6" fillId="2" borderId="1" xfId="8" applyFont="1" applyFill="1" applyBorder="1" applyAlignment="1">
      <alignment horizontal="center" vertical="center" wrapText="1"/>
    </xf>
    <xf numFmtId="0" fontId="15" fillId="2" borderId="3" xfId="8" applyFont="1" applyFill="1" applyBorder="1" applyAlignment="1">
      <alignment horizontal="center" vertical="center" wrapText="1"/>
    </xf>
    <xf numFmtId="0" fontId="6" fillId="2" borderId="10" xfId="8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0" fontId="12" fillId="2" borderId="1" xfId="8" applyFont="1" applyFill="1" applyBorder="1" applyAlignment="1">
      <alignment horizontal="center" vertical="center" wrapText="1"/>
    </xf>
    <xf numFmtId="0" fontId="14" fillId="2" borderId="15" xfId="8" applyFont="1" applyFill="1" applyBorder="1" applyAlignment="1">
      <alignment horizontal="center" vertical="center" wrapText="1"/>
    </xf>
    <xf numFmtId="0" fontId="14" fillId="2" borderId="1" xfId="8" applyFont="1" applyFill="1" applyBorder="1" applyAlignment="1">
      <alignment horizontal="left" vertical="center"/>
    </xf>
    <xf numFmtId="0" fontId="6" fillId="2" borderId="1" xfId="8" applyFont="1" applyFill="1" applyBorder="1" applyAlignment="1">
      <alignment horizontal="left" vertical="center"/>
    </xf>
    <xf numFmtId="0" fontId="6" fillId="2" borderId="4" xfId="8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3" fillId="2" borderId="7" xfId="8" applyFont="1" applyFill="1" applyBorder="1" applyAlignment="1">
      <alignment horizontal="center" vertical="center" wrapText="1"/>
    </xf>
    <xf numFmtId="0" fontId="7" fillId="2" borderId="8" xfId="8" applyFont="1" applyFill="1" applyBorder="1" applyAlignment="1">
      <alignment horizontal="center" vertical="center" wrapText="1"/>
    </xf>
    <xf numFmtId="0" fontId="7" fillId="2" borderId="9" xfId="8" applyFont="1" applyFill="1" applyBorder="1" applyAlignment="1">
      <alignment horizontal="center" vertical="center" wrapText="1"/>
    </xf>
    <xf numFmtId="0" fontId="7" fillId="2" borderId="3" xfId="8" applyFont="1" applyFill="1" applyBorder="1" applyAlignment="1">
      <alignment horizontal="center" vertical="center" wrapText="1"/>
    </xf>
    <xf numFmtId="0" fontId="7" fillId="2" borderId="10" xfId="8" applyFont="1" applyFill="1" applyBorder="1" applyAlignment="1">
      <alignment horizontal="center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7" fillId="2" borderId="1" xfId="8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5" fillId="0" borderId="1" xfId="10" applyFont="1" applyBorder="1" applyAlignment="1">
      <alignment horizontal="center" vertical="center" wrapText="1"/>
    </xf>
    <xf numFmtId="177" fontId="5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186" fontId="30" fillId="0" borderId="1" xfId="6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 wrapText="1"/>
    </xf>
    <xf numFmtId="0" fontId="14" fillId="0" borderId="6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/>
    </xf>
    <xf numFmtId="0" fontId="14" fillId="0" borderId="1" xfId="8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/>
    </xf>
    <xf numFmtId="0" fontId="6" fillId="0" borderId="3" xfId="8" applyFont="1" applyFill="1" applyBorder="1" applyAlignment="1">
      <alignment horizontal="center" vertical="center"/>
    </xf>
    <xf numFmtId="0" fontId="6" fillId="0" borderId="10" xfId="8" applyFont="1" applyFill="1" applyBorder="1" applyAlignment="1">
      <alignment horizontal="center" vertical="center"/>
    </xf>
    <xf numFmtId="178" fontId="6" fillId="0" borderId="3" xfId="8" applyNumberFormat="1" applyFont="1" applyFill="1" applyBorder="1" applyAlignment="1">
      <alignment horizontal="center" vertical="center"/>
    </xf>
    <xf numFmtId="178" fontId="6" fillId="0" borderId="17" xfId="8" applyNumberFormat="1" applyFont="1" applyFill="1" applyBorder="1" applyAlignment="1">
      <alignment horizontal="center" vertical="center"/>
    </xf>
    <xf numFmtId="0" fontId="18" fillId="0" borderId="3" xfId="4" applyFont="1" applyFill="1" applyBorder="1" applyAlignment="1">
      <alignment horizontal="left" vertical="center" wrapText="1"/>
    </xf>
    <xf numFmtId="0" fontId="18" fillId="0" borderId="4" xfId="4" applyFont="1" applyFill="1" applyBorder="1" applyAlignment="1">
      <alignment horizontal="left" vertical="center" wrapText="1"/>
    </xf>
    <xf numFmtId="0" fontId="18" fillId="0" borderId="10" xfId="4" applyFont="1" applyFill="1" applyBorder="1" applyAlignment="1">
      <alignment horizontal="left" vertical="center" wrapText="1"/>
    </xf>
    <xf numFmtId="0" fontId="56" fillId="0" borderId="3" xfId="0" applyFont="1" applyFill="1" applyBorder="1" applyAlignment="1">
      <alignment horizontal="center" vertical="center"/>
    </xf>
  </cellXfs>
  <cellStyles count="14">
    <cellStyle name="_x000a_mouse.drv=lm" xfId="1"/>
    <cellStyle name="_ET_STYLE_NoName_00_" xfId="3"/>
    <cellStyle name="百分比" xfId="2" builtinId="5"/>
    <cellStyle name="差_KING" xfId="5"/>
    <cellStyle name="常规" xfId="0" builtinId="0"/>
    <cellStyle name="常规 2" xfId="6"/>
    <cellStyle name="常规 3" xfId="7"/>
    <cellStyle name="常规_包装报价表1" xfId="8"/>
    <cellStyle name="常规_产品报价单" xfId="9"/>
    <cellStyle name="常规_东风神龙成本报价单（中文版）" xfId="10"/>
    <cellStyle name="常规_上汽汽车零部件包装，运输仓储费用报价表 " xfId="4"/>
    <cellStyle name="好_KING" xfId="11"/>
    <cellStyle name="货币 2" xfId="12"/>
    <cellStyle name="千位分隔 2" xfId="13"/>
  </cellStyles>
  <dxfs count="0"/>
  <tableStyles count="0" defaultTableStyle="TableStyleMedium9" defaultPivotStyle="PivotStyleLight16"/>
  <colors>
    <mruColors>
      <color rgb="FFFFFF99"/>
      <color rgb="FF0000CC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</xdr:colOff>
      <xdr:row>0</xdr:row>
      <xdr:rowOff>104775</xdr:rowOff>
    </xdr:from>
    <xdr:to>
      <xdr:col>0</xdr:col>
      <xdr:colOff>723900</xdr:colOff>
      <xdr:row>3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" y="104775"/>
          <a:ext cx="680085" cy="409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2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D18" sqref="D18"/>
    </sheetView>
  </sheetViews>
  <sheetFormatPr defaultColWidth="9" defaultRowHeight="13.5"/>
  <cols>
    <col min="1" max="1" width="10.875" customWidth="1"/>
    <col min="2" max="2" width="10.5" customWidth="1"/>
    <col min="3" max="3" width="8.875" customWidth="1"/>
    <col min="4" max="4" width="18.875" customWidth="1"/>
    <col min="5" max="5" width="10.875" customWidth="1"/>
    <col min="6" max="6" width="12.75" customWidth="1"/>
    <col min="7" max="7" width="22.25" customWidth="1"/>
  </cols>
  <sheetData>
    <row r="1" spans="1:7">
      <c r="A1" s="183"/>
      <c r="B1" s="184" t="s">
        <v>0</v>
      </c>
      <c r="C1" s="185"/>
      <c r="D1" s="185"/>
      <c r="E1" s="185"/>
      <c r="F1" s="186"/>
      <c r="G1" s="160" t="s">
        <v>1</v>
      </c>
    </row>
    <row r="2" spans="1:7">
      <c r="A2" s="183"/>
      <c r="B2" s="187"/>
      <c r="C2" s="188"/>
      <c r="D2" s="188"/>
      <c r="E2" s="188"/>
      <c r="F2" s="189"/>
      <c r="G2" s="160" t="s">
        <v>2</v>
      </c>
    </row>
    <row r="3" spans="1:7">
      <c r="A3" s="183"/>
      <c r="B3" s="187"/>
      <c r="C3" s="188"/>
      <c r="D3" s="188"/>
      <c r="E3" s="188"/>
      <c r="F3" s="189"/>
      <c r="G3" s="160" t="s">
        <v>3</v>
      </c>
    </row>
    <row r="4" spans="1:7" s="42" customFormat="1">
      <c r="A4" s="183"/>
      <c r="B4" s="190"/>
      <c r="C4" s="191"/>
      <c r="D4" s="191"/>
      <c r="E4" s="191"/>
      <c r="F4" s="192"/>
      <c r="G4" s="161" t="s">
        <v>4</v>
      </c>
    </row>
    <row r="5" spans="1:7" s="158" customFormat="1">
      <c r="A5" s="201" t="s">
        <v>319</v>
      </c>
      <c r="B5" s="201"/>
      <c r="C5" s="201"/>
      <c r="D5" s="163" t="s">
        <v>5</v>
      </c>
      <c r="E5" s="201" t="s">
        <v>6</v>
      </c>
      <c r="F5" s="201"/>
      <c r="G5" s="201"/>
    </row>
    <row r="6" spans="1:7" s="158" customFormat="1">
      <c r="A6" s="201" t="s">
        <v>7</v>
      </c>
      <c r="B6" s="201"/>
      <c r="C6" s="201"/>
      <c r="D6" s="163" t="s">
        <v>8</v>
      </c>
      <c r="E6" s="202" t="s">
        <v>9</v>
      </c>
      <c r="F6" s="202"/>
      <c r="G6" s="162" t="s">
        <v>10</v>
      </c>
    </row>
    <row r="7" spans="1:7" s="158" customFormat="1">
      <c r="A7" s="164" t="s">
        <v>11</v>
      </c>
      <c r="B7" s="203" t="s">
        <v>12</v>
      </c>
      <c r="C7" s="203"/>
      <c r="D7" s="165" t="s">
        <v>13</v>
      </c>
      <c r="E7" s="166" t="s">
        <v>14</v>
      </c>
      <c r="F7" s="166" t="s">
        <v>15</v>
      </c>
      <c r="G7" s="166" t="s">
        <v>16</v>
      </c>
    </row>
    <row r="8" spans="1:7" s="158" customFormat="1">
      <c r="A8" s="164" t="s">
        <v>17</v>
      </c>
      <c r="B8" s="197" t="s">
        <v>18</v>
      </c>
      <c r="C8" s="197"/>
      <c r="D8" s="165" t="s">
        <v>19</v>
      </c>
      <c r="E8" s="167">
        <v>0</v>
      </c>
      <c r="F8" s="167">
        <v>0</v>
      </c>
      <c r="G8" s="167">
        <v>0</v>
      </c>
    </row>
    <row r="9" spans="1:7" s="158" customFormat="1">
      <c r="A9" s="198" t="s">
        <v>20</v>
      </c>
      <c r="B9" s="198"/>
      <c r="C9" s="198"/>
      <c r="D9" s="168" t="s">
        <v>21</v>
      </c>
      <c r="E9" s="169">
        <f>D29*(1+E8)</f>
        <v>1295.2822344606845</v>
      </c>
      <c r="F9" s="169">
        <f>E9*(1+F8)</f>
        <v>1295.2822344606845</v>
      </c>
      <c r="G9" s="169">
        <f>F9*(1+G8)</f>
        <v>1295.2822344606845</v>
      </c>
    </row>
    <row r="10" spans="1:7">
      <c r="A10" s="199" t="s">
        <v>22</v>
      </c>
      <c r="B10" s="199"/>
      <c r="C10" s="199"/>
      <c r="D10" s="199"/>
      <c r="E10" s="199"/>
      <c r="F10" s="199"/>
      <c r="G10" s="199"/>
    </row>
    <row r="11" spans="1:7">
      <c r="A11" s="170" t="s">
        <v>23</v>
      </c>
      <c r="B11" s="195" t="s">
        <v>24</v>
      </c>
      <c r="C11" s="195"/>
      <c r="D11" s="170" t="s">
        <v>25</v>
      </c>
      <c r="E11" s="200" t="s">
        <v>26</v>
      </c>
      <c r="F11" s="200"/>
      <c r="G11" s="39" t="s">
        <v>27</v>
      </c>
    </row>
    <row r="12" spans="1:7">
      <c r="A12" s="193" t="s">
        <v>28</v>
      </c>
      <c r="B12" s="193"/>
      <c r="C12" s="193"/>
      <c r="D12" s="171">
        <f>D13+D14</f>
        <v>859.59202979692304</v>
      </c>
      <c r="E12" s="194">
        <f t="shared" ref="E12:E29" si="0">D12/D$29</f>
        <v>0.66363299590442582</v>
      </c>
      <c r="F12" s="194"/>
      <c r="G12" s="39"/>
    </row>
    <row r="13" spans="1:7">
      <c r="A13" s="172">
        <v>1</v>
      </c>
      <c r="B13" s="195" t="s">
        <v>29</v>
      </c>
      <c r="C13" s="195"/>
      <c r="D13" s="173">
        <f>原材料明细!R11</f>
        <v>409.86172671999998</v>
      </c>
      <c r="E13" s="196">
        <f t="shared" si="0"/>
        <v>0.31642657933207408</v>
      </c>
      <c r="F13" s="196"/>
      <c r="G13" s="39"/>
    </row>
    <row r="14" spans="1:7">
      <c r="A14" s="172">
        <v>2</v>
      </c>
      <c r="B14" s="195" t="s">
        <v>30</v>
      </c>
      <c r="C14" s="195"/>
      <c r="D14" s="173">
        <f>外购外协件明细!P28</f>
        <v>449.73030307692301</v>
      </c>
      <c r="E14" s="196">
        <f t="shared" si="0"/>
        <v>0.34720641657235174</v>
      </c>
      <c r="F14" s="196"/>
      <c r="G14" s="39"/>
    </row>
    <row r="15" spans="1:7">
      <c r="A15" s="193" t="s">
        <v>31</v>
      </c>
      <c r="B15" s="193"/>
      <c r="C15" s="193"/>
      <c r="D15" s="171">
        <f>加工明细!P11</f>
        <v>104.24639999999999</v>
      </c>
      <c r="E15" s="194">
        <f t="shared" si="0"/>
        <v>8.0481610282723423E-2</v>
      </c>
      <c r="F15" s="194"/>
      <c r="G15" s="39"/>
    </row>
    <row r="16" spans="1:7">
      <c r="A16" s="193" t="s">
        <v>32</v>
      </c>
      <c r="B16" s="193"/>
      <c r="C16" s="193"/>
      <c r="D16" s="171">
        <f>加工明细!Q11</f>
        <v>22.799945382716082</v>
      </c>
      <c r="E16" s="194">
        <f t="shared" si="0"/>
        <v>1.7602299156221558E-2</v>
      </c>
      <c r="F16" s="194"/>
      <c r="G16" s="39"/>
    </row>
    <row r="17" spans="1:7">
      <c r="A17" s="193" t="s">
        <v>33</v>
      </c>
      <c r="B17" s="193"/>
      <c r="C17" s="193"/>
      <c r="D17" s="171">
        <f>D12+D15+D16</f>
        <v>986.63837517963907</v>
      </c>
      <c r="E17" s="194">
        <f t="shared" si="0"/>
        <v>0.76171690534337078</v>
      </c>
      <c r="F17" s="194"/>
      <c r="G17" s="39"/>
    </row>
    <row r="18" spans="1:7">
      <c r="A18" s="193" t="s">
        <v>34</v>
      </c>
      <c r="B18" s="193"/>
      <c r="C18" s="193"/>
      <c r="D18" s="171">
        <f>D19+D20+D21</f>
        <v>69.064686262574739</v>
      </c>
      <c r="E18" s="194">
        <f t="shared" si="0"/>
        <v>5.3320183374035962E-2</v>
      </c>
      <c r="F18" s="194"/>
      <c r="G18" s="39"/>
    </row>
    <row r="19" spans="1:7">
      <c r="A19" s="172">
        <v>3</v>
      </c>
      <c r="B19" s="195" t="s">
        <v>35</v>
      </c>
      <c r="C19" s="195"/>
      <c r="D19" s="174">
        <f>期间费用!C6</f>
        <v>29.59915125538917</v>
      </c>
      <c r="E19" s="196">
        <f t="shared" si="0"/>
        <v>2.2851507160301123E-2</v>
      </c>
      <c r="F19" s="196"/>
      <c r="G19" s="39"/>
    </row>
    <row r="20" spans="1:7">
      <c r="A20" s="172">
        <v>4</v>
      </c>
      <c r="B20" s="195" t="s">
        <v>36</v>
      </c>
      <c r="C20" s="195"/>
      <c r="D20" s="174">
        <f>期间费用!C7</f>
        <v>19.732767503592783</v>
      </c>
      <c r="E20" s="196">
        <f t="shared" si="0"/>
        <v>1.5234338106867416E-2</v>
      </c>
      <c r="F20" s="196"/>
      <c r="G20" s="39"/>
    </row>
    <row r="21" spans="1:7">
      <c r="A21" s="172">
        <v>5</v>
      </c>
      <c r="B21" s="195" t="s">
        <v>37</v>
      </c>
      <c r="C21" s="195"/>
      <c r="D21" s="174">
        <f>期间费用!C8</f>
        <v>19.732767503592783</v>
      </c>
      <c r="E21" s="196">
        <f t="shared" si="0"/>
        <v>1.5234338106867416E-2</v>
      </c>
      <c r="F21" s="196"/>
      <c r="G21" s="39"/>
    </row>
    <row r="22" spans="1:7">
      <c r="A22" s="193" t="s">
        <v>38</v>
      </c>
      <c r="B22" s="193"/>
      <c r="C22" s="193"/>
      <c r="D22" s="171">
        <f>(D17)*0.05</f>
        <v>49.331918758981956</v>
      </c>
      <c r="E22" s="194">
        <f t="shared" si="0"/>
        <v>3.8085845267168544E-2</v>
      </c>
      <c r="F22" s="194"/>
      <c r="G22" s="39"/>
    </row>
    <row r="23" spans="1:7">
      <c r="A23" s="193" t="s">
        <v>39</v>
      </c>
      <c r="B23" s="193"/>
      <c r="C23" s="193"/>
      <c r="D23" s="171">
        <f>D22+D18+D17</f>
        <v>1105.0349802011958</v>
      </c>
      <c r="E23" s="194">
        <f t="shared" si="0"/>
        <v>0.85312293398457539</v>
      </c>
      <c r="F23" s="194"/>
      <c r="G23" s="39"/>
    </row>
    <row r="24" spans="1:7">
      <c r="A24" s="193" t="s">
        <v>40</v>
      </c>
      <c r="B24" s="193"/>
      <c r="C24" s="193"/>
      <c r="D24" s="171">
        <f>D23*0.13</f>
        <v>143.65454742615546</v>
      </c>
      <c r="E24" s="194">
        <f t="shared" si="0"/>
        <v>0.11090598141799479</v>
      </c>
      <c r="F24" s="194"/>
      <c r="G24" s="40" t="s">
        <v>41</v>
      </c>
    </row>
    <row r="25" spans="1:7">
      <c r="A25" s="193" t="s">
        <v>42</v>
      </c>
      <c r="B25" s="193"/>
      <c r="C25" s="193"/>
      <c r="D25" s="171">
        <f>D24+D23</f>
        <v>1248.6895276273513</v>
      </c>
      <c r="E25" s="194">
        <f t="shared" si="0"/>
        <v>0.96402891540257007</v>
      </c>
      <c r="F25" s="194"/>
      <c r="G25" s="40"/>
    </row>
    <row r="26" spans="1:7">
      <c r="A26" s="193" t="s">
        <v>43</v>
      </c>
      <c r="B26" s="193"/>
      <c r="C26" s="193"/>
      <c r="D26" s="171">
        <f>工装明细!P15</f>
        <v>15.759373500000001</v>
      </c>
      <c r="E26" s="194">
        <f t="shared" si="0"/>
        <v>1.2166748744578989E-2</v>
      </c>
      <c r="F26" s="194"/>
      <c r="G26" s="40" t="s">
        <v>44</v>
      </c>
    </row>
    <row r="27" spans="1:7">
      <c r="A27" s="193" t="s">
        <v>45</v>
      </c>
      <c r="B27" s="193"/>
      <c r="C27" s="193"/>
      <c r="D27" s="171">
        <f>包装运输明细!M30</f>
        <v>7.5</v>
      </c>
      <c r="E27" s="194">
        <f t="shared" si="0"/>
        <v>5.7902438560988737E-3</v>
      </c>
      <c r="F27" s="194"/>
      <c r="G27" s="40" t="s">
        <v>44</v>
      </c>
    </row>
    <row r="28" spans="1:7">
      <c r="A28" s="193" t="s">
        <v>46</v>
      </c>
      <c r="B28" s="193"/>
      <c r="C28" s="193"/>
      <c r="D28" s="171">
        <f>包装运输明细!M44</f>
        <v>23.333333333333332</v>
      </c>
      <c r="E28" s="194">
        <f t="shared" si="0"/>
        <v>1.8014091996752052E-2</v>
      </c>
      <c r="F28" s="194"/>
      <c r="G28" s="40" t="s">
        <v>47</v>
      </c>
    </row>
    <row r="29" spans="1:7">
      <c r="A29" s="193" t="s">
        <v>48</v>
      </c>
      <c r="B29" s="193"/>
      <c r="C29" s="193"/>
      <c r="D29" s="175">
        <f>D25+D26+D27+D28</f>
        <v>1295.2822344606845</v>
      </c>
      <c r="E29" s="194">
        <f t="shared" si="0"/>
        <v>1</v>
      </c>
      <c r="F29" s="194"/>
      <c r="G29" s="39"/>
    </row>
    <row r="30" spans="1:7">
      <c r="B30" s="68" t="s">
        <v>49</v>
      </c>
      <c r="C30" s="68"/>
      <c r="D30" s="68"/>
    </row>
    <row r="31" spans="1:7" s="159" customFormat="1" ht="13.5" customHeight="1">
      <c r="A31" s="339" t="s">
        <v>320</v>
      </c>
      <c r="B31" s="339"/>
      <c r="C31" s="339"/>
      <c r="D31" s="340" t="s">
        <v>321</v>
      </c>
      <c r="E31" s="339" t="s">
        <v>322</v>
      </c>
      <c r="F31" s="339"/>
      <c r="G31" s="176"/>
    </row>
    <row r="32" spans="1:7" ht="13.5" customHeight="1"/>
    <row r="34" spans="7:7">
      <c r="G34" t="s">
        <v>50</v>
      </c>
    </row>
  </sheetData>
  <mergeCells count="50">
    <mergeCell ref="A5:C5"/>
    <mergeCell ref="E5:G5"/>
    <mergeCell ref="A6:C6"/>
    <mergeCell ref="E6:F6"/>
    <mergeCell ref="B7:C7"/>
    <mergeCell ref="B8:C8"/>
    <mergeCell ref="A9:C9"/>
    <mergeCell ref="A10:G10"/>
    <mergeCell ref="B11:C11"/>
    <mergeCell ref="E11:F11"/>
    <mergeCell ref="A12:C12"/>
    <mergeCell ref="E12:F12"/>
    <mergeCell ref="B13:C13"/>
    <mergeCell ref="E13:F13"/>
    <mergeCell ref="B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B19:C19"/>
    <mergeCell ref="E19:F19"/>
    <mergeCell ref="B20:C20"/>
    <mergeCell ref="E20:F20"/>
    <mergeCell ref="B21:C21"/>
    <mergeCell ref="E21:F21"/>
    <mergeCell ref="A22:C22"/>
    <mergeCell ref="E22:F22"/>
    <mergeCell ref="A23:C23"/>
    <mergeCell ref="E23:F23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</mergeCells>
  <phoneticPr fontId="26" type="noConversion"/>
  <pageMargins left="0.31496062992126" right="0.118110236220472" top="0.74803149606299202" bottom="0.74803149606299202" header="0.31496062992126" footer="0.31496062992126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view="pageBreakPreview" zoomScaleNormal="100" zoomScaleSheetLayoutView="100" workbookViewId="0">
      <selection activeCell="G10" sqref="G10"/>
    </sheetView>
  </sheetViews>
  <sheetFormatPr defaultColWidth="9" defaultRowHeight="13.5"/>
  <cols>
    <col min="1" max="1" width="5.25" style="18" customWidth="1"/>
    <col min="2" max="2" width="8.25" style="18" customWidth="1"/>
    <col min="3" max="3" width="13.625" style="18" customWidth="1"/>
    <col min="4" max="4" width="3.5" style="18" customWidth="1"/>
    <col min="5" max="5" width="9.75" style="18" customWidth="1"/>
    <col min="6" max="6" width="7.75" style="139" customWidth="1"/>
    <col min="7" max="7" width="8.375" style="18" customWidth="1"/>
    <col min="8" max="8" width="4.375" style="18" customWidth="1"/>
    <col min="9" max="9" width="7.75" style="18" customWidth="1"/>
    <col min="10" max="10" width="8.125" style="18" customWidth="1"/>
    <col min="11" max="11" width="8.625" style="18" customWidth="1"/>
    <col min="12" max="12" width="6.5" style="18" customWidth="1"/>
    <col min="13" max="13" width="6.625" style="18" customWidth="1"/>
    <col min="14" max="14" width="6" style="18" customWidth="1"/>
    <col min="15" max="15" width="7.625" style="18" customWidth="1"/>
    <col min="16" max="16" width="5.625" style="18" customWidth="1"/>
    <col min="17" max="17" width="9.75" style="18" customWidth="1"/>
    <col min="18" max="18" width="7.375" style="18" customWidth="1"/>
    <col min="19" max="16384" width="9" style="18"/>
  </cols>
  <sheetData>
    <row r="1" spans="1:19" ht="27.75" customHeight="1">
      <c r="A1" s="210" t="s">
        <v>51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</row>
    <row r="2" spans="1:19" ht="18.75" customHeight="1">
      <c r="A2" s="211" t="s">
        <v>52</v>
      </c>
      <c r="B2" s="211"/>
      <c r="C2" s="211" t="s">
        <v>53</v>
      </c>
      <c r="D2" s="211"/>
      <c r="E2" s="211"/>
      <c r="F2" s="211"/>
      <c r="G2" s="211"/>
      <c r="H2" s="211"/>
      <c r="I2" s="20" t="s">
        <v>54</v>
      </c>
      <c r="J2" s="211" t="s">
        <v>55</v>
      </c>
      <c r="K2" s="211"/>
      <c r="L2" s="211"/>
      <c r="M2" s="211"/>
      <c r="N2" s="212" t="s">
        <v>56</v>
      </c>
      <c r="O2" s="212"/>
      <c r="P2" s="212"/>
      <c r="Q2" s="212"/>
      <c r="R2" s="212"/>
      <c r="S2" s="212"/>
    </row>
    <row r="3" spans="1:19" ht="18.75" customHeight="1">
      <c r="A3" s="207" t="s">
        <v>323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8" t="s">
        <v>57</v>
      </c>
      <c r="O3" s="208"/>
      <c r="P3" s="208"/>
      <c r="Q3" s="208"/>
      <c r="R3" s="208"/>
      <c r="S3" s="208"/>
    </row>
    <row r="4" spans="1:19" ht="18" customHeight="1">
      <c r="A4" s="206" t="s">
        <v>58</v>
      </c>
      <c r="B4" s="206" t="s">
        <v>59</v>
      </c>
      <c r="C4" s="206" t="s">
        <v>60</v>
      </c>
      <c r="D4" s="206" t="s">
        <v>61</v>
      </c>
      <c r="E4" s="209" t="s">
        <v>29</v>
      </c>
      <c r="F4" s="209"/>
      <c r="G4" s="209"/>
      <c r="H4" s="209"/>
      <c r="I4" s="209"/>
      <c r="J4" s="209"/>
      <c r="K4" s="206" t="s">
        <v>62</v>
      </c>
      <c r="L4" s="206"/>
      <c r="M4" s="206" t="s">
        <v>63</v>
      </c>
      <c r="N4" s="206"/>
      <c r="O4" s="206"/>
      <c r="P4" s="206" t="s">
        <v>64</v>
      </c>
      <c r="Q4" s="206" t="s">
        <v>65</v>
      </c>
      <c r="R4" s="206" t="s">
        <v>66</v>
      </c>
      <c r="S4" s="206" t="s">
        <v>27</v>
      </c>
    </row>
    <row r="5" spans="1:19" ht="48">
      <c r="A5" s="206"/>
      <c r="B5" s="206"/>
      <c r="C5" s="206"/>
      <c r="D5" s="206"/>
      <c r="E5" s="96" t="s">
        <v>67</v>
      </c>
      <c r="F5" s="96" t="s">
        <v>68</v>
      </c>
      <c r="G5" s="96" t="s">
        <v>69</v>
      </c>
      <c r="H5" s="96" t="s">
        <v>70</v>
      </c>
      <c r="I5" s="96" t="s">
        <v>71</v>
      </c>
      <c r="J5" s="96" t="s">
        <v>72</v>
      </c>
      <c r="K5" s="96" t="s">
        <v>67</v>
      </c>
      <c r="L5" s="96" t="s">
        <v>73</v>
      </c>
      <c r="M5" s="96" t="s">
        <v>74</v>
      </c>
      <c r="N5" s="96" t="s">
        <v>75</v>
      </c>
      <c r="O5" s="96" t="s">
        <v>76</v>
      </c>
      <c r="P5" s="206"/>
      <c r="Q5" s="206"/>
      <c r="R5" s="206"/>
      <c r="S5" s="206"/>
    </row>
    <row r="6" spans="1:19">
      <c r="A6" s="96">
        <v>1</v>
      </c>
      <c r="B6" s="96" t="s">
        <v>77</v>
      </c>
      <c r="C6" s="96" t="s">
        <v>78</v>
      </c>
      <c r="D6" s="96">
        <v>1</v>
      </c>
      <c r="E6" s="96" t="s">
        <v>79</v>
      </c>
      <c r="F6" s="96" t="s">
        <v>77</v>
      </c>
      <c r="G6" s="96" t="s">
        <v>77</v>
      </c>
      <c r="H6" s="96" t="s">
        <v>80</v>
      </c>
      <c r="I6" s="146">
        <v>22.08</v>
      </c>
      <c r="J6" s="118" t="s">
        <v>77</v>
      </c>
      <c r="K6" s="96" t="s">
        <v>77</v>
      </c>
      <c r="L6" s="96" t="s">
        <v>77</v>
      </c>
      <c r="M6" s="147">
        <v>1.674739</v>
      </c>
      <c r="N6" s="146">
        <v>0</v>
      </c>
      <c r="O6" s="148">
        <f t="shared" ref="O6:O11" si="0">N6/M6</f>
        <v>0</v>
      </c>
      <c r="P6" s="96">
        <v>0</v>
      </c>
      <c r="Q6" s="150">
        <f t="shared" ref="Q6:Q10" si="1">D6*P6*(M6-N6)</f>
        <v>0</v>
      </c>
      <c r="R6" s="146">
        <f t="shared" ref="R6:R10" si="2">D6*I6*M6-Q6</f>
        <v>36.978237119999996</v>
      </c>
      <c r="S6" s="96"/>
    </row>
    <row r="7" spans="1:19">
      <c r="A7" s="96">
        <v>2</v>
      </c>
      <c r="B7" s="96" t="s">
        <v>77</v>
      </c>
      <c r="C7" s="96" t="s">
        <v>81</v>
      </c>
      <c r="D7" s="96">
        <v>1</v>
      </c>
      <c r="E7" s="96" t="s">
        <v>79</v>
      </c>
      <c r="F7" s="96" t="s">
        <v>77</v>
      </c>
      <c r="G7" s="96" t="s">
        <v>77</v>
      </c>
      <c r="H7" s="96" t="s">
        <v>80</v>
      </c>
      <c r="I7" s="146">
        <v>22.08</v>
      </c>
      <c r="J7" s="118" t="s">
        <v>77</v>
      </c>
      <c r="K7" s="96" t="s">
        <v>77</v>
      </c>
      <c r="L7" s="96" t="s">
        <v>77</v>
      </c>
      <c r="M7" s="147">
        <v>1.801245</v>
      </c>
      <c r="N7" s="146">
        <v>0</v>
      </c>
      <c r="O7" s="148">
        <f t="shared" si="0"/>
        <v>0</v>
      </c>
      <c r="P7" s="178">
        <v>0</v>
      </c>
      <c r="Q7" s="150">
        <f t="shared" si="1"/>
        <v>0</v>
      </c>
      <c r="R7" s="146">
        <f t="shared" si="2"/>
        <v>39.771489599999995</v>
      </c>
      <c r="S7" s="96"/>
    </row>
    <row r="8" spans="1:19">
      <c r="A8" s="96">
        <v>3</v>
      </c>
      <c r="B8" s="96" t="s">
        <v>77</v>
      </c>
      <c r="C8" s="178" t="s">
        <v>82</v>
      </c>
      <c r="D8" s="178">
        <v>1</v>
      </c>
      <c r="E8" s="178" t="s">
        <v>83</v>
      </c>
      <c r="F8" s="178" t="s">
        <v>77</v>
      </c>
      <c r="G8" s="178" t="s">
        <v>77</v>
      </c>
      <c r="H8" s="178" t="s">
        <v>84</v>
      </c>
      <c r="I8" s="146">
        <v>166.7</v>
      </c>
      <c r="J8" s="118" t="s">
        <v>77</v>
      </c>
      <c r="K8" s="178" t="s">
        <v>77</v>
      </c>
      <c r="L8" s="178" t="s">
        <v>77</v>
      </c>
      <c r="M8" s="147">
        <v>0.25</v>
      </c>
      <c r="N8" s="146">
        <v>0</v>
      </c>
      <c r="O8" s="148">
        <f t="shared" si="0"/>
        <v>0</v>
      </c>
      <c r="P8" s="178">
        <v>0</v>
      </c>
      <c r="Q8" s="150">
        <f t="shared" si="1"/>
        <v>0</v>
      </c>
      <c r="R8" s="146">
        <f t="shared" si="2"/>
        <v>41.674999999999997</v>
      </c>
      <c r="S8" s="96"/>
    </row>
    <row r="9" spans="1:19" ht="24">
      <c r="A9" s="96">
        <v>4</v>
      </c>
      <c r="B9" s="96" t="s">
        <v>77</v>
      </c>
      <c r="C9" s="178" t="s">
        <v>85</v>
      </c>
      <c r="D9" s="178">
        <v>1</v>
      </c>
      <c r="E9" s="178" t="s">
        <v>86</v>
      </c>
      <c r="F9" s="178" t="s">
        <v>77</v>
      </c>
      <c r="G9" s="178" t="s">
        <v>77</v>
      </c>
      <c r="H9" s="178" t="s">
        <v>84</v>
      </c>
      <c r="I9" s="149">
        <v>139.5</v>
      </c>
      <c r="J9" s="118" t="s">
        <v>77</v>
      </c>
      <c r="K9" s="178" t="s">
        <v>77</v>
      </c>
      <c r="L9" s="140" t="s">
        <v>77</v>
      </c>
      <c r="M9" s="341">
        <v>0.47</v>
      </c>
      <c r="N9" s="149">
        <v>0</v>
      </c>
      <c r="O9" s="148">
        <f t="shared" si="0"/>
        <v>0</v>
      </c>
      <c r="P9" s="178">
        <v>0</v>
      </c>
      <c r="Q9" s="150">
        <f t="shared" si="1"/>
        <v>0</v>
      </c>
      <c r="R9" s="146">
        <f t="shared" si="2"/>
        <v>65.564999999999998</v>
      </c>
      <c r="S9" s="157"/>
    </row>
    <row r="10" spans="1:19" ht="24">
      <c r="A10" s="96">
        <v>5</v>
      </c>
      <c r="B10" s="96" t="s">
        <v>77</v>
      </c>
      <c r="C10" s="178" t="s">
        <v>85</v>
      </c>
      <c r="D10" s="178">
        <v>1</v>
      </c>
      <c r="E10" s="178" t="s">
        <v>87</v>
      </c>
      <c r="F10" s="178" t="s">
        <v>77</v>
      </c>
      <c r="G10" s="178" t="s">
        <v>77</v>
      </c>
      <c r="H10" s="178" t="s">
        <v>84</v>
      </c>
      <c r="I10" s="178">
        <v>148.6</v>
      </c>
      <c r="J10" s="178" t="s">
        <v>77</v>
      </c>
      <c r="K10" s="178" t="s">
        <v>77</v>
      </c>
      <c r="L10" s="178" t="s">
        <v>77</v>
      </c>
      <c r="M10" s="147">
        <v>1.52</v>
      </c>
      <c r="N10" s="148">
        <v>0</v>
      </c>
      <c r="O10" s="148">
        <f t="shared" si="0"/>
        <v>0</v>
      </c>
      <c r="P10" s="178">
        <v>0</v>
      </c>
      <c r="Q10" s="150">
        <f t="shared" si="1"/>
        <v>0</v>
      </c>
      <c r="R10" s="146">
        <f t="shared" si="2"/>
        <v>225.87199999999999</v>
      </c>
      <c r="S10" s="157"/>
    </row>
    <row r="11" spans="1:19" ht="21" customHeight="1">
      <c r="A11" s="204" t="s">
        <v>88</v>
      </c>
      <c r="B11" s="204"/>
      <c r="C11" s="204"/>
      <c r="D11" s="178" t="s">
        <v>77</v>
      </c>
      <c r="E11" s="178" t="s">
        <v>77</v>
      </c>
      <c r="F11" s="178" t="s">
        <v>77</v>
      </c>
      <c r="G11" s="178" t="s">
        <v>77</v>
      </c>
      <c r="H11" s="178" t="s">
        <v>77</v>
      </c>
      <c r="I11" s="178" t="s">
        <v>77</v>
      </c>
      <c r="J11" s="178" t="s">
        <v>77</v>
      </c>
      <c r="K11" s="178" t="s">
        <v>77</v>
      </c>
      <c r="L11" s="178" t="s">
        <v>77</v>
      </c>
      <c r="M11" s="151">
        <f>SUM(M6:M10)</f>
        <v>5.7159840000000006</v>
      </c>
      <c r="N11" s="151">
        <f>SUM(N6:N10)</f>
        <v>0</v>
      </c>
      <c r="O11" s="152">
        <f t="shared" si="0"/>
        <v>0</v>
      </c>
      <c r="P11" s="178" t="s">
        <v>77</v>
      </c>
      <c r="Q11" s="151">
        <f>SUM(Q6:Q10)</f>
        <v>0</v>
      </c>
      <c r="R11" s="151">
        <f>SUM(R6:R10)</f>
        <v>409.86172671999998</v>
      </c>
      <c r="S11" s="157"/>
    </row>
    <row r="12" spans="1:19" ht="21" customHeight="1">
      <c r="A12" s="141"/>
      <c r="B12" s="126" t="s">
        <v>89</v>
      </c>
      <c r="C12" s="141"/>
      <c r="D12" s="142"/>
      <c r="E12" s="143"/>
      <c r="F12" s="142"/>
      <c r="G12" s="143"/>
      <c r="H12" s="143"/>
      <c r="I12" s="153"/>
      <c r="J12" s="143"/>
      <c r="K12" s="143"/>
      <c r="L12" s="153"/>
      <c r="M12" s="154"/>
      <c r="N12" s="154"/>
      <c r="O12" s="155"/>
      <c r="P12" s="156"/>
      <c r="Q12" s="154"/>
      <c r="R12" s="154"/>
      <c r="S12" s="145"/>
    </row>
    <row r="13" spans="1:19" ht="27" customHeight="1">
      <c r="A13" s="205" t="s">
        <v>90</v>
      </c>
      <c r="B13" s="205"/>
      <c r="C13" s="205"/>
      <c r="D13" s="145"/>
      <c r="E13" s="145"/>
      <c r="F13" s="144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</row>
  </sheetData>
  <mergeCells count="20">
    <mergeCell ref="A1:S1"/>
    <mergeCell ref="A2:B2"/>
    <mergeCell ref="C2:H2"/>
    <mergeCell ref="J2:M2"/>
    <mergeCell ref="N2:S2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1:C11"/>
    <mergeCell ref="A13:C13"/>
    <mergeCell ref="A4:A5"/>
    <mergeCell ref="B4:B5"/>
    <mergeCell ref="C4:C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C37" sqref="C37"/>
    </sheetView>
  </sheetViews>
  <sheetFormatPr defaultColWidth="9" defaultRowHeight="13.5"/>
  <cols>
    <col min="1" max="1" width="5.375" customWidth="1"/>
    <col min="2" max="2" width="8.375" customWidth="1"/>
    <col min="3" max="3" width="21.25" customWidth="1"/>
    <col min="4" max="4" width="6.75" customWidth="1"/>
    <col min="5" max="5" width="6.25" customWidth="1"/>
    <col min="6" max="6" width="5.125" customWidth="1"/>
    <col min="7" max="7" width="4.875" customWidth="1"/>
    <col min="8" max="8" width="8.125" customWidth="1"/>
    <col min="9" max="9" width="8.25" customWidth="1"/>
    <col min="10" max="10" width="9.375" customWidth="1"/>
    <col min="11" max="11" width="6.375" customWidth="1"/>
    <col min="12" max="12" width="4.875" customWidth="1"/>
    <col min="13" max="13" width="5.25" customWidth="1"/>
    <col min="14" max="14" width="5.875" customWidth="1"/>
    <col min="15" max="15" width="6.875" customWidth="1"/>
    <col min="16" max="16" width="7.625" customWidth="1"/>
    <col min="17" max="17" width="8.25" customWidth="1"/>
  </cols>
  <sheetData>
    <row r="1" spans="1:17" ht="20.25">
      <c r="A1" s="226" t="s">
        <v>91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</row>
    <row r="2" spans="1:17" s="1" customFormat="1">
      <c r="A2" s="222" t="s">
        <v>92</v>
      </c>
      <c r="B2" s="223"/>
      <c r="C2" s="223"/>
      <c r="D2" s="223"/>
      <c r="E2" s="223"/>
      <c r="F2" s="223"/>
      <c r="G2" s="223"/>
      <c r="H2" s="224"/>
      <c r="I2" s="227" t="s">
        <v>54</v>
      </c>
      <c r="J2" s="227"/>
      <c r="K2" s="228" t="s">
        <v>55</v>
      </c>
      <c r="L2" s="228"/>
      <c r="M2" s="228"/>
      <c r="N2" s="228"/>
      <c r="O2" s="228"/>
      <c r="P2" s="229" t="s">
        <v>56</v>
      </c>
      <c r="Q2" s="229"/>
    </row>
    <row r="3" spans="1:17" s="1" customFormat="1">
      <c r="A3" s="222" t="s">
        <v>324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4"/>
      <c r="M3" s="222" t="s">
        <v>93</v>
      </c>
      <c r="N3" s="223"/>
      <c r="O3" s="223"/>
      <c r="P3" s="223"/>
      <c r="Q3" s="224"/>
    </row>
    <row r="4" spans="1:17" ht="18.75">
      <c r="A4" s="114"/>
      <c r="B4" s="225" t="s">
        <v>94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</row>
    <row r="5" spans="1:17" s="19" customFormat="1" ht="21.75" customHeight="1">
      <c r="A5" s="209" t="s">
        <v>58</v>
      </c>
      <c r="B5" s="213" t="s">
        <v>59</v>
      </c>
      <c r="C5" s="213" t="s">
        <v>60</v>
      </c>
      <c r="D5" s="213" t="s">
        <v>95</v>
      </c>
      <c r="E5" s="214"/>
      <c r="F5" s="213" t="s">
        <v>96</v>
      </c>
      <c r="G5" s="213" t="s">
        <v>97</v>
      </c>
      <c r="H5" s="213" t="s">
        <v>72</v>
      </c>
      <c r="I5" s="209" t="s">
        <v>29</v>
      </c>
      <c r="J5" s="209"/>
      <c r="K5" s="209"/>
      <c r="L5" s="209"/>
      <c r="M5" s="209"/>
      <c r="N5" s="209"/>
      <c r="O5" s="209"/>
      <c r="P5" s="213" t="s">
        <v>98</v>
      </c>
      <c r="Q5" s="213" t="s">
        <v>27</v>
      </c>
    </row>
    <row r="6" spans="1:17" s="19" customFormat="1" ht="23.1" customHeight="1">
      <c r="A6" s="209"/>
      <c r="B6" s="214"/>
      <c r="C6" s="214"/>
      <c r="D6" s="115" t="s">
        <v>67</v>
      </c>
      <c r="E6" s="115" t="s">
        <v>73</v>
      </c>
      <c r="F6" s="214"/>
      <c r="G6" s="214"/>
      <c r="H6" s="213"/>
      <c r="I6" s="127" t="s">
        <v>99</v>
      </c>
      <c r="J6" s="127" t="s">
        <v>68</v>
      </c>
      <c r="K6" s="220" t="s">
        <v>69</v>
      </c>
      <c r="L6" s="220"/>
      <c r="M6" s="220"/>
      <c r="N6" s="127" t="s">
        <v>70</v>
      </c>
      <c r="O6" s="127" t="s">
        <v>100</v>
      </c>
      <c r="P6" s="213"/>
      <c r="Q6" s="213"/>
    </row>
    <row r="7" spans="1:17" s="68" customFormat="1">
      <c r="A7" s="39">
        <v>1</v>
      </c>
      <c r="B7" s="101" t="s">
        <v>77</v>
      </c>
      <c r="C7" s="116" t="s">
        <v>101</v>
      </c>
      <c r="D7" s="101" t="s">
        <v>77</v>
      </c>
      <c r="E7" s="101" t="s">
        <v>77</v>
      </c>
      <c r="F7" s="101">
        <v>1</v>
      </c>
      <c r="G7" s="117">
        <v>36.72</v>
      </c>
      <c r="H7" s="118" t="s">
        <v>77</v>
      </c>
      <c r="I7" s="182" t="s">
        <v>77</v>
      </c>
      <c r="J7" s="182" t="s">
        <v>77</v>
      </c>
      <c r="K7" s="220" t="s">
        <v>77</v>
      </c>
      <c r="L7" s="220"/>
      <c r="M7" s="220"/>
      <c r="N7" s="182" t="s">
        <v>77</v>
      </c>
      <c r="O7" s="182" t="s">
        <v>77</v>
      </c>
      <c r="P7" s="128">
        <f>G7*F7</f>
        <v>36.72</v>
      </c>
      <c r="Q7" s="134"/>
    </row>
    <row r="8" spans="1:17" s="68" customFormat="1">
      <c r="A8" s="39">
        <v>2</v>
      </c>
      <c r="B8" s="101" t="s">
        <v>77</v>
      </c>
      <c r="C8" s="116" t="s">
        <v>102</v>
      </c>
      <c r="D8" s="101" t="s">
        <v>77</v>
      </c>
      <c r="E8" s="101" t="s">
        <v>77</v>
      </c>
      <c r="F8" s="101">
        <v>1</v>
      </c>
      <c r="G8" s="117">
        <v>36.89</v>
      </c>
      <c r="H8" s="118" t="s">
        <v>77</v>
      </c>
      <c r="I8" s="182" t="s">
        <v>77</v>
      </c>
      <c r="J8" s="182" t="s">
        <v>77</v>
      </c>
      <c r="K8" s="220" t="s">
        <v>77</v>
      </c>
      <c r="L8" s="220"/>
      <c r="M8" s="220"/>
      <c r="N8" s="182" t="s">
        <v>77</v>
      </c>
      <c r="O8" s="182" t="s">
        <v>77</v>
      </c>
      <c r="P8" s="128">
        <f t="shared" ref="P8:P19" si="0">G8*F8</f>
        <v>36.89</v>
      </c>
      <c r="Q8" s="134"/>
    </row>
    <row r="9" spans="1:17" s="68" customFormat="1">
      <c r="A9" s="39">
        <v>3</v>
      </c>
      <c r="B9" s="101" t="s">
        <v>77</v>
      </c>
      <c r="C9" s="116" t="s">
        <v>103</v>
      </c>
      <c r="D9" s="101" t="s">
        <v>77</v>
      </c>
      <c r="E9" s="101" t="s">
        <v>77</v>
      </c>
      <c r="F9" s="101">
        <v>1</v>
      </c>
      <c r="G9" s="117">
        <v>35.11</v>
      </c>
      <c r="H9" s="118" t="s">
        <v>77</v>
      </c>
      <c r="I9" s="182" t="s">
        <v>77</v>
      </c>
      <c r="J9" s="182" t="s">
        <v>77</v>
      </c>
      <c r="K9" s="220" t="s">
        <v>77</v>
      </c>
      <c r="L9" s="220"/>
      <c r="M9" s="220"/>
      <c r="N9" s="182" t="s">
        <v>77</v>
      </c>
      <c r="O9" s="182" t="s">
        <v>77</v>
      </c>
      <c r="P9" s="128">
        <f t="shared" si="0"/>
        <v>35.11</v>
      </c>
      <c r="Q9" s="134"/>
    </row>
    <row r="10" spans="1:17" s="68" customFormat="1">
      <c r="A10" s="39">
        <v>4</v>
      </c>
      <c r="B10" s="101" t="s">
        <v>77</v>
      </c>
      <c r="C10" s="116" t="s">
        <v>104</v>
      </c>
      <c r="D10" s="101" t="s">
        <v>77</v>
      </c>
      <c r="E10" s="101" t="s">
        <v>77</v>
      </c>
      <c r="F10" s="101">
        <v>1</v>
      </c>
      <c r="G10" s="117">
        <v>2.75</v>
      </c>
      <c r="H10" s="118" t="s">
        <v>77</v>
      </c>
      <c r="I10" s="182" t="s">
        <v>77</v>
      </c>
      <c r="J10" s="182" t="s">
        <v>77</v>
      </c>
      <c r="K10" s="220" t="s">
        <v>77</v>
      </c>
      <c r="L10" s="220"/>
      <c r="M10" s="220"/>
      <c r="N10" s="182" t="s">
        <v>77</v>
      </c>
      <c r="O10" s="182" t="s">
        <v>77</v>
      </c>
      <c r="P10" s="128">
        <f t="shared" si="0"/>
        <v>2.75</v>
      </c>
      <c r="Q10" s="134"/>
    </row>
    <row r="11" spans="1:17" s="68" customFormat="1">
      <c r="A11" s="39">
        <v>5</v>
      </c>
      <c r="B11" s="101" t="s">
        <v>77</v>
      </c>
      <c r="C11" s="116" t="s">
        <v>105</v>
      </c>
      <c r="D11" s="101" t="s">
        <v>77</v>
      </c>
      <c r="E11" s="101" t="s">
        <v>77</v>
      </c>
      <c r="F11" s="101">
        <v>1</v>
      </c>
      <c r="G11" s="117">
        <v>2.2999999999999998</v>
      </c>
      <c r="H11" s="118" t="s">
        <v>77</v>
      </c>
      <c r="I11" s="182" t="s">
        <v>77</v>
      </c>
      <c r="J11" s="182" t="s">
        <v>77</v>
      </c>
      <c r="K11" s="220" t="s">
        <v>77</v>
      </c>
      <c r="L11" s="220"/>
      <c r="M11" s="220"/>
      <c r="N11" s="182" t="s">
        <v>77</v>
      </c>
      <c r="O11" s="182" t="s">
        <v>77</v>
      </c>
      <c r="P11" s="128">
        <f t="shared" si="0"/>
        <v>2.2999999999999998</v>
      </c>
      <c r="Q11" s="134"/>
    </row>
    <row r="12" spans="1:17" s="68" customFormat="1">
      <c r="A12" s="39">
        <v>6</v>
      </c>
      <c r="B12" s="101" t="s">
        <v>77</v>
      </c>
      <c r="C12" s="116" t="s">
        <v>106</v>
      </c>
      <c r="D12" s="101" t="s">
        <v>77</v>
      </c>
      <c r="E12" s="101" t="s">
        <v>77</v>
      </c>
      <c r="F12" s="101">
        <v>1</v>
      </c>
      <c r="G12" s="117">
        <v>24</v>
      </c>
      <c r="H12" s="118" t="s">
        <v>77</v>
      </c>
      <c r="I12" s="182" t="s">
        <v>77</v>
      </c>
      <c r="J12" s="182" t="s">
        <v>77</v>
      </c>
      <c r="K12" s="220" t="s">
        <v>77</v>
      </c>
      <c r="L12" s="220"/>
      <c r="M12" s="220"/>
      <c r="N12" s="182" t="s">
        <v>77</v>
      </c>
      <c r="O12" s="182" t="s">
        <v>77</v>
      </c>
      <c r="P12" s="128">
        <f t="shared" si="0"/>
        <v>24</v>
      </c>
      <c r="Q12" s="134"/>
    </row>
    <row r="13" spans="1:17" s="68" customFormat="1">
      <c r="A13" s="39">
        <v>7</v>
      </c>
      <c r="B13" s="101" t="s">
        <v>77</v>
      </c>
      <c r="C13" s="116" t="s">
        <v>107</v>
      </c>
      <c r="D13" s="101" t="s">
        <v>77</v>
      </c>
      <c r="E13" s="101" t="s">
        <v>77</v>
      </c>
      <c r="F13" s="101">
        <v>1</v>
      </c>
      <c r="G13" s="117">
        <v>73.751456923076901</v>
      </c>
      <c r="H13" s="118" t="s">
        <v>77</v>
      </c>
      <c r="I13" s="182" t="s">
        <v>77</v>
      </c>
      <c r="J13" s="182" t="s">
        <v>77</v>
      </c>
      <c r="K13" s="220" t="s">
        <v>77</v>
      </c>
      <c r="L13" s="220"/>
      <c r="M13" s="220"/>
      <c r="N13" s="182" t="s">
        <v>77</v>
      </c>
      <c r="O13" s="182" t="s">
        <v>77</v>
      </c>
      <c r="P13" s="128">
        <f t="shared" si="0"/>
        <v>73.751456923076901</v>
      </c>
      <c r="Q13" s="134"/>
    </row>
    <row r="14" spans="1:17" s="68" customFormat="1">
      <c r="A14" s="39">
        <v>8</v>
      </c>
      <c r="B14" s="101" t="s">
        <v>77</v>
      </c>
      <c r="C14" s="116" t="s">
        <v>108</v>
      </c>
      <c r="D14" s="101" t="s">
        <v>77</v>
      </c>
      <c r="E14" s="101" t="s">
        <v>77</v>
      </c>
      <c r="F14" s="101">
        <v>1</v>
      </c>
      <c r="G14" s="117">
        <v>6.0860000000000003</v>
      </c>
      <c r="H14" s="118" t="s">
        <v>77</v>
      </c>
      <c r="I14" s="182" t="s">
        <v>77</v>
      </c>
      <c r="J14" s="182" t="s">
        <v>77</v>
      </c>
      <c r="K14" s="220" t="s">
        <v>77</v>
      </c>
      <c r="L14" s="220"/>
      <c r="M14" s="220"/>
      <c r="N14" s="182" t="s">
        <v>77</v>
      </c>
      <c r="O14" s="182" t="s">
        <v>77</v>
      </c>
      <c r="P14" s="128">
        <f t="shared" si="0"/>
        <v>6.0860000000000003</v>
      </c>
      <c r="Q14" s="134"/>
    </row>
    <row r="15" spans="1:17" s="68" customFormat="1">
      <c r="A15" s="39">
        <v>9</v>
      </c>
      <c r="B15" s="101" t="s">
        <v>77</v>
      </c>
      <c r="C15" s="116" t="s">
        <v>109</v>
      </c>
      <c r="D15" s="101" t="s">
        <v>77</v>
      </c>
      <c r="E15" s="101" t="s">
        <v>77</v>
      </c>
      <c r="F15" s="101">
        <v>1</v>
      </c>
      <c r="G15" s="117">
        <v>1.2528461538461499</v>
      </c>
      <c r="H15" s="118" t="s">
        <v>77</v>
      </c>
      <c r="I15" s="182" t="s">
        <v>77</v>
      </c>
      <c r="J15" s="182" t="s">
        <v>77</v>
      </c>
      <c r="K15" s="220" t="s">
        <v>77</v>
      </c>
      <c r="L15" s="220"/>
      <c r="M15" s="220"/>
      <c r="N15" s="182" t="s">
        <v>77</v>
      </c>
      <c r="O15" s="182" t="s">
        <v>77</v>
      </c>
      <c r="P15" s="128">
        <f t="shared" si="0"/>
        <v>1.2528461538461499</v>
      </c>
      <c r="Q15" s="134"/>
    </row>
    <row r="16" spans="1:17" s="68" customFormat="1">
      <c r="A16" s="39">
        <v>10</v>
      </c>
      <c r="B16" s="101" t="s">
        <v>77</v>
      </c>
      <c r="C16" s="116" t="s">
        <v>110</v>
      </c>
      <c r="D16" s="101" t="s">
        <v>77</v>
      </c>
      <c r="E16" s="101" t="s">
        <v>77</v>
      </c>
      <c r="F16" s="101">
        <v>1</v>
      </c>
      <c r="G16" s="117">
        <v>40.42</v>
      </c>
      <c r="H16" s="118" t="s">
        <v>77</v>
      </c>
      <c r="I16" s="182" t="s">
        <v>77</v>
      </c>
      <c r="J16" s="182" t="s">
        <v>77</v>
      </c>
      <c r="K16" s="220" t="s">
        <v>77</v>
      </c>
      <c r="L16" s="220"/>
      <c r="M16" s="220"/>
      <c r="N16" s="182" t="s">
        <v>77</v>
      </c>
      <c r="O16" s="182" t="s">
        <v>77</v>
      </c>
      <c r="P16" s="128">
        <f t="shared" si="0"/>
        <v>40.42</v>
      </c>
      <c r="Q16" s="134"/>
    </row>
    <row r="17" spans="1:17" s="68" customFormat="1">
      <c r="A17" s="39">
        <v>11</v>
      </c>
      <c r="B17" s="101" t="s">
        <v>77</v>
      </c>
      <c r="C17" s="116" t="s">
        <v>111</v>
      </c>
      <c r="D17" s="101" t="s">
        <v>77</v>
      </c>
      <c r="E17" s="101" t="s">
        <v>77</v>
      </c>
      <c r="F17" s="101">
        <v>1</v>
      </c>
      <c r="G17" s="117">
        <v>36</v>
      </c>
      <c r="H17" s="118" t="s">
        <v>77</v>
      </c>
      <c r="I17" s="182" t="s">
        <v>77</v>
      </c>
      <c r="J17" s="182" t="s">
        <v>77</v>
      </c>
      <c r="K17" s="220" t="s">
        <v>77</v>
      </c>
      <c r="L17" s="220"/>
      <c r="M17" s="220"/>
      <c r="N17" s="182" t="s">
        <v>77</v>
      </c>
      <c r="O17" s="182" t="s">
        <v>77</v>
      </c>
      <c r="P17" s="128">
        <f t="shared" si="0"/>
        <v>36</v>
      </c>
      <c r="Q17" s="134"/>
    </row>
    <row r="18" spans="1:17" s="68" customFormat="1">
      <c r="A18" s="39">
        <v>12</v>
      </c>
      <c r="B18" s="101" t="s">
        <v>77</v>
      </c>
      <c r="C18" s="116" t="s">
        <v>112</v>
      </c>
      <c r="D18" s="101" t="s">
        <v>77</v>
      </c>
      <c r="E18" s="101" t="s">
        <v>77</v>
      </c>
      <c r="F18" s="101">
        <v>1</v>
      </c>
      <c r="G18" s="117">
        <v>7.6</v>
      </c>
      <c r="H18" s="118" t="s">
        <v>77</v>
      </c>
      <c r="I18" s="182" t="s">
        <v>77</v>
      </c>
      <c r="J18" s="182" t="s">
        <v>77</v>
      </c>
      <c r="K18" s="220" t="s">
        <v>77</v>
      </c>
      <c r="L18" s="220"/>
      <c r="M18" s="220"/>
      <c r="N18" s="182" t="s">
        <v>77</v>
      </c>
      <c r="O18" s="182" t="s">
        <v>77</v>
      </c>
      <c r="P18" s="128">
        <f t="shared" si="0"/>
        <v>7.6</v>
      </c>
      <c r="Q18" s="134"/>
    </row>
    <row r="19" spans="1:17" s="68" customFormat="1">
      <c r="A19" s="39">
        <v>13</v>
      </c>
      <c r="B19" s="101" t="s">
        <v>77</v>
      </c>
      <c r="C19" s="116" t="s">
        <v>113</v>
      </c>
      <c r="D19" s="101" t="s">
        <v>77</v>
      </c>
      <c r="E19" s="101" t="s">
        <v>77</v>
      </c>
      <c r="F19" s="101">
        <v>1</v>
      </c>
      <c r="G19" s="117">
        <v>136.9</v>
      </c>
      <c r="H19" s="118" t="s">
        <v>77</v>
      </c>
      <c r="I19" s="182" t="s">
        <v>77</v>
      </c>
      <c r="J19" s="182" t="s">
        <v>77</v>
      </c>
      <c r="K19" s="220" t="s">
        <v>77</v>
      </c>
      <c r="L19" s="220"/>
      <c r="M19" s="220"/>
      <c r="N19" s="182" t="s">
        <v>77</v>
      </c>
      <c r="O19" s="182" t="s">
        <v>77</v>
      </c>
      <c r="P19" s="128">
        <f t="shared" si="0"/>
        <v>136.9</v>
      </c>
      <c r="Q19" s="134"/>
    </row>
    <row r="20" spans="1:17">
      <c r="A20" s="39">
        <v>14</v>
      </c>
      <c r="B20" s="119" t="s">
        <v>88</v>
      </c>
      <c r="C20" s="101" t="s">
        <v>77</v>
      </c>
      <c r="D20" s="101" t="s">
        <v>77</v>
      </c>
      <c r="E20" s="101" t="s">
        <v>77</v>
      </c>
      <c r="F20" s="101" t="s">
        <v>77</v>
      </c>
      <c r="G20" s="101" t="s">
        <v>77</v>
      </c>
      <c r="H20" s="120" t="s">
        <v>77</v>
      </c>
      <c r="I20" s="182" t="s">
        <v>77</v>
      </c>
      <c r="J20" s="182" t="s">
        <v>77</v>
      </c>
      <c r="K20" s="220" t="s">
        <v>77</v>
      </c>
      <c r="L20" s="220"/>
      <c r="M20" s="220"/>
      <c r="N20" s="182" t="s">
        <v>77</v>
      </c>
      <c r="O20" s="177" t="s">
        <v>77</v>
      </c>
      <c r="P20" s="129">
        <f>SUM(P7:P19)</f>
        <v>439.78030307692302</v>
      </c>
      <c r="Q20" s="135"/>
    </row>
    <row r="22" spans="1:17" ht="18.75">
      <c r="B22" s="221" t="s">
        <v>114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</row>
    <row r="23" spans="1:17" s="19" customFormat="1" ht="13.5" customHeight="1">
      <c r="A23" s="209" t="s">
        <v>58</v>
      </c>
      <c r="B23" s="213" t="s">
        <v>59</v>
      </c>
      <c r="C23" s="213" t="s">
        <v>60</v>
      </c>
      <c r="D23" s="213" t="s">
        <v>115</v>
      </c>
      <c r="E23" s="214"/>
      <c r="F23" s="213" t="s">
        <v>96</v>
      </c>
      <c r="G23" s="213" t="s">
        <v>116</v>
      </c>
      <c r="H23" s="218" t="s">
        <v>117</v>
      </c>
      <c r="I23" s="213" t="s">
        <v>118</v>
      </c>
      <c r="J23" s="213"/>
      <c r="K23" s="213"/>
      <c r="L23" s="213"/>
      <c r="M23" s="213"/>
      <c r="N23" s="213"/>
      <c r="O23" s="213"/>
      <c r="P23" s="213" t="s">
        <v>98</v>
      </c>
      <c r="Q23" s="213" t="s">
        <v>27</v>
      </c>
    </row>
    <row r="24" spans="1:17" s="19" customFormat="1" ht="24" customHeight="1">
      <c r="A24" s="209"/>
      <c r="B24" s="214"/>
      <c r="C24" s="214"/>
      <c r="D24" s="115" t="s">
        <v>67</v>
      </c>
      <c r="E24" s="115" t="s">
        <v>73</v>
      </c>
      <c r="F24" s="214"/>
      <c r="G24" s="214"/>
      <c r="H24" s="219"/>
      <c r="I24" s="130" t="s">
        <v>119</v>
      </c>
      <c r="J24" s="130" t="s">
        <v>120</v>
      </c>
      <c r="K24" s="130" t="s">
        <v>121</v>
      </c>
      <c r="L24" s="115" t="s">
        <v>122</v>
      </c>
      <c r="M24" s="115" t="s">
        <v>123</v>
      </c>
      <c r="N24" s="115" t="s">
        <v>124</v>
      </c>
      <c r="O24" s="115" t="s">
        <v>125</v>
      </c>
      <c r="P24" s="213"/>
      <c r="Q24" s="213"/>
    </row>
    <row r="25" spans="1:17">
      <c r="A25" s="177">
        <v>1</v>
      </c>
      <c r="B25" s="180" t="s">
        <v>77</v>
      </c>
      <c r="C25" s="179" t="s">
        <v>110</v>
      </c>
      <c r="D25" s="180" t="s">
        <v>77</v>
      </c>
      <c r="E25" s="180" t="s">
        <v>77</v>
      </c>
      <c r="F25" s="342">
        <v>1</v>
      </c>
      <c r="G25" s="180">
        <v>9.9499999999999993</v>
      </c>
      <c r="H25" s="121" t="s">
        <v>77</v>
      </c>
      <c r="I25" s="115" t="s">
        <v>126</v>
      </c>
      <c r="J25" s="180" t="s">
        <v>77</v>
      </c>
      <c r="K25" s="180" t="s">
        <v>77</v>
      </c>
      <c r="L25" s="180" t="s">
        <v>77</v>
      </c>
      <c r="M25" s="180" t="s">
        <v>77</v>
      </c>
      <c r="N25" s="180" t="s">
        <v>77</v>
      </c>
      <c r="O25" s="180" t="s">
        <v>77</v>
      </c>
      <c r="P25" s="131">
        <f>F25*G25</f>
        <v>9.9499999999999993</v>
      </c>
      <c r="Q25" s="115"/>
    </row>
    <row r="26" spans="1:17">
      <c r="A26" s="180" t="s">
        <v>77</v>
      </c>
      <c r="B26" s="119" t="s">
        <v>88</v>
      </c>
      <c r="C26" s="180" t="s">
        <v>77</v>
      </c>
      <c r="D26" s="180" t="s">
        <v>77</v>
      </c>
      <c r="E26" s="180" t="s">
        <v>77</v>
      </c>
      <c r="F26" s="180" t="s">
        <v>77</v>
      </c>
      <c r="G26" s="180" t="s">
        <v>77</v>
      </c>
      <c r="H26" s="180" t="s">
        <v>77</v>
      </c>
      <c r="I26" s="180" t="s">
        <v>77</v>
      </c>
      <c r="J26" s="180" t="s">
        <v>77</v>
      </c>
      <c r="K26" s="180" t="s">
        <v>77</v>
      </c>
      <c r="L26" s="180" t="s">
        <v>77</v>
      </c>
      <c r="M26" s="180" t="s">
        <v>77</v>
      </c>
      <c r="N26" s="180" t="s">
        <v>77</v>
      </c>
      <c r="O26" s="180" t="s">
        <v>77</v>
      </c>
      <c r="P26" s="129">
        <f>SUM(P25:P25)</f>
        <v>9.9499999999999993</v>
      </c>
      <c r="Q26" s="136"/>
    </row>
    <row r="27" spans="1:17" ht="15">
      <c r="A27" s="19"/>
      <c r="B27" s="122"/>
      <c r="C27" s="123"/>
      <c r="D27" s="124"/>
      <c r="E27" s="124"/>
      <c r="F27" s="125"/>
      <c r="G27" s="125"/>
      <c r="H27" s="125"/>
      <c r="I27" s="132"/>
      <c r="J27" s="124"/>
      <c r="K27" s="124"/>
      <c r="L27" s="133"/>
      <c r="M27" s="133"/>
      <c r="N27" s="133"/>
      <c r="O27" s="133"/>
      <c r="P27" s="133"/>
      <c r="Q27" s="137"/>
    </row>
    <row r="28" spans="1:17" ht="18.75">
      <c r="A28" s="215" t="s">
        <v>127</v>
      </c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7"/>
      <c r="P28" s="129">
        <f>P20+P26</f>
        <v>449.73030307692301</v>
      </c>
      <c r="Q28" s="138"/>
    </row>
    <row r="29" spans="1:17">
      <c r="B29" s="126" t="s">
        <v>128</v>
      </c>
    </row>
    <row r="30" spans="1:17">
      <c r="C30" s="68" t="s">
        <v>129</v>
      </c>
    </row>
  </sheetData>
  <mergeCells count="45">
    <mergeCell ref="A1:Q1"/>
    <mergeCell ref="A2:H2"/>
    <mergeCell ref="I2:J2"/>
    <mergeCell ref="K2:O2"/>
    <mergeCell ref="P2:Q2"/>
    <mergeCell ref="A3:L3"/>
    <mergeCell ref="M3:Q3"/>
    <mergeCell ref="B4:Q4"/>
    <mergeCell ref="D5:E5"/>
    <mergeCell ref="I5:O5"/>
    <mergeCell ref="P5:P6"/>
    <mergeCell ref="K15:M15"/>
    <mergeCell ref="K6:M6"/>
    <mergeCell ref="K7:M7"/>
    <mergeCell ref="K8:M8"/>
    <mergeCell ref="K9:M9"/>
    <mergeCell ref="K10:M10"/>
    <mergeCell ref="A28:O28"/>
    <mergeCell ref="A5:A6"/>
    <mergeCell ref="A23:A24"/>
    <mergeCell ref="B5:B6"/>
    <mergeCell ref="B23:B24"/>
    <mergeCell ref="C5:C6"/>
    <mergeCell ref="C23:C24"/>
    <mergeCell ref="F5:F6"/>
    <mergeCell ref="F23:F24"/>
    <mergeCell ref="G5:G6"/>
    <mergeCell ref="G23:G24"/>
    <mergeCell ref="H5:H6"/>
    <mergeCell ref="H23:H24"/>
    <mergeCell ref="P23:P24"/>
    <mergeCell ref="Q5:Q6"/>
    <mergeCell ref="Q23:Q24"/>
    <mergeCell ref="D23:E23"/>
    <mergeCell ref="I23:O23"/>
    <mergeCell ref="K20:M20"/>
    <mergeCell ref="B22:Q22"/>
    <mergeCell ref="K16:M16"/>
    <mergeCell ref="K17:M17"/>
    <mergeCell ref="K18:M18"/>
    <mergeCell ref="K19:M19"/>
    <mergeCell ref="K11:M11"/>
    <mergeCell ref="K12:M12"/>
    <mergeCell ref="K13:M13"/>
    <mergeCell ref="K14:M14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88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view="pageBreakPreview" zoomScaleNormal="100" zoomScaleSheetLayoutView="100" workbookViewId="0">
      <selection activeCell="G10" sqref="G10"/>
    </sheetView>
  </sheetViews>
  <sheetFormatPr defaultColWidth="9" defaultRowHeight="13.5"/>
  <cols>
    <col min="1" max="1" width="4.625" customWidth="1"/>
    <col min="2" max="2" width="10.125" customWidth="1"/>
    <col min="3" max="3" width="9.125" customWidth="1"/>
    <col min="4" max="4" width="6" customWidth="1"/>
    <col min="5" max="5" width="8.5" customWidth="1"/>
    <col min="6" max="6" width="9.75" customWidth="1"/>
    <col min="7" max="7" width="9.375" customWidth="1"/>
    <col min="8" max="8" width="6" customWidth="1"/>
    <col min="9" max="9" width="5.25" customWidth="1"/>
    <col min="10" max="10" width="6" customWidth="1"/>
    <col min="11" max="11" width="6.375" style="69" customWidth="1"/>
    <col min="12" max="12" width="7.125" style="69" customWidth="1"/>
    <col min="13" max="13" width="8.625" style="69" customWidth="1"/>
    <col min="14" max="14" width="8.875" style="69" customWidth="1"/>
    <col min="15" max="15" width="8.125" style="69" customWidth="1"/>
    <col min="16" max="16" width="8.125" customWidth="1"/>
    <col min="17" max="17" width="12.125" customWidth="1"/>
  </cols>
  <sheetData>
    <row r="1" spans="1:17" ht="23.25" customHeight="1">
      <c r="A1" s="234" t="s">
        <v>130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</row>
    <row r="2" spans="1:17" s="1" customFormat="1">
      <c r="A2" s="236" t="s">
        <v>131</v>
      </c>
      <c r="B2" s="237"/>
      <c r="C2" s="238"/>
      <c r="D2" s="239" t="s">
        <v>53</v>
      </c>
      <c r="E2" s="239"/>
      <c r="F2" s="239"/>
      <c r="G2" s="239"/>
      <c r="H2" s="239"/>
      <c r="I2" s="239"/>
      <c r="J2" s="3" t="s">
        <v>54</v>
      </c>
      <c r="K2" s="183" t="s">
        <v>55</v>
      </c>
      <c r="L2" s="183"/>
      <c r="M2" s="183"/>
      <c r="N2" s="183"/>
      <c r="O2" s="240" t="s">
        <v>56</v>
      </c>
      <c r="P2" s="240"/>
      <c r="Q2" s="240"/>
    </row>
    <row r="3" spans="1:17" s="1" customFormat="1">
      <c r="A3" s="227" t="s">
        <v>132</v>
      </c>
      <c r="B3" s="227"/>
      <c r="C3" s="227"/>
      <c r="D3" s="230" t="s">
        <v>325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1" t="s">
        <v>93</v>
      </c>
      <c r="P3" s="231"/>
      <c r="Q3" s="231"/>
    </row>
    <row r="4" spans="1:17" s="81" customFormat="1" ht="27" customHeight="1">
      <c r="A4" s="233" t="s">
        <v>58</v>
      </c>
      <c r="B4" s="233" t="s">
        <v>59</v>
      </c>
      <c r="C4" s="233" t="s">
        <v>60</v>
      </c>
      <c r="D4" s="233" t="s">
        <v>133</v>
      </c>
      <c r="E4" s="232" t="s">
        <v>134</v>
      </c>
      <c r="F4" s="232" t="s">
        <v>135</v>
      </c>
      <c r="G4" s="232"/>
      <c r="H4" s="232" t="s">
        <v>136</v>
      </c>
      <c r="I4" s="232" t="s">
        <v>137</v>
      </c>
      <c r="J4" s="232" t="s">
        <v>138</v>
      </c>
      <c r="K4" s="209" t="s">
        <v>139</v>
      </c>
      <c r="L4" s="209"/>
      <c r="M4" s="209"/>
      <c r="N4" s="209"/>
      <c r="O4" s="209"/>
      <c r="P4" s="232" t="s">
        <v>140</v>
      </c>
      <c r="Q4" s="232"/>
    </row>
    <row r="5" spans="1:17" s="81" customFormat="1" ht="33.75" customHeight="1">
      <c r="A5" s="233"/>
      <c r="B5" s="233"/>
      <c r="C5" s="233"/>
      <c r="D5" s="233"/>
      <c r="E5" s="232"/>
      <c r="F5" s="94" t="s">
        <v>141</v>
      </c>
      <c r="G5" s="94" t="s">
        <v>69</v>
      </c>
      <c r="H5" s="232"/>
      <c r="I5" s="232"/>
      <c r="J5" s="232"/>
      <c r="K5" s="94" t="s">
        <v>142</v>
      </c>
      <c r="L5" s="94" t="s">
        <v>143</v>
      </c>
      <c r="M5" s="94" t="s">
        <v>144</v>
      </c>
      <c r="N5" s="94" t="s">
        <v>145</v>
      </c>
      <c r="O5" s="94" t="s">
        <v>146</v>
      </c>
      <c r="P5" s="94" t="s">
        <v>147</v>
      </c>
      <c r="Q5" s="94" t="s">
        <v>148</v>
      </c>
    </row>
    <row r="6" spans="1:17" s="81" customFormat="1" ht="12">
      <c r="A6" s="95">
        <v>1</v>
      </c>
      <c r="B6" s="96" t="s">
        <v>77</v>
      </c>
      <c r="C6" s="74" t="s">
        <v>149</v>
      </c>
      <c r="D6" s="97">
        <v>1</v>
      </c>
      <c r="E6" s="98" t="s">
        <v>150</v>
      </c>
      <c r="F6" s="98" t="s">
        <v>151</v>
      </c>
      <c r="G6" s="178" t="s">
        <v>77</v>
      </c>
      <c r="H6" s="98">
        <v>1.6</v>
      </c>
      <c r="I6" s="98">
        <v>12</v>
      </c>
      <c r="J6" s="106">
        <v>0.56799999999999995</v>
      </c>
      <c r="K6" s="106">
        <v>0.1</v>
      </c>
      <c r="L6" s="107">
        <v>2.9938271604938298</v>
      </c>
      <c r="M6" s="107">
        <v>1.39333333333333</v>
      </c>
      <c r="N6" s="107">
        <v>2.31481481481481</v>
      </c>
      <c r="O6" s="108">
        <v>6.8019753086419703</v>
      </c>
      <c r="P6" s="109">
        <v>10.9056</v>
      </c>
      <c r="Q6" s="109">
        <v>10.8831604938272</v>
      </c>
    </row>
    <row r="7" spans="1:17" s="81" customFormat="1" ht="12">
      <c r="A7" s="95">
        <v>2</v>
      </c>
      <c r="B7" s="96" t="s">
        <v>77</v>
      </c>
      <c r="C7" s="99" t="s">
        <v>152</v>
      </c>
      <c r="D7" s="97">
        <v>1</v>
      </c>
      <c r="E7" s="99" t="s">
        <v>153</v>
      </c>
      <c r="F7" s="99" t="s">
        <v>154</v>
      </c>
      <c r="G7" s="178" t="s">
        <v>77</v>
      </c>
      <c r="H7" s="99">
        <v>3</v>
      </c>
      <c r="I7" s="99">
        <v>10</v>
      </c>
      <c r="J7" s="110">
        <v>0.56799999999999995</v>
      </c>
      <c r="K7" s="106">
        <v>0.1</v>
      </c>
      <c r="L7" s="107">
        <v>0.89814814814814803</v>
      </c>
      <c r="M7" s="107">
        <v>0.56999999999999995</v>
      </c>
      <c r="N7" s="107">
        <v>0.69444444444444398</v>
      </c>
      <c r="O7" s="108">
        <v>2.2625925925925898</v>
      </c>
      <c r="P7" s="109">
        <v>17.04</v>
      </c>
      <c r="Q7" s="109">
        <v>6.7877777777777704</v>
      </c>
    </row>
    <row r="8" spans="1:17" s="81" customFormat="1" ht="12">
      <c r="A8" s="95">
        <v>3</v>
      </c>
      <c r="B8" s="96" t="s">
        <v>77</v>
      </c>
      <c r="C8" s="99" t="s">
        <v>152</v>
      </c>
      <c r="D8" s="97">
        <v>1</v>
      </c>
      <c r="E8" s="99" t="s">
        <v>155</v>
      </c>
      <c r="F8" s="99" t="s">
        <v>156</v>
      </c>
      <c r="G8" s="178" t="s">
        <v>77</v>
      </c>
      <c r="H8" s="99">
        <v>1.2</v>
      </c>
      <c r="I8" s="99">
        <v>8</v>
      </c>
      <c r="J8" s="110">
        <v>0.56799999999999995</v>
      </c>
      <c r="K8" s="106">
        <v>0.1</v>
      </c>
      <c r="L8" s="107">
        <v>0.89814814814814803</v>
      </c>
      <c r="M8" s="107">
        <v>0.56999999999999995</v>
      </c>
      <c r="N8" s="107">
        <v>0.69444444444444398</v>
      </c>
      <c r="O8" s="108">
        <v>2.2625925925925898</v>
      </c>
      <c r="P8" s="109">
        <v>5.4527999999999999</v>
      </c>
      <c r="Q8" s="109">
        <v>2.7151111111111099</v>
      </c>
    </row>
    <row r="9" spans="1:17" s="81" customFormat="1" ht="12">
      <c r="A9" s="95">
        <v>4</v>
      </c>
      <c r="B9" s="96" t="s">
        <v>77</v>
      </c>
      <c r="C9" s="99" t="s">
        <v>157</v>
      </c>
      <c r="D9" s="97">
        <v>1</v>
      </c>
      <c r="E9" s="100" t="s">
        <v>158</v>
      </c>
      <c r="F9" s="99" t="s">
        <v>159</v>
      </c>
      <c r="G9" s="178" t="s">
        <v>77</v>
      </c>
      <c r="H9" s="99">
        <v>2</v>
      </c>
      <c r="I9" s="99">
        <v>18</v>
      </c>
      <c r="J9" s="110">
        <v>0.56799999999999995</v>
      </c>
      <c r="K9" s="106">
        <v>0.1</v>
      </c>
      <c r="L9" s="107">
        <v>0.92188800000000004</v>
      </c>
      <c r="M9" s="107">
        <v>0.14249999999999999</v>
      </c>
      <c r="N9" s="107">
        <v>0.14255999999999999</v>
      </c>
      <c r="O9" s="108">
        <v>1.2069479999999999</v>
      </c>
      <c r="P9" s="109">
        <v>20.448</v>
      </c>
      <c r="Q9" s="109">
        <v>2.4138959999999998</v>
      </c>
    </row>
    <row r="10" spans="1:17" s="81" customFormat="1" ht="12">
      <c r="A10" s="95">
        <v>5</v>
      </c>
      <c r="B10" s="178" t="s">
        <v>77</v>
      </c>
      <c r="C10" s="99" t="s">
        <v>152</v>
      </c>
      <c r="D10" s="97">
        <v>1</v>
      </c>
      <c r="E10" s="99" t="s">
        <v>160</v>
      </c>
      <c r="F10" s="99" t="s">
        <v>156</v>
      </c>
      <c r="G10" s="178" t="s">
        <v>77</v>
      </c>
      <c r="H10" s="99">
        <v>28</v>
      </c>
      <c r="I10" s="99">
        <v>3</v>
      </c>
      <c r="J10" s="110">
        <v>0.6</v>
      </c>
      <c r="K10" s="106" t="s">
        <v>77</v>
      </c>
      <c r="L10" s="106" t="s">
        <v>77</v>
      </c>
      <c r="M10" s="106" t="s">
        <v>77</v>
      </c>
      <c r="N10" s="106" t="s">
        <v>77</v>
      </c>
      <c r="O10" s="108">
        <f t="shared" ref="O10" si="0">SUM(L10:N10)</f>
        <v>0</v>
      </c>
      <c r="P10" s="109">
        <f t="shared" ref="P10" si="1">D10*H10*I10*J10</f>
        <v>50.4</v>
      </c>
      <c r="Q10" s="109">
        <f t="shared" ref="Q10" si="2">D10*H10*O10</f>
        <v>0</v>
      </c>
    </row>
    <row r="11" spans="1:17" s="81" customFormat="1" ht="20.25" customHeight="1">
      <c r="A11" s="102" t="s">
        <v>88</v>
      </c>
      <c r="B11" s="178" t="s">
        <v>77</v>
      </c>
      <c r="C11" s="178" t="s">
        <v>77</v>
      </c>
      <c r="D11" s="178" t="s">
        <v>77</v>
      </c>
      <c r="E11" s="178" t="s">
        <v>77</v>
      </c>
      <c r="F11" s="178" t="s">
        <v>77</v>
      </c>
      <c r="G11" s="178" t="s">
        <v>77</v>
      </c>
      <c r="H11" s="103">
        <f>SUM(H6:H10)</f>
        <v>35.799999999999997</v>
      </c>
      <c r="I11" s="111">
        <f>SUM(I6:I10)</f>
        <v>51</v>
      </c>
      <c r="J11" s="178" t="s">
        <v>77</v>
      </c>
      <c r="K11" s="178" t="s">
        <v>77</v>
      </c>
      <c r="L11" s="178" t="s">
        <v>77</v>
      </c>
      <c r="M11" s="178" t="s">
        <v>77</v>
      </c>
      <c r="N11" s="178" t="s">
        <v>77</v>
      </c>
      <c r="O11" s="178" t="s">
        <v>77</v>
      </c>
      <c r="P11" s="112">
        <f>SUM(P6:P10)</f>
        <v>104.24639999999999</v>
      </c>
      <c r="Q11" s="112">
        <f>SUM(Q6:Q10)</f>
        <v>22.799945382716082</v>
      </c>
    </row>
    <row r="12" spans="1:17" s="42" customFormat="1">
      <c r="B12" s="104" t="s">
        <v>161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</row>
    <row r="13" spans="1:17" s="42" customFormat="1">
      <c r="B13" s="105" t="s">
        <v>162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</row>
    <row r="14" spans="1:17" s="42" customFormat="1">
      <c r="B14" s="105" t="s">
        <v>163</v>
      </c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</row>
    <row r="15" spans="1:17" s="42" customFormat="1">
      <c r="B15" s="105" t="s">
        <v>164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</row>
    <row r="16" spans="1:17" s="42" customFormat="1">
      <c r="B16" s="43" t="s">
        <v>165</v>
      </c>
      <c r="K16" s="113"/>
      <c r="L16" s="113"/>
      <c r="M16" s="113"/>
      <c r="N16" s="113"/>
      <c r="O16" s="113"/>
    </row>
    <row r="17" spans="11:15" s="42" customFormat="1">
      <c r="K17" s="113"/>
      <c r="L17" s="113"/>
      <c r="M17" s="113"/>
      <c r="N17" s="113"/>
      <c r="O17" s="113"/>
    </row>
    <row r="18" spans="11:15" s="42" customFormat="1">
      <c r="K18" s="113"/>
      <c r="L18" s="113"/>
      <c r="M18" s="113"/>
      <c r="N18" s="113"/>
      <c r="O18" s="113"/>
    </row>
  </sheetData>
  <mergeCells count="19">
    <mergeCell ref="A1:Q1"/>
    <mergeCell ref="A2:C2"/>
    <mergeCell ref="D2:I2"/>
    <mergeCell ref="K2:N2"/>
    <mergeCell ref="O2:Q2"/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view="pageBreakPreview" zoomScaleNormal="100" zoomScaleSheetLayoutView="100" workbookViewId="0">
      <selection activeCell="J7" sqref="J7"/>
    </sheetView>
  </sheetViews>
  <sheetFormatPr defaultColWidth="9" defaultRowHeight="13.5"/>
  <cols>
    <col min="1" max="1" width="4.625" style="69" customWidth="1"/>
    <col min="2" max="2" width="7.875" customWidth="1"/>
    <col min="3" max="3" width="7.625" customWidth="1"/>
    <col min="4" max="4" width="4.25" customWidth="1"/>
    <col min="5" max="5" width="10.875" customWidth="1"/>
    <col min="6" max="6" width="6.375" customWidth="1"/>
    <col min="7" max="7" width="7.5" customWidth="1"/>
    <col min="8" max="8" width="5.5" customWidth="1"/>
    <col min="9" max="9" width="6.75" customWidth="1"/>
    <col min="10" max="10" width="5.125" customWidth="1"/>
    <col min="11" max="11" width="5.875" customWidth="1"/>
    <col min="12" max="12" width="5.125" customWidth="1"/>
    <col min="13" max="13" width="5.75" style="69" customWidth="1"/>
    <col min="14" max="14" width="5.375" style="69" customWidth="1"/>
    <col min="15" max="15" width="6.875" style="69" customWidth="1"/>
    <col min="16" max="16" width="6.375" style="69" customWidth="1"/>
    <col min="17" max="17" width="6.625" style="69" customWidth="1"/>
    <col min="18" max="18" width="5.625" style="69" customWidth="1"/>
    <col min="19" max="19" width="6.125" style="69" customWidth="1"/>
    <col min="20" max="20" width="7.625" customWidth="1"/>
    <col min="21" max="21" width="6.25" customWidth="1"/>
    <col min="22" max="22" width="6.625" customWidth="1"/>
  </cols>
  <sheetData>
    <row r="1" spans="1:22" ht="20.25">
      <c r="A1" s="247" t="s">
        <v>166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  <c r="P1" s="248"/>
      <c r="Q1" s="248"/>
      <c r="R1" s="248"/>
      <c r="S1" s="248"/>
      <c r="T1" s="248"/>
      <c r="U1" s="248"/>
      <c r="V1" s="249"/>
    </row>
    <row r="2" spans="1:22" s="1" customFormat="1">
      <c r="A2" s="241" t="s">
        <v>131</v>
      </c>
      <c r="B2" s="241"/>
      <c r="C2" s="241"/>
      <c r="D2" s="250" t="s">
        <v>53</v>
      </c>
      <c r="E2" s="251"/>
      <c r="F2" s="251"/>
      <c r="G2" s="251"/>
      <c r="H2" s="252"/>
      <c r="I2" s="83" t="s">
        <v>54</v>
      </c>
      <c r="J2" s="253" t="s">
        <v>55</v>
      </c>
      <c r="K2" s="254"/>
      <c r="L2" s="254"/>
      <c r="M2" s="254"/>
      <c r="N2" s="254"/>
      <c r="O2" s="254"/>
      <c r="P2" s="254"/>
      <c r="Q2" s="255"/>
      <c r="R2" s="256" t="s">
        <v>56</v>
      </c>
      <c r="S2" s="256"/>
      <c r="T2" s="256"/>
      <c r="U2" s="256"/>
      <c r="V2" s="256"/>
    </row>
    <row r="3" spans="1:22" s="1" customFormat="1">
      <c r="A3" s="227" t="s">
        <v>132</v>
      </c>
      <c r="B3" s="227"/>
      <c r="C3" s="227"/>
      <c r="D3" s="230" t="s">
        <v>325</v>
      </c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41" t="s">
        <v>93</v>
      </c>
      <c r="S3" s="241"/>
      <c r="T3" s="241"/>
      <c r="U3" s="241"/>
      <c r="V3" s="241"/>
    </row>
    <row r="4" spans="1:22" ht="21.75" customHeight="1">
      <c r="A4" s="244" t="s">
        <v>58</v>
      </c>
      <c r="B4" s="244" t="s">
        <v>134</v>
      </c>
      <c r="C4" s="242" t="s">
        <v>167</v>
      </c>
      <c r="D4" s="243"/>
      <c r="E4" s="243"/>
      <c r="F4" s="243"/>
      <c r="G4" s="243"/>
      <c r="H4" s="243"/>
      <c r="I4" s="243"/>
      <c r="J4" s="244" t="s">
        <v>168</v>
      </c>
      <c r="K4" s="244"/>
      <c r="L4" s="244"/>
      <c r="M4" s="244"/>
      <c r="N4" s="244"/>
      <c r="O4" s="84" t="s">
        <v>169</v>
      </c>
      <c r="P4" s="85"/>
      <c r="Q4" s="245" t="s">
        <v>170</v>
      </c>
      <c r="R4" s="245"/>
      <c r="S4" s="245"/>
      <c r="T4" s="246" t="s">
        <v>171</v>
      </c>
      <c r="U4" s="246" t="s">
        <v>172</v>
      </c>
      <c r="V4" s="246" t="s">
        <v>173</v>
      </c>
    </row>
    <row r="5" spans="1:22" ht="96.95" customHeight="1">
      <c r="A5" s="244"/>
      <c r="B5" s="244"/>
      <c r="C5" s="71" t="s">
        <v>141</v>
      </c>
      <c r="D5" s="71" t="s">
        <v>69</v>
      </c>
      <c r="E5" s="72" t="s">
        <v>174</v>
      </c>
      <c r="F5" s="72" t="s">
        <v>175</v>
      </c>
      <c r="G5" s="72" t="s">
        <v>176</v>
      </c>
      <c r="H5" s="73" t="s">
        <v>177</v>
      </c>
      <c r="I5" s="86" t="s">
        <v>178</v>
      </c>
      <c r="J5" s="87" t="s">
        <v>179</v>
      </c>
      <c r="K5" s="87" t="s">
        <v>180</v>
      </c>
      <c r="L5" s="87" t="s">
        <v>181</v>
      </c>
      <c r="M5" s="72" t="s">
        <v>182</v>
      </c>
      <c r="N5" s="72" t="s">
        <v>183</v>
      </c>
      <c r="O5" s="72" t="s">
        <v>184</v>
      </c>
      <c r="P5" s="72" t="s">
        <v>185</v>
      </c>
      <c r="Q5" s="73" t="s">
        <v>186</v>
      </c>
      <c r="R5" s="73" t="s">
        <v>187</v>
      </c>
      <c r="S5" s="73" t="s">
        <v>188</v>
      </c>
      <c r="T5" s="246"/>
      <c r="U5" s="246"/>
      <c r="V5" s="246"/>
    </row>
    <row r="6" spans="1:22" ht="45">
      <c r="A6" s="70">
        <v>1</v>
      </c>
      <c r="B6" s="74" t="s">
        <v>149</v>
      </c>
      <c r="C6" s="75" t="s">
        <v>151</v>
      </c>
      <c r="D6" s="75" t="s">
        <v>189</v>
      </c>
      <c r="E6" s="76">
        <v>20000000</v>
      </c>
      <c r="F6" s="77">
        <v>0.05</v>
      </c>
      <c r="G6" s="78">
        <f t="shared" ref="G6:G9" si="0">(E6-E6*F6)/H6*(H6-I6)</f>
        <v>11400000</v>
      </c>
      <c r="H6" s="79">
        <v>15</v>
      </c>
      <c r="I6" s="88">
        <v>6</v>
      </c>
      <c r="J6" s="70">
        <v>80</v>
      </c>
      <c r="K6" s="77">
        <v>0.9</v>
      </c>
      <c r="L6" s="70">
        <v>0</v>
      </c>
      <c r="M6" s="89">
        <v>0.9</v>
      </c>
      <c r="N6" s="70">
        <v>0</v>
      </c>
      <c r="O6" s="90">
        <f t="shared" ref="O6:O9" si="1">P6*0.5</f>
        <v>333333.33333333331</v>
      </c>
      <c r="P6" s="90">
        <f t="shared" ref="P6:P8" si="2">E6*0.5/H6</f>
        <v>666666.66666666663</v>
      </c>
      <c r="Q6" s="70">
        <v>24</v>
      </c>
      <c r="R6" s="70">
        <v>300</v>
      </c>
      <c r="S6" s="70">
        <f t="shared" ref="S6:S9" si="3">Q6*R6</f>
        <v>7200</v>
      </c>
      <c r="T6" s="92">
        <f t="shared" ref="T6:T9" si="4">G6/(H6-I6)/S6/60</f>
        <v>2.9320987654320989</v>
      </c>
      <c r="U6" s="92">
        <f t="shared" ref="U6:U9" si="5">J6*K6*M6/60+L6*N6/60</f>
        <v>1.0799999999999998</v>
      </c>
      <c r="V6" s="92">
        <f t="shared" ref="V6:V9" si="6">(O6+P6)/S6/60</f>
        <v>2.3148148148148149</v>
      </c>
    </row>
    <row r="7" spans="1:22" ht="56.25">
      <c r="A7" s="70">
        <v>2</v>
      </c>
      <c r="B7" s="74" t="s">
        <v>152</v>
      </c>
      <c r="C7" s="75" t="s">
        <v>154</v>
      </c>
      <c r="D7" s="75" t="s">
        <v>190</v>
      </c>
      <c r="E7" s="76">
        <v>4000000</v>
      </c>
      <c r="F7" s="77">
        <v>0.05</v>
      </c>
      <c r="G7" s="78">
        <f t="shared" si="0"/>
        <v>2660000</v>
      </c>
      <c r="H7" s="79">
        <v>10</v>
      </c>
      <c r="I7" s="88">
        <v>3</v>
      </c>
      <c r="J7" s="70">
        <v>40</v>
      </c>
      <c r="K7" s="77">
        <v>0.9</v>
      </c>
      <c r="L7" s="70">
        <v>0</v>
      </c>
      <c r="M7" s="89">
        <v>0.9</v>
      </c>
      <c r="N7" s="70">
        <v>0</v>
      </c>
      <c r="O7" s="90">
        <f t="shared" si="1"/>
        <v>100000</v>
      </c>
      <c r="P7" s="90">
        <f t="shared" si="2"/>
        <v>200000</v>
      </c>
      <c r="Q7" s="70">
        <v>24</v>
      </c>
      <c r="R7" s="70">
        <v>300</v>
      </c>
      <c r="S7" s="70">
        <f t="shared" si="3"/>
        <v>7200</v>
      </c>
      <c r="T7" s="92">
        <f t="shared" si="4"/>
        <v>0.87962962962962965</v>
      </c>
      <c r="U7" s="92">
        <f t="shared" si="5"/>
        <v>0.53999999999999992</v>
      </c>
      <c r="V7" s="92">
        <f t="shared" si="6"/>
        <v>0.69444444444444442</v>
      </c>
    </row>
    <row r="8" spans="1:22">
      <c r="A8" s="70">
        <v>3</v>
      </c>
      <c r="B8" s="74" t="s">
        <v>152</v>
      </c>
      <c r="C8" s="75" t="s">
        <v>191</v>
      </c>
      <c r="D8" s="73" t="s">
        <v>77</v>
      </c>
      <c r="E8" s="76">
        <v>4000000</v>
      </c>
      <c r="F8" s="77">
        <v>0.05</v>
      </c>
      <c r="G8" s="78">
        <f t="shared" si="0"/>
        <v>2660000</v>
      </c>
      <c r="H8" s="79">
        <v>10</v>
      </c>
      <c r="I8" s="88">
        <v>3</v>
      </c>
      <c r="J8" s="70">
        <v>40</v>
      </c>
      <c r="K8" s="77">
        <v>0.9</v>
      </c>
      <c r="L8" s="70">
        <v>0</v>
      </c>
      <c r="M8" s="89">
        <v>0.9</v>
      </c>
      <c r="N8" s="70">
        <v>0</v>
      </c>
      <c r="O8" s="90">
        <f t="shared" si="1"/>
        <v>100000</v>
      </c>
      <c r="P8" s="90">
        <f t="shared" si="2"/>
        <v>200000</v>
      </c>
      <c r="Q8" s="70">
        <v>24</v>
      </c>
      <c r="R8" s="70">
        <v>300</v>
      </c>
      <c r="S8" s="70">
        <f t="shared" si="3"/>
        <v>7200</v>
      </c>
      <c r="T8" s="92">
        <f t="shared" si="4"/>
        <v>0.87962962962962965</v>
      </c>
      <c r="U8" s="92">
        <f t="shared" si="5"/>
        <v>0.53999999999999992</v>
      </c>
      <c r="V8" s="92">
        <f t="shared" si="6"/>
        <v>0.69444444444444442</v>
      </c>
    </row>
    <row r="9" spans="1:22" ht="78.75">
      <c r="A9" s="70">
        <v>4</v>
      </c>
      <c r="B9" s="74" t="s">
        <v>192</v>
      </c>
      <c r="C9" s="75" t="s">
        <v>159</v>
      </c>
      <c r="D9" s="75" t="s">
        <v>193</v>
      </c>
      <c r="E9" s="76">
        <v>2052864</v>
      </c>
      <c r="F9" s="77">
        <v>0.05</v>
      </c>
      <c r="G9" s="78">
        <f t="shared" si="0"/>
        <v>1365154.56</v>
      </c>
      <c r="H9" s="79">
        <v>10</v>
      </c>
      <c r="I9" s="88">
        <v>3</v>
      </c>
      <c r="J9" s="70">
        <v>10</v>
      </c>
      <c r="K9" s="77">
        <v>0.9</v>
      </c>
      <c r="L9" s="70">
        <v>0</v>
      </c>
      <c r="M9" s="89">
        <v>0.9</v>
      </c>
      <c r="N9" s="70">
        <v>0</v>
      </c>
      <c r="O9" s="90">
        <f t="shared" si="1"/>
        <v>10264.320000000002</v>
      </c>
      <c r="P9" s="90">
        <f>E9*0.1/H9</f>
        <v>20528.640000000003</v>
      </c>
      <c r="Q9" s="70">
        <v>12</v>
      </c>
      <c r="R9" s="70">
        <v>300</v>
      </c>
      <c r="S9" s="70">
        <f t="shared" si="3"/>
        <v>3600</v>
      </c>
      <c r="T9" s="92">
        <f t="shared" si="4"/>
        <v>0.90288000000000002</v>
      </c>
      <c r="U9" s="92">
        <f t="shared" si="5"/>
        <v>0.13499999999999998</v>
      </c>
      <c r="V9" s="92">
        <f t="shared" si="6"/>
        <v>0.14256000000000002</v>
      </c>
    </row>
    <row r="10" spans="1:22">
      <c r="B10" s="80" t="s">
        <v>161</v>
      </c>
      <c r="T10" s="93"/>
    </row>
    <row r="11" spans="1:22">
      <c r="B11" s="81" t="s">
        <v>194</v>
      </c>
      <c r="C11" s="68"/>
    </row>
    <row r="12" spans="1:22">
      <c r="B12" s="81" t="s">
        <v>195</v>
      </c>
      <c r="C12" s="68"/>
    </row>
    <row r="13" spans="1:22">
      <c r="B13" s="81" t="s">
        <v>196</v>
      </c>
      <c r="C13" s="68"/>
    </row>
    <row r="14" spans="1:22">
      <c r="B14" s="81" t="s">
        <v>197</v>
      </c>
      <c r="C14" s="68"/>
    </row>
    <row r="15" spans="1:22">
      <c r="B15" s="68" t="s">
        <v>198</v>
      </c>
      <c r="P15" s="91"/>
    </row>
    <row r="18" spans="5:7" ht="22.5">
      <c r="E18" s="82"/>
      <c r="F18" s="82"/>
      <c r="G18" s="82"/>
    </row>
    <row r="19" spans="5:7" ht="22.5">
      <c r="E19" s="82"/>
      <c r="F19" s="82"/>
      <c r="G19" s="82"/>
    </row>
  </sheetData>
  <sortState ref="A6:Z25">
    <sortCondition ref="A6:A25"/>
  </sortState>
  <mergeCells count="16">
    <mergeCell ref="A1:V1"/>
    <mergeCell ref="A2:C2"/>
    <mergeCell ref="D2:H2"/>
    <mergeCell ref="J2:Q2"/>
    <mergeCell ref="R2:V2"/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</mergeCells>
  <phoneticPr fontId="26" type="noConversion"/>
  <printOptions horizontalCentered="1"/>
  <pageMargins left="0.39370078740157499" right="0.39370078740157499" top="0.74803149606299202" bottom="0.74803149606299202" header="0.31496062992126" footer="0.31496062992126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0"/>
  <sheetViews>
    <sheetView view="pageBreakPreview" zoomScaleNormal="100" zoomScaleSheetLayoutView="100" workbookViewId="0">
      <selection activeCell="B11" sqref="B11:C11"/>
    </sheetView>
  </sheetViews>
  <sheetFormatPr defaultColWidth="9" defaultRowHeight="13.5"/>
  <cols>
    <col min="1" max="1" width="7.375" style="54" customWidth="1"/>
    <col min="2" max="2" width="34.75" style="54" customWidth="1"/>
    <col min="3" max="3" width="14.5" style="54" customWidth="1"/>
    <col min="4" max="4" width="12.25" style="54" customWidth="1"/>
    <col min="5" max="5" width="12.125" style="54" customWidth="1"/>
    <col min="6" max="6" width="10.125" style="54" customWidth="1"/>
    <col min="7" max="7" width="16.125" style="54" customWidth="1"/>
    <col min="8" max="8" width="12.75" style="54" customWidth="1"/>
    <col min="9" max="16384" width="9" style="54"/>
  </cols>
  <sheetData>
    <row r="1" spans="1:7" ht="20.25" customHeight="1">
      <c r="A1" s="259" t="s">
        <v>199</v>
      </c>
      <c r="B1" s="259"/>
      <c r="C1" s="259"/>
      <c r="D1" s="259"/>
      <c r="E1" s="259"/>
      <c r="F1" s="259"/>
      <c r="G1" s="259"/>
    </row>
    <row r="2" spans="1:7" s="18" customFormat="1" ht="18.75" customHeight="1">
      <c r="A2" s="208" t="s">
        <v>200</v>
      </c>
      <c r="B2" s="208"/>
      <c r="C2" s="20" t="s">
        <v>54</v>
      </c>
      <c r="D2" s="260" t="s">
        <v>55</v>
      </c>
      <c r="E2" s="260"/>
      <c r="F2" s="212" t="s">
        <v>56</v>
      </c>
      <c r="G2" s="212"/>
    </row>
    <row r="3" spans="1:7" s="18" customFormat="1" ht="18.75" customHeight="1">
      <c r="A3" s="55" t="s">
        <v>324</v>
      </c>
      <c r="B3" s="56"/>
      <c r="C3" s="56"/>
      <c r="D3" s="56"/>
      <c r="E3" s="56"/>
      <c r="F3" s="208" t="s">
        <v>201</v>
      </c>
      <c r="G3" s="208"/>
    </row>
    <row r="4" spans="1:7" ht="27" customHeight="1">
      <c r="A4" s="258" t="s">
        <v>58</v>
      </c>
      <c r="B4" s="258" t="s">
        <v>202</v>
      </c>
      <c r="C4" s="258" t="s">
        <v>203</v>
      </c>
      <c r="D4" s="258" t="s">
        <v>204</v>
      </c>
      <c r="E4" s="258" t="s">
        <v>205</v>
      </c>
      <c r="F4" s="258" t="s">
        <v>206</v>
      </c>
      <c r="G4" s="258" t="s">
        <v>207</v>
      </c>
    </row>
    <row r="5" spans="1:7" ht="27" customHeight="1">
      <c r="A5" s="258"/>
      <c r="B5" s="258"/>
      <c r="C5" s="258"/>
      <c r="D5" s="258"/>
      <c r="E5" s="258"/>
      <c r="F5" s="258"/>
      <c r="G5" s="258"/>
    </row>
    <row r="6" spans="1:7">
      <c r="A6" s="57">
        <v>1</v>
      </c>
      <c r="B6" s="58" t="s">
        <v>35</v>
      </c>
      <c r="C6" s="59">
        <f>D6*汇总表!D17</f>
        <v>29.59915125538917</v>
      </c>
      <c r="D6" s="60">
        <v>0.03</v>
      </c>
      <c r="E6" s="61" t="s">
        <v>77</v>
      </c>
      <c r="F6" s="61" t="s">
        <v>77</v>
      </c>
      <c r="G6" s="62" t="s">
        <v>77</v>
      </c>
    </row>
    <row r="7" spans="1:7">
      <c r="A7" s="57">
        <v>2</v>
      </c>
      <c r="B7" s="58" t="s">
        <v>36</v>
      </c>
      <c r="C7" s="59">
        <f>D7*汇总表!D17</f>
        <v>19.732767503592783</v>
      </c>
      <c r="D7" s="60">
        <v>0.02</v>
      </c>
      <c r="E7" s="61" t="s">
        <v>77</v>
      </c>
      <c r="F7" s="61" t="s">
        <v>77</v>
      </c>
      <c r="G7" s="62" t="s">
        <v>77</v>
      </c>
    </row>
    <row r="8" spans="1:7" ht="21" customHeight="1">
      <c r="A8" s="57">
        <v>3</v>
      </c>
      <c r="B8" s="58" t="s">
        <v>208</v>
      </c>
      <c r="C8" s="59">
        <f>D8*汇总表!D17</f>
        <v>19.732767503592783</v>
      </c>
      <c r="D8" s="60">
        <v>0.02</v>
      </c>
      <c r="E8" s="61" t="s">
        <v>77</v>
      </c>
      <c r="F8" s="61" t="s">
        <v>77</v>
      </c>
      <c r="G8" s="62" t="s">
        <v>77</v>
      </c>
    </row>
    <row r="10" spans="1:7" ht="24.75" customHeight="1">
      <c r="A10" s="259" t="s">
        <v>209</v>
      </c>
      <c r="B10" s="259" t="s">
        <v>210</v>
      </c>
      <c r="C10" s="259"/>
      <c r="D10" s="259"/>
      <c r="E10" s="259"/>
      <c r="F10" s="259"/>
      <c r="G10" s="259"/>
    </row>
    <row r="11" spans="1:7">
      <c r="A11" s="61" t="s">
        <v>58</v>
      </c>
      <c r="B11" s="257" t="s">
        <v>211</v>
      </c>
      <c r="C11" s="257"/>
      <c r="D11" s="257" t="s">
        <v>212</v>
      </c>
      <c r="E11" s="257"/>
      <c r="F11" s="257" t="s">
        <v>213</v>
      </c>
      <c r="G11" s="257"/>
    </row>
    <row r="12" spans="1:7">
      <c r="A12" s="61">
        <v>1</v>
      </c>
      <c r="B12" s="257" t="s">
        <v>214</v>
      </c>
      <c r="C12" s="257"/>
      <c r="D12" s="257" t="s">
        <v>77</v>
      </c>
      <c r="E12" s="257"/>
      <c r="F12" s="257" t="s">
        <v>77</v>
      </c>
      <c r="G12" s="257"/>
    </row>
    <row r="13" spans="1:7">
      <c r="A13" s="61">
        <v>2</v>
      </c>
      <c r="B13" s="257" t="s">
        <v>215</v>
      </c>
      <c r="C13" s="257"/>
      <c r="D13" s="257" t="s">
        <v>77</v>
      </c>
      <c r="E13" s="257"/>
      <c r="F13" s="257" t="s">
        <v>77</v>
      </c>
      <c r="G13" s="257"/>
    </row>
    <row r="14" spans="1:7">
      <c r="A14" s="257">
        <v>3</v>
      </c>
      <c r="B14" s="257" t="s">
        <v>216</v>
      </c>
      <c r="C14" s="63" t="s">
        <v>217</v>
      </c>
      <c r="D14" s="257" t="s">
        <v>77</v>
      </c>
      <c r="E14" s="257"/>
      <c r="F14" s="257" t="s">
        <v>77</v>
      </c>
      <c r="G14" s="257"/>
    </row>
    <row r="15" spans="1:7">
      <c r="A15" s="257"/>
      <c r="B15" s="257"/>
      <c r="C15" s="61" t="s">
        <v>218</v>
      </c>
      <c r="D15" s="257" t="s">
        <v>77</v>
      </c>
      <c r="E15" s="257"/>
      <c r="F15" s="257" t="s">
        <v>77</v>
      </c>
      <c r="G15" s="257"/>
    </row>
    <row r="16" spans="1:7">
      <c r="A16" s="64"/>
      <c r="B16" s="65" t="s">
        <v>161</v>
      </c>
      <c r="C16" s="64"/>
      <c r="D16" s="64"/>
      <c r="E16" s="66"/>
    </row>
    <row r="17" spans="1:5">
      <c r="A17" s="64"/>
      <c r="B17" s="67" t="s">
        <v>219</v>
      </c>
      <c r="C17" s="64"/>
      <c r="D17" s="64"/>
      <c r="E17" s="66"/>
    </row>
    <row r="18" spans="1:5">
      <c r="A18" s="64"/>
      <c r="B18" s="67" t="s">
        <v>220</v>
      </c>
      <c r="C18" s="64"/>
      <c r="D18" s="64"/>
      <c r="E18" s="66"/>
    </row>
    <row r="19" spans="1:5">
      <c r="A19" s="64"/>
      <c r="B19" s="67" t="s">
        <v>221</v>
      </c>
      <c r="C19" s="64"/>
      <c r="D19" s="64"/>
      <c r="E19" s="66"/>
    </row>
    <row r="20" spans="1:5" customFormat="1">
      <c r="B20" s="68" t="s">
        <v>222</v>
      </c>
    </row>
  </sheetData>
  <mergeCells count="28">
    <mergeCell ref="A1:G1"/>
    <mergeCell ref="A2:B2"/>
    <mergeCell ref="D2:E2"/>
    <mergeCell ref="F2:G2"/>
    <mergeCell ref="F3:G3"/>
    <mergeCell ref="A10:G10"/>
    <mergeCell ref="B11:C11"/>
    <mergeCell ref="D11:E11"/>
    <mergeCell ref="F11:G11"/>
    <mergeCell ref="B12:C12"/>
    <mergeCell ref="D12:E12"/>
    <mergeCell ref="F12:G12"/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</mergeCells>
  <phoneticPr fontId="26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horizontalDpi="300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6"/>
  <sheetViews>
    <sheetView view="pageBreakPreview" zoomScaleNormal="100" zoomScaleSheetLayoutView="100" workbookViewId="0">
      <selection activeCell="G11" sqref="G11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316" t="s">
        <v>223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</row>
    <row r="2" spans="1:14" s="18" customFormat="1" ht="18.75" customHeight="1">
      <c r="A2" s="208" t="s">
        <v>52</v>
      </c>
      <c r="B2" s="208"/>
      <c r="C2" s="260" t="s">
        <v>53</v>
      </c>
      <c r="D2" s="260"/>
      <c r="E2" s="260"/>
      <c r="F2" s="20" t="s">
        <v>54</v>
      </c>
      <c r="G2" s="260" t="s">
        <v>55</v>
      </c>
      <c r="H2" s="260"/>
      <c r="I2" s="260"/>
      <c r="J2" s="260"/>
      <c r="K2" s="260"/>
      <c r="L2" s="317" t="s">
        <v>224</v>
      </c>
      <c r="M2" s="318"/>
      <c r="N2" s="319"/>
    </row>
    <row r="3" spans="1:14" s="18" customFormat="1" ht="18.75" customHeight="1">
      <c r="A3" s="21" t="s">
        <v>132</v>
      </c>
      <c r="B3" s="21"/>
      <c r="C3" s="356" t="s">
        <v>328</v>
      </c>
      <c r="D3" s="320"/>
      <c r="E3" s="320"/>
      <c r="F3" s="320"/>
      <c r="G3" s="320"/>
      <c r="H3" s="320"/>
      <c r="I3" s="320"/>
      <c r="J3" s="320"/>
      <c r="K3" s="321"/>
      <c r="L3" s="322" t="s">
        <v>201</v>
      </c>
      <c r="M3" s="323"/>
      <c r="N3" s="324"/>
    </row>
    <row r="4" spans="1:14" ht="15">
      <c r="A4" s="22" t="s">
        <v>225</v>
      </c>
      <c r="B4" s="23"/>
      <c r="C4" s="24"/>
      <c r="D4" s="24"/>
      <c r="E4" s="24"/>
      <c r="F4" s="24"/>
      <c r="G4" s="25"/>
      <c r="H4" s="26"/>
      <c r="I4" s="44" t="s">
        <v>226</v>
      </c>
      <c r="J4" s="31"/>
      <c r="K4" s="31"/>
      <c r="L4" s="31"/>
      <c r="M4" s="31"/>
      <c r="N4" s="45"/>
    </row>
    <row r="5" spans="1:14">
      <c r="A5" s="27" t="s">
        <v>58</v>
      </c>
      <c r="B5" s="325" t="s">
        <v>24</v>
      </c>
      <c r="C5" s="326"/>
      <c r="D5" s="326"/>
      <c r="E5" s="327"/>
      <c r="F5" s="328" t="s">
        <v>227</v>
      </c>
      <c r="G5" s="329"/>
      <c r="H5" s="26"/>
      <c r="I5" s="46" t="s">
        <v>58</v>
      </c>
      <c r="J5" s="330" t="s">
        <v>24</v>
      </c>
      <c r="K5" s="331"/>
      <c r="L5" s="331"/>
      <c r="M5" s="331"/>
      <c r="N5" s="47" t="s">
        <v>227</v>
      </c>
    </row>
    <row r="6" spans="1:14">
      <c r="A6" s="28">
        <v>1</v>
      </c>
      <c r="B6" s="297" t="s">
        <v>228</v>
      </c>
      <c r="C6" s="298"/>
      <c r="D6" s="298"/>
      <c r="E6" s="299"/>
      <c r="F6" s="315" t="s">
        <v>326</v>
      </c>
      <c r="G6" s="293"/>
      <c r="H6" s="26"/>
      <c r="I6" s="181">
        <v>1</v>
      </c>
      <c r="J6" s="313" t="s">
        <v>229</v>
      </c>
      <c r="K6" s="314"/>
      <c r="L6" s="314"/>
      <c r="M6" s="314"/>
      <c r="N6" s="48" t="s">
        <v>326</v>
      </c>
    </row>
    <row r="7" spans="1:14">
      <c r="A7" s="29">
        <v>2</v>
      </c>
      <c r="B7" s="297" t="s">
        <v>230</v>
      </c>
      <c r="C7" s="298"/>
      <c r="D7" s="298"/>
      <c r="E7" s="299"/>
      <c r="F7" s="315" t="s">
        <v>326</v>
      </c>
      <c r="G7" s="293"/>
      <c r="H7" s="26"/>
      <c r="I7" s="181">
        <v>2</v>
      </c>
      <c r="J7" s="313" t="s">
        <v>231</v>
      </c>
      <c r="K7" s="314"/>
      <c r="L7" s="314"/>
      <c r="M7" s="314"/>
      <c r="N7" s="48" t="s">
        <v>326</v>
      </c>
    </row>
    <row r="8" spans="1:14">
      <c r="A8" s="29">
        <v>3</v>
      </c>
      <c r="B8" s="297" t="s">
        <v>232</v>
      </c>
      <c r="C8" s="298"/>
      <c r="D8" s="298"/>
      <c r="E8" s="299"/>
      <c r="F8" s="315" t="s">
        <v>326</v>
      </c>
      <c r="G8" s="293"/>
      <c r="H8" s="26"/>
      <c r="I8" s="181">
        <v>3</v>
      </c>
      <c r="J8" s="313" t="s">
        <v>233</v>
      </c>
      <c r="K8" s="314"/>
      <c r="L8" s="314"/>
      <c r="M8" s="314"/>
      <c r="N8" s="48" t="s">
        <v>326</v>
      </c>
    </row>
    <row r="9" spans="1:14">
      <c r="A9" s="28">
        <v>4</v>
      </c>
      <c r="B9" s="297" t="s">
        <v>234</v>
      </c>
      <c r="C9" s="298"/>
      <c r="D9" s="298"/>
      <c r="E9" s="299"/>
      <c r="F9" s="315" t="s">
        <v>326</v>
      </c>
      <c r="G9" s="293"/>
      <c r="H9" s="26"/>
      <c r="I9" s="181">
        <v>4</v>
      </c>
      <c r="J9" s="313" t="s">
        <v>235</v>
      </c>
      <c r="K9" s="314"/>
      <c r="L9" s="314"/>
      <c r="M9" s="314"/>
      <c r="N9" s="48" t="s">
        <v>326</v>
      </c>
    </row>
    <row r="10" spans="1:14">
      <c r="A10" s="29">
        <v>5</v>
      </c>
      <c r="B10" s="297" t="s">
        <v>236</v>
      </c>
      <c r="C10" s="298"/>
      <c r="D10" s="298"/>
      <c r="E10" s="299"/>
      <c r="F10" s="300" t="s">
        <v>77</v>
      </c>
      <c r="G10" s="301"/>
      <c r="H10" s="26"/>
      <c r="I10" s="181">
        <v>5</v>
      </c>
      <c r="J10" s="313" t="s">
        <v>237</v>
      </c>
      <c r="K10" s="314"/>
      <c r="L10" s="314"/>
      <c r="M10" s="314"/>
      <c r="N10" s="48" t="s">
        <v>326</v>
      </c>
    </row>
    <row r="11" spans="1:14" ht="15">
      <c r="A11" s="30" t="s">
        <v>238</v>
      </c>
      <c r="B11" s="31"/>
      <c r="C11" s="31"/>
      <c r="D11" s="31"/>
      <c r="E11" s="31"/>
      <c r="F11" s="32"/>
      <c r="G11" s="33"/>
      <c r="H11" s="26"/>
      <c r="I11" s="181">
        <v>6</v>
      </c>
      <c r="J11" s="313" t="s">
        <v>239</v>
      </c>
      <c r="K11" s="314"/>
      <c r="L11" s="314"/>
      <c r="M11" s="314"/>
      <c r="N11" s="48" t="s">
        <v>326</v>
      </c>
    </row>
    <row r="12" spans="1:14">
      <c r="A12" s="29">
        <v>1</v>
      </c>
      <c r="B12" s="297" t="s">
        <v>240</v>
      </c>
      <c r="C12" s="298"/>
      <c r="D12" s="298"/>
      <c r="E12" s="299"/>
      <c r="F12" s="292" t="s">
        <v>326</v>
      </c>
      <c r="G12" s="293"/>
      <c r="H12" s="26"/>
      <c r="I12" s="181">
        <v>7</v>
      </c>
      <c r="J12" s="313" t="s">
        <v>241</v>
      </c>
      <c r="K12" s="314"/>
      <c r="L12" s="314"/>
      <c r="M12" s="314"/>
      <c r="N12" s="48" t="s">
        <v>326</v>
      </c>
    </row>
    <row r="13" spans="1:14">
      <c r="A13" s="29">
        <v>2</v>
      </c>
      <c r="B13" s="297" t="s">
        <v>242</v>
      </c>
      <c r="C13" s="298"/>
      <c r="D13" s="298"/>
      <c r="E13" s="299"/>
      <c r="F13" s="292" t="s">
        <v>326</v>
      </c>
      <c r="G13" s="293"/>
      <c r="H13" s="26"/>
      <c r="I13" s="181">
        <v>8</v>
      </c>
      <c r="J13" s="313" t="s">
        <v>243</v>
      </c>
      <c r="K13" s="314"/>
      <c r="L13" s="314"/>
      <c r="M13" s="314"/>
      <c r="N13" s="48" t="s">
        <v>326</v>
      </c>
    </row>
    <row r="14" spans="1:14">
      <c r="A14" s="29">
        <v>3</v>
      </c>
      <c r="B14" s="297" t="s">
        <v>244</v>
      </c>
      <c r="C14" s="298"/>
      <c r="D14" s="298"/>
      <c r="E14" s="299"/>
      <c r="F14" s="292" t="s">
        <v>326</v>
      </c>
      <c r="G14" s="293"/>
      <c r="H14" s="26"/>
      <c r="I14" s="181">
        <v>9</v>
      </c>
      <c r="J14" s="313" t="s">
        <v>245</v>
      </c>
      <c r="K14" s="314"/>
      <c r="L14" s="314"/>
      <c r="M14" s="314"/>
      <c r="N14" s="48" t="s">
        <v>326</v>
      </c>
    </row>
    <row r="15" spans="1:14">
      <c r="A15" s="29">
        <v>4</v>
      </c>
      <c r="B15" s="297" t="s">
        <v>246</v>
      </c>
      <c r="C15" s="298"/>
      <c r="D15" s="298"/>
      <c r="E15" s="299"/>
      <c r="F15" s="292" t="s">
        <v>326</v>
      </c>
      <c r="G15" s="293"/>
      <c r="H15" s="26"/>
      <c r="I15" s="181">
        <v>10</v>
      </c>
      <c r="J15" s="313" t="s">
        <v>247</v>
      </c>
      <c r="K15" s="314"/>
      <c r="L15" s="314"/>
      <c r="M15" s="314"/>
      <c r="N15" s="49" t="s">
        <v>77</v>
      </c>
    </row>
    <row r="16" spans="1:14">
      <c r="A16" s="29">
        <v>5</v>
      </c>
      <c r="B16" s="297" t="s">
        <v>248</v>
      </c>
      <c r="C16" s="298"/>
      <c r="D16" s="298"/>
      <c r="E16" s="299"/>
      <c r="F16" s="300" t="s">
        <v>77</v>
      </c>
      <c r="G16" s="301"/>
      <c r="H16" s="26"/>
      <c r="I16" s="26"/>
      <c r="J16" s="26"/>
      <c r="K16" s="26"/>
      <c r="L16" s="26"/>
      <c r="M16" s="26"/>
      <c r="N16" s="50"/>
    </row>
    <row r="17" spans="1:14" ht="15">
      <c r="A17" s="302" t="s">
        <v>249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4"/>
    </row>
    <row r="18" spans="1:14" ht="24" customHeight="1">
      <c r="A18" s="305" t="s">
        <v>250</v>
      </c>
      <c r="B18" s="291"/>
      <c r="C18" s="35" t="s">
        <v>251</v>
      </c>
      <c r="D18" s="306" t="s">
        <v>252</v>
      </c>
      <c r="E18" s="307"/>
      <c r="F18" s="35" t="s">
        <v>253</v>
      </c>
      <c r="G18" s="35" t="s">
        <v>254</v>
      </c>
      <c r="H18" s="308" t="s">
        <v>255</v>
      </c>
      <c r="I18" s="309"/>
      <c r="J18" s="310" t="s">
        <v>256</v>
      </c>
      <c r="K18" s="311"/>
      <c r="L18" s="311"/>
      <c r="M18" s="306" t="s">
        <v>257</v>
      </c>
      <c r="N18" s="312"/>
    </row>
    <row r="19" spans="1:14">
      <c r="A19" s="290" t="s">
        <v>79</v>
      </c>
      <c r="B19" s="291"/>
      <c r="C19" s="36" t="s">
        <v>77</v>
      </c>
      <c r="D19" s="291" t="s">
        <v>77</v>
      </c>
      <c r="E19" s="291"/>
      <c r="F19" s="37" t="s">
        <v>77</v>
      </c>
      <c r="G19" s="34" t="s">
        <v>77</v>
      </c>
      <c r="H19" s="292" t="s">
        <v>77</v>
      </c>
      <c r="I19" s="293"/>
      <c r="J19" s="291" t="s">
        <v>77</v>
      </c>
      <c r="K19" s="291"/>
      <c r="L19" s="291"/>
      <c r="M19" s="294" t="e">
        <f>G19/J19</f>
        <v>#VALUE!</v>
      </c>
      <c r="N19" s="295"/>
    </row>
    <row r="20" spans="1:14">
      <c r="A20" s="343" t="s">
        <v>258</v>
      </c>
      <c r="B20" s="344"/>
      <c r="C20" s="345" t="s">
        <v>259</v>
      </c>
      <c r="D20" s="346" t="s">
        <v>260</v>
      </c>
      <c r="E20" s="344"/>
      <c r="F20" s="347" t="s">
        <v>261</v>
      </c>
      <c r="G20" s="348">
        <v>2.4</v>
      </c>
      <c r="H20" s="349">
        <v>360</v>
      </c>
      <c r="I20" s="350"/>
      <c r="J20" s="344">
        <v>180</v>
      </c>
      <c r="K20" s="344"/>
      <c r="L20" s="344"/>
      <c r="M20" s="351">
        <f t="shared" ref="M20:M27" si="0">G20*H20/J20</f>
        <v>4.8</v>
      </c>
      <c r="N20" s="352"/>
    </row>
    <row r="21" spans="1:14">
      <c r="A21" s="290" t="s">
        <v>262</v>
      </c>
      <c r="B21" s="291"/>
      <c r="C21" s="36" t="s">
        <v>77</v>
      </c>
      <c r="D21" s="296" t="s">
        <v>263</v>
      </c>
      <c r="E21" s="291"/>
      <c r="F21" s="37" t="s">
        <v>264</v>
      </c>
      <c r="G21" s="34">
        <v>2.7</v>
      </c>
      <c r="H21" s="292">
        <v>1</v>
      </c>
      <c r="I21" s="293"/>
      <c r="J21" s="291">
        <v>1</v>
      </c>
      <c r="K21" s="291"/>
      <c r="L21" s="291"/>
      <c r="M21" s="294">
        <f t="shared" si="0"/>
        <v>2.7</v>
      </c>
      <c r="N21" s="295"/>
    </row>
    <row r="22" spans="1:14">
      <c r="A22" s="290" t="s">
        <v>265</v>
      </c>
      <c r="B22" s="291"/>
      <c r="C22" s="36" t="s">
        <v>77</v>
      </c>
      <c r="D22" s="291" t="s">
        <v>77</v>
      </c>
      <c r="E22" s="291"/>
      <c r="F22" s="37" t="s">
        <v>77</v>
      </c>
      <c r="G22" s="34" t="s">
        <v>77</v>
      </c>
      <c r="H22" s="292" t="s">
        <v>77</v>
      </c>
      <c r="I22" s="293"/>
      <c r="J22" s="291" t="s">
        <v>77</v>
      </c>
      <c r="K22" s="291"/>
      <c r="L22" s="291"/>
      <c r="M22" s="294" t="e">
        <f t="shared" si="0"/>
        <v>#VALUE!</v>
      </c>
      <c r="N22" s="295"/>
    </row>
    <row r="23" spans="1:14">
      <c r="A23" s="290" t="s">
        <v>266</v>
      </c>
      <c r="B23" s="291"/>
      <c r="C23" s="36" t="s">
        <v>77</v>
      </c>
      <c r="D23" s="291" t="s">
        <v>77</v>
      </c>
      <c r="E23" s="291"/>
      <c r="F23" s="37" t="s">
        <v>77</v>
      </c>
      <c r="G23" s="34" t="s">
        <v>77</v>
      </c>
      <c r="H23" s="292" t="s">
        <v>77</v>
      </c>
      <c r="I23" s="293"/>
      <c r="J23" s="291" t="s">
        <v>77</v>
      </c>
      <c r="K23" s="291"/>
      <c r="L23" s="291"/>
      <c r="M23" s="294" t="e">
        <f t="shared" si="0"/>
        <v>#VALUE!</v>
      </c>
      <c r="N23" s="295"/>
    </row>
    <row r="24" spans="1:14">
      <c r="A24" s="290" t="s">
        <v>267</v>
      </c>
      <c r="B24" s="291"/>
      <c r="C24" s="36" t="s">
        <v>77</v>
      </c>
      <c r="D24" s="291" t="s">
        <v>77</v>
      </c>
      <c r="E24" s="291"/>
      <c r="F24" s="37" t="s">
        <v>77</v>
      </c>
      <c r="G24" s="34" t="s">
        <v>77</v>
      </c>
      <c r="H24" s="292" t="s">
        <v>77</v>
      </c>
      <c r="I24" s="293"/>
      <c r="J24" s="291" t="s">
        <v>77</v>
      </c>
      <c r="K24" s="291"/>
      <c r="L24" s="291"/>
      <c r="M24" s="294" t="e">
        <f t="shared" si="0"/>
        <v>#VALUE!</v>
      </c>
      <c r="N24" s="295"/>
    </row>
    <row r="25" spans="1:14">
      <c r="A25" s="290" t="s">
        <v>268</v>
      </c>
      <c r="B25" s="291"/>
      <c r="C25" s="36" t="s">
        <v>77</v>
      </c>
      <c r="D25" s="291" t="s">
        <v>77</v>
      </c>
      <c r="E25" s="291"/>
      <c r="F25" s="37" t="s">
        <v>77</v>
      </c>
      <c r="G25" s="34" t="s">
        <v>77</v>
      </c>
      <c r="H25" s="292" t="s">
        <v>77</v>
      </c>
      <c r="I25" s="293"/>
      <c r="J25" s="291" t="s">
        <v>77</v>
      </c>
      <c r="K25" s="291"/>
      <c r="L25" s="291"/>
      <c r="M25" s="294" t="e">
        <f t="shared" si="0"/>
        <v>#VALUE!</v>
      </c>
      <c r="N25" s="295"/>
    </row>
    <row r="26" spans="1:14">
      <c r="A26" s="290" t="s">
        <v>269</v>
      </c>
      <c r="B26" s="291"/>
      <c r="C26" s="36" t="s">
        <v>77</v>
      </c>
      <c r="D26" s="291" t="s">
        <v>77</v>
      </c>
      <c r="E26" s="291"/>
      <c r="F26" s="37" t="s">
        <v>77</v>
      </c>
      <c r="G26" s="34" t="s">
        <v>77</v>
      </c>
      <c r="H26" s="292" t="s">
        <v>77</v>
      </c>
      <c r="I26" s="293"/>
      <c r="J26" s="291" t="s">
        <v>77</v>
      </c>
      <c r="K26" s="291"/>
      <c r="L26" s="291"/>
      <c r="M26" s="294" t="e">
        <f t="shared" si="0"/>
        <v>#VALUE!</v>
      </c>
      <c r="N26" s="295"/>
    </row>
    <row r="27" spans="1:14">
      <c r="A27" s="290" t="s">
        <v>270</v>
      </c>
      <c r="B27" s="291"/>
      <c r="C27" s="36" t="s">
        <v>77</v>
      </c>
      <c r="D27" s="291" t="s">
        <v>77</v>
      </c>
      <c r="E27" s="291"/>
      <c r="F27" s="37" t="s">
        <v>77</v>
      </c>
      <c r="G27" s="34" t="s">
        <v>77</v>
      </c>
      <c r="H27" s="292" t="s">
        <v>77</v>
      </c>
      <c r="I27" s="293"/>
      <c r="J27" s="291" t="s">
        <v>77</v>
      </c>
      <c r="K27" s="291"/>
      <c r="L27" s="291"/>
      <c r="M27" s="294" t="e">
        <f t="shared" si="0"/>
        <v>#VALUE!</v>
      </c>
      <c r="N27" s="295"/>
    </row>
    <row r="28" spans="1:14">
      <c r="A28" s="280" t="s">
        <v>271</v>
      </c>
      <c r="B28" s="281"/>
      <c r="C28" s="281"/>
      <c r="D28" s="281"/>
      <c r="E28" s="281"/>
      <c r="F28" s="281"/>
      <c r="G28" s="281"/>
      <c r="H28" s="281"/>
      <c r="I28" s="281"/>
      <c r="J28" s="281"/>
      <c r="K28" s="281"/>
      <c r="L28" s="282"/>
      <c r="M28" s="274">
        <f>SUMIF(M19:N27,"&lt;9E+307")</f>
        <v>7.5</v>
      </c>
      <c r="N28" s="283"/>
    </row>
    <row r="29" spans="1:14">
      <c r="A29" s="284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6"/>
    </row>
    <row r="30" spans="1:14">
      <c r="A30" s="268" t="s">
        <v>272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70"/>
      <c r="M30" s="287">
        <f>M28</f>
        <v>7.5</v>
      </c>
      <c r="N30" s="288"/>
    </row>
    <row r="31" spans="1:14">
      <c r="A31" s="289"/>
      <c r="B31" s="289"/>
      <c r="C31" s="289"/>
      <c r="D31" s="289"/>
      <c r="E31" s="289"/>
      <c r="F31" s="289"/>
      <c r="G31" s="289"/>
      <c r="H31" s="289"/>
      <c r="I31" s="289"/>
      <c r="J31" s="289"/>
      <c r="K31" s="289"/>
      <c r="L31" s="289"/>
      <c r="M31" s="289"/>
      <c r="N31" s="289"/>
    </row>
    <row r="32" spans="1:14">
      <c r="A32" s="353" t="s">
        <v>273</v>
      </c>
      <c r="B32" s="354"/>
      <c r="C32" s="354"/>
      <c r="D32" s="354"/>
      <c r="E32" s="354"/>
      <c r="F32" s="354"/>
      <c r="G32" s="354"/>
      <c r="H32" s="354"/>
      <c r="I32" s="354"/>
      <c r="J32" s="354"/>
      <c r="K32" s="354"/>
      <c r="L32" s="354"/>
      <c r="M32" s="354"/>
      <c r="N32" s="355"/>
    </row>
    <row r="33" spans="1:14">
      <c r="A33" s="273" t="s">
        <v>274</v>
      </c>
      <c r="B33" s="273"/>
      <c r="C33" s="272" t="s">
        <v>275</v>
      </c>
      <c r="D33" s="272"/>
      <c r="E33" s="38" t="s">
        <v>276</v>
      </c>
      <c r="F33" s="209">
        <v>14</v>
      </c>
      <c r="G33" s="209"/>
      <c r="H33" s="209"/>
      <c r="I33" s="273" t="s">
        <v>277</v>
      </c>
      <c r="J33" s="273"/>
      <c r="K33" s="273"/>
      <c r="L33" s="273"/>
      <c r="M33" s="262" t="s">
        <v>77</v>
      </c>
      <c r="N33" s="262"/>
    </row>
    <row r="34" spans="1:14">
      <c r="A34" s="273" t="s">
        <v>278</v>
      </c>
      <c r="B34" s="273"/>
      <c r="C34" s="272" t="s">
        <v>279</v>
      </c>
      <c r="D34" s="272"/>
      <c r="E34" s="38" t="s">
        <v>280</v>
      </c>
      <c r="F34" s="209" t="s">
        <v>281</v>
      </c>
      <c r="G34" s="209"/>
      <c r="H34" s="209"/>
      <c r="I34" s="273" t="s">
        <v>282</v>
      </c>
      <c r="J34" s="273"/>
      <c r="K34" s="273"/>
      <c r="L34" s="273"/>
      <c r="M34" s="262">
        <v>180</v>
      </c>
      <c r="N34" s="262"/>
    </row>
    <row r="35" spans="1:14">
      <c r="A35" s="273" t="s">
        <v>283</v>
      </c>
      <c r="B35" s="273"/>
      <c r="C35" s="272">
        <v>680</v>
      </c>
      <c r="D35" s="272"/>
      <c r="E35" s="272" t="s">
        <v>284</v>
      </c>
      <c r="F35" s="209" t="s">
        <v>327</v>
      </c>
      <c r="G35" s="209"/>
      <c r="H35" s="209"/>
      <c r="I35" s="273" t="s">
        <v>285</v>
      </c>
      <c r="J35" s="273"/>
      <c r="K35" s="273"/>
      <c r="L35" s="273"/>
      <c r="M35" s="262">
        <v>4200</v>
      </c>
      <c r="N35" s="262"/>
    </row>
    <row r="36" spans="1:14">
      <c r="A36" s="273" t="s">
        <v>286</v>
      </c>
      <c r="B36" s="273"/>
      <c r="C36" s="272" t="s">
        <v>326</v>
      </c>
      <c r="D36" s="272"/>
      <c r="E36" s="272"/>
      <c r="F36" s="209"/>
      <c r="G36" s="209"/>
      <c r="H36" s="209"/>
      <c r="I36" s="273" t="s">
        <v>287</v>
      </c>
      <c r="J36" s="273"/>
      <c r="K36" s="273"/>
      <c r="L36" s="273"/>
      <c r="M36" s="274">
        <f>M35/M34</f>
        <v>23.333333333333332</v>
      </c>
      <c r="N36" s="274"/>
    </row>
    <row r="37" spans="1:14" ht="13.5" customHeight="1">
      <c r="A37" s="275"/>
      <c r="B37" s="275"/>
      <c r="C37" s="275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6"/>
    </row>
    <row r="38" spans="1:14" ht="19.5" customHeight="1">
      <c r="A38" s="277" t="s">
        <v>288</v>
      </c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9"/>
    </row>
    <row r="39" spans="1:14">
      <c r="A39" s="261" t="s">
        <v>289</v>
      </c>
      <c r="B39" s="261"/>
      <c r="C39" s="261"/>
      <c r="D39" s="261"/>
      <c r="E39" s="209" t="s">
        <v>326</v>
      </c>
      <c r="F39" s="209"/>
      <c r="G39" s="262" t="s">
        <v>161</v>
      </c>
      <c r="H39" s="209" t="s">
        <v>326</v>
      </c>
      <c r="I39" s="209"/>
      <c r="J39" s="209"/>
      <c r="K39" s="209"/>
      <c r="L39" s="209"/>
      <c r="M39" s="209"/>
      <c r="N39" s="209"/>
    </row>
    <row r="40" spans="1:14">
      <c r="A40" s="261" t="s">
        <v>290</v>
      </c>
      <c r="B40" s="261"/>
      <c r="C40" s="261"/>
      <c r="D40" s="261"/>
      <c r="E40" s="209" t="s">
        <v>326</v>
      </c>
      <c r="F40" s="209"/>
      <c r="G40" s="262"/>
      <c r="H40" s="209"/>
      <c r="I40" s="209"/>
      <c r="J40" s="209"/>
      <c r="K40" s="209"/>
      <c r="L40" s="209"/>
      <c r="M40" s="209"/>
      <c r="N40" s="209"/>
    </row>
    <row r="41" spans="1:14" ht="13.5" customHeight="1">
      <c r="A41" s="261" t="s">
        <v>291</v>
      </c>
      <c r="B41" s="261"/>
      <c r="C41" s="261"/>
      <c r="D41" s="261"/>
      <c r="E41" s="209" t="s">
        <v>326</v>
      </c>
      <c r="F41" s="209"/>
      <c r="G41" s="262"/>
      <c r="H41" s="209"/>
      <c r="I41" s="209"/>
      <c r="J41" s="209"/>
      <c r="K41" s="209"/>
      <c r="L41" s="209"/>
      <c r="M41" s="209"/>
      <c r="N41" s="209"/>
    </row>
    <row r="42" spans="1:14">
      <c r="A42" s="263" t="s">
        <v>292</v>
      </c>
      <c r="B42" s="263"/>
      <c r="C42" s="263"/>
      <c r="D42" s="263"/>
      <c r="E42" s="264">
        <v>0</v>
      </c>
      <c r="F42" s="264"/>
      <c r="G42" s="262"/>
      <c r="H42" s="209"/>
      <c r="I42" s="209"/>
      <c r="J42" s="209"/>
      <c r="K42" s="209"/>
      <c r="L42" s="209"/>
      <c r="M42" s="209"/>
      <c r="N42" s="209"/>
    </row>
    <row r="43" spans="1:14" s="19" customFormat="1">
      <c r="A43" s="265"/>
      <c r="B43" s="266"/>
      <c r="C43" s="266"/>
      <c r="D43" s="266"/>
      <c r="E43" s="266"/>
      <c r="F43" s="266"/>
      <c r="G43" s="266"/>
      <c r="H43" s="266"/>
      <c r="I43" s="266"/>
      <c r="J43" s="266"/>
      <c r="K43" s="266"/>
      <c r="L43" s="266"/>
      <c r="M43" s="266"/>
      <c r="N43" s="267"/>
    </row>
    <row r="44" spans="1:14">
      <c r="A44" s="268" t="s">
        <v>293</v>
      </c>
      <c r="B44" s="269"/>
      <c r="C44" s="269"/>
      <c r="D44" s="269"/>
      <c r="E44" s="269"/>
      <c r="F44" s="269"/>
      <c r="G44" s="269"/>
      <c r="H44" s="269"/>
      <c r="I44" s="269"/>
      <c r="J44" s="269"/>
      <c r="K44" s="269"/>
      <c r="L44" s="270"/>
      <c r="M44" s="271">
        <f>M36+E42</f>
        <v>23.333333333333332</v>
      </c>
      <c r="N44" s="271"/>
    </row>
    <row r="45" spans="1:14">
      <c r="A45" s="41"/>
      <c r="B45" s="41"/>
      <c r="C45" s="41"/>
      <c r="D45" s="41"/>
      <c r="E45" s="41"/>
      <c r="F45" s="41"/>
      <c r="G45" s="41"/>
      <c r="H45" s="41"/>
      <c r="I45" s="41"/>
      <c r="J45" s="51"/>
      <c r="K45" s="52"/>
      <c r="L45" s="52"/>
      <c r="M45" s="53"/>
      <c r="N45" s="42"/>
    </row>
    <row r="46" spans="1:14">
      <c r="A46" s="42"/>
      <c r="B46" s="43" t="s">
        <v>294</v>
      </c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</row>
  </sheetData>
  <mergeCells count="133">
    <mergeCell ref="A1:N1"/>
    <mergeCell ref="A2:B2"/>
    <mergeCell ref="C2:E2"/>
    <mergeCell ref="G2:K2"/>
    <mergeCell ref="L2:N2"/>
    <mergeCell ref="C3:K3"/>
    <mergeCell ref="L3:N3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15:E15"/>
    <mergeCell ref="F15:G15"/>
    <mergeCell ref="J15:M15"/>
    <mergeCell ref="B16:E16"/>
    <mergeCell ref="F16:G16"/>
    <mergeCell ref="A17:N17"/>
    <mergeCell ref="A18:B18"/>
    <mergeCell ref="D18:E18"/>
    <mergeCell ref="H18:I18"/>
    <mergeCell ref="J18:L18"/>
    <mergeCell ref="M18:N18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7:B27"/>
    <mergeCell ref="D27:E27"/>
    <mergeCell ref="H27:I27"/>
    <mergeCell ref="J27:L27"/>
    <mergeCell ref="M27:N27"/>
    <mergeCell ref="A28:L28"/>
    <mergeCell ref="M28:N28"/>
    <mergeCell ref="A29:N29"/>
    <mergeCell ref="A30:L30"/>
    <mergeCell ref="M30:N30"/>
    <mergeCell ref="A31:N31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35:B35"/>
    <mergeCell ref="C35:D35"/>
    <mergeCell ref="I35:L35"/>
    <mergeCell ref="M35:N35"/>
    <mergeCell ref="A41:D41"/>
    <mergeCell ref="E41:F41"/>
    <mergeCell ref="A42:D42"/>
    <mergeCell ref="E42:F42"/>
    <mergeCell ref="A43:N43"/>
    <mergeCell ref="A44:L44"/>
    <mergeCell ref="M44:N44"/>
    <mergeCell ref="E35:E36"/>
    <mergeCell ref="G39:G42"/>
    <mergeCell ref="H39:N42"/>
    <mergeCell ref="F35:H36"/>
    <mergeCell ref="A36:B36"/>
    <mergeCell ref="C36:D36"/>
    <mergeCell ref="I36:L36"/>
    <mergeCell ref="M36:N36"/>
    <mergeCell ref="A37:N37"/>
    <mergeCell ref="A38:N38"/>
    <mergeCell ref="A39:D39"/>
    <mergeCell ref="E39:F39"/>
    <mergeCell ref="A40:D40"/>
    <mergeCell ref="E40:F40"/>
  </mergeCells>
  <phoneticPr fontId="26" type="noConversion"/>
  <printOptions horizontalCentered="1"/>
  <pageMargins left="0.31496062992126" right="0.31496062992126" top="0.55118110236220497" bottom="0.35433070866141703" header="0.31496062992126" footer="0.31496062992126"/>
  <pageSetup paperSize="9" scale="92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view="pageBreakPreview" zoomScaleNormal="100" zoomScaleSheetLayoutView="100" workbookViewId="0">
      <selection activeCell="G8" sqref="G8"/>
    </sheetView>
  </sheetViews>
  <sheetFormatPr defaultColWidth="9" defaultRowHeight="13.5"/>
  <cols>
    <col min="1" max="1" width="4.25" customWidth="1"/>
    <col min="2" max="2" width="7.375" style="2" customWidth="1"/>
    <col min="3" max="3" width="8.375" style="2" customWidth="1"/>
    <col min="4" max="4" width="15.75" customWidth="1"/>
    <col min="5" max="5" width="7.625" customWidth="1"/>
    <col min="6" max="6" width="6.125" customWidth="1"/>
    <col min="7" max="7" width="6.875" customWidth="1"/>
    <col min="8" max="8" width="6.625" customWidth="1"/>
    <col min="10" max="11" width="6.75" customWidth="1"/>
    <col min="12" max="12" width="8" customWidth="1"/>
    <col min="13" max="13" width="11.2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337" t="s">
        <v>295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15"/>
      <c r="S1" s="15"/>
      <c r="T1" s="15"/>
      <c r="U1" s="15"/>
    </row>
    <row r="2" spans="1:21" s="1" customFormat="1">
      <c r="A2" s="241" t="s">
        <v>131</v>
      </c>
      <c r="B2" s="241"/>
      <c r="C2" s="241"/>
      <c r="D2" s="239" t="s">
        <v>53</v>
      </c>
      <c r="E2" s="239"/>
      <c r="F2" s="239"/>
      <c r="G2" s="239"/>
      <c r="H2" s="3" t="s">
        <v>54</v>
      </c>
      <c r="I2" s="183"/>
      <c r="J2" s="183"/>
      <c r="K2" s="183"/>
      <c r="L2" s="183"/>
      <c r="M2" s="338" t="s">
        <v>224</v>
      </c>
      <c r="N2" s="338"/>
      <c r="O2" s="338"/>
      <c r="P2" s="338"/>
      <c r="Q2" s="338"/>
    </row>
    <row r="3" spans="1:21" s="1" customFormat="1">
      <c r="A3" s="227" t="s">
        <v>132</v>
      </c>
      <c r="B3" s="227"/>
      <c r="C3" s="227"/>
      <c r="D3" s="230" t="s">
        <v>325</v>
      </c>
      <c r="E3" s="230"/>
      <c r="F3" s="230"/>
      <c r="G3" s="230"/>
      <c r="H3" s="230"/>
      <c r="I3" s="230"/>
      <c r="J3" s="230"/>
      <c r="K3" s="230"/>
      <c r="L3" s="230"/>
      <c r="M3" s="241" t="s">
        <v>296</v>
      </c>
      <c r="N3" s="241"/>
      <c r="O3" s="241"/>
      <c r="P3" s="241"/>
      <c r="Q3" s="241"/>
    </row>
    <row r="4" spans="1:21" ht="13.5" customHeight="1">
      <c r="A4" s="333" t="s">
        <v>58</v>
      </c>
      <c r="B4" s="333" t="s">
        <v>60</v>
      </c>
      <c r="C4" s="333" t="s">
        <v>297</v>
      </c>
      <c r="D4" s="333" t="s">
        <v>134</v>
      </c>
      <c r="E4" s="333" t="s">
        <v>119</v>
      </c>
      <c r="F4" s="333" t="s">
        <v>298</v>
      </c>
      <c r="G4" s="333" t="s">
        <v>299</v>
      </c>
      <c r="H4" s="333" t="s">
        <v>300</v>
      </c>
      <c r="I4" s="333" t="s">
        <v>301</v>
      </c>
      <c r="J4" s="333" t="s">
        <v>302</v>
      </c>
      <c r="K4" s="333"/>
      <c r="L4" s="334" t="s">
        <v>303</v>
      </c>
      <c r="M4" s="334"/>
      <c r="N4" s="334"/>
      <c r="O4" s="335" t="s">
        <v>304</v>
      </c>
      <c r="P4" s="335" t="s">
        <v>305</v>
      </c>
      <c r="Q4" s="335" t="s">
        <v>27</v>
      </c>
    </row>
    <row r="5" spans="1:21" ht="24" customHeight="1">
      <c r="A5" s="333"/>
      <c r="B5" s="333"/>
      <c r="C5" s="333"/>
      <c r="D5" s="333"/>
      <c r="E5" s="333"/>
      <c r="F5" s="333"/>
      <c r="G5" s="333"/>
      <c r="H5" s="333"/>
      <c r="I5" s="333"/>
      <c r="J5" s="4" t="s">
        <v>67</v>
      </c>
      <c r="K5" s="4" t="s">
        <v>306</v>
      </c>
      <c r="L5" s="4" t="s">
        <v>307</v>
      </c>
      <c r="M5" s="8" t="s">
        <v>308</v>
      </c>
      <c r="N5" s="8" t="s">
        <v>88</v>
      </c>
      <c r="O5" s="336"/>
      <c r="P5" s="336"/>
      <c r="Q5" s="336"/>
    </row>
    <row r="6" spans="1:21">
      <c r="A6" s="4">
        <v>1</v>
      </c>
      <c r="B6" s="5" t="s">
        <v>77</v>
      </c>
      <c r="C6" s="5" t="s">
        <v>77</v>
      </c>
      <c r="D6" s="5" t="s">
        <v>309</v>
      </c>
      <c r="E6" s="5" t="s">
        <v>77</v>
      </c>
      <c r="F6" s="5" t="s">
        <v>77</v>
      </c>
      <c r="G6" s="5" t="s">
        <v>77</v>
      </c>
      <c r="H6" s="5" t="s">
        <v>77</v>
      </c>
      <c r="I6" s="5" t="s">
        <v>77</v>
      </c>
      <c r="J6" s="5" t="s">
        <v>77</v>
      </c>
      <c r="K6" s="5" t="s">
        <v>77</v>
      </c>
      <c r="L6" s="5" t="s">
        <v>77</v>
      </c>
      <c r="M6" s="9">
        <v>278835</v>
      </c>
      <c r="N6" s="5" t="s">
        <v>77</v>
      </c>
      <c r="O6" s="10">
        <v>100000</v>
      </c>
      <c r="P6" s="11">
        <v>3.2623695000000001</v>
      </c>
      <c r="Q6" s="16"/>
    </row>
    <row r="7" spans="1:21">
      <c r="A7" s="4">
        <v>2</v>
      </c>
      <c r="B7" s="5" t="s">
        <v>77</v>
      </c>
      <c r="C7" s="5" t="s">
        <v>77</v>
      </c>
      <c r="D7" s="5" t="s">
        <v>310</v>
      </c>
      <c r="E7" s="5" t="s">
        <v>77</v>
      </c>
      <c r="F7" s="5" t="s">
        <v>77</v>
      </c>
      <c r="G7" s="5" t="s">
        <v>77</v>
      </c>
      <c r="H7" s="5" t="s">
        <v>77</v>
      </c>
      <c r="I7" s="5" t="s">
        <v>77</v>
      </c>
      <c r="J7" s="5" t="s">
        <v>77</v>
      </c>
      <c r="K7" s="5" t="s">
        <v>77</v>
      </c>
      <c r="L7" s="5" t="s">
        <v>77</v>
      </c>
      <c r="M7" s="9">
        <v>690450</v>
      </c>
      <c r="N7" s="5" t="s">
        <v>77</v>
      </c>
      <c r="O7" s="10">
        <v>100000</v>
      </c>
      <c r="P7" s="11">
        <v>8.078265</v>
      </c>
      <c r="Q7" s="16"/>
    </row>
    <row r="8" spans="1:21">
      <c r="A8" s="4">
        <v>3</v>
      </c>
      <c r="B8" s="5" t="s">
        <v>77</v>
      </c>
      <c r="C8" s="5" t="s">
        <v>77</v>
      </c>
      <c r="D8" s="5" t="s">
        <v>311</v>
      </c>
      <c r="E8" s="5" t="s">
        <v>77</v>
      </c>
      <c r="F8" s="5" t="s">
        <v>77</v>
      </c>
      <c r="G8" s="5" t="s">
        <v>77</v>
      </c>
      <c r="H8" s="5" t="s">
        <v>77</v>
      </c>
      <c r="I8" s="5" t="s">
        <v>77</v>
      </c>
      <c r="J8" s="5" t="s">
        <v>77</v>
      </c>
      <c r="K8" s="5" t="s">
        <v>77</v>
      </c>
      <c r="L8" s="5" t="s">
        <v>77</v>
      </c>
      <c r="M8" s="9">
        <v>117420</v>
      </c>
      <c r="N8" s="5" t="s">
        <v>77</v>
      </c>
      <c r="O8" s="10">
        <v>100000</v>
      </c>
      <c r="P8" s="11">
        <v>1.3738140000000001</v>
      </c>
      <c r="Q8" s="16"/>
    </row>
    <row r="9" spans="1:21">
      <c r="A9" s="4">
        <v>4</v>
      </c>
      <c r="B9" s="5" t="s">
        <v>77</v>
      </c>
      <c r="C9" s="5" t="s">
        <v>77</v>
      </c>
      <c r="D9" s="5" t="s">
        <v>312</v>
      </c>
      <c r="E9" s="5" t="s">
        <v>77</v>
      </c>
      <c r="F9" s="5" t="s">
        <v>77</v>
      </c>
      <c r="G9" s="5" t="s">
        <v>77</v>
      </c>
      <c r="H9" s="5" t="s">
        <v>77</v>
      </c>
      <c r="I9" s="5" t="s">
        <v>77</v>
      </c>
      <c r="J9" s="5" t="s">
        <v>77</v>
      </c>
      <c r="K9" s="5" t="s">
        <v>77</v>
      </c>
      <c r="L9" s="5" t="s">
        <v>77</v>
      </c>
      <c r="M9" s="9">
        <v>36150</v>
      </c>
      <c r="N9" s="5" t="s">
        <v>77</v>
      </c>
      <c r="O9" s="10">
        <v>100000</v>
      </c>
      <c r="P9" s="11">
        <v>0.42295500000000003</v>
      </c>
      <c r="Q9" s="16"/>
    </row>
    <row r="10" spans="1:21">
      <c r="A10" s="4">
        <v>5</v>
      </c>
      <c r="B10" s="5" t="s">
        <v>77</v>
      </c>
      <c r="C10" s="5" t="s">
        <v>77</v>
      </c>
      <c r="D10" s="5" t="s">
        <v>313</v>
      </c>
      <c r="E10" s="5" t="s">
        <v>77</v>
      </c>
      <c r="F10" s="5" t="s">
        <v>77</v>
      </c>
      <c r="G10" s="5" t="s">
        <v>77</v>
      </c>
      <c r="H10" s="5" t="s">
        <v>77</v>
      </c>
      <c r="I10" s="5" t="s">
        <v>77</v>
      </c>
      <c r="J10" s="5" t="s">
        <v>77</v>
      </c>
      <c r="K10" s="5" t="s">
        <v>77</v>
      </c>
      <c r="L10" s="5" t="s">
        <v>77</v>
      </c>
      <c r="M10" s="9">
        <v>19200</v>
      </c>
      <c r="N10" s="5" t="s">
        <v>77</v>
      </c>
      <c r="O10" s="10">
        <v>100000</v>
      </c>
      <c r="P10" s="11">
        <v>0.22464000000000001</v>
      </c>
      <c r="Q10" s="16"/>
    </row>
    <row r="11" spans="1:21">
      <c r="A11" s="4">
        <v>6</v>
      </c>
      <c r="B11" s="5" t="s">
        <v>77</v>
      </c>
      <c r="C11" s="5" t="s">
        <v>77</v>
      </c>
      <c r="D11" s="5" t="s">
        <v>314</v>
      </c>
      <c r="E11" s="5" t="s">
        <v>77</v>
      </c>
      <c r="F11" s="5" t="s">
        <v>77</v>
      </c>
      <c r="G11" s="5" t="s">
        <v>77</v>
      </c>
      <c r="H11" s="5" t="s">
        <v>77</v>
      </c>
      <c r="I11" s="5" t="s">
        <v>77</v>
      </c>
      <c r="J11" s="5" t="s">
        <v>77</v>
      </c>
      <c r="K11" s="5" t="s">
        <v>77</v>
      </c>
      <c r="L11" s="5" t="s">
        <v>77</v>
      </c>
      <c r="M11" s="9">
        <v>7200</v>
      </c>
      <c r="N11" s="5" t="s">
        <v>77</v>
      </c>
      <c r="O11" s="10">
        <v>100000</v>
      </c>
      <c r="P11" s="11">
        <v>8.4239999999999995E-2</v>
      </c>
      <c r="Q11" s="16"/>
    </row>
    <row r="12" spans="1:21">
      <c r="A12" s="4">
        <v>7</v>
      </c>
      <c r="B12" s="5" t="s">
        <v>77</v>
      </c>
      <c r="C12" s="5" t="s">
        <v>77</v>
      </c>
      <c r="D12" s="5" t="s">
        <v>315</v>
      </c>
      <c r="E12" s="5" t="s">
        <v>77</v>
      </c>
      <c r="F12" s="5" t="s">
        <v>77</v>
      </c>
      <c r="G12" s="5" t="s">
        <v>77</v>
      </c>
      <c r="H12" s="5" t="s">
        <v>77</v>
      </c>
      <c r="I12" s="5" t="s">
        <v>77</v>
      </c>
      <c r="J12" s="5" t="s">
        <v>77</v>
      </c>
      <c r="K12" s="5" t="s">
        <v>77</v>
      </c>
      <c r="L12" s="5" t="s">
        <v>77</v>
      </c>
      <c r="M12" s="9">
        <v>90600</v>
      </c>
      <c r="N12" s="5" t="s">
        <v>77</v>
      </c>
      <c r="O12" s="10">
        <v>100000</v>
      </c>
      <c r="P12" s="11">
        <v>1.06002</v>
      </c>
      <c r="Q12" s="16"/>
    </row>
    <row r="13" spans="1:21">
      <c r="A13" s="4">
        <v>8</v>
      </c>
      <c r="B13" s="5" t="s">
        <v>77</v>
      </c>
      <c r="C13" s="5" t="s">
        <v>77</v>
      </c>
      <c r="D13" s="5" t="s">
        <v>316</v>
      </c>
      <c r="E13" s="5" t="s">
        <v>77</v>
      </c>
      <c r="F13" s="5" t="s">
        <v>77</v>
      </c>
      <c r="G13" s="5" t="s">
        <v>77</v>
      </c>
      <c r="H13" s="5" t="s">
        <v>77</v>
      </c>
      <c r="I13" s="5" t="s">
        <v>77</v>
      </c>
      <c r="J13" s="5" t="s">
        <v>77</v>
      </c>
      <c r="K13" s="5" t="s">
        <v>77</v>
      </c>
      <c r="L13" s="5" t="s">
        <v>77</v>
      </c>
      <c r="M13" s="9">
        <v>38700</v>
      </c>
      <c r="N13" s="5" t="s">
        <v>77</v>
      </c>
      <c r="O13" s="10">
        <v>100000</v>
      </c>
      <c r="P13" s="11">
        <v>0.45279000000000003</v>
      </c>
      <c r="Q13" s="16"/>
    </row>
    <row r="14" spans="1:21">
      <c r="A14" s="4">
        <v>9</v>
      </c>
      <c r="B14" s="5" t="s">
        <v>77</v>
      </c>
      <c r="C14" s="5" t="s">
        <v>77</v>
      </c>
      <c r="D14" s="5" t="s">
        <v>317</v>
      </c>
      <c r="E14" s="5" t="s">
        <v>77</v>
      </c>
      <c r="F14" s="5" t="s">
        <v>77</v>
      </c>
      <c r="G14" s="5" t="s">
        <v>77</v>
      </c>
      <c r="H14" s="5" t="s">
        <v>77</v>
      </c>
      <c r="I14" s="5" t="s">
        <v>77</v>
      </c>
      <c r="J14" s="5" t="s">
        <v>77</v>
      </c>
      <c r="K14" s="5" t="s">
        <v>77</v>
      </c>
      <c r="L14" s="5" t="s">
        <v>77</v>
      </c>
      <c r="M14" s="12">
        <v>68400</v>
      </c>
      <c r="N14" s="5" t="s">
        <v>77</v>
      </c>
      <c r="O14" s="10">
        <v>100000</v>
      </c>
      <c r="P14" s="11">
        <v>0.80027999999999999</v>
      </c>
      <c r="Q14" s="16"/>
    </row>
    <row r="15" spans="1:21">
      <c r="A15" s="332" t="s">
        <v>88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13">
        <f>SUM(L6:L14)</f>
        <v>0</v>
      </c>
      <c r="M15" s="13">
        <f>SUM(M6:M14)</f>
        <v>1346955</v>
      </c>
      <c r="N15" s="13">
        <f>SUM(N6:N14)</f>
        <v>0</v>
      </c>
      <c r="O15" s="6">
        <f>N15/P15</f>
        <v>0</v>
      </c>
      <c r="P15" s="14">
        <f>SUM(P6:P14)</f>
        <v>15.759373500000001</v>
      </c>
      <c r="Q15" s="17"/>
    </row>
    <row r="17" spans="2:2">
      <c r="B17" s="7" t="s">
        <v>318</v>
      </c>
    </row>
  </sheetData>
  <mergeCells count="23">
    <mergeCell ref="A1:Q1"/>
    <mergeCell ref="A2:C2"/>
    <mergeCell ref="D2:G2"/>
    <mergeCell ref="I2:L2"/>
    <mergeCell ref="M2:Q2"/>
    <mergeCell ref="A3:C3"/>
    <mergeCell ref="D3:L3"/>
    <mergeCell ref="M3:Q3"/>
    <mergeCell ref="J4:K4"/>
    <mergeCell ref="L4:N4"/>
    <mergeCell ref="O4:O5"/>
    <mergeCell ref="P4:P5"/>
    <mergeCell ref="Q4:Q5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honeticPr fontId="26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2020-08-28T02:01:49Z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IVID639D5">
    <vt:lpwstr/>
  </property>
  <property fmtid="{D5CDD505-2E9C-101B-9397-08002B2CF9AE}" pid="983" name="IVID907A386F">
    <vt:lpwstr/>
  </property>
  <property fmtid="{D5CDD505-2E9C-101B-9397-08002B2CF9AE}" pid="984" name="IVIDDC10438A">
    <vt:lpwstr/>
  </property>
  <property fmtid="{D5CDD505-2E9C-101B-9397-08002B2CF9AE}" pid="985" name="IVID1461D753">
    <vt:lpwstr/>
  </property>
  <property fmtid="{D5CDD505-2E9C-101B-9397-08002B2CF9AE}" pid="986" name="IVIDC493D447">
    <vt:lpwstr/>
  </property>
  <property fmtid="{D5CDD505-2E9C-101B-9397-08002B2CF9AE}" pid="987" name="IVID66DBB79">
    <vt:lpwstr/>
  </property>
  <property fmtid="{D5CDD505-2E9C-101B-9397-08002B2CF9AE}" pid="988" name="IVID12E19B5E">
    <vt:lpwstr/>
  </property>
  <property fmtid="{D5CDD505-2E9C-101B-9397-08002B2CF9AE}" pid="989" name="IVIDD02C6BCF">
    <vt:lpwstr/>
  </property>
  <property fmtid="{D5CDD505-2E9C-101B-9397-08002B2CF9AE}" pid="990" name="IVIDE8B6A024">
    <vt:lpwstr/>
  </property>
  <property fmtid="{D5CDD505-2E9C-101B-9397-08002B2CF9AE}" pid="991" name="IVIDC8F959B6">
    <vt:lpwstr/>
  </property>
  <property fmtid="{D5CDD505-2E9C-101B-9397-08002B2CF9AE}" pid="992" name="IVIDC4CA0F31">
    <vt:lpwstr/>
  </property>
  <property fmtid="{D5CDD505-2E9C-101B-9397-08002B2CF9AE}" pid="993" name="IVID504F252D">
    <vt:lpwstr/>
  </property>
  <property fmtid="{D5CDD505-2E9C-101B-9397-08002B2CF9AE}" pid="994" name="IVID5A87DCAA">
    <vt:lpwstr/>
  </property>
  <property fmtid="{D5CDD505-2E9C-101B-9397-08002B2CF9AE}" pid="995" name="IVID58CDE130">
    <vt:lpwstr/>
  </property>
  <property fmtid="{D5CDD505-2E9C-101B-9397-08002B2CF9AE}" pid="996" name="IVIDC5807">
    <vt:lpwstr/>
  </property>
  <property fmtid="{D5CDD505-2E9C-101B-9397-08002B2CF9AE}" pid="997" name="IVID6092E">
    <vt:lpwstr/>
  </property>
  <property fmtid="{D5CDD505-2E9C-101B-9397-08002B2CF9AE}" pid="998" name="IVID947E85C3">
    <vt:lpwstr/>
  </property>
  <property fmtid="{D5CDD505-2E9C-101B-9397-08002B2CF9AE}" pid="999" name="IVIDFCF10DF9">
    <vt:lpwstr/>
  </property>
  <property fmtid="{D5CDD505-2E9C-101B-9397-08002B2CF9AE}" pid="1000" name="IVIDE8E02CF2">
    <vt:lpwstr/>
  </property>
  <property fmtid="{D5CDD505-2E9C-101B-9397-08002B2CF9AE}" pid="1001" name="IVIDA8E30DCA">
    <vt:lpwstr/>
  </property>
  <property fmtid="{D5CDD505-2E9C-101B-9397-08002B2CF9AE}" pid="1002" name="IVIDCC550">
    <vt:lpwstr/>
  </property>
  <property fmtid="{D5CDD505-2E9C-101B-9397-08002B2CF9AE}" pid="1003" name="IVID3288350A">
    <vt:lpwstr/>
  </property>
  <property fmtid="{D5CDD505-2E9C-101B-9397-08002B2CF9AE}" pid="1004" name="IVID283FABDF">
    <vt:lpwstr/>
  </property>
  <property fmtid="{D5CDD505-2E9C-101B-9397-08002B2CF9AE}" pid="1005" name="IVID444D0288">
    <vt:lpwstr/>
  </property>
  <property fmtid="{D5CDD505-2E9C-101B-9397-08002B2CF9AE}" pid="1006" name="IVID804CD998">
    <vt:lpwstr/>
  </property>
  <property fmtid="{D5CDD505-2E9C-101B-9397-08002B2CF9AE}" pid="1007" name="IVID8AB3AACA">
    <vt:lpwstr/>
  </property>
  <property fmtid="{D5CDD505-2E9C-101B-9397-08002B2CF9AE}" pid="1008" name="IVID2617A">
    <vt:lpwstr/>
  </property>
  <property fmtid="{D5CDD505-2E9C-101B-9397-08002B2CF9AE}" pid="1009" name="IVID4C324B61">
    <vt:lpwstr/>
  </property>
  <property fmtid="{D5CDD505-2E9C-101B-9397-08002B2CF9AE}" pid="1010" name="IVIDDC73CA92">
    <vt:lpwstr/>
  </property>
  <property fmtid="{D5CDD505-2E9C-101B-9397-08002B2CF9AE}" pid="1011" name="IVIDD8B437">
    <vt:lpwstr/>
  </property>
  <property fmtid="{D5CDD505-2E9C-101B-9397-08002B2CF9AE}" pid="1012" name="IVID556E5">
    <vt:lpwstr/>
  </property>
  <property fmtid="{D5CDD505-2E9C-101B-9397-08002B2CF9AE}" pid="1013" name="IVID2C3FBF9">
    <vt:lpwstr/>
  </property>
  <property fmtid="{D5CDD505-2E9C-101B-9397-08002B2CF9AE}" pid="1014" name="IVID78A1C">
    <vt:lpwstr/>
  </property>
  <property fmtid="{D5CDD505-2E9C-101B-9397-08002B2CF9AE}" pid="1015" name="IVIDA0B0064D">
    <vt:lpwstr/>
  </property>
  <property fmtid="{D5CDD505-2E9C-101B-9397-08002B2CF9AE}" pid="1016" name="IVID83BB9F7">
    <vt:lpwstr/>
  </property>
  <property fmtid="{D5CDD505-2E9C-101B-9397-08002B2CF9AE}" pid="1017" name="IVID28512AB">
    <vt:lpwstr/>
  </property>
  <property fmtid="{D5CDD505-2E9C-101B-9397-08002B2CF9AE}" pid="1018" name="IVID1EC73">
    <vt:lpwstr/>
  </property>
  <property fmtid="{D5CDD505-2E9C-101B-9397-08002B2CF9AE}" pid="1019" name="IVID1CBC2024">
    <vt:lpwstr/>
  </property>
  <property fmtid="{D5CDD505-2E9C-101B-9397-08002B2CF9AE}" pid="1020" name="IVIDA6B1CA9A">
    <vt:lpwstr/>
  </property>
  <property fmtid="{D5CDD505-2E9C-101B-9397-08002B2CF9AE}" pid="1021" name="IVIDE2FF36FC">
    <vt:lpwstr/>
  </property>
  <property fmtid="{D5CDD505-2E9C-101B-9397-08002B2CF9AE}" pid="1022" name="IVID345016B6">
    <vt:lpwstr/>
  </property>
  <property fmtid="{D5CDD505-2E9C-101B-9397-08002B2CF9AE}" pid="1023" name="IVID844C3401">
    <vt:lpwstr/>
  </property>
  <property fmtid="{D5CDD505-2E9C-101B-9397-08002B2CF9AE}" pid="1024" name="IVIDD0D50">
    <vt:lpwstr/>
  </property>
  <property fmtid="{D5CDD505-2E9C-101B-9397-08002B2CF9AE}" pid="1025" name="IVID8A793">
    <vt:lpwstr/>
  </property>
  <property fmtid="{D5CDD505-2E9C-101B-9397-08002B2CF9AE}" pid="1026" name="IVID5A41A400">
    <vt:lpwstr/>
  </property>
  <property fmtid="{D5CDD505-2E9C-101B-9397-08002B2CF9AE}" pid="1027" name="IVID9C3C99C3">
    <vt:lpwstr/>
  </property>
  <property fmtid="{D5CDD505-2E9C-101B-9397-08002B2CF9AE}" pid="1028" name="IVID82EF5B2">
    <vt:lpwstr/>
  </property>
  <property fmtid="{D5CDD505-2E9C-101B-9397-08002B2CF9AE}" pid="1029" name="IVIDFCA7C083">
    <vt:lpwstr/>
  </property>
  <property fmtid="{D5CDD505-2E9C-101B-9397-08002B2CF9AE}" pid="1030" name="IVID60250ED5">
    <vt:lpwstr/>
  </property>
  <property fmtid="{D5CDD505-2E9C-101B-9397-08002B2CF9AE}" pid="1031" name="IVID26484766">
    <vt:lpwstr/>
  </property>
  <property fmtid="{D5CDD505-2E9C-101B-9397-08002B2CF9AE}" pid="1032" name="IVIDA6C861AC">
    <vt:lpwstr/>
  </property>
  <property fmtid="{D5CDD505-2E9C-101B-9397-08002B2CF9AE}" pid="1033" name="IVIDB82A0B91">
    <vt:lpwstr/>
  </property>
  <property fmtid="{D5CDD505-2E9C-101B-9397-08002B2CF9AE}" pid="1034" name="IVID1ED1FE87">
    <vt:lpwstr/>
  </property>
  <property fmtid="{D5CDD505-2E9C-101B-9397-08002B2CF9AE}" pid="1035" name="IVIDE9739">
    <vt:lpwstr/>
  </property>
  <property fmtid="{D5CDD505-2E9C-101B-9397-08002B2CF9AE}" pid="1036" name="IVIDA366F">
    <vt:lpwstr/>
  </property>
  <property fmtid="{D5CDD505-2E9C-101B-9397-08002B2CF9AE}" pid="1037" name="IVID36663">
    <vt:lpwstr/>
  </property>
  <property fmtid="{D5CDD505-2E9C-101B-9397-08002B2CF9AE}" pid="1038" name="IVIDFB451">
    <vt:lpwstr/>
  </property>
  <property fmtid="{D5CDD505-2E9C-101B-9397-08002B2CF9AE}" pid="1039" name="IVIDBEC2728D">
    <vt:lpwstr/>
  </property>
  <property fmtid="{D5CDD505-2E9C-101B-9397-08002B2CF9AE}" pid="1040" name="IVID9452A88C">
    <vt:lpwstr/>
  </property>
  <property fmtid="{D5CDD505-2E9C-101B-9397-08002B2CF9AE}" pid="1041" name="IVID2C5FA513">
    <vt:lpwstr/>
  </property>
  <property fmtid="{D5CDD505-2E9C-101B-9397-08002B2CF9AE}" pid="1042" name="IVIDFC56098B">
    <vt:lpwstr/>
  </property>
  <property fmtid="{D5CDD505-2E9C-101B-9397-08002B2CF9AE}" pid="1043" name="IVIDD8AD10FA">
    <vt:lpwstr/>
  </property>
  <property fmtid="{D5CDD505-2E9C-101B-9397-08002B2CF9AE}" pid="1044" name="IVIDC2965A1E">
    <vt:lpwstr/>
  </property>
  <property fmtid="{D5CDD505-2E9C-101B-9397-08002B2CF9AE}" pid="1045" name="IVID4FB86AD">
    <vt:lpwstr/>
  </property>
  <property fmtid="{D5CDD505-2E9C-101B-9397-08002B2CF9AE}" pid="1046" name="IVID58559">
    <vt:lpwstr/>
  </property>
  <property fmtid="{D5CDD505-2E9C-101B-9397-08002B2CF9AE}" pid="1047" name="IVIDD644ED1F">
    <vt:lpwstr/>
  </property>
  <property fmtid="{D5CDD505-2E9C-101B-9397-08002B2CF9AE}" pid="1048" name="IVID840C141F">
    <vt:lpwstr/>
  </property>
  <property fmtid="{D5CDD505-2E9C-101B-9397-08002B2CF9AE}" pid="1049" name="IVIDC941A">
    <vt:lpwstr/>
  </property>
  <property fmtid="{D5CDD505-2E9C-101B-9397-08002B2CF9AE}" pid="1050" name="IVID2AC175">
    <vt:lpwstr/>
  </property>
  <property fmtid="{D5CDD505-2E9C-101B-9397-08002B2CF9AE}" pid="1051" name="IVIDC49B703D">
    <vt:lpwstr/>
  </property>
  <property fmtid="{D5CDD505-2E9C-101B-9397-08002B2CF9AE}" pid="1052" name="IVID8AE489BD">
    <vt:lpwstr/>
  </property>
  <property fmtid="{D5CDD505-2E9C-101B-9397-08002B2CF9AE}" pid="1053" name="IVIDF836CD14">
    <vt:lpwstr/>
  </property>
  <property fmtid="{D5CDD505-2E9C-101B-9397-08002B2CF9AE}" pid="1054" name="IVIDE681A">
    <vt:lpwstr/>
  </property>
  <property fmtid="{D5CDD505-2E9C-101B-9397-08002B2CF9AE}" pid="1055" name="IVIDD917D">
    <vt:lpwstr/>
  </property>
  <property fmtid="{D5CDD505-2E9C-101B-9397-08002B2CF9AE}" pid="1056" name="IVID7AD1008B">
    <vt:lpwstr/>
  </property>
  <property fmtid="{D5CDD505-2E9C-101B-9397-08002B2CF9AE}" pid="1057" name="IVID2616F6F6">
    <vt:lpwstr/>
  </property>
  <property fmtid="{D5CDD505-2E9C-101B-9397-08002B2CF9AE}" pid="1058" name="IVID367E2FE5">
    <vt:lpwstr/>
  </property>
  <property fmtid="{D5CDD505-2E9C-101B-9397-08002B2CF9AE}" pid="1059" name="IVID14CD6C1D">
    <vt:lpwstr/>
  </property>
  <property fmtid="{D5CDD505-2E9C-101B-9397-08002B2CF9AE}" pid="1060" name="IVIDDC9B33AA">
    <vt:lpwstr/>
  </property>
  <property fmtid="{D5CDD505-2E9C-101B-9397-08002B2CF9AE}" pid="1061" name="IVIDC6DF73D">
    <vt:lpwstr/>
  </property>
  <property fmtid="{D5CDD505-2E9C-101B-9397-08002B2CF9AE}" pid="1062" name="IVIDFC2ED62A">
    <vt:lpwstr/>
  </property>
  <property fmtid="{D5CDD505-2E9C-101B-9397-08002B2CF9AE}" pid="1063" name="IVID8AFA6B5D">
    <vt:lpwstr/>
  </property>
  <property fmtid="{D5CDD505-2E9C-101B-9397-08002B2CF9AE}" pid="1064" name="IVID461086E">
    <vt:lpwstr/>
  </property>
  <property fmtid="{D5CDD505-2E9C-101B-9397-08002B2CF9AE}" pid="1065" name="IVIDD58EF">
    <vt:lpwstr/>
  </property>
  <property fmtid="{D5CDD505-2E9C-101B-9397-08002B2CF9AE}" pid="1066" name="IVID1BC98">
    <vt:lpwstr/>
  </property>
  <property fmtid="{D5CDD505-2E9C-101B-9397-08002B2CF9AE}" pid="1067" name="IVID527D58F6">
    <vt:lpwstr/>
  </property>
  <property fmtid="{D5CDD505-2E9C-101B-9397-08002B2CF9AE}" pid="1068" name="IVIDFE61D5FD">
    <vt:lpwstr/>
  </property>
  <property fmtid="{D5CDD505-2E9C-101B-9397-08002B2CF9AE}" pid="1069" name="IVID70B59E8B">
    <vt:lpwstr/>
  </property>
  <property fmtid="{D5CDD505-2E9C-101B-9397-08002B2CF9AE}" pid="1070" name="IVIDACF1BEC6">
    <vt:lpwstr/>
  </property>
  <property fmtid="{D5CDD505-2E9C-101B-9397-08002B2CF9AE}" pid="1071" name="IVID3ED2B53D">
    <vt:lpwstr/>
  </property>
  <property fmtid="{D5CDD505-2E9C-101B-9397-08002B2CF9AE}" pid="1072" name="IVIDE83A476B">
    <vt:lpwstr/>
  </property>
  <property fmtid="{D5CDD505-2E9C-101B-9397-08002B2CF9AE}" pid="1073" name="IVID554A0">
    <vt:lpwstr/>
  </property>
  <property fmtid="{D5CDD505-2E9C-101B-9397-08002B2CF9AE}" pid="1074" name="IVIDE01046C7">
    <vt:lpwstr/>
  </property>
  <property fmtid="{D5CDD505-2E9C-101B-9397-08002B2CF9AE}" pid="1075" name="IVID8EF44AF0">
    <vt:lpwstr/>
  </property>
  <property fmtid="{D5CDD505-2E9C-101B-9397-08002B2CF9AE}" pid="1076" name="IVIDA613011A">
    <vt:lpwstr/>
  </property>
  <property fmtid="{D5CDD505-2E9C-101B-9397-08002B2CF9AE}" pid="1077" name="IVIDA6C38424">
    <vt:lpwstr/>
  </property>
  <property fmtid="{D5CDD505-2E9C-101B-9397-08002B2CF9AE}" pid="1078" name="IVID401229E7">
    <vt:lpwstr/>
  </property>
  <property fmtid="{D5CDD505-2E9C-101B-9397-08002B2CF9AE}" pid="1079" name="IVID8E86265B">
    <vt:lpwstr/>
  </property>
  <property fmtid="{D5CDD505-2E9C-101B-9397-08002B2CF9AE}" pid="1080" name="IVIDC068F237">
    <vt:lpwstr/>
  </property>
  <property fmtid="{D5CDD505-2E9C-101B-9397-08002B2CF9AE}" pid="1081" name="IVIDB1A7A">
    <vt:lpwstr/>
  </property>
  <property fmtid="{D5CDD505-2E9C-101B-9397-08002B2CF9AE}" pid="1082" name="IVIDEA8E4814">
    <vt:lpwstr/>
  </property>
  <property fmtid="{D5CDD505-2E9C-101B-9397-08002B2CF9AE}" pid="1083" name="IVID6CCCC15">
    <vt:lpwstr/>
  </property>
  <property fmtid="{D5CDD505-2E9C-101B-9397-08002B2CF9AE}" pid="1084" name="IVIDAE31B971">
    <vt:lpwstr/>
  </property>
  <property fmtid="{D5CDD505-2E9C-101B-9397-08002B2CF9AE}" pid="1085" name="IVIDEAB9F89A">
    <vt:lpwstr/>
  </property>
  <property fmtid="{D5CDD505-2E9C-101B-9397-08002B2CF9AE}" pid="1086" name="IVID8E55575F">
    <vt:lpwstr/>
  </property>
  <property fmtid="{D5CDD505-2E9C-101B-9397-08002B2CF9AE}" pid="1087" name="IVIDE8CC07EC">
    <vt:lpwstr/>
  </property>
  <property fmtid="{D5CDD505-2E9C-101B-9397-08002B2CF9AE}" pid="1088" name="IVID8C603509">
    <vt:lpwstr/>
  </property>
  <property fmtid="{D5CDD505-2E9C-101B-9397-08002B2CF9AE}" pid="1089" name="IVID16D588DF">
    <vt:lpwstr/>
  </property>
  <property fmtid="{D5CDD505-2E9C-101B-9397-08002B2CF9AE}" pid="1090" name="IVID7A767D1A">
    <vt:lpwstr/>
  </property>
  <property fmtid="{D5CDD505-2E9C-101B-9397-08002B2CF9AE}" pid="1091" name="IVID4F5CB9C">
    <vt:lpwstr/>
  </property>
  <property fmtid="{D5CDD505-2E9C-101B-9397-08002B2CF9AE}" pid="1092" name="IVID68103AFB">
    <vt:lpwstr/>
  </property>
  <property fmtid="{D5CDD505-2E9C-101B-9397-08002B2CF9AE}" pid="1093" name="IVIDD8EF1E76">
    <vt:lpwstr/>
  </property>
  <property fmtid="{D5CDD505-2E9C-101B-9397-08002B2CF9AE}" pid="1094" name="IVID5636FACB">
    <vt:lpwstr/>
  </property>
  <property fmtid="{D5CDD505-2E9C-101B-9397-08002B2CF9AE}" pid="1095" name="IVID8ADE263D">
    <vt:lpwstr/>
  </property>
  <property fmtid="{D5CDD505-2E9C-101B-9397-08002B2CF9AE}" pid="1096" name="IVID6C6012FC">
    <vt:lpwstr/>
  </property>
  <property fmtid="{D5CDD505-2E9C-101B-9397-08002B2CF9AE}" pid="1097" name="IVID24D397D3">
    <vt:lpwstr/>
  </property>
  <property fmtid="{D5CDD505-2E9C-101B-9397-08002B2CF9AE}" pid="1098" name="IVID196D5">
    <vt:lpwstr/>
  </property>
  <property fmtid="{D5CDD505-2E9C-101B-9397-08002B2CF9AE}" pid="1099" name="IVID944A441D">
    <vt:lpwstr/>
  </property>
  <property fmtid="{D5CDD505-2E9C-101B-9397-08002B2CF9AE}" pid="1100" name="IVID8884DA01">
    <vt:lpwstr/>
  </property>
  <property fmtid="{D5CDD505-2E9C-101B-9397-08002B2CF9AE}" pid="1101" name="IVID16AA6100">
    <vt:lpwstr/>
  </property>
  <property fmtid="{D5CDD505-2E9C-101B-9397-08002B2CF9AE}" pid="1102" name="IVID420AAFF2">
    <vt:lpwstr/>
  </property>
  <property fmtid="{D5CDD505-2E9C-101B-9397-08002B2CF9AE}" pid="1103" name="IVIDB4683E0D">
    <vt:lpwstr/>
  </property>
  <property fmtid="{D5CDD505-2E9C-101B-9397-08002B2CF9AE}" pid="1104" name="IVID6D51E097">
    <vt:lpwstr/>
  </property>
  <property fmtid="{D5CDD505-2E9C-101B-9397-08002B2CF9AE}" pid="1105" name="IVID997B3">
    <vt:lpwstr/>
  </property>
  <property fmtid="{D5CDD505-2E9C-101B-9397-08002B2CF9AE}" pid="1106" name="IVID484D8837">
    <vt:lpwstr/>
  </property>
  <property fmtid="{D5CDD505-2E9C-101B-9397-08002B2CF9AE}" pid="1107" name="IVID54C57E5E">
    <vt:lpwstr/>
  </property>
  <property fmtid="{D5CDD505-2E9C-101B-9397-08002B2CF9AE}" pid="1108" name="IVID6B6B2BC">
    <vt:lpwstr/>
  </property>
  <property fmtid="{D5CDD505-2E9C-101B-9397-08002B2CF9AE}" pid="1109" name="IVIDFD17AC63">
    <vt:lpwstr/>
  </property>
  <property fmtid="{D5CDD505-2E9C-101B-9397-08002B2CF9AE}" pid="1110" name="IVIDFAE9513D">
    <vt:lpwstr/>
  </property>
  <property fmtid="{D5CDD505-2E9C-101B-9397-08002B2CF9AE}" pid="1111" name="IVIDE4787E71">
    <vt:lpwstr/>
  </property>
  <property fmtid="{D5CDD505-2E9C-101B-9397-08002B2CF9AE}" pid="1112" name="IVIDFE3E984C">
    <vt:lpwstr/>
  </property>
  <property fmtid="{D5CDD505-2E9C-101B-9397-08002B2CF9AE}" pid="1113" name="IVID9EF20253">
    <vt:lpwstr/>
  </property>
  <property fmtid="{D5CDD505-2E9C-101B-9397-08002B2CF9AE}" pid="1114" name="IVID2EE2D">
    <vt:lpwstr/>
  </property>
  <property fmtid="{D5CDD505-2E9C-101B-9397-08002B2CF9AE}" pid="1115" name="IVIDE45A3912">
    <vt:lpwstr/>
  </property>
  <property fmtid="{D5CDD505-2E9C-101B-9397-08002B2CF9AE}" pid="1116" name="IVIDC8A5DB0B">
    <vt:lpwstr/>
  </property>
  <property fmtid="{D5CDD505-2E9C-101B-9397-08002B2CF9AE}" pid="1117" name="IVIDA6FD5610">
    <vt:lpwstr/>
  </property>
  <property fmtid="{D5CDD505-2E9C-101B-9397-08002B2CF9AE}" pid="1118" name="IVID25C6A1F">
    <vt:lpwstr/>
  </property>
  <property fmtid="{D5CDD505-2E9C-101B-9397-08002B2CF9AE}" pid="1119" name="IVID1E67A">
    <vt:lpwstr/>
  </property>
  <property fmtid="{D5CDD505-2E9C-101B-9397-08002B2CF9AE}" pid="1120" name="IVID958713">
    <vt:lpwstr/>
  </property>
  <property fmtid="{D5CDD505-2E9C-101B-9397-08002B2CF9AE}" pid="1121" name="IVID801905A7">
    <vt:lpwstr/>
  </property>
  <property fmtid="{D5CDD505-2E9C-101B-9397-08002B2CF9AE}" pid="1122" name="IVIDB0C1948D">
    <vt:lpwstr/>
  </property>
  <property fmtid="{D5CDD505-2E9C-101B-9397-08002B2CF9AE}" pid="1123" name="IVID40547224">
    <vt:lpwstr/>
  </property>
  <property fmtid="{D5CDD505-2E9C-101B-9397-08002B2CF9AE}" pid="1124" name="IVIDF631AC41">
    <vt:lpwstr/>
  </property>
  <property fmtid="{D5CDD505-2E9C-101B-9397-08002B2CF9AE}" pid="1125" name="IVID9CB4DC21">
    <vt:lpwstr/>
  </property>
  <property fmtid="{D5CDD505-2E9C-101B-9397-08002B2CF9AE}" pid="1126" name="IVID94F5F114">
    <vt:lpwstr/>
  </property>
  <property fmtid="{D5CDD505-2E9C-101B-9397-08002B2CF9AE}" pid="1127" name="IVIDF8865E1E">
    <vt:lpwstr/>
  </property>
  <property fmtid="{D5CDD505-2E9C-101B-9397-08002B2CF9AE}" pid="1128" name="IVID277B24D">
    <vt:lpwstr/>
  </property>
  <property fmtid="{D5CDD505-2E9C-101B-9397-08002B2CF9AE}" pid="1129" name="IVIDFC6A7E39">
    <vt:lpwstr/>
  </property>
  <property fmtid="{D5CDD505-2E9C-101B-9397-08002B2CF9AE}" pid="1130" name="IVID54BDC216">
    <vt:lpwstr/>
  </property>
  <property fmtid="{D5CDD505-2E9C-101B-9397-08002B2CF9AE}" pid="1131" name="IVIDDA0A0339">
    <vt:lpwstr/>
  </property>
  <property fmtid="{D5CDD505-2E9C-101B-9397-08002B2CF9AE}" pid="1132" name="IVID847FD2F3">
    <vt:lpwstr/>
  </property>
  <property fmtid="{D5CDD505-2E9C-101B-9397-08002B2CF9AE}" pid="1133" name="IVIDA4BFA40F">
    <vt:lpwstr/>
  </property>
  <property fmtid="{D5CDD505-2E9C-101B-9397-08002B2CF9AE}" pid="1134" name="IVID2E9A5027">
    <vt:lpwstr/>
  </property>
  <property fmtid="{D5CDD505-2E9C-101B-9397-08002B2CF9AE}" pid="1135" name="IVIDF813E32E">
    <vt:lpwstr/>
  </property>
  <property fmtid="{D5CDD505-2E9C-101B-9397-08002B2CF9AE}" pid="1136" name="IVID8C0A6911">
    <vt:lpwstr/>
  </property>
  <property fmtid="{D5CDD505-2E9C-101B-9397-08002B2CF9AE}" pid="1137" name="IVIDD41E5192">
    <vt:lpwstr/>
  </property>
  <property fmtid="{D5CDD505-2E9C-101B-9397-08002B2CF9AE}" pid="1138" name="IVID64B60BD7">
    <vt:lpwstr/>
  </property>
  <property fmtid="{D5CDD505-2E9C-101B-9397-08002B2CF9AE}" pid="1139" name="IVID48FAAFE5">
    <vt:lpwstr/>
  </property>
  <property fmtid="{D5CDD505-2E9C-101B-9397-08002B2CF9AE}" pid="1140" name="IVID8CAAE3D7">
    <vt:lpwstr/>
  </property>
  <property fmtid="{D5CDD505-2E9C-101B-9397-08002B2CF9AE}" pid="1141" name="IVID7850CCE9">
    <vt:lpwstr/>
  </property>
  <property fmtid="{D5CDD505-2E9C-101B-9397-08002B2CF9AE}" pid="1142" name="IVIDAF3A619">
    <vt:lpwstr/>
  </property>
  <property fmtid="{D5CDD505-2E9C-101B-9397-08002B2CF9AE}" pid="1143" name="IVID2339DE0">
    <vt:lpwstr/>
  </property>
  <property fmtid="{D5CDD505-2E9C-101B-9397-08002B2CF9AE}" pid="1144" name="IVIDA01BBC03">
    <vt:lpwstr/>
  </property>
  <property fmtid="{D5CDD505-2E9C-101B-9397-08002B2CF9AE}" pid="1145" name="IVID78EAE5D9">
    <vt:lpwstr/>
  </property>
  <property fmtid="{D5CDD505-2E9C-101B-9397-08002B2CF9AE}" pid="1146" name="IVID886BBFB8">
    <vt:lpwstr/>
  </property>
  <property fmtid="{D5CDD505-2E9C-101B-9397-08002B2CF9AE}" pid="1147" name="IVID7E855E71">
    <vt:lpwstr/>
  </property>
  <property fmtid="{D5CDD505-2E9C-101B-9397-08002B2CF9AE}" pid="1148" name="IVIDFEBAFC70">
    <vt:lpwstr/>
  </property>
  <property fmtid="{D5CDD505-2E9C-101B-9397-08002B2CF9AE}" pid="1149" name="IVID2E420C70">
    <vt:lpwstr/>
  </property>
  <property fmtid="{D5CDD505-2E9C-101B-9397-08002B2CF9AE}" pid="1150" name="IVID42962983">
    <vt:lpwstr/>
  </property>
  <property fmtid="{D5CDD505-2E9C-101B-9397-08002B2CF9AE}" pid="1151" name="IVID42E939FD">
    <vt:lpwstr/>
  </property>
  <property fmtid="{D5CDD505-2E9C-101B-9397-08002B2CF9AE}" pid="1152" name="IVIDEE91072E">
    <vt:lpwstr/>
  </property>
  <property fmtid="{D5CDD505-2E9C-101B-9397-08002B2CF9AE}" pid="1153" name="IVID761F8DF8">
    <vt:lpwstr/>
  </property>
  <property fmtid="{D5CDD505-2E9C-101B-9397-08002B2CF9AE}" pid="1154" name="IVIDC40E5EB4">
    <vt:lpwstr/>
  </property>
  <property fmtid="{D5CDD505-2E9C-101B-9397-08002B2CF9AE}" pid="1155" name="IVIDCA4F0C5E">
    <vt:lpwstr/>
  </property>
  <property fmtid="{D5CDD505-2E9C-101B-9397-08002B2CF9AE}" pid="1156" name="IVIDBC0595BE">
    <vt:lpwstr/>
  </property>
  <property fmtid="{D5CDD505-2E9C-101B-9397-08002B2CF9AE}" pid="1157" name="IVID1876E4DD">
    <vt:lpwstr/>
  </property>
  <property fmtid="{D5CDD505-2E9C-101B-9397-08002B2CF9AE}" pid="1158" name="IVID3CFE6">
    <vt:lpwstr/>
  </property>
  <property fmtid="{D5CDD505-2E9C-101B-9397-08002B2CF9AE}" pid="1159" name="IVIDC4951281">
    <vt:lpwstr/>
  </property>
  <property fmtid="{D5CDD505-2E9C-101B-9397-08002B2CF9AE}" pid="1160" name="IVIDA8782112">
    <vt:lpwstr/>
  </property>
  <property fmtid="{D5CDD505-2E9C-101B-9397-08002B2CF9AE}" pid="1161" name="IVID5C18A33E">
    <vt:lpwstr/>
  </property>
  <property fmtid="{D5CDD505-2E9C-101B-9397-08002B2CF9AE}" pid="1162" name="IVIDE8D06E7">
    <vt:lpwstr/>
  </property>
  <property fmtid="{D5CDD505-2E9C-101B-9397-08002B2CF9AE}" pid="1163" name="IVID30F5D23C">
    <vt:lpwstr/>
  </property>
  <property fmtid="{D5CDD505-2E9C-101B-9397-08002B2CF9AE}" pid="1164" name="IVID96CD88F5">
    <vt:lpwstr/>
  </property>
  <property fmtid="{D5CDD505-2E9C-101B-9397-08002B2CF9AE}" pid="1165" name="IVID40A6B1BF">
    <vt:lpwstr/>
  </property>
  <property fmtid="{D5CDD505-2E9C-101B-9397-08002B2CF9AE}" pid="1166" name="IVIDF8FD6ED8">
    <vt:lpwstr/>
  </property>
  <property fmtid="{D5CDD505-2E9C-101B-9397-08002B2CF9AE}" pid="1167" name="IVID9A638290">
    <vt:lpwstr/>
  </property>
  <property fmtid="{D5CDD505-2E9C-101B-9397-08002B2CF9AE}" pid="1168" name="IVIDB2D6E929">
    <vt:lpwstr/>
  </property>
  <property fmtid="{D5CDD505-2E9C-101B-9397-08002B2CF9AE}" pid="1169" name="IVID58E72102">
    <vt:lpwstr/>
  </property>
  <property fmtid="{D5CDD505-2E9C-101B-9397-08002B2CF9AE}" pid="1170" name="IVIDE27CD402">
    <vt:lpwstr/>
  </property>
  <property fmtid="{D5CDD505-2E9C-101B-9397-08002B2CF9AE}" pid="1171" name="IVID5CCA781D">
    <vt:lpwstr/>
  </property>
  <property fmtid="{D5CDD505-2E9C-101B-9397-08002B2CF9AE}" pid="1172" name="IVIDCE0877EB">
    <vt:lpwstr/>
  </property>
  <property fmtid="{D5CDD505-2E9C-101B-9397-08002B2CF9AE}" pid="1173" name="IVID50B3B972">
    <vt:lpwstr/>
  </property>
  <property fmtid="{D5CDD505-2E9C-101B-9397-08002B2CF9AE}" pid="1174" name="IVID96F0A4DA">
    <vt:lpwstr/>
  </property>
  <property fmtid="{D5CDD505-2E9C-101B-9397-08002B2CF9AE}" pid="1175" name="IVID58D87609">
    <vt:lpwstr/>
  </property>
  <property fmtid="{D5CDD505-2E9C-101B-9397-08002B2CF9AE}" pid="1176" name="IVID109BF3D1">
    <vt:lpwstr/>
  </property>
  <property fmtid="{D5CDD505-2E9C-101B-9397-08002B2CF9AE}" pid="1177" name="IVID30120547">
    <vt:lpwstr/>
  </property>
  <property fmtid="{D5CDD505-2E9C-101B-9397-08002B2CF9AE}" pid="1178" name="IVID1E7666F9">
    <vt:lpwstr/>
  </property>
  <property fmtid="{D5CDD505-2E9C-101B-9397-08002B2CF9AE}" pid="1179" name="IVID1AFD26C7">
    <vt:lpwstr/>
  </property>
  <property fmtid="{D5CDD505-2E9C-101B-9397-08002B2CF9AE}" pid="1180" name="IVID640A9E3A">
    <vt:lpwstr/>
  </property>
  <property fmtid="{D5CDD505-2E9C-101B-9397-08002B2CF9AE}" pid="1181" name="IVID1CD91BF6">
    <vt:lpwstr/>
  </property>
  <property fmtid="{D5CDD505-2E9C-101B-9397-08002B2CF9AE}" pid="1182" name="IVIDAC84C734">
    <vt:lpwstr/>
  </property>
  <property fmtid="{D5CDD505-2E9C-101B-9397-08002B2CF9AE}" pid="1183" name="IVID60C5EE2F">
    <vt:lpwstr/>
  </property>
  <property fmtid="{D5CDD505-2E9C-101B-9397-08002B2CF9AE}" pid="1184" name="IVID95123">
    <vt:lpwstr/>
  </property>
  <property fmtid="{D5CDD505-2E9C-101B-9397-08002B2CF9AE}" pid="1185" name="KSOProductBuildVer">
    <vt:lpwstr>2052-11.1.0.9912</vt:lpwstr>
  </property>
</Properties>
</file>