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9815" windowHeight="7380" tabRatio="866" firstSheet="1" activeTab="2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externalReferences>
    <externalReference r:id="rId10"/>
    <externalReference r:id="rId11"/>
  </externalReference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44" i="10"/>
  <c r="D28" i="1" s="1"/>
  <c r="M36" i="10"/>
  <c r="M27" i="10"/>
  <c r="M26" i="10"/>
  <c r="M25" i="10"/>
  <c r="M24" i="10"/>
  <c r="M23" i="10"/>
  <c r="M22" i="10"/>
  <c r="M21" i="10"/>
  <c r="M20" i="10"/>
  <c r="M19" i="10"/>
  <c r="M28" i="10" s="1"/>
  <c r="M30" i="10" s="1"/>
  <c r="D27" i="1" s="1"/>
  <c r="U9" i="15"/>
  <c r="S9" i="15"/>
  <c r="P9" i="15"/>
  <c r="O9" i="15" s="1"/>
  <c r="V9" i="15" s="1"/>
  <c r="G9" i="15"/>
  <c r="T9" i="15" s="1"/>
  <c r="U8" i="15"/>
  <c r="S8" i="15"/>
  <c r="P8" i="15"/>
  <c r="O8" i="15"/>
  <c r="V8" i="15" s="1"/>
  <c r="G8" i="15"/>
  <c r="T8" i="15" s="1"/>
  <c r="U7" i="15"/>
  <c r="S7" i="15"/>
  <c r="P7" i="15"/>
  <c r="O7" i="15" s="1"/>
  <c r="V7" i="15" s="1"/>
  <c r="G7" i="15"/>
  <c r="U6" i="15"/>
  <c r="S6" i="15"/>
  <c r="P6" i="15"/>
  <c r="O6" i="15"/>
  <c r="G6" i="15"/>
  <c r="I11" i="4"/>
  <c r="H11" i="4"/>
  <c r="P10" i="4"/>
  <c r="O10" i="4"/>
  <c r="Q10" i="4" s="1"/>
  <c r="P9" i="4"/>
  <c r="N9" i="4"/>
  <c r="M9" i="4"/>
  <c r="L9" i="4"/>
  <c r="P8" i="4"/>
  <c r="N8" i="4"/>
  <c r="M8" i="4"/>
  <c r="L8" i="4"/>
  <c r="P7" i="4"/>
  <c r="N7" i="4"/>
  <c r="M7" i="4"/>
  <c r="L7" i="4"/>
  <c r="P6" i="4"/>
  <c r="N6" i="4"/>
  <c r="M6" i="4"/>
  <c r="L6" i="4"/>
  <c r="P32" i="3"/>
  <c r="P31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6" i="3" s="1"/>
  <c r="P34" i="3" s="1"/>
  <c r="D14" i="1" s="1"/>
  <c r="N11" i="2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O6" i="2"/>
  <c r="V6" i="15" l="1"/>
  <c r="T7" i="15"/>
  <c r="T6" i="15"/>
  <c r="P11" i="4"/>
  <c r="D15" i="1" s="1"/>
  <c r="Q11" i="2"/>
  <c r="O11" i="2"/>
  <c r="R6" i="2"/>
  <c r="O6" i="4"/>
  <c r="Q6" i="4" s="1"/>
  <c r="O7" i="4"/>
  <c r="Q7" i="4" s="1"/>
  <c r="O8" i="4"/>
  <c r="Q8" i="4" s="1"/>
  <c r="O9" i="4"/>
  <c r="Q9" i="4" s="1"/>
  <c r="R11" i="2"/>
  <c r="D13" i="1" s="1"/>
  <c r="O15" i="14"/>
  <c r="Q11" i="4" l="1"/>
  <c r="D16" i="1" s="1"/>
  <c r="D12" i="1"/>
  <c r="D17" i="1" l="1"/>
  <c r="C8" i="9" l="1"/>
  <c r="D21" i="1" s="1"/>
  <c r="C7" i="9"/>
  <c r="D20" i="1" s="1"/>
  <c r="D22" i="1"/>
  <c r="C6" i="9"/>
  <c r="D19" i="1" s="1"/>
  <c r="D18" i="1" l="1"/>
  <c r="D23" i="1" s="1"/>
  <c r="D24" i="1" l="1"/>
  <c r="D25" i="1" l="1"/>
  <c r="D29" i="1" l="1"/>
  <c r="E9" i="1" l="1"/>
  <c r="F9" i="1" s="1"/>
  <c r="G9" i="1" s="1"/>
  <c r="E29" i="1"/>
  <c r="E14" i="1"/>
  <c r="E28" i="1"/>
  <c r="E15" i="1"/>
  <c r="E27" i="1"/>
  <c r="E26" i="1"/>
  <c r="E16" i="1"/>
  <c r="E13" i="1"/>
  <c r="E12" i="1"/>
  <c r="E17" i="1"/>
  <c r="E19" i="1"/>
  <c r="E21" i="1"/>
  <c r="E20" i="1"/>
  <c r="E22" i="1"/>
  <c r="E18" i="1"/>
  <c r="E23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<sst xmlns="http://schemas.openxmlformats.org/spreadsheetml/2006/main" count="898" uniqueCount="342">
  <si>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</si>
  <si>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</si>
  <si>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</si>
  <si>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</si>
  <si>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</si>
  <si>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</si>
  <si>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</si>
  <si>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</si>
  <si>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</si>
  <si>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</si>
  <si>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</si>
  <si>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</si>
  <si>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P1681010147A0</t>
  </si>
  <si>
    <t>年份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</si>
  <si>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</si>
  <si>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</si>
  <si>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</si>
  <si>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</si>
  <si>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</si>
  <si>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</si>
  <si>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</si>
  <si>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</si>
  <si>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</si>
  <si>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</si>
  <si>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</si>
  <si>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</si>
  <si>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</si>
  <si>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</si>
  <si>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</si>
  <si>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</si>
  <si>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</si>
  <si>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</si>
  <si>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</si>
  <si>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</si>
  <si>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</si>
  <si>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</si>
  <si>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</si>
  <si>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</si>
  <si>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</si>
  <si>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</si>
  <si>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</si>
  <si>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</si>
  <si>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</si>
  <si>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</si>
  <si>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</si>
  <si>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</si>
  <si>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</si>
  <si>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</si>
  <si>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</si>
  <si>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</si>
  <si>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</si>
  <si>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</si>
  <si>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</si>
  <si>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</si>
  <si>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</si>
  <si>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</si>
  <si>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</si>
  <si>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</si>
  <si>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</si>
  <si>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</si>
  <si>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</si>
  <si>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</si>
  <si>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</si>
  <si>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</si>
  <si>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</si>
  <si>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</si>
  <si>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</si>
  <si>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</si>
  <si>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</si>
  <si>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</si>
  <si>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</si>
  <si>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</si>
  <si>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</si>
  <si>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</si>
  <si>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</si>
  <si>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</si>
  <si>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</si>
  <si>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</si>
  <si>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正司机坐垫泡沫</t>
  </si>
  <si>
    <t>泡沫</t>
  </si>
  <si>
    <t xml:space="preserve">KG </t>
  </si>
  <si>
    <t>正司机靠背泡沫</t>
  </si>
  <si>
    <t>护面主料</t>
  </si>
  <si>
    <t>PVC</t>
  </si>
  <si>
    <t>延米</t>
  </si>
  <si>
    <t>护面辅料</t>
  </si>
  <si>
    <t>复合料辅料</t>
  </si>
  <si>
    <t>22.4</t>
  </si>
  <si>
    <t>蓝黑色皮革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</si>
  <si>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</si>
  <si>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</si>
  <si>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</si>
  <si>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</si>
  <si>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</si>
  <si>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</si>
  <si>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</si>
  <si>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</si>
  <si>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</si>
  <si>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</si>
  <si>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</si>
  <si>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</si>
  <si>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</si>
  <si>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驾驶员座椅电动靠背骨架总成</t>
  </si>
  <si>
    <t>驾驶员座椅主动枕管总成</t>
  </si>
  <si>
    <t>驾驶员座椅自由枕管</t>
  </si>
  <si>
    <t>前排头枕总成（皮革）</t>
  </si>
  <si>
    <t>驾驶员座椅电动六向座垫骨架焊接总成</t>
  </si>
  <si>
    <t>主驾滑轨左侧连接板总成</t>
  </si>
  <si>
    <t>主驾滑轨右侧连接板总成</t>
  </si>
  <si>
    <t>主驾安全带补强板总成</t>
  </si>
  <si>
    <t>驾驶员座垫线束总成</t>
  </si>
  <si>
    <t>调节按钮（靠背、座垫）</t>
  </si>
  <si>
    <t>标准件</t>
  </si>
  <si>
    <t>头枕导套(自由端）</t>
  </si>
  <si>
    <t>塑料定心零件</t>
  </si>
  <si>
    <t>主驾左侧罩壳（电动）</t>
  </si>
  <si>
    <t>主驾右侧罩壳</t>
  </si>
  <si>
    <t>靠背调节按钮</t>
  </si>
  <si>
    <t>座垫调节按钮</t>
  </si>
  <si>
    <t>后侧安装脚罩</t>
  </si>
  <si>
    <t>加热垫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</si>
  <si>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</si>
  <si>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</si>
  <si>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</si>
  <si>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</si>
  <si>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</si>
  <si>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</si>
  <si>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</si>
  <si>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</si>
  <si>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</si>
  <si>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</si>
  <si>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</si>
  <si>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</si>
  <si>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主驾座框本体总成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</si>
  <si>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</si>
  <si>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</si>
  <si>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</si>
  <si>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</si>
  <si>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</si>
  <si>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</si>
  <si>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</si>
  <si>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</si>
  <si>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</si>
  <si>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</si>
  <si>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</si>
  <si>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</si>
  <si>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</si>
  <si>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</si>
  <si>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</si>
  <si>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</si>
  <si>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</si>
  <si>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</si>
  <si>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</si>
  <si>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</si>
  <si>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</si>
  <si>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</si>
  <si>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</si>
  <si>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</si>
  <si>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</si>
  <si>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</si>
  <si>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</si>
  <si>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</si>
  <si>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</si>
  <si>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</si>
  <si>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</si>
  <si>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</si>
  <si>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</si>
  <si>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</si>
  <si>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</si>
  <si>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</si>
  <si>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</si>
  <si>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</si>
  <si>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</si>
  <si>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</si>
  <si>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</si>
  <si>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</si>
  <si>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</si>
  <si>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</si>
  <si>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</si>
  <si>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</si>
  <si>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</si>
  <si>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</si>
  <si>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</si>
  <si>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</si>
  <si>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</si>
  <si>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</si>
  <si>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</si>
  <si>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</si>
  <si>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</si>
  <si>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</si>
  <si>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</si>
  <si>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</si>
  <si>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</si>
  <si>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</si>
  <si>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</si>
  <si>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</si>
  <si>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</si>
  <si>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</si>
  <si>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</si>
  <si>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</si>
  <si>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</si>
  <si>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</si>
  <si>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</si>
  <si>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</si>
  <si>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</si>
  <si>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</si>
  <si>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</si>
  <si>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</si>
  <si>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</si>
  <si>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</si>
  <si>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</si>
  <si>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</si>
  <si>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</si>
  <si>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</si>
  <si>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</si>
  <si>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</si>
  <si>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</si>
  <si>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</si>
  <si>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</si>
  <si>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</si>
  <si>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</si>
  <si>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</si>
  <si>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</si>
  <si>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</si>
  <si>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</si>
  <si>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</si>
  <si>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</si>
  <si>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</si>
  <si>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</si>
  <si>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</si>
  <si>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</si>
  <si>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</si>
  <si>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</si>
  <si>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</si>
  <si>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</si>
  <si>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</si>
  <si>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</si>
  <si>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</si>
  <si>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</si>
  <si>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</si>
  <si>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</si>
  <si>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</si>
  <si>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</si>
  <si>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</si>
  <si>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</si>
  <si>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</si>
  <si>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</si>
  <si>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</si>
  <si>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</si>
  <si>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</si>
  <si>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</si>
  <si>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</si>
  <si>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</si>
  <si>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</si>
  <si>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</si>
  <si>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</si>
  <si>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</si>
  <si>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</si>
  <si>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</si>
  <si>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</si>
  <si>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</si>
  <si>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</si>
  <si>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</si>
  <si>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</si>
  <si>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</si>
  <si>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</si>
  <si>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</si>
  <si>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</si>
  <si>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</si>
  <si>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</si>
  <si>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</si>
  <si>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</si>
  <si>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</si>
  <si>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</si>
  <si>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</si>
  <si>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</si>
  <si>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</si>
  <si>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</si>
  <si>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</si>
  <si>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</si>
  <si>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</si>
  <si>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</si>
  <si>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</si>
  <si>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</si>
  <si>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</si>
  <si>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</si>
  <si>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</si>
  <si>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</si>
  <si>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</si>
  <si>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</si>
  <si>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</si>
  <si>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</si>
  <si>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</si>
  <si>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</si>
  <si>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</si>
  <si>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</si>
  <si>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</si>
  <si>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</si>
  <si>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</si>
  <si>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</si>
  <si>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</si>
  <si>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</si>
  <si>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</si>
  <si>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</si>
  <si>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</si>
  <si>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</si>
  <si>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</si>
  <si>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</si>
  <si>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</si>
  <si>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</si>
  <si>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</si>
  <si>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</si>
  <si>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</si>
  <si>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</si>
  <si>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</si>
  <si>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</si>
  <si>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</si>
  <si>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</si>
  <si>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</si>
  <si>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</si>
  <si>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</si>
  <si>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</si>
  <si>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</si>
  <si>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</si>
  <si>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</si>
  <si>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</si>
  <si>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</si>
  <si>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</si>
  <si>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</si>
  <si>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</si>
  <si>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供应商名称（盖章）：北京光华荣昌汽车部件有限公司</t>
    <phoneticPr fontId="26" type="noConversion"/>
  </si>
  <si>
    <t>/</t>
    <phoneticPr fontId="26" type="noConversion"/>
  </si>
  <si>
    <t>零件图号/名称:P1681010147A0/驾驶员座椅总成</t>
    <phoneticPr fontId="26" type="noConversion"/>
  </si>
  <si>
    <t>P1681010147A0/驾驶员座椅总成</t>
    <phoneticPr fontId="26" type="noConversion"/>
  </si>
  <si>
    <t>/</t>
    <phoneticPr fontId="26" type="noConversion"/>
  </si>
  <si>
    <t>厢式货车</t>
    <phoneticPr fontId="26" type="noConversion"/>
  </si>
  <si>
    <t>/</t>
    <phoneticPr fontId="26" type="noConversion"/>
  </si>
  <si>
    <t>/</t>
    <phoneticPr fontId="26" type="noConversion"/>
  </si>
  <si>
    <t>零件图号/名称:P1681010147A0/驾驶员座椅总成</t>
    <phoneticPr fontId="26" type="noConversion"/>
  </si>
  <si>
    <t>P1681010147A0/驾驶员座椅总成</t>
    <phoneticPr fontId="26" type="noConversion"/>
  </si>
  <si>
    <t>P1681010147A0/驾驶员座椅总成</t>
    <phoneticPr fontId="26" type="noConversion"/>
  </si>
  <si>
    <t>P1681010141A0/驾驶员座椅总成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</si>
</sst>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.0_ "/>
    <numFmt numFmtId="178" formatCode="0_ "/>
    <numFmt numFmtId="179" formatCode="#,##0.0000_ ;\-#,##0.0000\ "/>
    <numFmt numFmtId="180" formatCode="0;[Red]0"/>
    <numFmt numFmtId="181" formatCode="_-* #,##0.00_-;\-* #,##0.00_-;_-* &quot;-&quot;_-;_-@_-"/>
    <numFmt numFmtId="182" formatCode="_ * #,##0_ ;_ * \-#,##0_ ;_ * &quot;-&quot;??_ ;_ @_ "/>
    <numFmt numFmtId="183" formatCode="_(* #,##0.00_);_(* \(#,##0.00\);_(* &quot;-&quot;??_);_(@_)"/>
    <numFmt numFmtId="184" formatCode="#,##0.00_ "/>
    <numFmt numFmtId="185" formatCode="0.00_ "/>
    <numFmt numFmtId="186" formatCode="0.000_ "/>
    <numFmt numFmtId="187" formatCode="0.0"/>
    <numFmt numFmtId="188" formatCode="#,##0.00_ ;\-#,##0.00\ "/>
    <numFmt numFmtId="189" formatCode="0.00;[Red]0.00"/>
    <numFmt numFmtId="190" formatCode="0.0%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41" fontId="39" fillId="0" borderId="0" applyFont="0" applyFill="0" applyBorder="0" applyAlignment="0" applyProtection="0">
      <alignment vertical="center"/>
    </xf>
    <xf numFmtId="0" fontId="38" fillId="0" borderId="0"/>
    <xf numFmtId="9" fontId="42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  <xf numFmtId="183" fontId="38" fillId="0" borderId="0" applyFont="0" applyFill="0" applyBorder="0" applyAlignment="0" applyProtection="0"/>
  </cellStyleXfs>
  <cellXfs count="36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4" applyNumberFormat="1" applyFont="1" applyBorder="1" applyAlignment="1">
      <alignment horizontal="center" vertical="center" wrapText="1"/>
    </xf>
    <xf numFmtId="178" fontId="5" fillId="0" borderId="2" xfId="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9" fontId="6" fillId="5" borderId="2" xfId="10" applyNumberFormat="1" applyFont="1" applyFill="1" applyBorder="1" applyAlignment="1">
      <alignment horizontal="center" vertical="center"/>
    </xf>
    <xf numFmtId="178" fontId="5" fillId="0" borderId="1" xfId="4" applyNumberFormat="1" applyFont="1" applyFill="1" applyBorder="1" applyAlignment="1">
      <alignment horizontal="center" vertical="center" wrapText="1"/>
    </xf>
    <xf numFmtId="185" fontId="5" fillId="6" borderId="1" xfId="0" applyNumberFormat="1" applyFont="1" applyFill="1" applyBorder="1" applyAlignment="1">
      <alignment horizontal="center" vertical="center"/>
    </xf>
    <xf numFmtId="179" fontId="7" fillId="6" borderId="1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10" applyFont="1" applyFill="1" applyBorder="1" applyAlignment="1">
      <alignment horizontal="left" vertical="center"/>
    </xf>
    <xf numFmtId="0" fontId="12" fillId="2" borderId="0" xfId="10" applyFont="1" applyFill="1" applyBorder="1" applyAlignment="1">
      <alignment vertical="center"/>
    </xf>
    <xf numFmtId="0" fontId="7" fillId="2" borderId="0" xfId="10" applyFont="1" applyFill="1" applyBorder="1" applyAlignment="1">
      <alignment horizontal="left" vertical="center"/>
    </xf>
    <xf numFmtId="0" fontId="7" fillId="2" borderId="0" xfId="10" applyFont="1" applyFill="1" applyBorder="1" applyAlignment="1">
      <alignment vertical="center"/>
    </xf>
    <xf numFmtId="0" fontId="0" fillId="0" borderId="0" xfId="0" applyBorder="1" applyAlignment="1"/>
    <xf numFmtId="0" fontId="13" fillId="2" borderId="6" xfId="10" applyFont="1" applyFill="1" applyBorder="1" applyAlignment="1">
      <alignment horizontal="center" vertical="center" wrapText="1"/>
    </xf>
    <xf numFmtId="0" fontId="6" fillId="2" borderId="11" xfId="10" applyFont="1" applyFill="1" applyBorder="1" applyAlignment="1">
      <alignment horizontal="center" vertical="center"/>
    </xf>
    <xf numFmtId="0" fontId="6" fillId="2" borderId="6" xfId="10" applyFont="1" applyFill="1" applyBorder="1" applyAlignment="1">
      <alignment horizontal="center" vertical="center"/>
    </xf>
    <xf numFmtId="0" fontId="11" fillId="2" borderId="12" xfId="10" applyFont="1" applyFill="1" applyBorder="1" applyAlignment="1">
      <alignment horizontal="left" vertical="center"/>
    </xf>
    <xf numFmtId="0" fontId="7" fillId="2" borderId="13" xfId="10" applyFont="1" applyFill="1" applyBorder="1" applyAlignment="1">
      <alignment horizontal="left" vertical="center"/>
    </xf>
    <xf numFmtId="0" fontId="6" fillId="2" borderId="0" xfId="10" applyFont="1" applyFill="1" applyBorder="1" applyAlignment="1">
      <alignment horizontal="left" vertical="center"/>
    </xf>
    <xf numFmtId="0" fontId="6" fillId="2" borderId="0" xfId="10" applyFont="1" applyFill="1" applyBorder="1" applyAlignment="1">
      <alignment vertical="center"/>
    </xf>
    <xf numFmtId="0" fontId="6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10" applyFont="1" applyFill="1" applyBorder="1" applyAlignment="1">
      <alignment horizontal="left" vertical="center"/>
    </xf>
    <xf numFmtId="0" fontId="7" fillId="2" borderId="14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7" fillId="2" borderId="15" xfId="10" applyFont="1" applyFill="1" applyBorder="1" applyAlignment="1">
      <alignment horizontal="center" vertical="center" wrapText="1"/>
    </xf>
    <xf numFmtId="0" fontId="6" fillId="2" borderId="15" xfId="10" applyFont="1" applyFill="1" applyBorder="1" applyAlignment="1">
      <alignment horizontal="center" vertical="center"/>
    </xf>
    <xf numFmtId="2" fontId="7" fillId="6" borderId="15" xfId="10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1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2" applyNumberFormat="1" applyFont="1" applyBorder="1" applyAlignment="1">
      <alignment horizontal="center" vertical="center" wrapText="1"/>
    </xf>
    <xf numFmtId="190" fontId="23" fillId="0" borderId="1" xfId="3" applyNumberFormat="1" applyFont="1" applyBorder="1" applyAlignment="1">
      <alignment horizontal="center" vertical="center" wrapText="1"/>
    </xf>
    <xf numFmtId="0" fontId="23" fillId="0" borderId="1" xfId="12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2" applyFont="1" applyBorder="1" applyAlignment="1">
      <alignment vertical="center" wrapText="1"/>
    </xf>
    <xf numFmtId="0" fontId="23" fillId="0" borderId="0" xfId="12" applyFont="1" applyBorder="1" applyAlignment="1">
      <alignment horizontal="center" vertical="center" wrapText="1"/>
    </xf>
    <xf numFmtId="0" fontId="24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3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9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2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7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8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5" fontId="27" fillId="0" borderId="19" xfId="0" applyNumberFormat="1" applyFont="1" applyFill="1" applyBorder="1" applyAlignment="1">
      <alignment horizontal="center" vertical="center"/>
    </xf>
    <xf numFmtId="186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77" fontId="27" fillId="0" borderId="19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5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8" applyFont="1" applyFill="1" applyBorder="1" applyAlignment="1">
      <alignment horizontal="center" vertical="center" wrapText="1"/>
    </xf>
    <xf numFmtId="0" fontId="19" fillId="0" borderId="19" xfId="0" applyFont="1" applyBorder="1" applyAlignment="1"/>
    <xf numFmtId="181" fontId="30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/>
    <xf numFmtId="0" fontId="30" fillId="3" borderId="1" xfId="7" applyNumberFormat="1" applyFont="1" applyFill="1" applyBorder="1" applyAlignment="1">
      <alignment horizontal="center" vertical="center" wrapText="1"/>
    </xf>
    <xf numFmtId="57" fontId="30" fillId="0" borderId="1" xfId="8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left" vertical="center"/>
    </xf>
    <xf numFmtId="0" fontId="12" fillId="0" borderId="0" xfId="8" applyFont="1" applyFill="1" applyBorder="1" applyAlignment="1">
      <alignment vertical="center" wrapText="1"/>
    </xf>
    <xf numFmtId="0" fontId="33" fillId="0" borderId="0" xfId="8" applyFont="1" applyFill="1" applyBorder="1" applyAlignment="1">
      <alignment vertical="center" wrapText="1"/>
    </xf>
    <xf numFmtId="0" fontId="30" fillId="0" borderId="0" xfId="8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5" fontId="30" fillId="3" borderId="1" xfId="8" applyNumberFormat="1" applyFont="1" applyFill="1" applyBorder="1" applyAlignment="1">
      <alignment horizontal="center" vertical="center" wrapText="1"/>
    </xf>
    <xf numFmtId="185" fontId="35" fillId="6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185" fontId="12" fillId="3" borderId="1" xfId="8" applyNumberFormat="1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vertical="center"/>
    </xf>
    <xf numFmtId="0" fontId="35" fillId="0" borderId="0" xfId="8" applyFont="1" applyFill="1" applyBorder="1" applyAlignment="1">
      <alignment horizontal="right" vertical="center"/>
    </xf>
    <xf numFmtId="0" fontId="30" fillId="2" borderId="1" xfId="8" applyFont="1" applyFill="1" applyBorder="1" applyAlignment="1">
      <alignment vertical="top" wrapText="1"/>
    </xf>
    <xf numFmtId="0" fontId="12" fillId="2" borderId="1" xfId="8" applyFont="1" applyFill="1" applyBorder="1" applyAlignment="1">
      <alignment vertical="center"/>
    </xf>
    <xf numFmtId="0" fontId="35" fillId="0" borderId="1" xfId="8" applyFont="1" applyFill="1" applyBorder="1" applyAlignment="1">
      <alignment horizontal="right" vertical="center"/>
    </xf>
    <xf numFmtId="185" fontId="36" fillId="0" borderId="0" xfId="8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30" fillId="0" borderId="0" xfId="8" applyFont="1" applyFill="1" applyBorder="1" applyAlignment="1">
      <alignment horizontal="center" vertical="center" wrapText="1"/>
    </xf>
    <xf numFmtId="0" fontId="30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7" fontId="30" fillId="0" borderId="1" xfId="8" applyNumberFormat="1" applyFont="1" applyFill="1" applyBorder="1" applyAlignment="1">
      <alignment horizontal="center" vertical="center" wrapText="1"/>
    </xf>
    <xf numFmtId="189" fontId="30" fillId="0" borderId="1" xfId="8" applyNumberFormat="1" applyFont="1" applyFill="1" applyBorder="1" applyAlignment="1">
      <alignment horizontal="center" vertical="center" wrapText="1"/>
    </xf>
    <xf numFmtId="9" fontId="30" fillId="0" borderId="1" xfId="3" applyFont="1" applyFill="1" applyBorder="1" applyAlignment="1">
      <alignment horizontal="center" vertical="center" wrapText="1"/>
    </xf>
    <xf numFmtId="187" fontId="30" fillId="0" borderId="1" xfId="8" applyNumberFormat="1" applyFont="1" applyFill="1" applyBorder="1" applyAlignment="1">
      <alignment horizontal="center" vertical="center"/>
    </xf>
    <xf numFmtId="2" fontId="30" fillId="0" borderId="1" xfId="8" applyNumberFormat="1" applyFont="1" applyFill="1" applyBorder="1" applyAlignment="1">
      <alignment horizontal="center" vertical="center" wrapText="1"/>
    </xf>
    <xf numFmtId="185" fontId="10" fillId="6" borderId="1" xfId="8" applyNumberFormat="1" applyFont="1" applyFill="1" applyBorder="1" applyAlignment="1">
      <alignment horizontal="center" vertical="center" wrapText="1"/>
    </xf>
    <xf numFmtId="9" fontId="10" fillId="6" borderId="1" xfId="3" applyFont="1" applyFill="1" applyBorder="1" applyAlignment="1">
      <alignment horizontal="center" vertical="center" wrapText="1"/>
    </xf>
    <xf numFmtId="0" fontId="30" fillId="0" borderId="0" xfId="8" applyFont="1" applyFill="1" applyBorder="1" applyAlignment="1">
      <alignment horizontal="center" vertical="center"/>
    </xf>
    <xf numFmtId="185" fontId="10" fillId="0" borderId="0" xfId="8" applyNumberFormat="1" applyFont="1" applyFill="1" applyBorder="1" applyAlignment="1">
      <alignment horizontal="center" vertical="center" wrapText="1"/>
    </xf>
    <xf numFmtId="9" fontId="10" fillId="0" borderId="0" xfId="3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9" fontId="19" fillId="8" borderId="1" xfId="0" applyNumberFormat="1" applyFont="1" applyFill="1" applyBorder="1" applyAlignment="1">
      <alignment horizontal="center" vertical="center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Fill="1" applyBorder="1" applyAlignment="1" applyProtection="1">
      <alignment horizontal="center" vertical="center"/>
      <protection locked="0"/>
    </xf>
    <xf numFmtId="189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189" fontId="0" fillId="0" borderId="0" xfId="0" applyNumberFormat="1">
      <alignment vertical="center"/>
    </xf>
    <xf numFmtId="0" fontId="37" fillId="0" borderId="0" xfId="0" applyFont="1" applyFill="1" applyBorder="1" applyAlignment="1">
      <alignment horizontal="left" vertical="center" wrapText="1"/>
    </xf>
    <xf numFmtId="189" fontId="30" fillId="0" borderId="1" xfId="8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2" fillId="2" borderId="7" xfId="1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11" applyFont="1" applyFill="1" applyBorder="1" applyAlignment="1" applyProtection="1">
      <alignment horizontal="left" vertical="center" wrapText="1"/>
      <protection locked="0"/>
    </xf>
    <xf numFmtId="9" fontId="19" fillId="9" borderId="1" xfId="3" applyFont="1" applyFill="1" applyBorder="1" applyAlignment="1">
      <alignment horizontal="center" vertical="center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9" fontId="19" fillId="0" borderId="1" xfId="3" applyFont="1" applyFill="1" applyBorder="1" applyAlignment="1">
      <alignment horizontal="center" vertical="center"/>
    </xf>
    <xf numFmtId="0" fontId="2" fillId="8" borderId="1" xfId="1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8" borderId="1" xfId="11" applyNumberFormat="1" applyFont="1" applyFill="1" applyBorder="1" applyAlignment="1" applyProtection="1">
      <alignment horizontal="center" vertical="center"/>
      <protection locked="0"/>
    </xf>
    <xf numFmtId="0" fontId="10" fillId="0" borderId="1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5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5" fillId="0" borderId="19" xfId="8" applyFont="1" applyFill="1" applyBorder="1" applyAlignment="1">
      <alignment horizontal="center" vertical="center" wrapText="1"/>
    </xf>
    <xf numFmtId="0" fontId="30" fillId="0" borderId="3" xfId="8" applyFont="1" applyBorder="1" applyAlignment="1">
      <alignment horizontal="center" vertical="center" wrapText="1"/>
    </xf>
    <xf numFmtId="0" fontId="30" fillId="0" borderId="4" xfId="8" applyFont="1" applyBorder="1" applyAlignment="1">
      <alignment horizontal="center" vertical="center" wrapText="1"/>
    </xf>
    <xf numFmtId="0" fontId="30" fillId="0" borderId="10" xfId="8" applyFont="1" applyBorder="1" applyAlignment="1">
      <alignment horizontal="center" vertical="center" wrapText="1"/>
    </xf>
    <xf numFmtId="0" fontId="32" fillId="0" borderId="0" xfId="8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8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31" fillId="3" borderId="1" xfId="8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wrapText="1"/>
    </xf>
    <xf numFmtId="49" fontId="30" fillId="0" borderId="1" xfId="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9" applyFont="1" applyFill="1" applyBorder="1" applyAlignment="1">
      <alignment horizontal="center" vertical="center" wrapText="1"/>
    </xf>
    <xf numFmtId="0" fontId="26" fillId="0" borderId="4" xfId="9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8" applyFont="1" applyFill="1" applyBorder="1" applyAlignment="1">
      <alignment horizontal="center" vertical="center"/>
    </xf>
    <xf numFmtId="0" fontId="25" fillId="0" borderId="4" xfId="8" applyFont="1" applyFill="1" applyBorder="1" applyAlignment="1">
      <alignment horizontal="center" vertical="center"/>
    </xf>
    <xf numFmtId="0" fontId="25" fillId="0" borderId="10" xfId="8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2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10" applyFont="1" applyFill="1" applyBorder="1" applyAlignment="1">
      <alignment horizontal="left" vertical="center"/>
    </xf>
    <xf numFmtId="0" fontId="17" fillId="2" borderId="4" xfId="10" applyFont="1" applyFill="1" applyBorder="1" applyAlignment="1">
      <alignment horizontal="left" vertical="center"/>
    </xf>
    <xf numFmtId="0" fontId="17" fillId="2" borderId="10" xfId="10" applyFont="1" applyFill="1" applyBorder="1" applyAlignment="1">
      <alignment horizontal="left" vertical="center"/>
    </xf>
    <xf numFmtId="189" fontId="20" fillId="6" borderId="1" xfId="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1" xfId="5" applyFont="1" applyFill="1" applyBorder="1" applyAlignment="1">
      <alignment horizontal="left" vertical="center" wrapText="1"/>
    </xf>
    <xf numFmtId="188" fontId="7" fillId="6" borderId="1" xfId="10" applyNumberFormat="1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 wrapText="1"/>
    </xf>
    <xf numFmtId="0" fontId="5" fillId="0" borderId="17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left" vertical="center" wrapText="1"/>
    </xf>
    <xf numFmtId="0" fontId="2" fillId="0" borderId="10" xfId="5" applyFont="1" applyFill="1" applyBorder="1" applyAlignment="1">
      <alignment horizontal="left" vertical="center" wrapText="1"/>
    </xf>
    <xf numFmtId="0" fontId="2" fillId="2" borderId="11" xfId="10" applyFont="1" applyFill="1" applyBorder="1" applyAlignment="1">
      <alignment horizontal="left" vertical="center"/>
    </xf>
    <xf numFmtId="0" fontId="2" fillId="2" borderId="4" xfId="10" applyFont="1" applyFill="1" applyBorder="1" applyAlignment="1">
      <alignment horizontal="left" vertical="center"/>
    </xf>
    <xf numFmtId="0" fontId="2" fillId="2" borderId="10" xfId="10" applyFont="1" applyFill="1" applyBorder="1" applyAlignment="1">
      <alignment horizontal="left" vertical="center"/>
    </xf>
    <xf numFmtId="188" fontId="7" fillId="6" borderId="15" xfId="1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10" applyNumberFormat="1" applyFont="1" applyFill="1" applyBorder="1" applyAlignment="1">
      <alignment horizontal="center" vertical="center"/>
    </xf>
    <xf numFmtId="184" fontId="7" fillId="6" borderId="1" xfId="1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3" xfId="5" applyFont="1" applyFill="1" applyBorder="1" applyAlignment="1">
      <alignment horizontal="left" vertical="center" wrapText="1"/>
    </xf>
    <xf numFmtId="0" fontId="18" fillId="0" borderId="4" xfId="5" applyFont="1" applyFill="1" applyBorder="1" applyAlignment="1">
      <alignment horizontal="left" vertical="center" wrapText="1"/>
    </xf>
    <xf numFmtId="0" fontId="18" fillId="0" borderId="10" xfId="5" applyFont="1" applyFill="1" applyBorder="1" applyAlignment="1">
      <alignment horizontal="left" vertical="center" wrapText="1"/>
    </xf>
    <xf numFmtId="0" fontId="14" fillId="2" borderId="6" xfId="10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/>
    </xf>
    <xf numFmtId="0" fontId="6" fillId="2" borderId="10" xfId="10" applyFont="1" applyFill="1" applyBorder="1" applyAlignment="1">
      <alignment horizontal="center" vertical="center"/>
    </xf>
    <xf numFmtId="187" fontId="6" fillId="2" borderId="3" xfId="10" applyNumberFormat="1" applyFont="1" applyFill="1" applyBorder="1" applyAlignment="1">
      <alignment horizontal="center" vertical="center"/>
    </xf>
    <xf numFmtId="187" fontId="6" fillId="2" borderId="17" xfId="10" applyNumberFormat="1" applyFont="1" applyFill="1" applyBorder="1" applyAlignment="1">
      <alignment horizontal="center" vertical="center"/>
    </xf>
    <xf numFmtId="0" fontId="14" fillId="0" borderId="6" xfId="1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6" fillId="0" borderId="3" xfId="10" applyFont="1" applyFill="1" applyBorder="1" applyAlignment="1">
      <alignment horizontal="center" vertical="center"/>
    </xf>
    <xf numFmtId="0" fontId="6" fillId="0" borderId="10" xfId="10" applyFont="1" applyFill="1" applyBorder="1" applyAlignment="1">
      <alignment horizontal="center" vertical="center"/>
    </xf>
    <xf numFmtId="187" fontId="6" fillId="0" borderId="3" xfId="10" applyNumberFormat="1" applyFont="1" applyFill="1" applyBorder="1" applyAlignment="1">
      <alignment horizontal="center" vertical="center"/>
    </xf>
    <xf numFmtId="187" fontId="6" fillId="0" borderId="17" xfId="10" applyNumberFormat="1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/>
    </xf>
    <xf numFmtId="0" fontId="14" fillId="2" borderId="3" xfId="10" applyFont="1" applyFill="1" applyBorder="1" applyAlignment="1">
      <alignment vertical="center"/>
    </xf>
    <xf numFmtId="0" fontId="14" fillId="2" borderId="4" xfId="10" applyFont="1" applyFill="1" applyBorder="1" applyAlignment="1">
      <alignment vertical="center"/>
    </xf>
    <xf numFmtId="0" fontId="14" fillId="2" borderId="10" xfId="10" applyFont="1" applyFill="1" applyBorder="1" applyAlignment="1">
      <alignment vertical="center"/>
    </xf>
    <xf numFmtId="2" fontId="7" fillId="6" borderId="3" xfId="10" applyNumberFormat="1" applyFont="1" applyFill="1" applyBorder="1" applyAlignment="1">
      <alignment horizontal="center" vertical="center"/>
    </xf>
    <xf numFmtId="2" fontId="7" fillId="6" borderId="10" xfId="10" applyNumberFormat="1" applyFont="1" applyFill="1" applyBorder="1" applyAlignment="1">
      <alignment horizontal="center" vertical="center"/>
    </xf>
    <xf numFmtId="0" fontId="11" fillId="0" borderId="12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horizontal="left" vertical="center"/>
    </xf>
    <xf numFmtId="0" fontId="11" fillId="0" borderId="14" xfId="10" applyFont="1" applyFill="1" applyBorder="1" applyAlignment="1">
      <alignment horizontal="left" vertical="center"/>
    </xf>
    <xf numFmtId="0" fontId="14" fillId="2" borderId="6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5" fillId="2" borderId="3" xfId="10" applyFont="1" applyFill="1" applyBorder="1" applyAlignment="1">
      <alignment horizontal="center" vertical="center" wrapText="1"/>
    </xf>
    <xf numFmtId="0" fontId="6" fillId="2" borderId="10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0" fontId="14" fillId="2" borderId="15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6" fillId="2" borderId="4" xfId="1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10" applyFont="1" applyFill="1" applyBorder="1" applyAlignment="1">
      <alignment horizontal="center" vertical="center" wrapText="1"/>
    </xf>
    <xf numFmtId="0" fontId="7" fillId="2" borderId="8" xfId="10" applyFont="1" applyFill="1" applyBorder="1" applyAlignment="1">
      <alignment horizontal="center" vertical="center" wrapText="1"/>
    </xf>
    <xf numFmtId="0" fontId="7" fillId="2" borderId="9" xfId="10" applyFont="1" applyFill="1" applyBorder="1" applyAlignment="1">
      <alignment horizontal="center" vertical="center" wrapText="1"/>
    </xf>
    <xf numFmtId="0" fontId="7" fillId="2" borderId="3" xfId="10" applyFont="1" applyFill="1" applyBorder="1" applyAlignment="1">
      <alignment horizontal="center" vertical="center" wrapText="1"/>
    </xf>
    <xf numFmtId="0" fontId="7" fillId="2" borderId="10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8" fontId="5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6">
    <cellStyle name="_x000a_mouse.drv=lm" xfId="2"/>
    <cellStyle name="_ET_STYLE_NoName_00_" xfId="4"/>
    <cellStyle name="百分比" xfId="3" builtinId="5"/>
    <cellStyle name="差_KING" xfId="6"/>
    <cellStyle name="常规" xfId="0" builtinId="0"/>
    <cellStyle name="常规 10" xfId="7"/>
    <cellStyle name="常规 2" xfId="8"/>
    <cellStyle name="常规 3" xfId="9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5"/>
    <cellStyle name="好_KING" xfId="13"/>
    <cellStyle name="货币 2" xfId="14"/>
    <cellStyle name="千位分隔 2" xfId="15"/>
    <cellStyle name="千位分隔[0]" xfId="1" builtinId="6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1326;&#38144;&#21806;/&#31119;&#30000;&#20315;&#23665;/P203/P203&#30427;&#19990;&#29256;/&#25253;&#20215;&#26032;/P203%20&#25253;&#20215;&#21333;&#65288;&#32769;&#65289;/P1681010142A0%20%20&#39550;&#39542;&#21592;&#24231;&#26885;&#24635;&#251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1326;&#38144;&#21806;/&#31119;&#30000;&#20315;&#23665;/P203/P203&#30427;&#19990;&#29256;/&#25253;&#20215;&#26032;/P203%20&#25253;&#20215;&#21333;&#65288;&#32769;&#65289;/P1681010136A0&#39550;&#39542;&#21592;&#24231;&#26885;&#24635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/>
      <sheetData sheetId="2"/>
      <sheetData sheetId="3"/>
      <sheetData sheetId="4">
        <row r="6">
          <cell r="T6">
            <v>2.9938271604938298</v>
          </cell>
          <cell r="U6">
            <v>1.1399999999999999</v>
          </cell>
          <cell r="V6">
            <v>2.31481481481481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T7">
            <v>0.87962962962962998</v>
          </cell>
          <cell r="U7">
            <v>0.55200000000000005</v>
          </cell>
          <cell r="V7">
            <v>0.55555555555555602</v>
          </cell>
        </row>
        <row r="8">
          <cell r="T8">
            <v>0.87962962962962998</v>
          </cell>
          <cell r="U8">
            <v>0.55200000000000005</v>
          </cell>
          <cell r="V8">
            <v>0.55555555555555602</v>
          </cell>
        </row>
        <row r="9">
          <cell r="T9">
            <v>0.90288000000000002</v>
          </cell>
          <cell r="U9">
            <v>0.13800000000000001</v>
          </cell>
          <cell r="V9">
            <v>0.14255999999999999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E20" sqref="E20:F20"/>
    </sheetView>
  </sheetViews>
  <sheetFormatPr defaultColWidth="9" defaultRowHeight="13.5"/>
  <cols>
    <col min="1" max="1" width="10.875" customWidth="1"/>
    <col min="2" max="2" width="10.5" customWidth="1"/>
    <col min="3" max="3" width="17.125" customWidth="1"/>
    <col min="4" max="4" width="27.25" customWidth="1"/>
    <col min="5" max="5" width="10.875" customWidth="1"/>
    <col min="6" max="6" width="12.75" customWidth="1"/>
    <col min="7" max="7" width="22.25" customWidth="1"/>
  </cols>
  <sheetData>
    <row r="1" spans="1:7">
      <c r="A1" s="191"/>
      <c r="B1" s="192" t="s">
        <v>0</v>
      </c>
      <c r="C1" s="193"/>
      <c r="D1" s="193"/>
      <c r="E1" s="193"/>
      <c r="F1" s="194"/>
      <c r="G1" s="162" t="s">
        <v>1</v>
      </c>
    </row>
    <row r="2" spans="1:7">
      <c r="A2" s="191"/>
      <c r="B2" s="195"/>
      <c r="C2" s="196"/>
      <c r="D2" s="196"/>
      <c r="E2" s="196"/>
      <c r="F2" s="197"/>
      <c r="G2" s="162" t="s">
        <v>2</v>
      </c>
    </row>
    <row r="3" spans="1:7">
      <c r="A3" s="191"/>
      <c r="B3" s="195"/>
      <c r="C3" s="196"/>
      <c r="D3" s="196"/>
      <c r="E3" s="196"/>
      <c r="F3" s="197"/>
      <c r="G3" s="162" t="s">
        <v>3</v>
      </c>
    </row>
    <row r="4" spans="1:7" s="42" customFormat="1">
      <c r="A4" s="191"/>
      <c r="B4" s="198"/>
      <c r="C4" s="199"/>
      <c r="D4" s="199"/>
      <c r="E4" s="199"/>
      <c r="F4" s="200"/>
      <c r="G4" s="163" t="s">
        <v>4</v>
      </c>
    </row>
    <row r="5" spans="1:7" s="160" customFormat="1">
      <c r="A5" s="209" t="s">
        <v>330</v>
      </c>
      <c r="B5" s="209"/>
      <c r="C5" s="209"/>
      <c r="D5" s="165" t="s">
        <v>5</v>
      </c>
      <c r="E5" s="209" t="s">
        <v>6</v>
      </c>
      <c r="F5" s="209"/>
      <c r="G5" s="209"/>
    </row>
    <row r="6" spans="1:7" s="160" customFormat="1">
      <c r="A6" s="209" t="s">
        <v>7</v>
      </c>
      <c r="B6" s="209"/>
      <c r="C6" s="209"/>
      <c r="D6" s="165" t="s">
        <v>8</v>
      </c>
      <c r="E6" s="210" t="s">
        <v>9</v>
      </c>
      <c r="F6" s="210"/>
      <c r="G6" s="164" t="s">
        <v>10</v>
      </c>
    </row>
    <row r="7" spans="1:7" s="160" customFormat="1">
      <c r="A7" s="166" t="s">
        <v>11</v>
      </c>
      <c r="B7" s="211" t="s">
        <v>12</v>
      </c>
      <c r="C7" s="211"/>
      <c r="D7" s="167" t="s">
        <v>13</v>
      </c>
      <c r="E7" s="168" t="s">
        <v>14</v>
      </c>
      <c r="F7" s="168" t="s">
        <v>15</v>
      </c>
      <c r="G7" s="168" t="s">
        <v>16</v>
      </c>
    </row>
    <row r="8" spans="1:7" s="160" customFormat="1">
      <c r="A8" s="166" t="s">
        <v>17</v>
      </c>
      <c r="B8" s="205" t="s">
        <v>18</v>
      </c>
      <c r="C8" s="205"/>
      <c r="D8" s="167" t="s">
        <v>19</v>
      </c>
      <c r="E8" s="169">
        <v>0</v>
      </c>
      <c r="F8" s="169">
        <v>0</v>
      </c>
      <c r="G8" s="169">
        <v>0</v>
      </c>
    </row>
    <row r="9" spans="1:7" s="160" customFormat="1">
      <c r="A9" s="206" t="s">
        <v>20</v>
      </c>
      <c r="B9" s="206"/>
      <c r="C9" s="206"/>
      <c r="D9" s="170" t="s">
        <v>21</v>
      </c>
      <c r="E9" s="171">
        <f>D29*(1+E8)</f>
        <v>1509.3240594839497</v>
      </c>
      <c r="F9" s="171">
        <f>E9*(1+F8)</f>
        <v>1509.3240594839497</v>
      </c>
      <c r="G9" s="171">
        <f>F9*(1+G8)</f>
        <v>1509.3240594839497</v>
      </c>
    </row>
    <row r="10" spans="1:7">
      <c r="A10" s="207" t="s">
        <v>22</v>
      </c>
      <c r="B10" s="207"/>
      <c r="C10" s="207"/>
      <c r="D10" s="207"/>
      <c r="E10" s="207"/>
      <c r="F10" s="207"/>
      <c r="G10" s="207"/>
    </row>
    <row r="11" spans="1:7">
      <c r="A11" s="172" t="s">
        <v>23</v>
      </c>
      <c r="B11" s="203" t="s">
        <v>24</v>
      </c>
      <c r="C11" s="203"/>
      <c r="D11" s="172" t="s">
        <v>25</v>
      </c>
      <c r="E11" s="208" t="s">
        <v>26</v>
      </c>
      <c r="F11" s="208"/>
      <c r="G11" s="39" t="s">
        <v>27</v>
      </c>
    </row>
    <row r="12" spans="1:7">
      <c r="A12" s="201" t="s">
        <v>28</v>
      </c>
      <c r="B12" s="201"/>
      <c r="C12" s="201"/>
      <c r="D12" s="173">
        <f>D13+D14</f>
        <v>1030.4838976238461</v>
      </c>
      <c r="E12" s="202">
        <f t="shared" ref="E12:E29" si="0">D12/D$29</f>
        <v>0.68274529326470623</v>
      </c>
      <c r="F12" s="202"/>
      <c r="G12" s="39"/>
    </row>
    <row r="13" spans="1:7">
      <c r="A13" s="174">
        <v>1</v>
      </c>
      <c r="B13" s="203" t="s">
        <v>29</v>
      </c>
      <c r="C13" s="203"/>
      <c r="D13" s="175">
        <f>原材料明细!R11</f>
        <v>168.77872671999995</v>
      </c>
      <c r="E13" s="204">
        <f t="shared" si="0"/>
        <v>0.11182404842715274</v>
      </c>
      <c r="F13" s="204"/>
      <c r="G13" s="39"/>
    </row>
    <row r="14" spans="1:7">
      <c r="A14" s="174">
        <v>2</v>
      </c>
      <c r="B14" s="203" t="s">
        <v>30</v>
      </c>
      <c r="C14" s="203"/>
      <c r="D14" s="175">
        <f>外购外协件明细!P34</f>
        <v>861.70517090384624</v>
      </c>
      <c r="E14" s="204">
        <f t="shared" si="0"/>
        <v>0.57092124483755358</v>
      </c>
      <c r="F14" s="204"/>
      <c r="G14" s="39"/>
    </row>
    <row r="15" spans="1:7">
      <c r="A15" s="201" t="s">
        <v>31</v>
      </c>
      <c r="B15" s="201"/>
      <c r="C15" s="201"/>
      <c r="D15" s="173">
        <f>加工明细!P11</f>
        <v>104.24639999999999</v>
      </c>
      <c r="E15" s="202">
        <f t="shared" si="0"/>
        <v>6.9068268901539082E-2</v>
      </c>
      <c r="F15" s="202"/>
      <c r="G15" s="39"/>
    </row>
    <row r="16" spans="1:7">
      <c r="A16" s="201" t="s">
        <v>32</v>
      </c>
      <c r="B16" s="201"/>
      <c r="C16" s="201"/>
      <c r="D16" s="173">
        <f>加工明细!Q11</f>
        <v>21.030884938271605</v>
      </c>
      <c r="E16" s="202">
        <f t="shared" si="0"/>
        <v>1.3933975812631144E-2</v>
      </c>
      <c r="F16" s="202"/>
      <c r="G16" s="39"/>
    </row>
    <row r="17" spans="1:7">
      <c r="A17" s="201" t="s">
        <v>33</v>
      </c>
      <c r="B17" s="201"/>
      <c r="C17" s="201"/>
      <c r="D17" s="173">
        <f>D12+D15+D16</f>
        <v>1155.7611825621177</v>
      </c>
      <c r="E17" s="202">
        <f t="shared" si="0"/>
        <v>0.7657475379788764</v>
      </c>
      <c r="F17" s="202"/>
      <c r="G17" s="39"/>
    </row>
    <row r="18" spans="1:7">
      <c r="A18" s="201" t="s">
        <v>34</v>
      </c>
      <c r="B18" s="201"/>
      <c r="C18" s="201"/>
      <c r="D18" s="173">
        <f>D19+D20+D21</f>
        <v>80.903282779348245</v>
      </c>
      <c r="E18" s="202">
        <f t="shared" si="0"/>
        <v>5.3602327658521354E-2</v>
      </c>
      <c r="F18" s="202"/>
      <c r="G18" s="39"/>
    </row>
    <row r="19" spans="1:7">
      <c r="A19" s="174">
        <v>3</v>
      </c>
      <c r="B19" s="203" t="s">
        <v>35</v>
      </c>
      <c r="C19" s="203"/>
      <c r="D19" s="176">
        <f>期间费用!C6</f>
        <v>34.672835476863533</v>
      </c>
      <c r="E19" s="204">
        <f t="shared" si="0"/>
        <v>2.2972426139366293E-2</v>
      </c>
      <c r="F19" s="204"/>
      <c r="G19" s="39"/>
    </row>
    <row r="20" spans="1:7">
      <c r="A20" s="174">
        <v>4</v>
      </c>
      <c r="B20" s="203" t="s">
        <v>36</v>
      </c>
      <c r="C20" s="203"/>
      <c r="D20" s="176">
        <f>期间费用!C7</f>
        <v>23.115223651242356</v>
      </c>
      <c r="E20" s="204">
        <f t="shared" si="0"/>
        <v>1.531495075957753E-2</v>
      </c>
      <c r="F20" s="204"/>
      <c r="G20" s="39"/>
    </row>
    <row r="21" spans="1:7">
      <c r="A21" s="174">
        <v>5</v>
      </c>
      <c r="B21" s="203" t="s">
        <v>37</v>
      </c>
      <c r="C21" s="203"/>
      <c r="D21" s="176">
        <f>期间费用!C8</f>
        <v>23.115223651242356</v>
      </c>
      <c r="E21" s="204">
        <f t="shared" si="0"/>
        <v>1.531495075957753E-2</v>
      </c>
      <c r="F21" s="204"/>
      <c r="G21" s="39"/>
    </row>
    <row r="22" spans="1:7">
      <c r="A22" s="201" t="s">
        <v>38</v>
      </c>
      <c r="B22" s="201"/>
      <c r="C22" s="201"/>
      <c r="D22" s="173">
        <f>(D17)*0.05</f>
        <v>57.788059128105886</v>
      </c>
      <c r="E22" s="202">
        <f t="shared" si="0"/>
        <v>3.828737689894382E-2</v>
      </c>
      <c r="F22" s="202"/>
      <c r="G22" s="39"/>
    </row>
    <row r="23" spans="1:7">
      <c r="A23" s="201" t="s">
        <v>39</v>
      </c>
      <c r="B23" s="201"/>
      <c r="C23" s="201"/>
      <c r="D23" s="173">
        <f>D22+D18+D17</f>
        <v>1294.4525244695719</v>
      </c>
      <c r="E23" s="202">
        <f t="shared" si="0"/>
        <v>0.85763724253634166</v>
      </c>
      <c r="F23" s="202"/>
      <c r="G23" s="39"/>
    </row>
    <row r="24" spans="1:7">
      <c r="A24" s="201" t="s">
        <v>40</v>
      </c>
      <c r="B24" s="201"/>
      <c r="C24" s="201"/>
      <c r="D24" s="173">
        <f>D23*0.13</f>
        <v>168.27882818104436</v>
      </c>
      <c r="E24" s="202">
        <f t="shared" si="0"/>
        <v>0.11149284152972443</v>
      </c>
      <c r="F24" s="202"/>
      <c r="G24" s="40" t="s">
        <v>41</v>
      </c>
    </row>
    <row r="25" spans="1:7">
      <c r="A25" s="201" t="s">
        <v>42</v>
      </c>
      <c r="B25" s="201"/>
      <c r="C25" s="201"/>
      <c r="D25" s="173">
        <f>D24+D23</f>
        <v>1462.7313526506164</v>
      </c>
      <c r="E25" s="202">
        <f t="shared" si="0"/>
        <v>0.96913008406606616</v>
      </c>
      <c r="F25" s="202"/>
      <c r="G25" s="40"/>
    </row>
    <row r="26" spans="1:7">
      <c r="A26" s="201" t="s">
        <v>43</v>
      </c>
      <c r="B26" s="201"/>
      <c r="C26" s="201"/>
      <c r="D26" s="173">
        <f>工装明细!P15</f>
        <v>15.759373500000001</v>
      </c>
      <c r="E26" s="202">
        <f t="shared" si="0"/>
        <v>1.0441345184272926E-2</v>
      </c>
      <c r="F26" s="202"/>
      <c r="G26" s="40" t="s">
        <v>44</v>
      </c>
    </row>
    <row r="27" spans="1:7">
      <c r="A27" s="201" t="s">
        <v>45</v>
      </c>
      <c r="B27" s="201"/>
      <c r="C27" s="201"/>
      <c r="D27" s="173">
        <f>包装运输明细!M30</f>
        <v>7.5</v>
      </c>
      <c r="E27" s="202">
        <f t="shared" si="0"/>
        <v>4.969111803971582E-3</v>
      </c>
      <c r="F27" s="202"/>
      <c r="G27" s="40" t="s">
        <v>44</v>
      </c>
    </row>
    <row r="28" spans="1:7">
      <c r="A28" s="201" t="s">
        <v>46</v>
      </c>
      <c r="B28" s="201"/>
      <c r="C28" s="201"/>
      <c r="D28" s="173">
        <f>包装运输明细!M44</f>
        <v>23.333333333333332</v>
      </c>
      <c r="E28" s="202">
        <f t="shared" si="0"/>
        <v>1.5459458945689364E-2</v>
      </c>
      <c r="F28" s="202"/>
      <c r="G28" s="40" t="s">
        <v>47</v>
      </c>
    </row>
    <row r="29" spans="1:7">
      <c r="A29" s="201" t="s">
        <v>48</v>
      </c>
      <c r="B29" s="201"/>
      <c r="C29" s="201"/>
      <c r="D29" s="177">
        <f>D25+D26+D27+D28</f>
        <v>1509.3240594839497</v>
      </c>
      <c r="E29" s="202">
        <f t="shared" si="0"/>
        <v>1</v>
      </c>
      <c r="F29" s="202"/>
      <c r="G29" s="39"/>
    </row>
    <row r="30" spans="1:7">
      <c r="B30" s="68" t="s">
        <v>49</v>
      </c>
      <c r="C30" s="68"/>
      <c r="D30" s="68"/>
    </row>
    <row r="31" spans="1:7" s="161" customFormat="1" ht="13.5" customHeight="1">
      <c r="A31" s="190" t="s">
        <v>327</v>
      </c>
      <c r="B31" s="190"/>
      <c r="C31" s="190"/>
      <c r="D31" s="184" t="s">
        <v>328</v>
      </c>
      <c r="E31" s="190" t="s">
        <v>329</v>
      </c>
      <c r="F31" s="190"/>
      <c r="G31" s="178"/>
    </row>
    <row r="32" spans="1:7" ht="13.5" customHeight="1"/>
    <row r="34" spans="4:7">
      <c r="G34" t="s">
        <v>50</v>
      </c>
    </row>
    <row r="37" spans="4:7">
      <c r="D37" s="183"/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view="pageBreakPreview" zoomScaleNormal="100" zoomScaleSheetLayoutView="100" workbookViewId="0">
      <selection activeCell="J9" sqref="J9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41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8" t="s">
        <v>51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</row>
    <row r="2" spans="1:19" ht="18.75" customHeight="1">
      <c r="A2" s="219" t="s">
        <v>52</v>
      </c>
      <c r="B2" s="219"/>
      <c r="C2" s="219" t="s">
        <v>53</v>
      </c>
      <c r="D2" s="219"/>
      <c r="E2" s="219"/>
      <c r="F2" s="219"/>
      <c r="G2" s="219"/>
      <c r="H2" s="219"/>
      <c r="I2" s="20" t="s">
        <v>54</v>
      </c>
      <c r="J2" s="219" t="s">
        <v>55</v>
      </c>
      <c r="K2" s="219"/>
      <c r="L2" s="219"/>
      <c r="M2" s="219"/>
      <c r="N2" s="220" t="s">
        <v>56</v>
      </c>
      <c r="O2" s="220"/>
      <c r="P2" s="220"/>
      <c r="Q2" s="220"/>
      <c r="R2" s="220"/>
      <c r="S2" s="220"/>
    </row>
    <row r="3" spans="1:19" ht="18.75" customHeight="1">
      <c r="A3" s="215" t="s">
        <v>332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6" t="s">
        <v>57</v>
      </c>
      <c r="O3" s="216"/>
      <c r="P3" s="216"/>
      <c r="Q3" s="216"/>
      <c r="R3" s="216"/>
      <c r="S3" s="216"/>
    </row>
    <row r="4" spans="1:19" ht="18" customHeight="1">
      <c r="A4" s="214" t="s">
        <v>58</v>
      </c>
      <c r="B4" s="214" t="s">
        <v>59</v>
      </c>
      <c r="C4" s="214" t="s">
        <v>60</v>
      </c>
      <c r="D4" s="214" t="s">
        <v>61</v>
      </c>
      <c r="E4" s="217" t="s">
        <v>29</v>
      </c>
      <c r="F4" s="217"/>
      <c r="G4" s="217"/>
      <c r="H4" s="217"/>
      <c r="I4" s="217"/>
      <c r="J4" s="217"/>
      <c r="K4" s="214" t="s">
        <v>62</v>
      </c>
      <c r="L4" s="214"/>
      <c r="M4" s="214" t="s">
        <v>63</v>
      </c>
      <c r="N4" s="214"/>
      <c r="O4" s="214"/>
      <c r="P4" s="214" t="s">
        <v>64</v>
      </c>
      <c r="Q4" s="214" t="s">
        <v>65</v>
      </c>
      <c r="R4" s="214" t="s">
        <v>66</v>
      </c>
      <c r="S4" s="214" t="s">
        <v>27</v>
      </c>
    </row>
    <row r="5" spans="1:19" ht="48">
      <c r="A5" s="214"/>
      <c r="B5" s="214"/>
      <c r="C5" s="214"/>
      <c r="D5" s="214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14"/>
      <c r="Q5" s="214"/>
      <c r="R5" s="214"/>
      <c r="S5" s="214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8">
        <v>22.08</v>
      </c>
      <c r="J6" s="120" t="s">
        <v>77</v>
      </c>
      <c r="K6" s="96" t="s">
        <v>77</v>
      </c>
      <c r="L6" s="96" t="s">
        <v>77</v>
      </c>
      <c r="M6" s="149">
        <v>1.674739</v>
      </c>
      <c r="N6" s="148">
        <v>0</v>
      </c>
      <c r="O6" s="150">
        <f t="shared" ref="O6:O11" si="0">N6/M6</f>
        <v>0</v>
      </c>
      <c r="P6" s="96">
        <v>0</v>
      </c>
      <c r="Q6" s="152">
        <f t="shared" ref="Q6:Q10" si="1">D6*P6*(M6-N6)</f>
        <v>0</v>
      </c>
      <c r="R6" s="148">
        <f t="shared" ref="R6:R10" si="2">D6*I6*M6-Q6</f>
        <v>36.978237119999996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8">
        <v>22.08</v>
      </c>
      <c r="J7" s="120" t="s">
        <v>331</v>
      </c>
      <c r="K7" s="96" t="s">
        <v>77</v>
      </c>
      <c r="L7" s="96" t="s">
        <v>77</v>
      </c>
      <c r="M7" s="149">
        <v>1.801245</v>
      </c>
      <c r="N7" s="148">
        <v>0</v>
      </c>
      <c r="O7" s="150">
        <f t="shared" si="0"/>
        <v>0</v>
      </c>
      <c r="P7" s="180">
        <v>0</v>
      </c>
      <c r="Q7" s="152">
        <f t="shared" si="1"/>
        <v>0</v>
      </c>
      <c r="R7" s="148">
        <f t="shared" si="2"/>
        <v>39.771489599999995</v>
      </c>
      <c r="S7" s="96"/>
    </row>
    <row r="8" spans="1:19">
      <c r="A8" s="96">
        <v>3</v>
      </c>
      <c r="B8" s="96" t="s">
        <v>77</v>
      </c>
      <c r="C8" s="180" t="s">
        <v>82</v>
      </c>
      <c r="D8" s="180">
        <v>1</v>
      </c>
      <c r="E8" s="180" t="s">
        <v>83</v>
      </c>
      <c r="F8" s="180" t="s">
        <v>77</v>
      </c>
      <c r="G8" s="180" t="s">
        <v>77</v>
      </c>
      <c r="H8" s="180" t="s">
        <v>84</v>
      </c>
      <c r="I8" s="148">
        <v>74.900000000000006</v>
      </c>
      <c r="J8" s="120" t="s">
        <v>77</v>
      </c>
      <c r="K8" s="180" t="s">
        <v>77</v>
      </c>
      <c r="L8" s="180" t="s">
        <v>77</v>
      </c>
      <c r="M8" s="149">
        <v>0.25</v>
      </c>
      <c r="N8" s="148">
        <v>0</v>
      </c>
      <c r="O8" s="150">
        <f t="shared" si="0"/>
        <v>0</v>
      </c>
      <c r="P8" s="180">
        <v>0</v>
      </c>
      <c r="Q8" s="152">
        <f t="shared" si="1"/>
        <v>0</v>
      </c>
      <c r="R8" s="148">
        <f t="shared" si="2"/>
        <v>18.725000000000001</v>
      </c>
      <c r="S8" s="96"/>
    </row>
    <row r="9" spans="1:19">
      <c r="A9" s="96">
        <v>4</v>
      </c>
      <c r="B9" s="96" t="s">
        <v>77</v>
      </c>
      <c r="C9" s="180" t="s">
        <v>85</v>
      </c>
      <c r="D9" s="180">
        <v>1</v>
      </c>
      <c r="E9" s="180" t="s">
        <v>86</v>
      </c>
      <c r="F9" s="180" t="s">
        <v>77</v>
      </c>
      <c r="G9" s="180" t="s">
        <v>77</v>
      </c>
      <c r="H9" s="180" t="s">
        <v>84</v>
      </c>
      <c r="I9" s="151" t="s">
        <v>87</v>
      </c>
      <c r="J9" s="120" t="s">
        <v>77</v>
      </c>
      <c r="K9" s="180" t="s">
        <v>77</v>
      </c>
      <c r="L9" s="142" t="s">
        <v>77</v>
      </c>
      <c r="M9" s="185">
        <v>0.47</v>
      </c>
      <c r="N9" s="151">
        <v>0</v>
      </c>
      <c r="O9" s="150">
        <f t="shared" si="0"/>
        <v>0</v>
      </c>
      <c r="P9" s="180">
        <v>0</v>
      </c>
      <c r="Q9" s="152">
        <f t="shared" si="1"/>
        <v>0</v>
      </c>
      <c r="R9" s="148">
        <f t="shared" si="2"/>
        <v>10.527999999999999</v>
      </c>
      <c r="S9" s="159"/>
    </row>
    <row r="10" spans="1:19">
      <c r="A10" s="96">
        <v>5</v>
      </c>
      <c r="B10" s="96" t="s">
        <v>77</v>
      </c>
      <c r="C10" s="180" t="s">
        <v>85</v>
      </c>
      <c r="D10" s="180">
        <v>1</v>
      </c>
      <c r="E10" s="180" t="s">
        <v>88</v>
      </c>
      <c r="F10" s="180" t="s">
        <v>77</v>
      </c>
      <c r="G10" s="180" t="s">
        <v>77</v>
      </c>
      <c r="H10" s="180" t="s">
        <v>84</v>
      </c>
      <c r="I10" s="180">
        <v>41.3</v>
      </c>
      <c r="J10" s="180" t="s">
        <v>77</v>
      </c>
      <c r="K10" s="180" t="s">
        <v>77</v>
      </c>
      <c r="L10" s="180" t="s">
        <v>77</v>
      </c>
      <c r="M10" s="149">
        <v>1.52</v>
      </c>
      <c r="N10" s="150">
        <v>0</v>
      </c>
      <c r="O10" s="150">
        <f t="shared" si="0"/>
        <v>0</v>
      </c>
      <c r="P10" s="180">
        <v>0</v>
      </c>
      <c r="Q10" s="152">
        <f t="shared" si="1"/>
        <v>0</v>
      </c>
      <c r="R10" s="148">
        <f t="shared" si="2"/>
        <v>62.775999999999996</v>
      </c>
      <c r="S10" s="159"/>
    </row>
    <row r="11" spans="1:19" ht="21" customHeight="1">
      <c r="A11" s="212" t="s">
        <v>89</v>
      </c>
      <c r="B11" s="212"/>
      <c r="C11" s="212"/>
      <c r="D11" s="180" t="s">
        <v>77</v>
      </c>
      <c r="E11" s="180" t="s">
        <v>77</v>
      </c>
      <c r="F11" s="180" t="s">
        <v>77</v>
      </c>
      <c r="G11" s="180" t="s">
        <v>77</v>
      </c>
      <c r="H11" s="180" t="s">
        <v>77</v>
      </c>
      <c r="I11" s="180" t="s">
        <v>77</v>
      </c>
      <c r="J11" s="180" t="s">
        <v>77</v>
      </c>
      <c r="K11" s="180" t="s">
        <v>77</v>
      </c>
      <c r="L11" s="180" t="s">
        <v>77</v>
      </c>
      <c r="M11" s="153">
        <f>SUM(M6:M10)</f>
        <v>5.7159840000000006</v>
      </c>
      <c r="N11" s="153">
        <f>SUM(N6:N10)</f>
        <v>0</v>
      </c>
      <c r="O11" s="154">
        <f t="shared" si="0"/>
        <v>0</v>
      </c>
      <c r="P11" s="180" t="s">
        <v>77</v>
      </c>
      <c r="Q11" s="153">
        <f>SUM(Q6:Q10)</f>
        <v>0</v>
      </c>
      <c r="R11" s="153">
        <f>SUM(R6:R10)</f>
        <v>168.77872671999995</v>
      </c>
      <c r="S11" s="159"/>
    </row>
    <row r="12" spans="1:19" ht="21" customHeight="1">
      <c r="A12" s="143"/>
      <c r="B12" s="127" t="s">
        <v>90</v>
      </c>
      <c r="C12" s="143"/>
      <c r="D12" s="144"/>
      <c r="E12" s="145"/>
      <c r="F12" s="144"/>
      <c r="G12" s="145"/>
      <c r="H12" s="145"/>
      <c r="I12" s="155"/>
      <c r="J12" s="145"/>
      <c r="K12" s="145"/>
      <c r="L12" s="155"/>
      <c r="M12" s="156"/>
      <c r="N12" s="156"/>
      <c r="O12" s="157"/>
      <c r="P12" s="158"/>
      <c r="Q12" s="156"/>
      <c r="R12" s="156"/>
      <c r="S12" s="147"/>
    </row>
    <row r="13" spans="1:19" ht="27" customHeight="1">
      <c r="A13" s="213" t="s">
        <v>91</v>
      </c>
      <c r="B13" s="213"/>
      <c r="C13" s="213"/>
      <c r="D13" s="147"/>
      <c r="E13" s="147"/>
      <c r="F13" s="146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0" workbookViewId="0">
      <selection activeCell="C23" sqref="C23"/>
    </sheetView>
  </sheetViews>
  <sheetFormatPr defaultColWidth="9" defaultRowHeight="13.5"/>
  <cols>
    <col min="1" max="1" width="5.375" customWidth="1"/>
    <col min="2" max="2" width="6.5" customWidth="1"/>
    <col min="3" max="3" width="30.75" customWidth="1"/>
    <col min="4" max="4" width="6.75" customWidth="1"/>
    <col min="5" max="5" width="6.25" customWidth="1"/>
    <col min="6" max="6" width="5.125" customWidth="1"/>
    <col min="7" max="7" width="7.75" customWidth="1"/>
    <col min="8" max="8" width="8.125" customWidth="1"/>
    <col min="9" max="9" width="8.25" customWidth="1"/>
    <col min="10" max="10" width="8.125" customWidth="1"/>
    <col min="11" max="12" width="4.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37" t="s">
        <v>92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  <row r="2" spans="1:17" s="1" customFormat="1">
      <c r="A2" s="232" t="s">
        <v>93</v>
      </c>
      <c r="B2" s="233"/>
      <c r="C2" s="233"/>
      <c r="D2" s="233"/>
      <c r="E2" s="233"/>
      <c r="F2" s="233"/>
      <c r="G2" s="233"/>
      <c r="H2" s="234"/>
      <c r="I2" s="238" t="s">
        <v>54</v>
      </c>
      <c r="J2" s="238"/>
      <c r="K2" s="239" t="s">
        <v>55</v>
      </c>
      <c r="L2" s="239"/>
      <c r="M2" s="239"/>
      <c r="N2" s="239"/>
      <c r="O2" s="239"/>
      <c r="P2" s="240" t="s">
        <v>56</v>
      </c>
      <c r="Q2" s="240"/>
    </row>
    <row r="3" spans="1:17" s="1" customFormat="1">
      <c r="A3" s="232" t="s">
        <v>338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4"/>
      <c r="M3" s="232" t="s">
        <v>94</v>
      </c>
      <c r="N3" s="233"/>
      <c r="O3" s="233"/>
      <c r="P3" s="233"/>
      <c r="Q3" s="234"/>
    </row>
    <row r="4" spans="1:17" ht="18.75">
      <c r="A4" s="114"/>
      <c r="B4" s="235" t="s">
        <v>95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</row>
    <row r="5" spans="1:17" s="19" customFormat="1" ht="21.75" customHeight="1">
      <c r="A5" s="217" t="s">
        <v>58</v>
      </c>
      <c r="B5" s="221" t="s">
        <v>59</v>
      </c>
      <c r="C5" s="221" t="s">
        <v>60</v>
      </c>
      <c r="D5" s="221" t="s">
        <v>96</v>
      </c>
      <c r="E5" s="222"/>
      <c r="F5" s="221" t="s">
        <v>97</v>
      </c>
      <c r="G5" s="221" t="s">
        <v>98</v>
      </c>
      <c r="H5" s="221" t="s">
        <v>72</v>
      </c>
      <c r="I5" s="217" t="s">
        <v>29</v>
      </c>
      <c r="J5" s="217"/>
      <c r="K5" s="217"/>
      <c r="L5" s="217"/>
      <c r="M5" s="217"/>
      <c r="N5" s="217"/>
      <c r="O5" s="217"/>
      <c r="P5" s="221" t="s">
        <v>99</v>
      </c>
      <c r="Q5" s="221" t="s">
        <v>27</v>
      </c>
    </row>
    <row r="6" spans="1:17" s="19" customFormat="1" ht="23.1" customHeight="1">
      <c r="A6" s="217"/>
      <c r="B6" s="222"/>
      <c r="C6" s="222"/>
      <c r="D6" s="115" t="s">
        <v>67</v>
      </c>
      <c r="E6" s="115" t="s">
        <v>73</v>
      </c>
      <c r="F6" s="222"/>
      <c r="G6" s="222"/>
      <c r="H6" s="221"/>
      <c r="I6" s="128" t="s">
        <v>100</v>
      </c>
      <c r="J6" s="128" t="s">
        <v>68</v>
      </c>
      <c r="K6" s="236" t="s">
        <v>69</v>
      </c>
      <c r="L6" s="236"/>
      <c r="M6" s="236"/>
      <c r="N6" s="128" t="s">
        <v>70</v>
      </c>
      <c r="O6" s="128" t="s">
        <v>101</v>
      </c>
      <c r="P6" s="221"/>
      <c r="Q6" s="221"/>
    </row>
    <row r="7" spans="1:17" s="68" customFormat="1">
      <c r="A7" s="39">
        <v>1</v>
      </c>
      <c r="B7" s="101" t="s">
        <v>77</v>
      </c>
      <c r="C7" s="116" t="s">
        <v>102</v>
      </c>
      <c r="D7" s="101" t="s">
        <v>77</v>
      </c>
      <c r="E7" s="101" t="s">
        <v>77</v>
      </c>
      <c r="F7" s="101">
        <v>1</v>
      </c>
      <c r="G7" s="117">
        <v>225.1</v>
      </c>
      <c r="H7" s="101" t="s">
        <v>77</v>
      </c>
      <c r="I7" s="101" t="s">
        <v>77</v>
      </c>
      <c r="J7" s="101" t="s">
        <v>77</v>
      </c>
      <c r="K7" s="228" t="s">
        <v>77</v>
      </c>
      <c r="L7" s="229"/>
      <c r="M7" s="230"/>
      <c r="N7" s="101" t="s">
        <v>77</v>
      </c>
      <c r="O7" s="101" t="s">
        <v>77</v>
      </c>
      <c r="P7" s="129">
        <f>G7*F7</f>
        <v>225.1</v>
      </c>
      <c r="Q7" s="136"/>
    </row>
    <row r="8" spans="1:17" s="68" customFormat="1">
      <c r="A8" s="39">
        <v>2</v>
      </c>
      <c r="B8" s="101" t="s">
        <v>77</v>
      </c>
      <c r="C8" s="118" t="s">
        <v>103</v>
      </c>
      <c r="D8" s="101" t="s">
        <v>77</v>
      </c>
      <c r="E8" s="101" t="s">
        <v>77</v>
      </c>
      <c r="F8" s="101">
        <v>1</v>
      </c>
      <c r="G8" s="117">
        <v>2.75</v>
      </c>
      <c r="H8" s="101" t="s">
        <v>77</v>
      </c>
      <c r="I8" s="101" t="s">
        <v>77</v>
      </c>
      <c r="J8" s="101" t="s">
        <v>77</v>
      </c>
      <c r="K8" s="228" t="s">
        <v>77</v>
      </c>
      <c r="L8" s="229"/>
      <c r="M8" s="230"/>
      <c r="N8" s="101" t="s">
        <v>77</v>
      </c>
      <c r="O8" s="101" t="s">
        <v>77</v>
      </c>
      <c r="P8" s="129">
        <f t="shared" ref="P8:P25" si="0">G8*F8</f>
        <v>2.75</v>
      </c>
      <c r="Q8" s="136"/>
    </row>
    <row r="9" spans="1:17" s="68" customFormat="1">
      <c r="A9" s="39">
        <v>3</v>
      </c>
      <c r="B9" s="101" t="s">
        <v>77</v>
      </c>
      <c r="C9" s="118" t="s">
        <v>104</v>
      </c>
      <c r="D9" s="101" t="s">
        <v>77</v>
      </c>
      <c r="E9" s="101" t="s">
        <v>77</v>
      </c>
      <c r="F9" s="101">
        <v>1</v>
      </c>
      <c r="G9" s="117">
        <v>2.2999999999999998</v>
      </c>
      <c r="H9" s="101" t="s">
        <v>77</v>
      </c>
      <c r="I9" s="101" t="s">
        <v>77</v>
      </c>
      <c r="J9" s="101" t="s">
        <v>77</v>
      </c>
      <c r="K9" s="228" t="s">
        <v>77</v>
      </c>
      <c r="L9" s="229"/>
      <c r="M9" s="230"/>
      <c r="N9" s="101" t="s">
        <v>77</v>
      </c>
      <c r="O9" s="101" t="s">
        <v>77</v>
      </c>
      <c r="P9" s="129">
        <f t="shared" si="0"/>
        <v>2.2999999999999998</v>
      </c>
      <c r="Q9" s="136"/>
    </row>
    <row r="10" spans="1:17" s="68" customFormat="1">
      <c r="A10" s="39">
        <v>4</v>
      </c>
      <c r="B10" s="101" t="s">
        <v>77</v>
      </c>
      <c r="C10" s="118" t="s">
        <v>105</v>
      </c>
      <c r="D10" s="101" t="s">
        <v>77</v>
      </c>
      <c r="E10" s="101" t="s">
        <v>77</v>
      </c>
      <c r="F10" s="101">
        <v>1</v>
      </c>
      <c r="G10" s="117">
        <v>24</v>
      </c>
      <c r="H10" s="101" t="s">
        <v>77</v>
      </c>
      <c r="I10" s="101" t="s">
        <v>77</v>
      </c>
      <c r="J10" s="101" t="s">
        <v>77</v>
      </c>
      <c r="K10" s="228" t="s">
        <v>77</v>
      </c>
      <c r="L10" s="229"/>
      <c r="M10" s="230"/>
      <c r="N10" s="101" t="s">
        <v>77</v>
      </c>
      <c r="O10" s="101" t="s">
        <v>77</v>
      </c>
      <c r="P10" s="129">
        <f t="shared" si="0"/>
        <v>24</v>
      </c>
      <c r="Q10" s="136"/>
    </row>
    <row r="11" spans="1:17" s="68" customFormat="1">
      <c r="A11" s="39">
        <v>5</v>
      </c>
      <c r="B11" s="101" t="s">
        <v>77</v>
      </c>
      <c r="C11" s="118" t="s">
        <v>106</v>
      </c>
      <c r="D11" s="101" t="s">
        <v>77</v>
      </c>
      <c r="E11" s="101" t="s">
        <v>77</v>
      </c>
      <c r="F11" s="101">
        <v>1</v>
      </c>
      <c r="G11" s="117">
        <v>380</v>
      </c>
      <c r="H11" s="101" t="s">
        <v>77</v>
      </c>
      <c r="I11" s="101" t="s">
        <v>77</v>
      </c>
      <c r="J11" s="101" t="s">
        <v>77</v>
      </c>
      <c r="K11" s="228" t="s">
        <v>77</v>
      </c>
      <c r="L11" s="229"/>
      <c r="M11" s="230"/>
      <c r="N11" s="101" t="s">
        <v>77</v>
      </c>
      <c r="O11" s="101" t="s">
        <v>77</v>
      </c>
      <c r="P11" s="129">
        <f t="shared" si="0"/>
        <v>380</v>
      </c>
      <c r="Q11" s="136"/>
    </row>
    <row r="12" spans="1:17" s="68" customFormat="1">
      <c r="A12" s="39">
        <v>6</v>
      </c>
      <c r="B12" s="101" t="s">
        <v>77</v>
      </c>
      <c r="C12" s="118" t="s">
        <v>107</v>
      </c>
      <c r="D12" s="101" t="s">
        <v>77</v>
      </c>
      <c r="E12" s="101" t="s">
        <v>77</v>
      </c>
      <c r="F12" s="101">
        <v>1</v>
      </c>
      <c r="G12" s="117">
        <v>5.2</v>
      </c>
      <c r="H12" s="101" t="s">
        <v>77</v>
      </c>
      <c r="I12" s="101" t="s">
        <v>77</v>
      </c>
      <c r="J12" s="101" t="s">
        <v>77</v>
      </c>
      <c r="K12" s="228" t="s">
        <v>77</v>
      </c>
      <c r="L12" s="229"/>
      <c r="M12" s="230"/>
      <c r="N12" s="101" t="s">
        <v>77</v>
      </c>
      <c r="O12" s="101" t="s">
        <v>77</v>
      </c>
      <c r="P12" s="129">
        <f t="shared" si="0"/>
        <v>5.2</v>
      </c>
      <c r="Q12" s="136"/>
    </row>
    <row r="13" spans="1:17" s="68" customFormat="1">
      <c r="A13" s="39">
        <v>7</v>
      </c>
      <c r="B13" s="101" t="s">
        <v>77</v>
      </c>
      <c r="C13" s="118" t="s">
        <v>108</v>
      </c>
      <c r="D13" s="101" t="s">
        <v>77</v>
      </c>
      <c r="E13" s="101" t="s">
        <v>77</v>
      </c>
      <c r="F13" s="101">
        <v>1</v>
      </c>
      <c r="G13" s="117">
        <v>6.0860000000000003</v>
      </c>
      <c r="H13" s="101" t="s">
        <v>77</v>
      </c>
      <c r="I13" s="101" t="s">
        <v>77</v>
      </c>
      <c r="J13" s="101" t="s">
        <v>77</v>
      </c>
      <c r="K13" s="228" t="s">
        <v>77</v>
      </c>
      <c r="L13" s="229"/>
      <c r="M13" s="230"/>
      <c r="N13" s="101" t="s">
        <v>77</v>
      </c>
      <c r="O13" s="101" t="s">
        <v>77</v>
      </c>
      <c r="P13" s="129">
        <f t="shared" si="0"/>
        <v>6.0860000000000003</v>
      </c>
      <c r="Q13" s="136"/>
    </row>
    <row r="14" spans="1:17" s="68" customFormat="1">
      <c r="A14" s="39">
        <v>8</v>
      </c>
      <c r="B14" s="101" t="s">
        <v>77</v>
      </c>
      <c r="C14" s="118" t="s">
        <v>109</v>
      </c>
      <c r="D14" s="101" t="s">
        <v>77</v>
      </c>
      <c r="E14" s="101" t="s">
        <v>77</v>
      </c>
      <c r="F14" s="101">
        <v>1</v>
      </c>
      <c r="G14" s="117">
        <v>1.2528461538461499</v>
      </c>
      <c r="H14" s="101" t="s">
        <v>77</v>
      </c>
      <c r="I14" s="101" t="s">
        <v>77</v>
      </c>
      <c r="J14" s="101" t="s">
        <v>77</v>
      </c>
      <c r="K14" s="228" t="s">
        <v>77</v>
      </c>
      <c r="L14" s="229"/>
      <c r="M14" s="230"/>
      <c r="N14" s="101" t="s">
        <v>77</v>
      </c>
      <c r="O14" s="101" t="s">
        <v>77</v>
      </c>
      <c r="P14" s="129">
        <f t="shared" si="0"/>
        <v>1.2528461538461499</v>
      </c>
      <c r="Q14" s="136"/>
    </row>
    <row r="15" spans="1:17" s="68" customFormat="1">
      <c r="A15" s="39">
        <v>9</v>
      </c>
      <c r="B15" s="101" t="s">
        <v>77</v>
      </c>
      <c r="C15" s="118" t="s">
        <v>110</v>
      </c>
      <c r="D15" s="101" t="s">
        <v>77</v>
      </c>
      <c r="E15" s="101" t="s">
        <v>77</v>
      </c>
      <c r="F15" s="101">
        <v>1</v>
      </c>
      <c r="G15" s="117">
        <v>50</v>
      </c>
      <c r="H15" s="101" t="s">
        <v>77</v>
      </c>
      <c r="I15" s="101" t="s">
        <v>77</v>
      </c>
      <c r="J15" s="101" t="s">
        <v>77</v>
      </c>
      <c r="K15" s="228" t="s">
        <v>77</v>
      </c>
      <c r="L15" s="229"/>
      <c r="M15" s="230"/>
      <c r="N15" s="101" t="s">
        <v>77</v>
      </c>
      <c r="O15" s="101" t="s">
        <v>77</v>
      </c>
      <c r="P15" s="129">
        <f t="shared" si="0"/>
        <v>50</v>
      </c>
      <c r="Q15" s="136"/>
    </row>
    <row r="16" spans="1:17" s="68" customFormat="1">
      <c r="A16" s="39">
        <v>10</v>
      </c>
      <c r="B16" s="101" t="s">
        <v>77</v>
      </c>
      <c r="C16" s="118" t="s">
        <v>111</v>
      </c>
      <c r="D16" s="101" t="s">
        <v>77</v>
      </c>
      <c r="E16" s="101" t="s">
        <v>77</v>
      </c>
      <c r="F16" s="101">
        <v>1</v>
      </c>
      <c r="G16" s="117">
        <v>3</v>
      </c>
      <c r="H16" s="101" t="s">
        <v>77</v>
      </c>
      <c r="I16" s="101" t="s">
        <v>77</v>
      </c>
      <c r="J16" s="101" t="s">
        <v>77</v>
      </c>
      <c r="K16" s="228" t="s">
        <v>77</v>
      </c>
      <c r="L16" s="229"/>
      <c r="M16" s="230"/>
      <c r="N16" s="101" t="s">
        <v>77</v>
      </c>
      <c r="O16" s="101" t="s">
        <v>77</v>
      </c>
      <c r="P16" s="129">
        <f t="shared" si="0"/>
        <v>3</v>
      </c>
      <c r="Q16" s="136"/>
    </row>
    <row r="17" spans="1:17" s="68" customFormat="1">
      <c r="A17" s="39">
        <v>11</v>
      </c>
      <c r="B17" s="101" t="s">
        <v>77</v>
      </c>
      <c r="C17" s="118" t="s">
        <v>112</v>
      </c>
      <c r="D17" s="101" t="s">
        <v>77</v>
      </c>
      <c r="E17" s="101" t="s">
        <v>77</v>
      </c>
      <c r="F17" s="101">
        <v>1</v>
      </c>
      <c r="G17" s="117">
        <v>11.32</v>
      </c>
      <c r="H17" s="101" t="s">
        <v>77</v>
      </c>
      <c r="I17" s="101" t="s">
        <v>77</v>
      </c>
      <c r="J17" s="101" t="s">
        <v>77</v>
      </c>
      <c r="K17" s="228" t="s">
        <v>77</v>
      </c>
      <c r="L17" s="229"/>
      <c r="M17" s="230"/>
      <c r="N17" s="101" t="s">
        <v>77</v>
      </c>
      <c r="O17" s="101" t="s">
        <v>77</v>
      </c>
      <c r="P17" s="129">
        <f t="shared" si="0"/>
        <v>11.32</v>
      </c>
      <c r="Q17" s="136"/>
    </row>
    <row r="18" spans="1:17" s="68" customFormat="1">
      <c r="A18" s="39">
        <v>12</v>
      </c>
      <c r="B18" s="101" t="s">
        <v>77</v>
      </c>
      <c r="C18" s="118" t="s">
        <v>113</v>
      </c>
      <c r="D18" s="101" t="s">
        <v>77</v>
      </c>
      <c r="E18" s="101" t="s">
        <v>331</v>
      </c>
      <c r="F18" s="119">
        <v>1</v>
      </c>
      <c r="G18" s="117">
        <v>0.3</v>
      </c>
      <c r="H18" s="101" t="s">
        <v>77</v>
      </c>
      <c r="I18" s="101" t="s">
        <v>77</v>
      </c>
      <c r="J18" s="101" t="s">
        <v>77</v>
      </c>
      <c r="K18" s="228" t="s">
        <v>77</v>
      </c>
      <c r="L18" s="229"/>
      <c r="M18" s="230"/>
      <c r="N18" s="101" t="s">
        <v>77</v>
      </c>
      <c r="O18" s="101" t="s">
        <v>77</v>
      </c>
      <c r="P18" s="129">
        <f t="shared" si="0"/>
        <v>0.3</v>
      </c>
      <c r="Q18" s="136"/>
    </row>
    <row r="19" spans="1:17" s="68" customFormat="1">
      <c r="A19" s="39">
        <v>13</v>
      </c>
      <c r="B19" s="101" t="s">
        <v>77</v>
      </c>
      <c r="C19" s="118" t="s">
        <v>114</v>
      </c>
      <c r="D19" s="101" t="s">
        <v>77</v>
      </c>
      <c r="E19" s="101" t="s">
        <v>77</v>
      </c>
      <c r="F19" s="119">
        <v>1</v>
      </c>
      <c r="G19" s="117">
        <v>0.19667699999999999</v>
      </c>
      <c r="H19" s="101" t="s">
        <v>77</v>
      </c>
      <c r="I19" s="101" t="s">
        <v>77</v>
      </c>
      <c r="J19" s="101" t="s">
        <v>77</v>
      </c>
      <c r="K19" s="228" t="s">
        <v>77</v>
      </c>
      <c r="L19" s="229"/>
      <c r="M19" s="230"/>
      <c r="N19" s="101" t="s">
        <v>77</v>
      </c>
      <c r="O19" s="101" t="s">
        <v>77</v>
      </c>
      <c r="P19" s="129">
        <f t="shared" si="0"/>
        <v>0.19667699999999999</v>
      </c>
      <c r="Q19" s="136"/>
    </row>
    <row r="20" spans="1:17" s="68" customFormat="1">
      <c r="A20" s="39">
        <v>14</v>
      </c>
      <c r="B20" s="101" t="s">
        <v>77</v>
      </c>
      <c r="C20" s="118" t="s">
        <v>115</v>
      </c>
      <c r="D20" s="101" t="s">
        <v>77</v>
      </c>
      <c r="E20" s="101" t="s">
        <v>77</v>
      </c>
      <c r="F20" s="119">
        <v>1</v>
      </c>
      <c r="G20" s="117">
        <v>1.7177217499999999</v>
      </c>
      <c r="H20" s="101" t="s">
        <v>77</v>
      </c>
      <c r="I20" s="101" t="s">
        <v>77</v>
      </c>
      <c r="J20" s="101" t="s">
        <v>77</v>
      </c>
      <c r="K20" s="228" t="s">
        <v>77</v>
      </c>
      <c r="L20" s="229"/>
      <c r="M20" s="230"/>
      <c r="N20" s="101" t="s">
        <v>77</v>
      </c>
      <c r="O20" s="101" t="s">
        <v>77</v>
      </c>
      <c r="P20" s="129">
        <f t="shared" si="0"/>
        <v>1.7177217499999999</v>
      </c>
      <c r="Q20" s="136"/>
    </row>
    <row r="21" spans="1:17" s="68" customFormat="1">
      <c r="A21" s="39">
        <v>15</v>
      </c>
      <c r="B21" s="101" t="s">
        <v>77</v>
      </c>
      <c r="C21" s="118" t="s">
        <v>116</v>
      </c>
      <c r="D21" s="101" t="s">
        <v>77</v>
      </c>
      <c r="E21" s="101" t="s">
        <v>77</v>
      </c>
      <c r="F21" s="119">
        <v>1</v>
      </c>
      <c r="G21" s="117">
        <v>0.65992600000000001</v>
      </c>
      <c r="H21" s="101" t="s">
        <v>77</v>
      </c>
      <c r="I21" s="101" t="s">
        <v>77</v>
      </c>
      <c r="J21" s="101" t="s">
        <v>77</v>
      </c>
      <c r="K21" s="228" t="s">
        <v>77</v>
      </c>
      <c r="L21" s="229"/>
      <c r="M21" s="230"/>
      <c r="N21" s="101" t="s">
        <v>77</v>
      </c>
      <c r="O21" s="101" t="s">
        <v>77</v>
      </c>
      <c r="P21" s="129">
        <f t="shared" si="0"/>
        <v>0.65992600000000001</v>
      </c>
      <c r="Q21" s="136"/>
    </row>
    <row r="22" spans="1:17" s="68" customFormat="1">
      <c r="A22" s="39">
        <v>16</v>
      </c>
      <c r="B22" s="101" t="s">
        <v>77</v>
      </c>
      <c r="C22" s="118" t="s">
        <v>117</v>
      </c>
      <c r="D22" s="101" t="s">
        <v>77</v>
      </c>
      <c r="E22" s="101" t="s">
        <v>77</v>
      </c>
      <c r="F22" s="119">
        <v>1</v>
      </c>
      <c r="G22" s="117">
        <v>0.18099999999999999</v>
      </c>
      <c r="H22" s="101" t="s">
        <v>77</v>
      </c>
      <c r="I22" s="101" t="s">
        <v>77</v>
      </c>
      <c r="J22" s="101" t="s">
        <v>77</v>
      </c>
      <c r="K22" s="228" t="s">
        <v>77</v>
      </c>
      <c r="L22" s="229"/>
      <c r="M22" s="230"/>
      <c r="N22" s="101" t="s">
        <v>77</v>
      </c>
      <c r="O22" s="101" t="s">
        <v>77</v>
      </c>
      <c r="P22" s="129">
        <f t="shared" si="0"/>
        <v>0.18099999999999999</v>
      </c>
      <c r="Q22" s="136"/>
    </row>
    <row r="23" spans="1:17" s="68" customFormat="1">
      <c r="A23" s="39">
        <v>17</v>
      </c>
      <c r="B23" s="101" t="s">
        <v>77</v>
      </c>
      <c r="C23" s="118" t="s">
        <v>118</v>
      </c>
      <c r="D23" s="101" t="s">
        <v>77</v>
      </c>
      <c r="E23" s="101" t="s">
        <v>77</v>
      </c>
      <c r="F23" s="119">
        <v>1</v>
      </c>
      <c r="G23" s="117">
        <v>0.18099999999999999</v>
      </c>
      <c r="H23" s="101" t="s">
        <v>77</v>
      </c>
      <c r="I23" s="101" t="s">
        <v>77</v>
      </c>
      <c r="J23" s="101" t="s">
        <v>77</v>
      </c>
      <c r="K23" s="228" t="s">
        <v>77</v>
      </c>
      <c r="L23" s="229"/>
      <c r="M23" s="230"/>
      <c r="N23" s="101" t="s">
        <v>77</v>
      </c>
      <c r="O23" s="101" t="s">
        <v>77</v>
      </c>
      <c r="P23" s="129">
        <f t="shared" si="0"/>
        <v>0.18099999999999999</v>
      </c>
      <c r="Q23" s="136"/>
    </row>
    <row r="24" spans="1:17" s="68" customFormat="1">
      <c r="A24" s="39">
        <v>18</v>
      </c>
      <c r="B24" s="101" t="s">
        <v>77</v>
      </c>
      <c r="C24" s="118" t="s">
        <v>119</v>
      </c>
      <c r="D24" s="101" t="s">
        <v>77</v>
      </c>
      <c r="E24" s="101" t="s">
        <v>77</v>
      </c>
      <c r="F24" s="119">
        <v>2</v>
      </c>
      <c r="G24" s="117">
        <v>0.13</v>
      </c>
      <c r="H24" s="101" t="s">
        <v>77</v>
      </c>
      <c r="I24" s="101" t="s">
        <v>77</v>
      </c>
      <c r="J24" s="101" t="s">
        <v>77</v>
      </c>
      <c r="K24" s="228" t="s">
        <v>77</v>
      </c>
      <c r="L24" s="229"/>
      <c r="M24" s="230"/>
      <c r="N24" s="101" t="s">
        <v>77</v>
      </c>
      <c r="O24" s="101" t="s">
        <v>77</v>
      </c>
      <c r="P24" s="129">
        <f t="shared" si="0"/>
        <v>0.26</v>
      </c>
      <c r="Q24" s="136"/>
    </row>
    <row r="25" spans="1:17" s="68" customFormat="1">
      <c r="A25" s="39">
        <v>19</v>
      </c>
      <c r="B25" s="101" t="s">
        <v>77</v>
      </c>
      <c r="C25" s="118" t="s">
        <v>120</v>
      </c>
      <c r="D25" s="101" t="s">
        <v>77</v>
      </c>
      <c r="E25" s="101" t="s">
        <v>77</v>
      </c>
      <c r="F25" s="101">
        <v>1</v>
      </c>
      <c r="G25" s="117">
        <v>136.9</v>
      </c>
      <c r="H25" s="101" t="s">
        <v>77</v>
      </c>
      <c r="I25" s="101" t="s">
        <v>77</v>
      </c>
      <c r="J25" s="101" t="s">
        <v>77</v>
      </c>
      <c r="K25" s="228" t="s">
        <v>77</v>
      </c>
      <c r="L25" s="229"/>
      <c r="M25" s="230"/>
      <c r="N25" s="101" t="s">
        <v>77</v>
      </c>
      <c r="O25" s="101" t="s">
        <v>77</v>
      </c>
      <c r="P25" s="129">
        <f t="shared" si="0"/>
        <v>136.9</v>
      </c>
      <c r="Q25" s="136"/>
    </row>
    <row r="26" spans="1:17">
      <c r="A26" s="39">
        <v>22</v>
      </c>
      <c r="B26" s="121" t="s">
        <v>89</v>
      </c>
      <c r="C26" s="133" t="s">
        <v>331</v>
      </c>
      <c r="D26" s="101" t="s">
        <v>77</v>
      </c>
      <c r="E26" s="101" t="s">
        <v>77</v>
      </c>
      <c r="F26" s="101" t="s">
        <v>77</v>
      </c>
      <c r="G26" s="101" t="s">
        <v>77</v>
      </c>
      <c r="H26" s="101" t="s">
        <v>77</v>
      </c>
      <c r="I26" s="101" t="s">
        <v>77</v>
      </c>
      <c r="J26" s="101" t="s">
        <v>77</v>
      </c>
      <c r="K26" s="228" t="s">
        <v>77</v>
      </c>
      <c r="L26" s="229"/>
      <c r="M26" s="230"/>
      <c r="N26" s="101" t="s">
        <v>77</v>
      </c>
      <c r="O26" s="101" t="s">
        <v>77</v>
      </c>
      <c r="P26" s="130">
        <f>SUM(P7:P25)</f>
        <v>851.40517090384628</v>
      </c>
      <c r="Q26" s="137"/>
    </row>
    <row r="28" spans="1:17" ht="18.75">
      <c r="B28" s="231" t="s">
        <v>121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</row>
    <row r="29" spans="1:17" s="19" customFormat="1" ht="13.5" customHeight="1">
      <c r="A29" s="217" t="s">
        <v>58</v>
      </c>
      <c r="B29" s="221" t="s">
        <v>59</v>
      </c>
      <c r="C29" s="221" t="s">
        <v>60</v>
      </c>
      <c r="D29" s="221" t="s">
        <v>122</v>
      </c>
      <c r="E29" s="222"/>
      <c r="F29" s="221" t="s">
        <v>97</v>
      </c>
      <c r="G29" s="221" t="s">
        <v>123</v>
      </c>
      <c r="H29" s="226" t="s">
        <v>124</v>
      </c>
      <c r="I29" s="221" t="s">
        <v>125</v>
      </c>
      <c r="J29" s="221"/>
      <c r="K29" s="221"/>
      <c r="L29" s="221"/>
      <c r="M29" s="221"/>
      <c r="N29" s="221"/>
      <c r="O29" s="221"/>
      <c r="P29" s="221" t="s">
        <v>99</v>
      </c>
      <c r="Q29" s="221" t="s">
        <v>27</v>
      </c>
    </row>
    <row r="30" spans="1:17" s="19" customFormat="1" ht="24" customHeight="1">
      <c r="A30" s="217"/>
      <c r="B30" s="222"/>
      <c r="C30" s="222"/>
      <c r="D30" s="115" t="s">
        <v>67</v>
      </c>
      <c r="E30" s="115" t="s">
        <v>73</v>
      </c>
      <c r="F30" s="222"/>
      <c r="G30" s="222"/>
      <c r="H30" s="227"/>
      <c r="I30" s="131" t="s">
        <v>126</v>
      </c>
      <c r="J30" s="131" t="s">
        <v>127</v>
      </c>
      <c r="K30" s="131" t="s">
        <v>128</v>
      </c>
      <c r="L30" s="115" t="s">
        <v>129</v>
      </c>
      <c r="M30" s="115" t="s">
        <v>130</v>
      </c>
      <c r="N30" s="115" t="s">
        <v>131</v>
      </c>
      <c r="O30" s="115" t="s">
        <v>132</v>
      </c>
      <c r="P30" s="221"/>
      <c r="Q30" s="221"/>
    </row>
    <row r="31" spans="1:17">
      <c r="A31" s="179">
        <v>1</v>
      </c>
      <c r="B31" s="182" t="s">
        <v>77</v>
      </c>
      <c r="C31" s="181" t="s">
        <v>133</v>
      </c>
      <c r="D31" s="182" t="s">
        <v>77</v>
      </c>
      <c r="E31" s="182" t="s">
        <v>77</v>
      </c>
      <c r="F31" s="186">
        <v>1</v>
      </c>
      <c r="G31" s="182">
        <v>10.3</v>
      </c>
      <c r="H31" s="122" t="s">
        <v>77</v>
      </c>
      <c r="I31" s="115" t="s">
        <v>134</v>
      </c>
      <c r="J31" s="122" t="s">
        <v>77</v>
      </c>
      <c r="K31" s="122" t="s">
        <v>77</v>
      </c>
      <c r="L31" s="122" t="s">
        <v>77</v>
      </c>
      <c r="M31" s="122" t="s">
        <v>77</v>
      </c>
      <c r="N31" s="122" t="s">
        <v>77</v>
      </c>
      <c r="O31" s="122" t="s">
        <v>77</v>
      </c>
      <c r="P31" s="132">
        <f>F31*G31</f>
        <v>10.3</v>
      </c>
      <c r="Q31" s="115"/>
    </row>
    <row r="32" spans="1:17">
      <c r="A32" s="122" t="s">
        <v>77</v>
      </c>
      <c r="B32" s="121" t="s">
        <v>89</v>
      </c>
      <c r="C32" s="122" t="s">
        <v>77</v>
      </c>
      <c r="D32" s="122" t="s">
        <v>77</v>
      </c>
      <c r="E32" s="122" t="s">
        <v>77</v>
      </c>
      <c r="F32" s="122" t="s">
        <v>77</v>
      </c>
      <c r="G32" s="122" t="s">
        <v>77</v>
      </c>
      <c r="H32" s="122" t="s">
        <v>77</v>
      </c>
      <c r="I32" s="122" t="s">
        <v>77</v>
      </c>
      <c r="J32" s="122" t="s">
        <v>77</v>
      </c>
      <c r="K32" s="122" t="s">
        <v>77</v>
      </c>
      <c r="L32" s="122" t="s">
        <v>77</v>
      </c>
      <c r="M32" s="122" t="s">
        <v>77</v>
      </c>
      <c r="N32" s="122" t="s">
        <v>77</v>
      </c>
      <c r="O32" s="122" t="s">
        <v>77</v>
      </c>
      <c r="P32" s="130">
        <f>SUM(P31:P31)</f>
        <v>10.3</v>
      </c>
      <c r="Q32" s="138"/>
    </row>
    <row r="33" spans="1:17" ht="15">
      <c r="A33" s="19"/>
      <c r="B33" s="123"/>
      <c r="C33" s="124"/>
      <c r="D33" s="125"/>
      <c r="E33" s="125"/>
      <c r="F33" s="126"/>
      <c r="G33" s="126"/>
      <c r="H33" s="126"/>
      <c r="I33" s="134"/>
      <c r="J33" s="125"/>
      <c r="K33" s="125"/>
      <c r="L33" s="135"/>
      <c r="M33" s="135"/>
      <c r="N33" s="135"/>
      <c r="O33" s="135"/>
      <c r="P33" s="135"/>
      <c r="Q33" s="139"/>
    </row>
    <row r="34" spans="1:17" ht="18.75">
      <c r="A34" s="223" t="s">
        <v>135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5"/>
      <c r="P34" s="130">
        <f>P26+P32</f>
        <v>861.70517090384624</v>
      </c>
      <c r="Q34" s="140"/>
    </row>
    <row r="35" spans="1:17">
      <c r="B35" s="127" t="s">
        <v>136</v>
      </c>
    </row>
    <row r="36" spans="1:17">
      <c r="C36" s="68" t="s">
        <v>137</v>
      </c>
    </row>
  </sheetData>
  <mergeCells count="51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Q5:Q6"/>
    <mergeCell ref="K6:M6"/>
    <mergeCell ref="A5:A6"/>
    <mergeCell ref="B5:B6"/>
    <mergeCell ref="C5:C6"/>
    <mergeCell ref="F5:F6"/>
    <mergeCell ref="G5:G6"/>
    <mergeCell ref="H5:H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B28:Q28"/>
    <mergeCell ref="K26:M26"/>
    <mergeCell ref="D29:E29"/>
    <mergeCell ref="I29:O29"/>
    <mergeCell ref="P29:P30"/>
    <mergeCell ref="Q29:Q30"/>
    <mergeCell ref="A34:O34"/>
    <mergeCell ref="A29:A30"/>
    <mergeCell ref="B29:B30"/>
    <mergeCell ref="C29:C30"/>
    <mergeCell ref="F29:F30"/>
    <mergeCell ref="G29:G30"/>
    <mergeCell ref="H29:H30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F26" sqref="F26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45" t="s">
        <v>138</v>
      </c>
      <c r="B1" s="245"/>
      <c r="C1" s="245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</row>
    <row r="2" spans="1:17" s="1" customFormat="1">
      <c r="A2" s="247" t="s">
        <v>139</v>
      </c>
      <c r="B2" s="248"/>
      <c r="C2" s="249"/>
      <c r="D2" s="250" t="s">
        <v>53</v>
      </c>
      <c r="E2" s="250"/>
      <c r="F2" s="250"/>
      <c r="G2" s="250"/>
      <c r="H2" s="250"/>
      <c r="I2" s="250"/>
      <c r="J2" s="3" t="s">
        <v>54</v>
      </c>
      <c r="K2" s="191" t="s">
        <v>55</v>
      </c>
      <c r="L2" s="191"/>
      <c r="M2" s="191"/>
      <c r="N2" s="191"/>
      <c r="O2" s="251" t="s">
        <v>56</v>
      </c>
      <c r="P2" s="251"/>
      <c r="Q2" s="251"/>
    </row>
    <row r="3" spans="1:17" s="1" customFormat="1">
      <c r="A3" s="238" t="s">
        <v>140</v>
      </c>
      <c r="B3" s="238"/>
      <c r="C3" s="238"/>
      <c r="D3" s="241" t="s">
        <v>333</v>
      </c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2" t="s">
        <v>94</v>
      </c>
      <c r="P3" s="242"/>
      <c r="Q3" s="242"/>
    </row>
    <row r="4" spans="1:17" s="81" customFormat="1" ht="27" customHeight="1">
      <c r="A4" s="244" t="s">
        <v>58</v>
      </c>
      <c r="B4" s="244" t="s">
        <v>59</v>
      </c>
      <c r="C4" s="244" t="s">
        <v>60</v>
      </c>
      <c r="D4" s="244" t="s">
        <v>141</v>
      </c>
      <c r="E4" s="243" t="s">
        <v>142</v>
      </c>
      <c r="F4" s="243" t="s">
        <v>143</v>
      </c>
      <c r="G4" s="243"/>
      <c r="H4" s="243" t="s">
        <v>144</v>
      </c>
      <c r="I4" s="243" t="s">
        <v>145</v>
      </c>
      <c r="J4" s="243" t="s">
        <v>146</v>
      </c>
      <c r="K4" s="217" t="s">
        <v>147</v>
      </c>
      <c r="L4" s="217"/>
      <c r="M4" s="217"/>
      <c r="N4" s="217"/>
      <c r="O4" s="217"/>
      <c r="P4" s="243" t="s">
        <v>148</v>
      </c>
      <c r="Q4" s="243"/>
    </row>
    <row r="5" spans="1:17" s="81" customFormat="1" ht="33.75" customHeight="1">
      <c r="A5" s="244"/>
      <c r="B5" s="244"/>
      <c r="C5" s="244"/>
      <c r="D5" s="244"/>
      <c r="E5" s="243"/>
      <c r="F5" s="94" t="s">
        <v>149</v>
      </c>
      <c r="G5" s="94" t="s">
        <v>69</v>
      </c>
      <c r="H5" s="243"/>
      <c r="I5" s="243"/>
      <c r="J5" s="243"/>
      <c r="K5" s="94" t="s">
        <v>150</v>
      </c>
      <c r="L5" s="94" t="s">
        <v>151</v>
      </c>
      <c r="M5" s="94" t="s">
        <v>152</v>
      </c>
      <c r="N5" s="94" t="s">
        <v>153</v>
      </c>
      <c r="O5" s="94" t="s">
        <v>154</v>
      </c>
      <c r="P5" s="94" t="s">
        <v>155</v>
      </c>
      <c r="Q5" s="94" t="s">
        <v>156</v>
      </c>
    </row>
    <row r="6" spans="1:17" s="81" customFormat="1" ht="12">
      <c r="A6" s="95">
        <v>1</v>
      </c>
      <c r="B6" s="96" t="s">
        <v>77</v>
      </c>
      <c r="C6" s="74" t="s">
        <v>157</v>
      </c>
      <c r="D6" s="97">
        <v>1</v>
      </c>
      <c r="E6" s="98" t="s">
        <v>158</v>
      </c>
      <c r="F6" s="98" t="s">
        <v>159</v>
      </c>
      <c r="G6" s="180" t="s">
        <v>77</v>
      </c>
      <c r="H6" s="98">
        <v>1.6</v>
      </c>
      <c r="I6" s="98">
        <v>12</v>
      </c>
      <c r="J6" s="106">
        <v>0.56799999999999995</v>
      </c>
      <c r="K6" s="96" t="s">
        <v>77</v>
      </c>
      <c r="L6" s="106">
        <f>[1]制造费率测算明细!T6</f>
        <v>2.9938271604938298</v>
      </c>
      <c r="M6" s="106">
        <f>[1]制造费率测算明细!U6</f>
        <v>1.1399999999999999</v>
      </c>
      <c r="N6" s="106">
        <f>[1]制造费率测算明细!V6</f>
        <v>2.31481481481481</v>
      </c>
      <c r="O6" s="107">
        <f>SUM(L6:N6)</f>
        <v>6.4486419753086395</v>
      </c>
      <c r="P6" s="108">
        <f>D6*H6*I6*J6</f>
        <v>10.905600000000002</v>
      </c>
      <c r="Q6" s="108">
        <f>D6*H6*O6</f>
        <v>10.317827160493824</v>
      </c>
    </row>
    <row r="7" spans="1:17" s="81" customFormat="1" ht="12">
      <c r="A7" s="95">
        <v>2</v>
      </c>
      <c r="B7" s="96" t="s">
        <v>77</v>
      </c>
      <c r="C7" s="99" t="s">
        <v>160</v>
      </c>
      <c r="D7" s="97">
        <v>1</v>
      </c>
      <c r="E7" s="99" t="s">
        <v>161</v>
      </c>
      <c r="F7" s="99" t="s">
        <v>162</v>
      </c>
      <c r="G7" s="180" t="s">
        <v>77</v>
      </c>
      <c r="H7" s="98">
        <v>3</v>
      </c>
      <c r="I7" s="99">
        <v>10</v>
      </c>
      <c r="J7" s="106">
        <v>0.56799999999999995</v>
      </c>
      <c r="K7" s="96" t="s">
        <v>77</v>
      </c>
      <c r="L7" s="106">
        <f>[2]制造费率测算明细!T7</f>
        <v>0.87962962962962998</v>
      </c>
      <c r="M7" s="106">
        <f>[2]制造费率测算明细!U7</f>
        <v>0.55200000000000005</v>
      </c>
      <c r="N7" s="106">
        <f>[2]制造费率测算明细!V7</f>
        <v>0.55555555555555602</v>
      </c>
      <c r="O7" s="107">
        <f t="shared" ref="O7:O10" si="0">SUM(L7:N7)</f>
        <v>1.9871851851851861</v>
      </c>
      <c r="P7" s="108">
        <f t="shared" ref="P7:P10" si="1">D7*H7*I7*J7</f>
        <v>17.04</v>
      </c>
      <c r="Q7" s="108">
        <f t="shared" ref="Q7:Q10" si="2">D7*H7*O7</f>
        <v>5.9615555555555577</v>
      </c>
    </row>
    <row r="8" spans="1:17" s="81" customFormat="1" ht="12">
      <c r="A8" s="95">
        <v>3</v>
      </c>
      <c r="B8" s="96" t="s">
        <v>77</v>
      </c>
      <c r="C8" s="99" t="s">
        <v>160</v>
      </c>
      <c r="D8" s="97">
        <v>1</v>
      </c>
      <c r="E8" s="99" t="s">
        <v>163</v>
      </c>
      <c r="F8" s="99" t="s">
        <v>164</v>
      </c>
      <c r="G8" s="180" t="s">
        <v>77</v>
      </c>
      <c r="H8" s="98">
        <v>1.2</v>
      </c>
      <c r="I8" s="99">
        <v>8</v>
      </c>
      <c r="J8" s="106">
        <v>0.56799999999999995</v>
      </c>
      <c r="K8" s="96" t="s">
        <v>77</v>
      </c>
      <c r="L8" s="106">
        <f>[2]制造费率测算明细!T8</f>
        <v>0.87962962962962998</v>
      </c>
      <c r="M8" s="106">
        <f>[2]制造费率测算明细!U8</f>
        <v>0.55200000000000005</v>
      </c>
      <c r="N8" s="106">
        <f>[2]制造费率测算明细!V8</f>
        <v>0.55555555555555602</v>
      </c>
      <c r="O8" s="107">
        <f t="shared" si="0"/>
        <v>1.9871851851851861</v>
      </c>
      <c r="P8" s="108">
        <f t="shared" si="1"/>
        <v>5.452799999999999</v>
      </c>
      <c r="Q8" s="108">
        <f t="shared" si="2"/>
        <v>2.3846222222222231</v>
      </c>
    </row>
    <row r="9" spans="1:17" s="81" customFormat="1" ht="12">
      <c r="A9" s="95">
        <v>4</v>
      </c>
      <c r="B9" s="96" t="s">
        <v>77</v>
      </c>
      <c r="C9" s="99" t="s">
        <v>165</v>
      </c>
      <c r="D9" s="97">
        <v>1</v>
      </c>
      <c r="E9" s="100" t="s">
        <v>166</v>
      </c>
      <c r="F9" s="99" t="s">
        <v>167</v>
      </c>
      <c r="G9" s="180" t="s">
        <v>77</v>
      </c>
      <c r="H9" s="98">
        <v>2</v>
      </c>
      <c r="I9" s="99">
        <v>18</v>
      </c>
      <c r="J9" s="106">
        <v>0.56799999999999995</v>
      </c>
      <c r="K9" s="96" t="s">
        <v>77</v>
      </c>
      <c r="L9" s="106">
        <f>[2]制造费率测算明细!T9</f>
        <v>0.90288000000000002</v>
      </c>
      <c r="M9" s="106">
        <f>[2]制造费率测算明细!U9</f>
        <v>0.13800000000000001</v>
      </c>
      <c r="N9" s="106">
        <f>[2]制造费率测算明细!V9</f>
        <v>0.14255999999999999</v>
      </c>
      <c r="O9" s="107">
        <f t="shared" si="0"/>
        <v>1.18344</v>
      </c>
      <c r="P9" s="108">
        <f t="shared" si="1"/>
        <v>20.447999999999997</v>
      </c>
      <c r="Q9" s="108">
        <f t="shared" si="2"/>
        <v>2.3668800000000001</v>
      </c>
    </row>
    <row r="10" spans="1:17" s="81" customFormat="1" ht="12">
      <c r="A10" s="95">
        <v>5</v>
      </c>
      <c r="B10" s="180" t="s">
        <v>77</v>
      </c>
      <c r="C10" s="99" t="s">
        <v>160</v>
      </c>
      <c r="D10" s="97">
        <v>1</v>
      </c>
      <c r="E10" s="99" t="s">
        <v>168</v>
      </c>
      <c r="F10" s="99" t="s">
        <v>164</v>
      </c>
      <c r="G10" s="180" t="s">
        <v>77</v>
      </c>
      <c r="H10" s="99">
        <v>28</v>
      </c>
      <c r="I10" s="99">
        <v>3</v>
      </c>
      <c r="J10" s="110">
        <v>0.6</v>
      </c>
      <c r="K10" s="109" t="s">
        <v>77</v>
      </c>
      <c r="L10" s="109" t="s">
        <v>77</v>
      </c>
      <c r="M10" s="109" t="s">
        <v>77</v>
      </c>
      <c r="N10" s="109" t="s">
        <v>77</v>
      </c>
      <c r="O10" s="107">
        <f t="shared" si="0"/>
        <v>0</v>
      </c>
      <c r="P10" s="108">
        <f t="shared" si="1"/>
        <v>50.4</v>
      </c>
      <c r="Q10" s="108">
        <f t="shared" si="2"/>
        <v>0</v>
      </c>
    </row>
    <row r="11" spans="1:17" s="81" customFormat="1" ht="20.25" customHeight="1">
      <c r="A11" s="102" t="s">
        <v>89</v>
      </c>
      <c r="B11" s="180" t="s">
        <v>77</v>
      </c>
      <c r="C11" s="180" t="s">
        <v>77</v>
      </c>
      <c r="D11" s="180" t="s">
        <v>77</v>
      </c>
      <c r="E11" s="180" t="s">
        <v>77</v>
      </c>
      <c r="F11" s="180" t="s">
        <v>77</v>
      </c>
      <c r="G11" s="180" t="s">
        <v>77</v>
      </c>
      <c r="H11" s="103">
        <f>SUM(H6:H10)</f>
        <v>35.799999999999997</v>
      </c>
      <c r="I11" s="111">
        <f>SUM(I6:I10)</f>
        <v>51</v>
      </c>
      <c r="J11" s="180" t="s">
        <v>77</v>
      </c>
      <c r="K11" s="180" t="s">
        <v>77</v>
      </c>
      <c r="L11" s="180" t="s">
        <v>77</v>
      </c>
      <c r="M11" s="180" t="s">
        <v>77</v>
      </c>
      <c r="N11" s="180" t="s">
        <v>77</v>
      </c>
      <c r="O11" s="180" t="s">
        <v>77</v>
      </c>
      <c r="P11" s="112">
        <f>SUM(P6:P10)</f>
        <v>104.24639999999999</v>
      </c>
      <c r="Q11" s="112">
        <f>SUM(Q6:Q10)</f>
        <v>21.030884938271605</v>
      </c>
    </row>
    <row r="12" spans="1:17" s="42" customFormat="1">
      <c r="B12" s="104" t="s">
        <v>169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42" customFormat="1">
      <c r="B13" s="105" t="s">
        <v>170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s="42" customFormat="1">
      <c r="B14" s="105" t="s">
        <v>171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s="42" customFormat="1">
      <c r="B15" s="105" t="s">
        <v>172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s="42" customFormat="1">
      <c r="B16" s="43" t="s">
        <v>173</v>
      </c>
      <c r="K16" s="113"/>
      <c r="L16" s="113"/>
      <c r="M16" s="113"/>
      <c r="N16" s="113"/>
      <c r="O16" s="113"/>
    </row>
    <row r="17" spans="11:15" s="42" customFormat="1">
      <c r="K17" s="113"/>
      <c r="L17" s="113"/>
      <c r="M17" s="113"/>
      <c r="N17" s="113"/>
      <c r="O17" s="113"/>
    </row>
    <row r="18" spans="11:15" s="42" customFormat="1">
      <c r="K18" s="113"/>
      <c r="L18" s="113"/>
      <c r="M18" s="113"/>
      <c r="N18" s="113"/>
      <c r="O18" s="113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H10" sqref="H10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58" t="s">
        <v>174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60"/>
    </row>
    <row r="2" spans="1:22" s="1" customFormat="1">
      <c r="A2" s="252" t="s">
        <v>139</v>
      </c>
      <c r="B2" s="252"/>
      <c r="C2" s="252"/>
      <c r="D2" s="261" t="s">
        <v>53</v>
      </c>
      <c r="E2" s="262"/>
      <c r="F2" s="262"/>
      <c r="G2" s="262"/>
      <c r="H2" s="263"/>
      <c r="I2" s="83" t="s">
        <v>54</v>
      </c>
      <c r="J2" s="264" t="s">
        <v>55</v>
      </c>
      <c r="K2" s="265"/>
      <c r="L2" s="265"/>
      <c r="M2" s="265"/>
      <c r="N2" s="265"/>
      <c r="O2" s="265"/>
      <c r="P2" s="265"/>
      <c r="Q2" s="266"/>
      <c r="R2" s="267" t="s">
        <v>56</v>
      </c>
      <c r="S2" s="267"/>
      <c r="T2" s="267"/>
      <c r="U2" s="267"/>
      <c r="V2" s="267"/>
    </row>
    <row r="3" spans="1:22" s="1" customFormat="1">
      <c r="A3" s="238" t="s">
        <v>140</v>
      </c>
      <c r="B3" s="238"/>
      <c r="C3" s="238"/>
      <c r="D3" s="241" t="s">
        <v>339</v>
      </c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52" t="s">
        <v>94</v>
      </c>
      <c r="S3" s="252"/>
      <c r="T3" s="252"/>
      <c r="U3" s="252"/>
      <c r="V3" s="252"/>
    </row>
    <row r="4" spans="1:22" ht="21.75" customHeight="1">
      <c r="A4" s="255" t="s">
        <v>58</v>
      </c>
      <c r="B4" s="255" t="s">
        <v>142</v>
      </c>
      <c r="C4" s="253" t="s">
        <v>175</v>
      </c>
      <c r="D4" s="254"/>
      <c r="E4" s="254"/>
      <c r="F4" s="254"/>
      <c r="G4" s="254"/>
      <c r="H4" s="254"/>
      <c r="I4" s="254"/>
      <c r="J4" s="255" t="s">
        <v>176</v>
      </c>
      <c r="K4" s="255"/>
      <c r="L4" s="255"/>
      <c r="M4" s="255"/>
      <c r="N4" s="255"/>
      <c r="O4" s="84" t="s">
        <v>177</v>
      </c>
      <c r="P4" s="85"/>
      <c r="Q4" s="256" t="s">
        <v>178</v>
      </c>
      <c r="R4" s="256"/>
      <c r="S4" s="256"/>
      <c r="T4" s="257" t="s">
        <v>179</v>
      </c>
      <c r="U4" s="257" t="s">
        <v>180</v>
      </c>
      <c r="V4" s="257" t="s">
        <v>181</v>
      </c>
    </row>
    <row r="5" spans="1:22" ht="96.95" customHeight="1">
      <c r="A5" s="255"/>
      <c r="B5" s="255"/>
      <c r="C5" s="71" t="s">
        <v>149</v>
      </c>
      <c r="D5" s="71" t="s">
        <v>69</v>
      </c>
      <c r="E5" s="72" t="s">
        <v>182</v>
      </c>
      <c r="F5" s="72" t="s">
        <v>183</v>
      </c>
      <c r="G5" s="72" t="s">
        <v>184</v>
      </c>
      <c r="H5" s="73" t="s">
        <v>185</v>
      </c>
      <c r="I5" s="86" t="s">
        <v>186</v>
      </c>
      <c r="J5" s="87" t="s">
        <v>187</v>
      </c>
      <c r="K5" s="87" t="s">
        <v>188</v>
      </c>
      <c r="L5" s="87" t="s">
        <v>189</v>
      </c>
      <c r="M5" s="72" t="s">
        <v>190</v>
      </c>
      <c r="N5" s="72" t="s">
        <v>191</v>
      </c>
      <c r="O5" s="72" t="s">
        <v>192</v>
      </c>
      <c r="P5" s="72" t="s">
        <v>193</v>
      </c>
      <c r="Q5" s="73" t="s">
        <v>194</v>
      </c>
      <c r="R5" s="73" t="s">
        <v>195</v>
      </c>
      <c r="S5" s="73" t="s">
        <v>196</v>
      </c>
      <c r="T5" s="257"/>
      <c r="U5" s="257"/>
      <c r="V5" s="257"/>
    </row>
    <row r="6" spans="1:22" ht="45">
      <c r="A6" s="70">
        <v>1</v>
      </c>
      <c r="B6" s="74" t="s">
        <v>157</v>
      </c>
      <c r="C6" s="75" t="s">
        <v>159</v>
      </c>
      <c r="D6" s="75" t="s">
        <v>197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160</v>
      </c>
      <c r="C7" s="75" t="s">
        <v>162</v>
      </c>
      <c r="D7" s="75" t="s">
        <v>198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160</v>
      </c>
      <c r="C8" s="75" t="s">
        <v>199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200</v>
      </c>
      <c r="C9" s="75" t="s">
        <v>167</v>
      </c>
      <c r="D9" s="75" t="s">
        <v>201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169</v>
      </c>
      <c r="T10" s="93"/>
    </row>
    <row r="11" spans="1:22">
      <c r="B11" s="81" t="s">
        <v>202</v>
      </c>
      <c r="C11" s="68"/>
    </row>
    <row r="12" spans="1:22">
      <c r="B12" s="81" t="s">
        <v>203</v>
      </c>
      <c r="C12" s="68"/>
    </row>
    <row r="13" spans="1:22">
      <c r="B13" s="81" t="s">
        <v>204</v>
      </c>
      <c r="C13" s="68"/>
    </row>
    <row r="14" spans="1:22">
      <c r="B14" s="81" t="s">
        <v>205</v>
      </c>
      <c r="C14" s="68"/>
    </row>
    <row r="15" spans="1:22">
      <c r="B15" s="68" t="s">
        <v>206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F16" sqref="F16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70" t="s">
        <v>207</v>
      </c>
      <c r="B1" s="270"/>
      <c r="C1" s="270"/>
      <c r="D1" s="270"/>
      <c r="E1" s="270"/>
      <c r="F1" s="270"/>
      <c r="G1" s="270"/>
    </row>
    <row r="2" spans="1:7" s="18" customFormat="1" ht="18.75" customHeight="1">
      <c r="A2" s="216" t="s">
        <v>208</v>
      </c>
      <c r="B2" s="216"/>
      <c r="C2" s="20" t="s">
        <v>54</v>
      </c>
      <c r="D2" s="271" t="s">
        <v>55</v>
      </c>
      <c r="E2" s="271"/>
      <c r="F2" s="220" t="s">
        <v>56</v>
      </c>
      <c r="G2" s="220"/>
    </row>
    <row r="3" spans="1:7" s="18" customFormat="1" ht="18.75" customHeight="1">
      <c r="A3" s="55" t="s">
        <v>338</v>
      </c>
      <c r="B3" s="56"/>
      <c r="C3" s="56"/>
      <c r="D3" s="56"/>
      <c r="E3" s="56"/>
      <c r="F3" s="216" t="s">
        <v>209</v>
      </c>
      <c r="G3" s="216"/>
    </row>
    <row r="4" spans="1:7" ht="27" customHeight="1">
      <c r="A4" s="269" t="s">
        <v>58</v>
      </c>
      <c r="B4" s="269" t="s">
        <v>210</v>
      </c>
      <c r="C4" s="269" t="s">
        <v>211</v>
      </c>
      <c r="D4" s="269" t="s">
        <v>212</v>
      </c>
      <c r="E4" s="269" t="s">
        <v>213</v>
      </c>
      <c r="F4" s="269" t="s">
        <v>214</v>
      </c>
      <c r="G4" s="269" t="s">
        <v>215</v>
      </c>
    </row>
    <row r="5" spans="1:7" ht="27" customHeight="1">
      <c r="A5" s="269"/>
      <c r="B5" s="269"/>
      <c r="C5" s="269"/>
      <c r="D5" s="269"/>
      <c r="E5" s="269"/>
      <c r="F5" s="269"/>
      <c r="G5" s="269"/>
    </row>
    <row r="6" spans="1:7">
      <c r="A6" s="57">
        <v>1</v>
      </c>
      <c r="B6" s="58" t="s">
        <v>35</v>
      </c>
      <c r="C6" s="59">
        <f>D6*汇总表!D17</f>
        <v>34.672835476863533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23.115223651242356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216</v>
      </c>
      <c r="C8" s="59">
        <f>D8*汇总表!D17</f>
        <v>23.115223651242356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70" t="s">
        <v>217</v>
      </c>
      <c r="B10" s="270" t="s">
        <v>218</v>
      </c>
      <c r="C10" s="270"/>
      <c r="D10" s="270"/>
      <c r="E10" s="270"/>
      <c r="F10" s="270"/>
      <c r="G10" s="270"/>
    </row>
    <row r="11" spans="1:7">
      <c r="A11" s="61" t="s">
        <v>58</v>
      </c>
      <c r="B11" s="268" t="s">
        <v>219</v>
      </c>
      <c r="C11" s="268"/>
      <c r="D11" s="268" t="s">
        <v>220</v>
      </c>
      <c r="E11" s="268"/>
      <c r="F11" s="268" t="s">
        <v>221</v>
      </c>
      <c r="G11" s="268"/>
    </row>
    <row r="12" spans="1:7">
      <c r="A12" s="61">
        <v>1</v>
      </c>
      <c r="B12" s="268" t="s">
        <v>222</v>
      </c>
      <c r="C12" s="268"/>
      <c r="D12" s="268" t="s">
        <v>77</v>
      </c>
      <c r="E12" s="268"/>
      <c r="F12" s="268" t="s">
        <v>77</v>
      </c>
      <c r="G12" s="268"/>
    </row>
    <row r="13" spans="1:7">
      <c r="A13" s="61">
        <v>2</v>
      </c>
      <c r="B13" s="268" t="s">
        <v>223</v>
      </c>
      <c r="C13" s="268"/>
      <c r="D13" s="268" t="s">
        <v>77</v>
      </c>
      <c r="E13" s="268"/>
      <c r="F13" s="268" t="s">
        <v>77</v>
      </c>
      <c r="G13" s="268"/>
    </row>
    <row r="14" spans="1:7">
      <c r="A14" s="268">
        <v>3</v>
      </c>
      <c r="B14" s="268" t="s">
        <v>224</v>
      </c>
      <c r="C14" s="63" t="s">
        <v>225</v>
      </c>
      <c r="D14" s="268" t="s">
        <v>77</v>
      </c>
      <c r="E14" s="268"/>
      <c r="F14" s="268" t="s">
        <v>77</v>
      </c>
      <c r="G14" s="268"/>
    </row>
    <row r="15" spans="1:7">
      <c r="A15" s="268"/>
      <c r="B15" s="268"/>
      <c r="C15" s="61" t="s">
        <v>226</v>
      </c>
      <c r="D15" s="268" t="s">
        <v>77</v>
      </c>
      <c r="E15" s="268"/>
      <c r="F15" s="268" t="s">
        <v>77</v>
      </c>
      <c r="G15" s="268"/>
    </row>
    <row r="16" spans="1:7">
      <c r="A16" s="64"/>
      <c r="B16" s="65" t="s">
        <v>169</v>
      </c>
      <c r="C16" s="64"/>
      <c r="D16" s="64"/>
      <c r="E16" s="66"/>
    </row>
    <row r="17" spans="1:5">
      <c r="A17" s="64"/>
      <c r="B17" s="67" t="s">
        <v>227</v>
      </c>
      <c r="C17" s="64"/>
      <c r="D17" s="64"/>
      <c r="E17" s="66"/>
    </row>
    <row r="18" spans="1:5">
      <c r="A18" s="64"/>
      <c r="B18" s="67" t="s">
        <v>228</v>
      </c>
      <c r="C18" s="64"/>
      <c r="D18" s="64"/>
      <c r="E18" s="66"/>
    </row>
    <row r="19" spans="1:5">
      <c r="A19" s="64"/>
      <c r="B19" s="67" t="s">
        <v>229</v>
      </c>
      <c r="C19" s="64"/>
      <c r="D19" s="64"/>
      <c r="E19" s="66"/>
    </row>
    <row r="20" spans="1:5" customFormat="1">
      <c r="B20" s="68" t="s">
        <v>230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7" zoomScaleNormal="100" zoomScaleSheetLayoutView="100" workbookViewId="0">
      <selection activeCell="G20" sqref="G20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37" t="s">
        <v>231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s="18" customFormat="1" ht="18.75" customHeight="1">
      <c r="A2" s="216" t="s">
        <v>52</v>
      </c>
      <c r="B2" s="216"/>
      <c r="C2" s="271" t="s">
        <v>53</v>
      </c>
      <c r="D2" s="271"/>
      <c r="E2" s="271"/>
      <c r="F2" s="20" t="s">
        <v>54</v>
      </c>
      <c r="G2" s="271" t="s">
        <v>55</v>
      </c>
      <c r="H2" s="271"/>
      <c r="I2" s="271"/>
      <c r="J2" s="271"/>
      <c r="K2" s="271"/>
      <c r="L2" s="338" t="s">
        <v>232</v>
      </c>
      <c r="M2" s="339"/>
      <c r="N2" s="340"/>
    </row>
    <row r="3" spans="1:14" s="18" customFormat="1" ht="18.75" customHeight="1">
      <c r="A3" s="21" t="s">
        <v>140</v>
      </c>
      <c r="B3" s="21"/>
      <c r="C3" s="341" t="s">
        <v>340</v>
      </c>
      <c r="D3" s="342"/>
      <c r="E3" s="342"/>
      <c r="F3" s="342"/>
      <c r="G3" s="342"/>
      <c r="H3" s="342"/>
      <c r="I3" s="342"/>
      <c r="J3" s="342"/>
      <c r="K3" s="343"/>
      <c r="L3" s="344" t="s">
        <v>209</v>
      </c>
      <c r="M3" s="345"/>
      <c r="N3" s="346"/>
    </row>
    <row r="4" spans="1:14" ht="15">
      <c r="A4" s="22" t="s">
        <v>233</v>
      </c>
      <c r="B4" s="23"/>
      <c r="C4" s="24"/>
      <c r="D4" s="24"/>
      <c r="E4" s="24"/>
      <c r="F4" s="24"/>
      <c r="G4" s="25"/>
      <c r="H4" s="26"/>
      <c r="I4" s="44" t="s">
        <v>234</v>
      </c>
      <c r="J4" s="31"/>
      <c r="K4" s="31"/>
      <c r="L4" s="31"/>
      <c r="M4" s="31"/>
      <c r="N4" s="45"/>
    </row>
    <row r="5" spans="1:14">
      <c r="A5" s="27" t="s">
        <v>58</v>
      </c>
      <c r="B5" s="347" t="s">
        <v>24</v>
      </c>
      <c r="C5" s="348"/>
      <c r="D5" s="348"/>
      <c r="E5" s="349"/>
      <c r="F5" s="350" t="s">
        <v>235</v>
      </c>
      <c r="G5" s="351"/>
      <c r="H5" s="26"/>
      <c r="I5" s="46" t="s">
        <v>58</v>
      </c>
      <c r="J5" s="352" t="s">
        <v>24</v>
      </c>
      <c r="K5" s="353"/>
      <c r="L5" s="353"/>
      <c r="M5" s="353"/>
      <c r="N5" s="47" t="s">
        <v>235</v>
      </c>
    </row>
    <row r="6" spans="1:14">
      <c r="A6" s="28">
        <v>1</v>
      </c>
      <c r="B6" s="318" t="s">
        <v>236</v>
      </c>
      <c r="C6" s="319"/>
      <c r="D6" s="319"/>
      <c r="E6" s="320"/>
      <c r="F6" s="336" t="s">
        <v>334</v>
      </c>
      <c r="G6" s="307"/>
      <c r="H6" s="26"/>
      <c r="I6" s="34">
        <v>1</v>
      </c>
      <c r="J6" s="334" t="s">
        <v>237</v>
      </c>
      <c r="K6" s="335"/>
      <c r="L6" s="335"/>
      <c r="M6" s="335"/>
      <c r="N6" s="48" t="s">
        <v>334</v>
      </c>
    </row>
    <row r="7" spans="1:14">
      <c r="A7" s="29">
        <v>2</v>
      </c>
      <c r="B7" s="318" t="s">
        <v>238</v>
      </c>
      <c r="C7" s="319"/>
      <c r="D7" s="319"/>
      <c r="E7" s="320"/>
      <c r="F7" s="336" t="s">
        <v>334</v>
      </c>
      <c r="G7" s="307"/>
      <c r="H7" s="26"/>
      <c r="I7" s="34">
        <v>2</v>
      </c>
      <c r="J7" s="334" t="s">
        <v>239</v>
      </c>
      <c r="K7" s="335"/>
      <c r="L7" s="335"/>
      <c r="M7" s="335"/>
      <c r="N7" s="48" t="s">
        <v>334</v>
      </c>
    </row>
    <row r="8" spans="1:14">
      <c r="A8" s="29">
        <v>3</v>
      </c>
      <c r="B8" s="318" t="s">
        <v>240</v>
      </c>
      <c r="C8" s="319"/>
      <c r="D8" s="319"/>
      <c r="E8" s="320"/>
      <c r="F8" s="336" t="s">
        <v>334</v>
      </c>
      <c r="G8" s="307"/>
      <c r="H8" s="26"/>
      <c r="I8" s="34">
        <v>3</v>
      </c>
      <c r="J8" s="334" t="s">
        <v>241</v>
      </c>
      <c r="K8" s="335"/>
      <c r="L8" s="335"/>
      <c r="M8" s="335"/>
      <c r="N8" s="48" t="s">
        <v>334</v>
      </c>
    </row>
    <row r="9" spans="1:14">
      <c r="A9" s="28">
        <v>4</v>
      </c>
      <c r="B9" s="318" t="s">
        <v>242</v>
      </c>
      <c r="C9" s="319"/>
      <c r="D9" s="319"/>
      <c r="E9" s="320"/>
      <c r="F9" s="336" t="s">
        <v>334</v>
      </c>
      <c r="G9" s="307"/>
      <c r="H9" s="26"/>
      <c r="I9" s="34">
        <v>4</v>
      </c>
      <c r="J9" s="334" t="s">
        <v>243</v>
      </c>
      <c r="K9" s="335"/>
      <c r="L9" s="335"/>
      <c r="M9" s="335"/>
      <c r="N9" s="48" t="s">
        <v>334</v>
      </c>
    </row>
    <row r="10" spans="1:14">
      <c r="A10" s="29">
        <v>5</v>
      </c>
      <c r="B10" s="318" t="s">
        <v>244</v>
      </c>
      <c r="C10" s="319"/>
      <c r="D10" s="319"/>
      <c r="E10" s="320"/>
      <c r="F10" s="321" t="s">
        <v>77</v>
      </c>
      <c r="G10" s="322"/>
      <c r="H10" s="26"/>
      <c r="I10" s="34">
        <v>5</v>
      </c>
      <c r="J10" s="334" t="s">
        <v>245</v>
      </c>
      <c r="K10" s="335"/>
      <c r="L10" s="335"/>
      <c r="M10" s="335"/>
      <c r="N10" s="48" t="s">
        <v>334</v>
      </c>
    </row>
    <row r="11" spans="1:14" ht="15">
      <c r="A11" s="30" t="s">
        <v>246</v>
      </c>
      <c r="B11" s="31"/>
      <c r="C11" s="31"/>
      <c r="D11" s="31"/>
      <c r="E11" s="31"/>
      <c r="F11" s="32"/>
      <c r="G11" s="33"/>
      <c r="H11" s="26"/>
      <c r="I11" s="34">
        <v>6</v>
      </c>
      <c r="J11" s="334" t="s">
        <v>247</v>
      </c>
      <c r="K11" s="335"/>
      <c r="L11" s="335"/>
      <c r="M11" s="335"/>
      <c r="N11" s="48" t="s">
        <v>334</v>
      </c>
    </row>
    <row r="12" spans="1:14">
      <c r="A12" s="29">
        <v>1</v>
      </c>
      <c r="B12" s="318" t="s">
        <v>248</v>
      </c>
      <c r="C12" s="319"/>
      <c r="D12" s="319"/>
      <c r="E12" s="320"/>
      <c r="F12" s="306" t="s">
        <v>334</v>
      </c>
      <c r="G12" s="307"/>
      <c r="H12" s="26"/>
      <c r="I12" s="34">
        <v>7</v>
      </c>
      <c r="J12" s="334" t="s">
        <v>249</v>
      </c>
      <c r="K12" s="335"/>
      <c r="L12" s="335"/>
      <c r="M12" s="335"/>
      <c r="N12" s="48" t="s">
        <v>334</v>
      </c>
    </row>
    <row r="13" spans="1:14">
      <c r="A13" s="29">
        <v>2</v>
      </c>
      <c r="B13" s="318" t="s">
        <v>250</v>
      </c>
      <c r="C13" s="319"/>
      <c r="D13" s="319"/>
      <c r="E13" s="320"/>
      <c r="F13" s="306" t="s">
        <v>334</v>
      </c>
      <c r="G13" s="307"/>
      <c r="H13" s="26"/>
      <c r="I13" s="34">
        <v>8</v>
      </c>
      <c r="J13" s="334" t="s">
        <v>251</v>
      </c>
      <c r="K13" s="335"/>
      <c r="L13" s="335"/>
      <c r="M13" s="335"/>
      <c r="N13" s="48" t="s">
        <v>334</v>
      </c>
    </row>
    <row r="14" spans="1:14">
      <c r="A14" s="29">
        <v>3</v>
      </c>
      <c r="B14" s="318" t="s">
        <v>252</v>
      </c>
      <c r="C14" s="319"/>
      <c r="D14" s="319"/>
      <c r="E14" s="320"/>
      <c r="F14" s="306" t="s">
        <v>334</v>
      </c>
      <c r="G14" s="307"/>
      <c r="H14" s="26"/>
      <c r="I14" s="34">
        <v>9</v>
      </c>
      <c r="J14" s="334" t="s">
        <v>253</v>
      </c>
      <c r="K14" s="335"/>
      <c r="L14" s="335"/>
      <c r="M14" s="335"/>
      <c r="N14" s="48" t="s">
        <v>334</v>
      </c>
    </row>
    <row r="15" spans="1:14">
      <c r="A15" s="29">
        <v>4</v>
      </c>
      <c r="B15" s="318" t="s">
        <v>254</v>
      </c>
      <c r="C15" s="319"/>
      <c r="D15" s="319"/>
      <c r="E15" s="320"/>
      <c r="F15" s="306" t="s">
        <v>334</v>
      </c>
      <c r="G15" s="307"/>
      <c r="H15" s="26"/>
      <c r="I15" s="34">
        <v>10</v>
      </c>
      <c r="J15" s="334" t="s">
        <v>255</v>
      </c>
      <c r="K15" s="335"/>
      <c r="L15" s="335"/>
      <c r="M15" s="335"/>
      <c r="N15" s="49" t="s">
        <v>77</v>
      </c>
    </row>
    <row r="16" spans="1:14">
      <c r="A16" s="29">
        <v>5</v>
      </c>
      <c r="B16" s="318" t="s">
        <v>256</v>
      </c>
      <c r="C16" s="319"/>
      <c r="D16" s="319"/>
      <c r="E16" s="320"/>
      <c r="F16" s="321" t="s">
        <v>77</v>
      </c>
      <c r="G16" s="322"/>
      <c r="H16" s="26"/>
      <c r="I16" s="26"/>
      <c r="J16" s="26"/>
      <c r="K16" s="26"/>
      <c r="L16" s="26"/>
      <c r="M16" s="26"/>
      <c r="N16" s="50"/>
    </row>
    <row r="17" spans="1:14" ht="15">
      <c r="A17" s="323" t="s">
        <v>257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5"/>
    </row>
    <row r="18" spans="1:14" ht="24" customHeight="1">
      <c r="A18" s="326" t="s">
        <v>258</v>
      </c>
      <c r="B18" s="305"/>
      <c r="C18" s="35" t="s">
        <v>259</v>
      </c>
      <c r="D18" s="327" t="s">
        <v>260</v>
      </c>
      <c r="E18" s="328"/>
      <c r="F18" s="35" t="s">
        <v>261</v>
      </c>
      <c r="G18" s="35" t="s">
        <v>262</v>
      </c>
      <c r="H18" s="329" t="s">
        <v>263</v>
      </c>
      <c r="I18" s="330"/>
      <c r="J18" s="331" t="s">
        <v>264</v>
      </c>
      <c r="K18" s="332"/>
      <c r="L18" s="332"/>
      <c r="M18" s="327" t="s">
        <v>265</v>
      </c>
      <c r="N18" s="333"/>
    </row>
    <row r="19" spans="1:14">
      <c r="A19" s="304" t="s">
        <v>79</v>
      </c>
      <c r="B19" s="305"/>
      <c r="C19" s="36" t="s">
        <v>77</v>
      </c>
      <c r="D19" s="305" t="s">
        <v>77</v>
      </c>
      <c r="E19" s="305"/>
      <c r="F19" s="37" t="s">
        <v>77</v>
      </c>
      <c r="G19" s="34" t="s">
        <v>77</v>
      </c>
      <c r="H19" s="306" t="s">
        <v>77</v>
      </c>
      <c r="I19" s="307"/>
      <c r="J19" s="305" t="s">
        <v>77</v>
      </c>
      <c r="K19" s="305"/>
      <c r="L19" s="305"/>
      <c r="M19" s="308" t="e">
        <f>G19*H19/J19</f>
        <v>#VALUE!</v>
      </c>
      <c r="N19" s="309"/>
    </row>
    <row r="20" spans="1:14">
      <c r="A20" s="310" t="s">
        <v>266</v>
      </c>
      <c r="B20" s="311"/>
      <c r="C20" s="187" t="s">
        <v>267</v>
      </c>
      <c r="D20" s="312" t="s">
        <v>268</v>
      </c>
      <c r="E20" s="311"/>
      <c r="F20" s="188" t="s">
        <v>269</v>
      </c>
      <c r="G20" s="189">
        <v>2.4</v>
      </c>
      <c r="H20" s="313">
        <v>360</v>
      </c>
      <c r="I20" s="314"/>
      <c r="J20" s="311">
        <v>180</v>
      </c>
      <c r="K20" s="311"/>
      <c r="L20" s="311"/>
      <c r="M20" s="315">
        <f>G20*H20/J20</f>
        <v>4.8</v>
      </c>
      <c r="N20" s="316"/>
    </row>
    <row r="21" spans="1:14">
      <c r="A21" s="304" t="s">
        <v>270</v>
      </c>
      <c r="B21" s="305"/>
      <c r="C21" s="36" t="s">
        <v>77</v>
      </c>
      <c r="D21" s="317" t="s">
        <v>271</v>
      </c>
      <c r="E21" s="305"/>
      <c r="F21" s="37" t="s">
        <v>272</v>
      </c>
      <c r="G21" s="34">
        <v>2.7</v>
      </c>
      <c r="H21" s="306">
        <v>1</v>
      </c>
      <c r="I21" s="307"/>
      <c r="J21" s="305">
        <v>1</v>
      </c>
      <c r="K21" s="305"/>
      <c r="L21" s="305"/>
      <c r="M21" s="308">
        <f t="shared" ref="M21:M27" si="0">G21*H21/J21</f>
        <v>2.7</v>
      </c>
      <c r="N21" s="309"/>
    </row>
    <row r="22" spans="1:14">
      <c r="A22" s="304" t="s">
        <v>273</v>
      </c>
      <c r="B22" s="305"/>
      <c r="C22" s="36" t="s">
        <v>77</v>
      </c>
      <c r="D22" s="305" t="s">
        <v>77</v>
      </c>
      <c r="E22" s="305"/>
      <c r="F22" s="37" t="s">
        <v>77</v>
      </c>
      <c r="G22" s="34" t="s">
        <v>77</v>
      </c>
      <c r="H22" s="306" t="s">
        <v>77</v>
      </c>
      <c r="I22" s="307"/>
      <c r="J22" s="305" t="s">
        <v>77</v>
      </c>
      <c r="K22" s="305"/>
      <c r="L22" s="305"/>
      <c r="M22" s="308" t="e">
        <f t="shared" si="0"/>
        <v>#VALUE!</v>
      </c>
      <c r="N22" s="309"/>
    </row>
    <row r="23" spans="1:14">
      <c r="A23" s="304" t="s">
        <v>274</v>
      </c>
      <c r="B23" s="305"/>
      <c r="C23" s="36" t="s">
        <v>77</v>
      </c>
      <c r="D23" s="305" t="s">
        <v>77</v>
      </c>
      <c r="E23" s="305"/>
      <c r="F23" s="37" t="s">
        <v>77</v>
      </c>
      <c r="G23" s="34" t="s">
        <v>77</v>
      </c>
      <c r="H23" s="306" t="s">
        <v>77</v>
      </c>
      <c r="I23" s="307"/>
      <c r="J23" s="305" t="s">
        <v>77</v>
      </c>
      <c r="K23" s="305"/>
      <c r="L23" s="305"/>
      <c r="M23" s="308" t="e">
        <f t="shared" si="0"/>
        <v>#VALUE!</v>
      </c>
      <c r="N23" s="309"/>
    </row>
    <row r="24" spans="1:14">
      <c r="A24" s="304" t="s">
        <v>275</v>
      </c>
      <c r="B24" s="305"/>
      <c r="C24" s="36" t="s">
        <v>77</v>
      </c>
      <c r="D24" s="305" t="s">
        <v>77</v>
      </c>
      <c r="E24" s="305"/>
      <c r="F24" s="37" t="s">
        <v>77</v>
      </c>
      <c r="G24" s="34" t="s">
        <v>77</v>
      </c>
      <c r="H24" s="306" t="s">
        <v>77</v>
      </c>
      <c r="I24" s="307"/>
      <c r="J24" s="305" t="s">
        <v>77</v>
      </c>
      <c r="K24" s="305"/>
      <c r="L24" s="305"/>
      <c r="M24" s="308" t="e">
        <f t="shared" si="0"/>
        <v>#VALUE!</v>
      </c>
      <c r="N24" s="309"/>
    </row>
    <row r="25" spans="1:14">
      <c r="A25" s="304" t="s">
        <v>276</v>
      </c>
      <c r="B25" s="305"/>
      <c r="C25" s="36" t="s">
        <v>77</v>
      </c>
      <c r="D25" s="305" t="s">
        <v>77</v>
      </c>
      <c r="E25" s="305"/>
      <c r="F25" s="37" t="s">
        <v>77</v>
      </c>
      <c r="G25" s="34" t="s">
        <v>77</v>
      </c>
      <c r="H25" s="306" t="s">
        <v>77</v>
      </c>
      <c r="I25" s="307"/>
      <c r="J25" s="305" t="s">
        <v>77</v>
      </c>
      <c r="K25" s="305"/>
      <c r="L25" s="305"/>
      <c r="M25" s="308" t="e">
        <f t="shared" si="0"/>
        <v>#VALUE!</v>
      </c>
      <c r="N25" s="309"/>
    </row>
    <row r="26" spans="1:14">
      <c r="A26" s="304" t="s">
        <v>277</v>
      </c>
      <c r="B26" s="305"/>
      <c r="C26" s="36" t="s">
        <v>77</v>
      </c>
      <c r="D26" s="305" t="s">
        <v>77</v>
      </c>
      <c r="E26" s="305"/>
      <c r="F26" s="37" t="s">
        <v>77</v>
      </c>
      <c r="G26" s="34" t="s">
        <v>77</v>
      </c>
      <c r="H26" s="306" t="s">
        <v>77</v>
      </c>
      <c r="I26" s="307"/>
      <c r="J26" s="305" t="s">
        <v>77</v>
      </c>
      <c r="K26" s="305"/>
      <c r="L26" s="305"/>
      <c r="M26" s="308" t="e">
        <f t="shared" si="0"/>
        <v>#VALUE!</v>
      </c>
      <c r="N26" s="309"/>
    </row>
    <row r="27" spans="1:14">
      <c r="A27" s="304" t="s">
        <v>278</v>
      </c>
      <c r="B27" s="305"/>
      <c r="C27" s="36" t="s">
        <v>77</v>
      </c>
      <c r="D27" s="305" t="s">
        <v>77</v>
      </c>
      <c r="E27" s="305"/>
      <c r="F27" s="37" t="s">
        <v>77</v>
      </c>
      <c r="G27" s="34" t="s">
        <v>77</v>
      </c>
      <c r="H27" s="306" t="s">
        <v>77</v>
      </c>
      <c r="I27" s="307"/>
      <c r="J27" s="305" t="s">
        <v>77</v>
      </c>
      <c r="K27" s="305"/>
      <c r="L27" s="305"/>
      <c r="M27" s="308" t="e">
        <f t="shared" si="0"/>
        <v>#VALUE!</v>
      </c>
      <c r="N27" s="309"/>
    </row>
    <row r="28" spans="1:14">
      <c r="A28" s="291" t="s">
        <v>279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3"/>
      <c r="M28" s="285">
        <f>SUMIF(M19:N27,"&lt;9E+307")</f>
        <v>7.5</v>
      </c>
      <c r="N28" s="294"/>
    </row>
    <row r="29" spans="1:14">
      <c r="A29" s="295"/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7"/>
    </row>
    <row r="30" spans="1:14">
      <c r="A30" s="278" t="s">
        <v>280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80"/>
      <c r="M30" s="298">
        <f>M28</f>
        <v>7.5</v>
      </c>
      <c r="N30" s="299"/>
    </row>
    <row r="31" spans="1:14">
      <c r="A31" s="300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</row>
    <row r="32" spans="1:14">
      <c r="A32" s="301" t="s">
        <v>281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3"/>
    </row>
    <row r="33" spans="1:14">
      <c r="A33" s="284" t="s">
        <v>282</v>
      </c>
      <c r="B33" s="284"/>
      <c r="C33" s="282" t="s">
        <v>283</v>
      </c>
      <c r="D33" s="282"/>
      <c r="E33" s="38" t="s">
        <v>284</v>
      </c>
      <c r="F33" s="217">
        <v>14</v>
      </c>
      <c r="G33" s="217"/>
      <c r="H33" s="217"/>
      <c r="I33" s="284" t="s">
        <v>285</v>
      </c>
      <c r="J33" s="284"/>
      <c r="K33" s="284"/>
      <c r="L33" s="284"/>
      <c r="M33" s="283" t="s">
        <v>77</v>
      </c>
      <c r="N33" s="283"/>
    </row>
    <row r="34" spans="1:14">
      <c r="A34" s="284" t="s">
        <v>286</v>
      </c>
      <c r="B34" s="284"/>
      <c r="C34" s="282" t="s">
        <v>287</v>
      </c>
      <c r="D34" s="282"/>
      <c r="E34" s="38" t="s">
        <v>288</v>
      </c>
      <c r="F34" s="217" t="s">
        <v>289</v>
      </c>
      <c r="G34" s="217"/>
      <c r="H34" s="217"/>
      <c r="I34" s="284" t="s">
        <v>290</v>
      </c>
      <c r="J34" s="284"/>
      <c r="K34" s="284"/>
      <c r="L34" s="284"/>
      <c r="M34" s="283">
        <v>180</v>
      </c>
      <c r="N34" s="283"/>
    </row>
    <row r="35" spans="1:14">
      <c r="A35" s="284" t="s">
        <v>291</v>
      </c>
      <c r="B35" s="284"/>
      <c r="C35" s="282">
        <v>680</v>
      </c>
      <c r="D35" s="282"/>
      <c r="E35" s="282" t="s">
        <v>292</v>
      </c>
      <c r="F35" s="217" t="s">
        <v>335</v>
      </c>
      <c r="G35" s="217"/>
      <c r="H35" s="217"/>
      <c r="I35" s="284" t="s">
        <v>293</v>
      </c>
      <c r="J35" s="284"/>
      <c r="K35" s="284"/>
      <c r="L35" s="284"/>
      <c r="M35" s="283">
        <v>4200</v>
      </c>
      <c r="N35" s="283"/>
    </row>
    <row r="36" spans="1:14">
      <c r="A36" s="284" t="s">
        <v>294</v>
      </c>
      <c r="B36" s="284"/>
      <c r="C36" s="282" t="s">
        <v>334</v>
      </c>
      <c r="D36" s="282"/>
      <c r="E36" s="282"/>
      <c r="F36" s="217"/>
      <c r="G36" s="217"/>
      <c r="H36" s="217"/>
      <c r="I36" s="284" t="s">
        <v>295</v>
      </c>
      <c r="J36" s="284"/>
      <c r="K36" s="284"/>
      <c r="L36" s="284"/>
      <c r="M36" s="285">
        <f>M35/M34</f>
        <v>23.333333333333332</v>
      </c>
      <c r="N36" s="285"/>
    </row>
    <row r="37" spans="1:14" ht="13.5" customHeight="1">
      <c r="A37" s="286"/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7"/>
    </row>
    <row r="38" spans="1:14" ht="19.5" customHeight="1">
      <c r="A38" s="288" t="s">
        <v>296</v>
      </c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90"/>
    </row>
    <row r="39" spans="1:14">
      <c r="A39" s="272" t="s">
        <v>297</v>
      </c>
      <c r="B39" s="272"/>
      <c r="C39" s="272"/>
      <c r="D39" s="272"/>
      <c r="E39" s="217" t="s">
        <v>336</v>
      </c>
      <c r="F39" s="217"/>
      <c r="G39" s="283" t="s">
        <v>169</v>
      </c>
      <c r="H39" s="283" t="s">
        <v>337</v>
      </c>
      <c r="I39" s="283"/>
      <c r="J39" s="283"/>
      <c r="K39" s="283"/>
      <c r="L39" s="283"/>
      <c r="M39" s="283"/>
      <c r="N39" s="283"/>
    </row>
    <row r="40" spans="1:14">
      <c r="A40" s="272" t="s">
        <v>298</v>
      </c>
      <c r="B40" s="272"/>
      <c r="C40" s="272"/>
      <c r="D40" s="272"/>
      <c r="E40" s="217" t="s">
        <v>336</v>
      </c>
      <c r="F40" s="217"/>
      <c r="G40" s="283"/>
      <c r="H40" s="283"/>
      <c r="I40" s="283"/>
      <c r="J40" s="283"/>
      <c r="K40" s="283"/>
      <c r="L40" s="283"/>
      <c r="M40" s="283"/>
      <c r="N40" s="283"/>
    </row>
    <row r="41" spans="1:14" ht="13.5" customHeight="1">
      <c r="A41" s="272" t="s">
        <v>299</v>
      </c>
      <c r="B41" s="272"/>
      <c r="C41" s="272"/>
      <c r="D41" s="272"/>
      <c r="E41" s="217" t="s">
        <v>336</v>
      </c>
      <c r="F41" s="217"/>
      <c r="G41" s="283"/>
      <c r="H41" s="283"/>
      <c r="I41" s="283"/>
      <c r="J41" s="283"/>
      <c r="K41" s="283"/>
      <c r="L41" s="283"/>
      <c r="M41" s="283"/>
      <c r="N41" s="283"/>
    </row>
    <row r="42" spans="1:14">
      <c r="A42" s="273" t="s">
        <v>300</v>
      </c>
      <c r="B42" s="273"/>
      <c r="C42" s="273"/>
      <c r="D42" s="273"/>
      <c r="E42" s="274">
        <v>0</v>
      </c>
      <c r="F42" s="274"/>
      <c r="G42" s="283"/>
      <c r="H42" s="283"/>
      <c r="I42" s="283"/>
      <c r="J42" s="283"/>
      <c r="K42" s="283"/>
      <c r="L42" s="283"/>
      <c r="M42" s="283"/>
      <c r="N42" s="283"/>
    </row>
    <row r="43" spans="1:14" s="19" customFormat="1">
      <c r="A43" s="275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7"/>
    </row>
    <row r="44" spans="1:14">
      <c r="A44" s="278" t="s">
        <v>301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80"/>
      <c r="M44" s="281">
        <f>M36+E42</f>
        <v>23.333333333333332</v>
      </c>
      <c r="N44" s="281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302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K27" sqref="K27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60" t="s">
        <v>303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15"/>
      <c r="S1" s="15"/>
      <c r="T1" s="15"/>
      <c r="U1" s="15"/>
    </row>
    <row r="2" spans="1:21" s="1" customFormat="1">
      <c r="A2" s="252" t="s">
        <v>139</v>
      </c>
      <c r="B2" s="252"/>
      <c r="C2" s="252"/>
      <c r="D2" s="250" t="s">
        <v>53</v>
      </c>
      <c r="E2" s="250"/>
      <c r="F2" s="250"/>
      <c r="G2" s="250"/>
      <c r="H2" s="3" t="s">
        <v>54</v>
      </c>
      <c r="I2" s="191"/>
      <c r="J2" s="191"/>
      <c r="K2" s="191"/>
      <c r="L2" s="191"/>
      <c r="M2" s="361" t="s">
        <v>232</v>
      </c>
      <c r="N2" s="361"/>
      <c r="O2" s="361"/>
      <c r="P2" s="361"/>
      <c r="Q2" s="361"/>
    </row>
    <row r="3" spans="1:21" s="1" customFormat="1">
      <c r="A3" s="238" t="s">
        <v>140</v>
      </c>
      <c r="B3" s="238"/>
      <c r="C3" s="238"/>
      <c r="D3" s="356" t="s">
        <v>341</v>
      </c>
      <c r="E3" s="356"/>
      <c r="F3" s="356"/>
      <c r="G3" s="356"/>
      <c r="H3" s="356"/>
      <c r="I3" s="356"/>
      <c r="J3" s="356"/>
      <c r="K3" s="356"/>
      <c r="L3" s="356"/>
      <c r="M3" s="252" t="s">
        <v>304</v>
      </c>
      <c r="N3" s="252"/>
      <c r="O3" s="252"/>
      <c r="P3" s="252"/>
      <c r="Q3" s="252"/>
    </row>
    <row r="4" spans="1:21" ht="13.5" customHeight="1">
      <c r="A4" s="355" t="s">
        <v>58</v>
      </c>
      <c r="B4" s="355" t="s">
        <v>60</v>
      </c>
      <c r="C4" s="355" t="s">
        <v>305</v>
      </c>
      <c r="D4" s="355" t="s">
        <v>142</v>
      </c>
      <c r="E4" s="355" t="s">
        <v>126</v>
      </c>
      <c r="F4" s="355" t="s">
        <v>306</v>
      </c>
      <c r="G4" s="355" t="s">
        <v>307</v>
      </c>
      <c r="H4" s="355" t="s">
        <v>308</v>
      </c>
      <c r="I4" s="355" t="s">
        <v>309</v>
      </c>
      <c r="J4" s="355" t="s">
        <v>310</v>
      </c>
      <c r="K4" s="355"/>
      <c r="L4" s="357" t="s">
        <v>311</v>
      </c>
      <c r="M4" s="357"/>
      <c r="N4" s="357"/>
      <c r="O4" s="358" t="s">
        <v>312</v>
      </c>
      <c r="P4" s="358" t="s">
        <v>313</v>
      </c>
      <c r="Q4" s="358" t="s">
        <v>27</v>
      </c>
    </row>
    <row r="5" spans="1:21" ht="24" customHeight="1">
      <c r="A5" s="355"/>
      <c r="B5" s="355"/>
      <c r="C5" s="355"/>
      <c r="D5" s="355"/>
      <c r="E5" s="355"/>
      <c r="F5" s="355"/>
      <c r="G5" s="355"/>
      <c r="H5" s="355"/>
      <c r="I5" s="355"/>
      <c r="J5" s="4" t="s">
        <v>67</v>
      </c>
      <c r="K5" s="4" t="s">
        <v>314</v>
      </c>
      <c r="L5" s="4" t="s">
        <v>315</v>
      </c>
      <c r="M5" s="8" t="s">
        <v>316</v>
      </c>
      <c r="N5" s="8" t="s">
        <v>89</v>
      </c>
      <c r="O5" s="359"/>
      <c r="P5" s="359"/>
      <c r="Q5" s="359"/>
    </row>
    <row r="6" spans="1:21">
      <c r="A6" s="4">
        <v>1</v>
      </c>
      <c r="B6" s="5" t="s">
        <v>77</v>
      </c>
      <c r="C6" s="5" t="s">
        <v>77</v>
      </c>
      <c r="D6" s="5" t="s">
        <v>317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318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319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320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321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322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323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324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325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54" t="s">
        <v>89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326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