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41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44" i="10"/>
  <c r="M36" i="10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/>
  <c r="V7" i="15" s="1"/>
  <c r="G7" i="15"/>
  <c r="U6" i="15"/>
  <c r="S6" i="15"/>
  <c r="P6" i="15"/>
  <c r="O6" i="15" s="1"/>
  <c r="V6" i="15" s="1"/>
  <c r="G6" i="15"/>
  <c r="I11" i="4"/>
  <c r="H11" i="4"/>
  <c r="Q10" i="4"/>
  <c r="P10" i="4"/>
  <c r="O10" i="4"/>
  <c r="P9" i="4"/>
  <c r="N9" i="4"/>
  <c r="M9" i="4"/>
  <c r="L9" i="4"/>
  <c r="P8" i="4"/>
  <c r="N8" i="4"/>
  <c r="O8" i="4" s="1"/>
  <c r="Q8" i="4" s="1"/>
  <c r="M8" i="4"/>
  <c r="L8" i="4"/>
  <c r="P7" i="4"/>
  <c r="N7" i="4"/>
  <c r="M7" i="4"/>
  <c r="L7" i="4"/>
  <c r="P6" i="4"/>
  <c r="P11" i="4" s="1"/>
  <c r="D15" i="1" s="1"/>
  <c r="N6" i="4"/>
  <c r="O6" i="4" s="1"/>
  <c r="Q6" i="4" s="1"/>
  <c r="M6" i="4"/>
  <c r="L6" i="4"/>
  <c r="P29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3" i="3" s="1"/>
  <c r="P31" i="3" s="1"/>
  <c r="D14" i="1" s="1"/>
  <c r="O11" i="2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D28" i="1"/>
  <c r="R11" i="2" l="1"/>
  <c r="D13" i="1" s="1"/>
  <c r="D12" i="1" s="1"/>
  <c r="O7" i="4"/>
  <c r="Q7" i="4" s="1"/>
  <c r="O9" i="4"/>
  <c r="Q9" i="4" s="1"/>
  <c r="T6" i="15"/>
  <c r="T7" i="15"/>
  <c r="Q11" i="4"/>
  <c r="D16" i="1" s="1"/>
  <c r="O15" i="14"/>
  <c r="Q11" i="2"/>
  <c r="D17" i="1" l="1"/>
  <c r="C8" i="9" l="1"/>
  <c r="D21" i="1" s="1"/>
  <c r="D22" i="1"/>
  <c r="C7" i="9"/>
  <c r="D20" i="1" s="1"/>
  <c r="C6" i="9"/>
  <c r="D19" i="1" s="1"/>
  <c r="D18" i="1" l="1"/>
  <c r="D23" i="1" s="1"/>
  <c r="D24" i="1" l="1"/>
  <c r="D25" i="1" l="1"/>
  <c r="D29" i="1" l="1"/>
  <c r="E29" i="1" l="1"/>
  <c r="E9" i="1"/>
  <c r="F9" i="1" s="1"/>
  <c r="G9" i="1" s="1"/>
  <c r="E14" i="1"/>
  <c r="E27" i="1"/>
  <c r="E15" i="1"/>
  <c r="E28" i="1"/>
  <c r="E26" i="1"/>
  <c r="E13" i="1"/>
  <c r="E12" i="1"/>
  <c r="E16" i="1"/>
  <c r="E17" i="1"/>
  <c r="E21" i="1"/>
  <c r="E20" i="1"/>
  <c r="E19" i="1"/>
  <c r="E22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<sst xmlns="http://schemas.openxmlformats.org/spreadsheetml/2006/main" count="867" uniqueCount="336">
  <si>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</si>
  <si>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</si>
  <si>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</si>
  <si>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</si>
  <si>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</si>
  <si>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</si>
  <si>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</si>
  <si>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</si>
  <si>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</si>
  <si>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</si>
  <si>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</si>
  <si>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</si>
  <si>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P168100000040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</si>
  <si>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</si>
  <si>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</si>
  <si>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</si>
  <si>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</si>
  <si>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</si>
  <si>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</si>
  <si>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</si>
  <si>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</si>
  <si>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</si>
  <si>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</si>
  <si>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</si>
  <si>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</si>
  <si>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</si>
  <si>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</si>
  <si>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</si>
  <si>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</si>
  <si>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</si>
  <si>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</si>
  <si>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</si>
  <si>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</si>
  <si>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</si>
  <si>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</si>
  <si>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</si>
  <si>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</si>
  <si>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</si>
  <si>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</si>
  <si>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</si>
  <si>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</si>
  <si>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</si>
  <si>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</si>
  <si>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</si>
  <si>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</si>
  <si>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</si>
  <si>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</si>
  <si>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</si>
  <si>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</si>
  <si>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</si>
  <si>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</si>
  <si>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</si>
  <si>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</si>
  <si>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</si>
  <si>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</si>
  <si>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</si>
  <si>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</si>
  <si>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>零件图号/名称:P168100000040乘客第二排三人连体座总成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</si>
  <si>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</si>
  <si>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</si>
  <si>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</si>
  <si>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</si>
  <si>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</si>
  <si>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</si>
  <si>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</si>
  <si>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</si>
  <si>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</si>
  <si>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</si>
  <si>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</si>
  <si>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</si>
  <si>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</si>
  <si>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</si>
  <si>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</si>
  <si>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</si>
  <si>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</si>
  <si>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</si>
  <si>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</si>
  <si>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</si>
  <si>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</si>
  <si>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</si>
  <si>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</si>
  <si>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</si>
  <si>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</si>
  <si>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</si>
  <si>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</si>
  <si>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</si>
  <si>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</si>
  <si>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</si>
  <si>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</si>
  <si>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</si>
  <si>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</si>
  <si>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</si>
  <si>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</si>
  <si>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</si>
  <si>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</si>
  <si>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</si>
  <si>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</si>
  <si>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</si>
  <si>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</si>
  <si>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</si>
  <si>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</si>
  <si>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</si>
  <si>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</si>
  <si>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</si>
  <si>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</si>
  <si>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</si>
  <si>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</si>
  <si>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六分坐垫骨架焊接总成</t>
  </si>
  <si>
    <t>减震垫总成</t>
  </si>
  <si>
    <t>四分坐垫锁钩总成</t>
  </si>
  <si>
    <t>四分坐垫骨架焊接总成</t>
  </si>
  <si>
    <t>中间头枕总成</t>
  </si>
  <si>
    <t>侧头枕总成</t>
  </si>
  <si>
    <t>随车件总成</t>
  </si>
  <si>
    <t>其他辅助件</t>
  </si>
  <si>
    <t>扶手总成</t>
  </si>
  <si>
    <t>坐垫和靠背EPP</t>
  </si>
  <si>
    <t>ISOFIX</t>
  </si>
  <si>
    <t>SBR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</si>
  <si>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</si>
  <si>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</si>
  <si>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</si>
  <si>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</si>
  <si>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</si>
  <si>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</si>
  <si>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</si>
  <si>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</si>
  <si>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</si>
  <si>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</si>
  <si>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</si>
  <si>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</si>
  <si>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</si>
  <si>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</si>
  <si>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</si>
  <si>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</si>
  <si>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</si>
  <si>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</si>
  <si>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</si>
  <si>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</si>
  <si>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</si>
  <si>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</si>
  <si>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</si>
  <si>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</si>
  <si>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</si>
  <si>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</si>
  <si>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</si>
  <si>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</si>
  <si>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</si>
  <si>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</si>
  <si>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</si>
  <si>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</si>
  <si>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</si>
  <si>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</si>
  <si>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</si>
  <si>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</si>
  <si>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</si>
  <si>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KM四组份发泡机</t>
  </si>
  <si>
    <t>面套</t>
  </si>
  <si>
    <t>面套裁剪</t>
  </si>
  <si>
    <t>人工电裁剪</t>
  </si>
  <si>
    <t>FJM103/GC02618-1-DQ</t>
  </si>
  <si>
    <t>面套缝制</t>
  </si>
  <si>
    <t>人工缝纫机</t>
  </si>
  <si>
    <t>组装</t>
  </si>
  <si>
    <t>装配</t>
  </si>
  <si>
    <t>组装线/检具</t>
  </si>
  <si>
    <t>21m*1.1m/GR-Aumark-CF-01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</si>
  <si>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</si>
  <si>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</si>
  <si>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</si>
  <si>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</si>
  <si>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</si>
  <si>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</si>
  <si>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</si>
  <si>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</si>
  <si>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</si>
  <si>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</si>
  <si>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</si>
  <si>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</si>
  <si>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</si>
  <si>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</si>
  <si>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</si>
  <si>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</si>
  <si>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</si>
  <si>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</si>
  <si>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</si>
  <si>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</si>
  <si>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</si>
  <si>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</si>
  <si>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</si>
  <si>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</si>
  <si>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</si>
  <si>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</si>
  <si>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</si>
  <si>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</si>
  <si>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</si>
  <si>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</si>
  <si>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</si>
  <si>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</si>
  <si>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</si>
  <si>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</si>
  <si>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</si>
  <si>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</si>
  <si>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</si>
  <si>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</si>
  <si>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</si>
  <si>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</si>
  <si>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</si>
  <si>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</si>
  <si>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</si>
  <si>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</si>
  <si>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</si>
  <si>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</si>
  <si>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</si>
  <si>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</si>
  <si>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</si>
  <si>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</si>
  <si>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</si>
  <si>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</si>
  <si>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</si>
  <si>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</si>
  <si>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</si>
  <si>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</si>
  <si>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</si>
  <si>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</si>
  <si>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</si>
  <si>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</si>
  <si>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</si>
  <si>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</si>
  <si>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</si>
  <si>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</si>
  <si>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</si>
  <si>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</si>
  <si>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</si>
  <si>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</si>
  <si>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</si>
  <si>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</si>
  <si>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</si>
  <si>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</si>
  <si>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</si>
  <si>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</si>
  <si>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</si>
  <si>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</si>
  <si>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</si>
  <si>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</si>
  <si>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</si>
  <si>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</si>
  <si>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</si>
  <si>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</si>
  <si>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</si>
  <si>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</si>
  <si>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</si>
  <si>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</si>
  <si>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</si>
  <si>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</si>
  <si>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</si>
  <si>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</si>
  <si>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</si>
  <si>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</si>
  <si>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</si>
  <si>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</si>
  <si>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</si>
  <si>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</si>
  <si>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</si>
  <si>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</si>
  <si>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</si>
  <si>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</si>
  <si>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</si>
  <si>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</si>
  <si>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</si>
  <si>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</si>
  <si>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</si>
  <si>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</si>
  <si>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</si>
  <si>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</si>
  <si>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</si>
  <si>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</si>
  <si>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</si>
  <si>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</si>
  <si>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</si>
  <si>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</si>
  <si>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</si>
  <si>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</si>
  <si>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</si>
  <si>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</si>
  <si>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</si>
  <si>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</si>
  <si>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</si>
  <si>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</si>
  <si>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</si>
  <si>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</si>
  <si>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</si>
  <si>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</si>
  <si>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</si>
  <si>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</si>
  <si>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</si>
  <si>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</si>
  <si>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</si>
  <si>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</si>
  <si>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</si>
  <si>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</si>
  <si>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</si>
  <si>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</si>
  <si>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</si>
  <si>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</si>
  <si>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</si>
  <si>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</si>
  <si>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</si>
  <si>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</si>
  <si>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</si>
  <si>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</si>
  <si>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</si>
  <si>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</si>
  <si>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</si>
  <si>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</si>
  <si>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</si>
  <si>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</si>
  <si>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</si>
  <si>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</si>
  <si>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</si>
  <si>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</si>
  <si>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</si>
  <si>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</si>
  <si>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</si>
  <si>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</si>
  <si>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P168100000040/乘客第二排三人连体座总成</t>
    <phoneticPr fontId="26" type="noConversion"/>
  </si>
  <si>
    <r>
      <t>P168100000040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乘客第二排三人连体座总成</t>
    </r>
    <phoneticPr fontId="26" type="noConversion"/>
  </si>
  <si>
    <t>/</t>
    <phoneticPr fontId="26" type="noConversion"/>
  </si>
  <si>
    <t>厢式货车</t>
    <phoneticPr fontId="26" type="noConversion"/>
  </si>
  <si>
    <t>零件图号/名称:P168100000040/乘客第二排三人连体座总成</t>
    <phoneticPr fontId="26" type="noConversion"/>
  </si>
  <si>
    <t>P168100000040/乘客第二排三人连体座总成</t>
    <phoneticPr fontId="26" type="noConversion"/>
  </si>
  <si>
    <t>/</t>
    <phoneticPr fontId="26" type="noConversion"/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</si>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</sst>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&quot;￥&quot;* #,##0.00_ ;_ &quot;￥&quot;* \-#,##0.00_ ;_ &quot;￥&quot;* &quot;-&quot;??_ ;_ @_ "/>
    <numFmt numFmtId="177" formatCode="_ * #,##0_ ;_ * \-#,##0_ ;_ * &quot;-&quot;??_ ;_ @_ "/>
    <numFmt numFmtId="178" formatCode="0_ "/>
    <numFmt numFmtId="179" formatCode="0.0_ "/>
    <numFmt numFmtId="180" formatCode="0.0%"/>
    <numFmt numFmtId="182" formatCode="0.00_ "/>
    <numFmt numFmtId="183" formatCode="#,##0.0000_ ;\-#,##0.0000\ "/>
    <numFmt numFmtId="184" formatCode="_(* #,##0.00_);_(* \(#,##0.00\);_(* &quot;-&quot;??_);_(@_)"/>
    <numFmt numFmtId="185" formatCode="0.0"/>
    <numFmt numFmtId="186" formatCode="#,##0.00_ "/>
    <numFmt numFmtId="187" formatCode="#,##0.00_ ;\-#,##0.00\ "/>
    <numFmt numFmtId="188" formatCode="0.00;[Red]0.00"/>
    <numFmt numFmtId="189" formatCode="0.0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0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4" fontId="38" fillId="0" borderId="0" applyFont="0" applyFill="0" applyBorder="0" applyAlignment="0" applyProtection="0"/>
  </cellStyleXfs>
  <cellXfs count="3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3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2" fontId="5" fillId="6" borderId="1" xfId="0" applyNumberFormat="1" applyFont="1" applyFill="1" applyBorder="1" applyAlignment="1">
      <alignment horizontal="center" vertical="center"/>
    </xf>
    <xf numFmtId="183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0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7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5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2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79" fontId="27" fillId="0" borderId="19" xfId="0" applyNumberFormat="1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2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5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2" fontId="30" fillId="3" borderId="1" xfId="6" applyNumberFormat="1" applyFont="1" applyFill="1" applyBorder="1" applyAlignment="1">
      <alignment horizontal="center" vertical="center" wrapText="1"/>
    </xf>
    <xf numFmtId="182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2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2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5" fontId="30" fillId="0" borderId="1" xfId="6" applyNumberFormat="1" applyFont="1" applyFill="1" applyBorder="1" applyAlignment="1">
      <alignment horizontal="center" vertical="center" wrapText="1"/>
    </xf>
    <xf numFmtId="182" fontId="30" fillId="7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2" fontId="30" fillId="0" borderId="1" xfId="6" applyNumberFormat="1" applyFont="1" applyFill="1" applyBorder="1" applyAlignment="1">
      <alignment horizontal="center" vertical="center" wrapText="1"/>
    </xf>
    <xf numFmtId="185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2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2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8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8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9" fontId="19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center"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6" xfId="8" applyFont="1" applyFill="1" applyBorder="1" applyAlignment="1">
      <alignment horizontal="center" vertical="center"/>
    </xf>
    <xf numFmtId="185" fontId="6" fillId="2" borderId="3" xfId="8" applyNumberFormat="1" applyFont="1" applyFill="1" applyBorder="1" applyAlignment="1">
      <alignment horizontal="center" vertical="center"/>
    </xf>
    <xf numFmtId="185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7" fontId="7" fillId="6" borderId="1" xfId="8" applyNumberFormat="1" applyFont="1" applyFill="1" applyBorder="1" applyAlignment="1">
      <alignment horizontal="center" vertical="center"/>
    </xf>
    <xf numFmtId="187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0" fontId="7" fillId="6" borderId="1" xfId="8" applyNumberFormat="1" applyFont="1" applyFill="1" applyBorder="1" applyAlignment="1">
      <alignment horizontal="center" vertical="center"/>
    </xf>
    <xf numFmtId="186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88" fontId="20" fillId="6" borderId="1" xfId="0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0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5" fontId="6" fillId="0" borderId="3" xfId="8" applyNumberFormat="1" applyFont="1" applyFill="1" applyBorder="1" applyAlignment="1">
      <alignment horizontal="center" vertical="center"/>
    </xf>
    <xf numFmtId="185" fontId="6" fillId="0" borderId="17" xfId="8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188" fontId="30" fillId="0" borderId="1" xfId="6" applyNumberFormat="1" applyFont="1" applyFill="1" applyBorder="1" applyAlignment="1">
      <alignment horizontal="center" vertical="center" wrapText="1"/>
    </xf>
    <xf numFmtId="188" fontId="30" fillId="0" borderId="1" xfId="6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33319A0%20%20&#21518;&#25490;&#24231;&#268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lifu/&#26700;&#38754;/2018.01.18/&#27491;&#39550;&#39542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2.9320987654320998</v>
          </cell>
          <cell r="U6">
            <v>1.08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T7">
            <v>0.89814814814814803</v>
          </cell>
          <cell r="U7">
            <v>0.56999999999999995</v>
          </cell>
          <cell r="V7">
            <v>0.69444444444444398</v>
          </cell>
        </row>
        <row r="8">
          <cell r="T8">
            <v>0.89814814814814803</v>
          </cell>
          <cell r="U8">
            <v>0.56999999999999995</v>
          </cell>
          <cell r="V8">
            <v>0.69444444444444398</v>
          </cell>
        </row>
        <row r="9">
          <cell r="T9">
            <v>0.92188800000000004</v>
          </cell>
          <cell r="U9">
            <v>0.14249999999999999</v>
          </cell>
          <cell r="V9">
            <v>0.14255999999999999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5" sqref="D15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0"/>
      <c r="B1" s="191" t="s">
        <v>0</v>
      </c>
      <c r="C1" s="192"/>
      <c r="D1" s="192"/>
      <c r="E1" s="192"/>
      <c r="F1" s="193"/>
      <c r="G1" s="159" t="s">
        <v>1</v>
      </c>
    </row>
    <row r="2" spans="1:7">
      <c r="A2" s="190"/>
      <c r="B2" s="194"/>
      <c r="C2" s="195"/>
      <c r="D2" s="195"/>
      <c r="E2" s="195"/>
      <c r="F2" s="196"/>
      <c r="G2" s="159" t="s">
        <v>2</v>
      </c>
    </row>
    <row r="3" spans="1:7">
      <c r="A3" s="190"/>
      <c r="B3" s="194"/>
      <c r="C3" s="195"/>
      <c r="D3" s="195"/>
      <c r="E3" s="195"/>
      <c r="F3" s="196"/>
      <c r="G3" s="159" t="s">
        <v>3</v>
      </c>
    </row>
    <row r="4" spans="1:7" s="42" customFormat="1">
      <c r="A4" s="190"/>
      <c r="B4" s="197"/>
      <c r="C4" s="198"/>
      <c r="D4" s="198"/>
      <c r="E4" s="198"/>
      <c r="F4" s="199"/>
      <c r="G4" s="160" t="s">
        <v>4</v>
      </c>
    </row>
    <row r="5" spans="1:7" s="157" customFormat="1">
      <c r="A5" s="179" t="s">
        <v>332</v>
      </c>
      <c r="B5" s="179"/>
      <c r="C5" s="179"/>
      <c r="D5" s="162" t="s">
        <v>5</v>
      </c>
      <c r="E5" s="179" t="s">
        <v>6</v>
      </c>
      <c r="F5" s="179"/>
      <c r="G5" s="179"/>
    </row>
    <row r="6" spans="1:7" s="157" customFormat="1">
      <c r="A6" s="179" t="s">
        <v>7</v>
      </c>
      <c r="B6" s="179"/>
      <c r="C6" s="179"/>
      <c r="D6" s="162" t="s">
        <v>8</v>
      </c>
      <c r="E6" s="180" t="s">
        <v>9</v>
      </c>
      <c r="F6" s="180"/>
      <c r="G6" s="161" t="s">
        <v>10</v>
      </c>
    </row>
    <row r="7" spans="1:7" s="157" customFormat="1">
      <c r="A7" s="163" t="s">
        <v>11</v>
      </c>
      <c r="B7" s="181" t="s">
        <v>12</v>
      </c>
      <c r="C7" s="181"/>
      <c r="D7" s="164" t="s">
        <v>13</v>
      </c>
      <c r="E7" s="165" t="s">
        <v>14</v>
      </c>
      <c r="F7" s="165" t="s">
        <v>15</v>
      </c>
      <c r="G7" s="165" t="s">
        <v>16</v>
      </c>
    </row>
    <row r="8" spans="1:7" s="157" customFormat="1">
      <c r="A8" s="163" t="s">
        <v>17</v>
      </c>
      <c r="B8" s="182" t="s">
        <v>18</v>
      </c>
      <c r="C8" s="182"/>
      <c r="D8" s="164" t="s">
        <v>19</v>
      </c>
      <c r="E8" s="166">
        <v>0</v>
      </c>
      <c r="F8" s="166">
        <v>0</v>
      </c>
      <c r="G8" s="166">
        <v>0</v>
      </c>
    </row>
    <row r="9" spans="1:7" s="157" customFormat="1">
      <c r="A9" s="183" t="s">
        <v>20</v>
      </c>
      <c r="B9" s="183"/>
      <c r="C9" s="183"/>
      <c r="D9" s="167" t="s">
        <v>21</v>
      </c>
      <c r="E9" s="168">
        <f>D29*(1+E8)</f>
        <v>1466.9159836021411</v>
      </c>
      <c r="F9" s="168">
        <f>E9*(1+F8)</f>
        <v>1466.9159836021411</v>
      </c>
      <c r="G9" s="168">
        <f>F9*(1+G8)</f>
        <v>1466.9159836021411</v>
      </c>
    </row>
    <row r="10" spans="1:7">
      <c r="A10" s="184" t="s">
        <v>22</v>
      </c>
      <c r="B10" s="184"/>
      <c r="C10" s="184"/>
      <c r="D10" s="184"/>
      <c r="E10" s="184"/>
      <c r="F10" s="184"/>
      <c r="G10" s="184"/>
    </row>
    <row r="11" spans="1:7">
      <c r="A11" s="169" t="s">
        <v>23</v>
      </c>
      <c r="B11" s="185" t="s">
        <v>24</v>
      </c>
      <c r="C11" s="185"/>
      <c r="D11" s="169" t="s">
        <v>25</v>
      </c>
      <c r="E11" s="186" t="s">
        <v>26</v>
      </c>
      <c r="F11" s="186"/>
      <c r="G11" s="39" t="s">
        <v>27</v>
      </c>
    </row>
    <row r="12" spans="1:7">
      <c r="A12" s="187" t="s">
        <v>28</v>
      </c>
      <c r="B12" s="187"/>
      <c r="C12" s="187"/>
      <c r="D12" s="170">
        <f>D13+D14</f>
        <v>978.93599999999992</v>
      </c>
      <c r="E12" s="188">
        <f t="shared" ref="E12:E29" si="0">D12/D$29</f>
        <v>0.66734292280062046</v>
      </c>
      <c r="F12" s="188"/>
      <c r="G12" s="39"/>
    </row>
    <row r="13" spans="1:7">
      <c r="A13" s="171">
        <v>1</v>
      </c>
      <c r="B13" s="185" t="s">
        <v>29</v>
      </c>
      <c r="C13" s="185"/>
      <c r="D13" s="172">
        <f>原材料明细!R11</f>
        <v>317.02599999999995</v>
      </c>
      <c r="E13" s="189">
        <f t="shared" si="0"/>
        <v>0.21611735337528654</v>
      </c>
      <c r="F13" s="189"/>
      <c r="G13" s="39"/>
    </row>
    <row r="14" spans="1:7">
      <c r="A14" s="171">
        <v>2</v>
      </c>
      <c r="B14" s="185" t="s">
        <v>30</v>
      </c>
      <c r="C14" s="185"/>
      <c r="D14" s="172">
        <f>外购外协件明细!P31</f>
        <v>661.91</v>
      </c>
      <c r="E14" s="189">
        <f t="shared" si="0"/>
        <v>0.45122556942533398</v>
      </c>
      <c r="F14" s="189"/>
      <c r="G14" s="39"/>
    </row>
    <row r="15" spans="1:7">
      <c r="A15" s="187" t="s">
        <v>31</v>
      </c>
      <c r="B15" s="187"/>
      <c r="C15" s="187"/>
      <c r="D15" s="170">
        <f>加工明细!P11</f>
        <v>111.34639999999999</v>
      </c>
      <c r="E15" s="188">
        <f t="shared" si="0"/>
        <v>7.5905096982159206E-2</v>
      </c>
      <c r="F15" s="188"/>
      <c r="G15" s="39"/>
    </row>
    <row r="16" spans="1:7">
      <c r="A16" s="187" t="s">
        <v>32</v>
      </c>
      <c r="B16" s="187"/>
      <c r="C16" s="187"/>
      <c r="D16" s="170">
        <f>加工明细!Q11</f>
        <v>26.634597683950602</v>
      </c>
      <c r="E16" s="188">
        <f t="shared" si="0"/>
        <v>1.8156866502024888E-2</v>
      </c>
      <c r="F16" s="188"/>
      <c r="G16" s="39"/>
    </row>
    <row r="17" spans="1:7">
      <c r="A17" s="187" t="s">
        <v>33</v>
      </c>
      <c r="B17" s="187"/>
      <c r="C17" s="187"/>
      <c r="D17" s="170">
        <f>D12+D15+D16</f>
        <v>1116.9169976839505</v>
      </c>
      <c r="E17" s="188">
        <f t="shared" si="0"/>
        <v>0.76140488628480463</v>
      </c>
      <c r="F17" s="188"/>
      <c r="G17" s="39"/>
    </row>
    <row r="18" spans="1:7">
      <c r="A18" s="187" t="s">
        <v>34</v>
      </c>
      <c r="B18" s="187"/>
      <c r="C18" s="187"/>
      <c r="D18" s="170">
        <f>D19+D20+D21</f>
        <v>78.184189837876545</v>
      </c>
      <c r="E18" s="188">
        <f t="shared" si="0"/>
        <v>5.3298342039936331E-2</v>
      </c>
      <c r="F18" s="188"/>
      <c r="G18" s="39"/>
    </row>
    <row r="19" spans="1:7">
      <c r="A19" s="171">
        <v>3</v>
      </c>
      <c r="B19" s="185" t="s">
        <v>35</v>
      </c>
      <c r="C19" s="185"/>
      <c r="D19" s="173">
        <f>期间费用!C6</f>
        <v>33.507509930518516</v>
      </c>
      <c r="E19" s="189">
        <f t="shared" si="0"/>
        <v>2.2842146588544138E-2</v>
      </c>
      <c r="F19" s="189"/>
      <c r="G19" s="39"/>
    </row>
    <row r="20" spans="1:7">
      <c r="A20" s="171">
        <v>4</v>
      </c>
      <c r="B20" s="185" t="s">
        <v>36</v>
      </c>
      <c r="C20" s="185"/>
      <c r="D20" s="173">
        <f>期间费用!C7</f>
        <v>22.338339953679011</v>
      </c>
      <c r="E20" s="189">
        <f t="shared" si="0"/>
        <v>1.5228097725696093E-2</v>
      </c>
      <c r="F20" s="189"/>
      <c r="G20" s="39"/>
    </row>
    <row r="21" spans="1:7">
      <c r="A21" s="171">
        <v>5</v>
      </c>
      <c r="B21" s="185" t="s">
        <v>37</v>
      </c>
      <c r="C21" s="185"/>
      <c r="D21" s="173">
        <f>期间费用!C8</f>
        <v>22.338339953679011</v>
      </c>
      <c r="E21" s="189">
        <f t="shared" si="0"/>
        <v>1.5228097725696093E-2</v>
      </c>
      <c r="F21" s="189"/>
      <c r="G21" s="39"/>
    </row>
    <row r="22" spans="1:7">
      <c r="A22" s="187" t="s">
        <v>38</v>
      </c>
      <c r="B22" s="187"/>
      <c r="C22" s="187"/>
      <c r="D22" s="170">
        <f>(D17)*0.05</f>
        <v>55.845849884197527</v>
      </c>
      <c r="E22" s="188">
        <f t="shared" si="0"/>
        <v>3.8070244314240234E-2</v>
      </c>
      <c r="F22" s="188"/>
      <c r="G22" s="39"/>
    </row>
    <row r="23" spans="1:7">
      <c r="A23" s="187" t="s">
        <v>39</v>
      </c>
      <c r="B23" s="187"/>
      <c r="C23" s="187"/>
      <c r="D23" s="170">
        <f>D22+D18+D17</f>
        <v>1250.9470374060245</v>
      </c>
      <c r="E23" s="188">
        <f t="shared" si="0"/>
        <v>0.85277347263898107</v>
      </c>
      <c r="F23" s="188"/>
      <c r="G23" s="39"/>
    </row>
    <row r="24" spans="1:7">
      <c r="A24" s="187" t="s">
        <v>40</v>
      </c>
      <c r="B24" s="187"/>
      <c r="C24" s="187"/>
      <c r="D24" s="170">
        <f>D23*0.13</f>
        <v>162.62311486278318</v>
      </c>
      <c r="E24" s="188">
        <f t="shared" si="0"/>
        <v>0.11086055144306754</v>
      </c>
      <c r="F24" s="188"/>
      <c r="G24" s="40" t="s">
        <v>41</v>
      </c>
    </row>
    <row r="25" spans="1:7">
      <c r="A25" s="187" t="s">
        <v>42</v>
      </c>
      <c r="B25" s="187"/>
      <c r="C25" s="187"/>
      <c r="D25" s="170">
        <f>D24+D23</f>
        <v>1413.5701522688078</v>
      </c>
      <c r="E25" s="188">
        <f t="shared" si="0"/>
        <v>0.96363402408204868</v>
      </c>
      <c r="F25" s="188"/>
      <c r="G25" s="40"/>
    </row>
    <row r="26" spans="1:7">
      <c r="A26" s="187" t="s">
        <v>43</v>
      </c>
      <c r="B26" s="187"/>
      <c r="C26" s="187"/>
      <c r="D26" s="170">
        <f>工装明细!P15</f>
        <v>21.012498000000001</v>
      </c>
      <c r="E26" s="188">
        <f t="shared" si="0"/>
        <v>1.432426821637185E-2</v>
      </c>
      <c r="F26" s="188"/>
      <c r="G26" s="40" t="s">
        <v>44</v>
      </c>
    </row>
    <row r="27" spans="1:7">
      <c r="A27" s="187" t="s">
        <v>45</v>
      </c>
      <c r="B27" s="187"/>
      <c r="C27" s="187"/>
      <c r="D27" s="170">
        <f>包装运输明细!M30</f>
        <v>9</v>
      </c>
      <c r="E27" s="188">
        <f t="shared" si="0"/>
        <v>6.1353207004396461E-3</v>
      </c>
      <c r="F27" s="188"/>
      <c r="G27" s="40" t="s">
        <v>44</v>
      </c>
    </row>
    <row r="28" spans="1:7">
      <c r="A28" s="187" t="s">
        <v>46</v>
      </c>
      <c r="B28" s="187"/>
      <c r="C28" s="187"/>
      <c r="D28" s="170">
        <f>包装运输明细!M44</f>
        <v>23.333333333333332</v>
      </c>
      <c r="E28" s="188">
        <f t="shared" si="0"/>
        <v>1.5906387001139822E-2</v>
      </c>
      <c r="F28" s="188"/>
      <c r="G28" s="40" t="s">
        <v>47</v>
      </c>
    </row>
    <row r="29" spans="1:7">
      <c r="A29" s="187" t="s">
        <v>48</v>
      </c>
      <c r="B29" s="187"/>
      <c r="C29" s="187"/>
      <c r="D29" s="174">
        <f>D25+D26+D27+D28</f>
        <v>1466.9159836021411</v>
      </c>
      <c r="E29" s="188">
        <f t="shared" si="0"/>
        <v>1</v>
      </c>
      <c r="F29" s="188"/>
      <c r="G29" s="39"/>
    </row>
    <row r="30" spans="1:7">
      <c r="B30" s="68" t="s">
        <v>49</v>
      </c>
      <c r="C30" s="68"/>
      <c r="D30" s="68"/>
    </row>
    <row r="31" spans="1:7" s="158" customFormat="1" ht="13.5" customHeight="1">
      <c r="A31" s="352" t="s">
        <v>333</v>
      </c>
      <c r="B31" s="352"/>
      <c r="C31" s="352"/>
      <c r="D31" s="353" t="s">
        <v>334</v>
      </c>
      <c r="E31" s="352" t="s">
        <v>335</v>
      </c>
      <c r="F31" s="352"/>
      <c r="G31" s="175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13" sqref="G13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7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0" t="s">
        <v>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18.75" customHeight="1">
      <c r="A2" s="201" t="s">
        <v>52</v>
      </c>
      <c r="B2" s="201"/>
      <c r="C2" s="201" t="s">
        <v>53</v>
      </c>
      <c r="D2" s="201"/>
      <c r="E2" s="201"/>
      <c r="F2" s="201"/>
      <c r="G2" s="201"/>
      <c r="H2" s="201"/>
      <c r="I2" s="20" t="s">
        <v>54</v>
      </c>
      <c r="J2" s="201" t="s">
        <v>55</v>
      </c>
      <c r="K2" s="201"/>
      <c r="L2" s="201"/>
      <c r="M2" s="201"/>
      <c r="N2" s="202" t="s">
        <v>56</v>
      </c>
      <c r="O2" s="202"/>
      <c r="P2" s="202"/>
      <c r="Q2" s="202"/>
      <c r="R2" s="202"/>
      <c r="S2" s="202"/>
    </row>
    <row r="3" spans="1:19" ht="18.75" customHeight="1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4" t="s">
        <v>58</v>
      </c>
      <c r="O3" s="204"/>
      <c r="P3" s="204"/>
      <c r="Q3" s="204"/>
      <c r="R3" s="204"/>
      <c r="S3" s="204"/>
    </row>
    <row r="4" spans="1:19" ht="18" customHeight="1">
      <c r="A4" s="206" t="s">
        <v>59</v>
      </c>
      <c r="B4" s="206" t="s">
        <v>60</v>
      </c>
      <c r="C4" s="206" t="s">
        <v>61</v>
      </c>
      <c r="D4" s="206" t="s">
        <v>62</v>
      </c>
      <c r="E4" s="205" t="s">
        <v>29</v>
      </c>
      <c r="F4" s="205"/>
      <c r="G4" s="205"/>
      <c r="H4" s="205"/>
      <c r="I4" s="205"/>
      <c r="J4" s="205"/>
      <c r="K4" s="206" t="s">
        <v>63</v>
      </c>
      <c r="L4" s="206"/>
      <c r="M4" s="206" t="s">
        <v>64</v>
      </c>
      <c r="N4" s="206"/>
      <c r="O4" s="206"/>
      <c r="P4" s="206" t="s">
        <v>65</v>
      </c>
      <c r="Q4" s="206" t="s">
        <v>66</v>
      </c>
      <c r="R4" s="206" t="s">
        <v>67</v>
      </c>
      <c r="S4" s="206" t="s">
        <v>27</v>
      </c>
    </row>
    <row r="5" spans="1:19" ht="48">
      <c r="A5" s="206"/>
      <c r="B5" s="206"/>
      <c r="C5" s="206"/>
      <c r="D5" s="206"/>
      <c r="E5" s="96" t="s">
        <v>68</v>
      </c>
      <c r="F5" s="96" t="s">
        <v>69</v>
      </c>
      <c r="G5" s="96" t="s">
        <v>70</v>
      </c>
      <c r="H5" s="96" t="s">
        <v>71</v>
      </c>
      <c r="I5" s="96" t="s">
        <v>72</v>
      </c>
      <c r="J5" s="96" t="s">
        <v>73</v>
      </c>
      <c r="K5" s="96" t="s">
        <v>68</v>
      </c>
      <c r="L5" s="96" t="s">
        <v>74</v>
      </c>
      <c r="M5" s="96" t="s">
        <v>75</v>
      </c>
      <c r="N5" s="96" t="s">
        <v>76</v>
      </c>
      <c r="O5" s="96" t="s">
        <v>77</v>
      </c>
      <c r="P5" s="206"/>
      <c r="Q5" s="206"/>
      <c r="R5" s="206"/>
      <c r="S5" s="206"/>
    </row>
    <row r="6" spans="1:19">
      <c r="A6" s="96">
        <v>1</v>
      </c>
      <c r="B6" s="96" t="s">
        <v>78</v>
      </c>
      <c r="C6" s="96" t="s">
        <v>79</v>
      </c>
      <c r="D6" s="96">
        <v>1</v>
      </c>
      <c r="E6" s="96" t="s">
        <v>80</v>
      </c>
      <c r="F6" s="96" t="s">
        <v>78</v>
      </c>
      <c r="G6" s="96" t="s">
        <v>78</v>
      </c>
      <c r="H6" s="96" t="s">
        <v>81</v>
      </c>
      <c r="I6" s="144">
        <v>22.08</v>
      </c>
      <c r="J6" s="117" t="s">
        <v>78</v>
      </c>
      <c r="K6" s="96" t="s">
        <v>78</v>
      </c>
      <c r="L6" s="96" t="s">
        <v>78</v>
      </c>
      <c r="M6" s="145">
        <v>2.5299999999999998</v>
      </c>
      <c r="N6" s="144">
        <v>0</v>
      </c>
      <c r="O6" s="146">
        <f t="shared" ref="O6:O11" si="0">N6/M6</f>
        <v>0</v>
      </c>
      <c r="P6" s="96">
        <v>0</v>
      </c>
      <c r="Q6" s="149">
        <f t="shared" ref="Q6:Q10" si="1">D6*P6*(M6-N6)</f>
        <v>0</v>
      </c>
      <c r="R6" s="144">
        <f t="shared" ref="R6:R10" si="2">D6*I6*M6-Q6</f>
        <v>55.862399999999994</v>
      </c>
      <c r="S6" s="96"/>
    </row>
    <row r="7" spans="1:19">
      <c r="A7" s="96">
        <v>2</v>
      </c>
      <c r="B7" s="96" t="s">
        <v>78</v>
      </c>
      <c r="C7" s="96" t="s">
        <v>82</v>
      </c>
      <c r="D7" s="96">
        <v>1</v>
      </c>
      <c r="E7" s="96" t="s">
        <v>80</v>
      </c>
      <c r="F7" s="96" t="s">
        <v>78</v>
      </c>
      <c r="G7" s="96" t="s">
        <v>78</v>
      </c>
      <c r="H7" s="96" t="s">
        <v>81</v>
      </c>
      <c r="I7" s="144">
        <v>22.08</v>
      </c>
      <c r="J7" s="117" t="s">
        <v>78</v>
      </c>
      <c r="K7" s="96" t="s">
        <v>78</v>
      </c>
      <c r="L7" s="96" t="s">
        <v>78</v>
      </c>
      <c r="M7" s="147">
        <v>3.87</v>
      </c>
      <c r="N7" s="144">
        <v>0</v>
      </c>
      <c r="O7" s="146">
        <f t="shared" si="0"/>
        <v>0</v>
      </c>
      <c r="P7" s="176">
        <v>0</v>
      </c>
      <c r="Q7" s="149">
        <f t="shared" si="1"/>
        <v>0</v>
      </c>
      <c r="R7" s="144">
        <f t="shared" si="2"/>
        <v>85.44959999999999</v>
      </c>
      <c r="S7" s="96"/>
    </row>
    <row r="8" spans="1:19">
      <c r="A8" s="96">
        <v>3</v>
      </c>
      <c r="B8" s="96" t="s">
        <v>78</v>
      </c>
      <c r="C8" s="176" t="s">
        <v>83</v>
      </c>
      <c r="D8" s="176">
        <v>1</v>
      </c>
      <c r="E8" s="176" t="s">
        <v>84</v>
      </c>
      <c r="F8" s="176" t="s">
        <v>331</v>
      </c>
      <c r="G8" s="176" t="s">
        <v>78</v>
      </c>
      <c r="H8" s="176" t="s">
        <v>85</v>
      </c>
      <c r="I8" s="144">
        <v>74.900000000000006</v>
      </c>
      <c r="J8" s="117" t="s">
        <v>78</v>
      </c>
      <c r="K8" s="176" t="s">
        <v>78</v>
      </c>
      <c r="L8" s="176" t="s">
        <v>78</v>
      </c>
      <c r="M8" s="350">
        <v>0.48</v>
      </c>
      <c r="N8" s="144">
        <v>0</v>
      </c>
      <c r="O8" s="146">
        <f t="shared" si="0"/>
        <v>0</v>
      </c>
      <c r="P8" s="176">
        <v>0</v>
      </c>
      <c r="Q8" s="149">
        <f t="shared" si="1"/>
        <v>0</v>
      </c>
      <c r="R8" s="144">
        <f t="shared" si="2"/>
        <v>35.951999999999998</v>
      </c>
      <c r="S8" s="96"/>
    </row>
    <row r="9" spans="1:19">
      <c r="A9" s="96">
        <v>4</v>
      </c>
      <c r="B9" s="96" t="s">
        <v>78</v>
      </c>
      <c r="C9" s="176" t="s">
        <v>86</v>
      </c>
      <c r="D9" s="176">
        <v>1</v>
      </c>
      <c r="E9" s="176" t="s">
        <v>87</v>
      </c>
      <c r="F9" s="176" t="s">
        <v>78</v>
      </c>
      <c r="G9" s="176" t="s">
        <v>78</v>
      </c>
      <c r="H9" s="176" t="s">
        <v>85</v>
      </c>
      <c r="I9" s="148" t="s">
        <v>88</v>
      </c>
      <c r="J9" s="117" t="s">
        <v>78</v>
      </c>
      <c r="K9" s="176" t="s">
        <v>78</v>
      </c>
      <c r="L9" s="138" t="s">
        <v>78</v>
      </c>
      <c r="M9" s="351">
        <v>1.04</v>
      </c>
      <c r="N9" s="148">
        <v>0</v>
      </c>
      <c r="O9" s="146">
        <f t="shared" si="0"/>
        <v>0</v>
      </c>
      <c r="P9" s="176">
        <v>0</v>
      </c>
      <c r="Q9" s="149">
        <f t="shared" si="1"/>
        <v>0</v>
      </c>
      <c r="R9" s="144">
        <f t="shared" si="2"/>
        <v>23.295999999999999</v>
      </c>
      <c r="S9" s="156"/>
    </row>
    <row r="10" spans="1:19">
      <c r="A10" s="96">
        <v>5</v>
      </c>
      <c r="B10" s="96" t="s">
        <v>78</v>
      </c>
      <c r="C10" s="176" t="s">
        <v>86</v>
      </c>
      <c r="D10" s="176">
        <v>1</v>
      </c>
      <c r="E10" s="176" t="s">
        <v>89</v>
      </c>
      <c r="F10" s="176" t="s">
        <v>78</v>
      </c>
      <c r="G10" s="176" t="s">
        <v>78</v>
      </c>
      <c r="H10" s="176" t="s">
        <v>85</v>
      </c>
      <c r="I10" s="176">
        <v>41.3</v>
      </c>
      <c r="J10" s="176" t="s">
        <v>78</v>
      </c>
      <c r="K10" s="176" t="s">
        <v>78</v>
      </c>
      <c r="L10" s="176" t="s">
        <v>78</v>
      </c>
      <c r="M10" s="350">
        <v>2.82</v>
      </c>
      <c r="N10" s="146">
        <v>0</v>
      </c>
      <c r="O10" s="146">
        <f t="shared" si="0"/>
        <v>0</v>
      </c>
      <c r="P10" s="176">
        <v>0</v>
      </c>
      <c r="Q10" s="149">
        <f t="shared" si="1"/>
        <v>0</v>
      </c>
      <c r="R10" s="144">
        <f t="shared" si="2"/>
        <v>116.46599999999998</v>
      </c>
      <c r="S10" s="156"/>
    </row>
    <row r="11" spans="1:19" ht="21" customHeight="1">
      <c r="A11" s="207" t="s">
        <v>90</v>
      </c>
      <c r="B11" s="207"/>
      <c r="C11" s="207"/>
      <c r="D11" s="176" t="s">
        <v>78</v>
      </c>
      <c r="E11" s="176" t="s">
        <v>78</v>
      </c>
      <c r="F11" s="176" t="s">
        <v>78</v>
      </c>
      <c r="G11" s="176" t="s">
        <v>78</v>
      </c>
      <c r="H11" s="176" t="s">
        <v>78</v>
      </c>
      <c r="I11" s="176" t="s">
        <v>78</v>
      </c>
      <c r="J11" s="176" t="s">
        <v>78</v>
      </c>
      <c r="K11" s="176" t="s">
        <v>78</v>
      </c>
      <c r="L11" s="176" t="s">
        <v>78</v>
      </c>
      <c r="M11" s="150">
        <f>SUM(M6:M10)</f>
        <v>10.74</v>
      </c>
      <c r="N11" s="150">
        <f>SUM(N6:N10)</f>
        <v>0</v>
      </c>
      <c r="O11" s="151">
        <f t="shared" si="0"/>
        <v>0</v>
      </c>
      <c r="P11" s="176" t="s">
        <v>78</v>
      </c>
      <c r="Q11" s="150">
        <f>SUM(Q6:Q10)</f>
        <v>0</v>
      </c>
      <c r="R11" s="150">
        <f>SUM(R6:R10)</f>
        <v>317.02599999999995</v>
      </c>
      <c r="S11" s="156"/>
    </row>
    <row r="12" spans="1:19" ht="21" customHeight="1">
      <c r="A12" s="139"/>
      <c r="B12" s="124" t="s">
        <v>91</v>
      </c>
      <c r="C12" s="139"/>
      <c r="D12" s="140"/>
      <c r="E12" s="141"/>
      <c r="F12" s="140"/>
      <c r="G12" s="141"/>
      <c r="H12" s="141"/>
      <c r="I12" s="152"/>
      <c r="J12" s="141"/>
      <c r="K12" s="141"/>
      <c r="L12" s="152"/>
      <c r="M12" s="153"/>
      <c r="N12" s="153"/>
      <c r="O12" s="154"/>
      <c r="P12" s="155"/>
      <c r="Q12" s="153"/>
      <c r="R12" s="153"/>
      <c r="S12" s="143"/>
    </row>
    <row r="13" spans="1:19" ht="27" customHeight="1">
      <c r="A13" s="208" t="s">
        <v>92</v>
      </c>
      <c r="B13" s="208"/>
      <c r="C13" s="208"/>
      <c r="D13" s="143"/>
      <c r="E13" s="143"/>
      <c r="F13" s="142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10" workbookViewId="0">
      <selection activeCell="K36" sqref="K36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7.12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09" t="s">
        <v>93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s="1" customFormat="1">
      <c r="A2" s="210" t="s">
        <v>94</v>
      </c>
      <c r="B2" s="211"/>
      <c r="C2" s="211"/>
      <c r="D2" s="211"/>
      <c r="E2" s="211"/>
      <c r="F2" s="211"/>
      <c r="G2" s="211"/>
      <c r="H2" s="212"/>
      <c r="I2" s="213" t="s">
        <v>54</v>
      </c>
      <c r="J2" s="213"/>
      <c r="K2" s="214" t="s">
        <v>55</v>
      </c>
      <c r="L2" s="214"/>
      <c r="M2" s="214"/>
      <c r="N2" s="214"/>
      <c r="O2" s="214"/>
      <c r="P2" s="215" t="s">
        <v>56</v>
      </c>
      <c r="Q2" s="215"/>
    </row>
    <row r="3" spans="1:17" s="1" customFormat="1">
      <c r="A3" s="210" t="s">
        <v>329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210" t="s">
        <v>95</v>
      </c>
      <c r="N3" s="211"/>
      <c r="O3" s="211"/>
      <c r="P3" s="211"/>
      <c r="Q3" s="212"/>
    </row>
    <row r="4" spans="1:17" ht="18.75">
      <c r="A4" s="112"/>
      <c r="B4" s="216" t="s">
        <v>96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17" s="19" customFormat="1" ht="21.75" customHeight="1">
      <c r="A5" s="205" t="s">
        <v>59</v>
      </c>
      <c r="B5" s="217" t="s">
        <v>60</v>
      </c>
      <c r="C5" s="217" t="s">
        <v>61</v>
      </c>
      <c r="D5" s="217" t="s">
        <v>97</v>
      </c>
      <c r="E5" s="218"/>
      <c r="F5" s="217" t="s">
        <v>98</v>
      </c>
      <c r="G5" s="217" t="s">
        <v>99</v>
      </c>
      <c r="H5" s="217" t="s">
        <v>73</v>
      </c>
      <c r="I5" s="205" t="s">
        <v>29</v>
      </c>
      <c r="J5" s="205"/>
      <c r="K5" s="205"/>
      <c r="L5" s="205"/>
      <c r="M5" s="205"/>
      <c r="N5" s="205"/>
      <c r="O5" s="205"/>
      <c r="P5" s="217" t="s">
        <v>100</v>
      </c>
      <c r="Q5" s="217" t="s">
        <v>27</v>
      </c>
    </row>
    <row r="6" spans="1:17" s="19" customFormat="1" ht="23.1" customHeight="1">
      <c r="A6" s="205"/>
      <c r="B6" s="218"/>
      <c r="C6" s="218"/>
      <c r="D6" s="113" t="s">
        <v>68</v>
      </c>
      <c r="E6" s="113" t="s">
        <v>74</v>
      </c>
      <c r="F6" s="218"/>
      <c r="G6" s="218"/>
      <c r="H6" s="217"/>
      <c r="I6" s="125" t="s">
        <v>101</v>
      </c>
      <c r="J6" s="125" t="s">
        <v>69</v>
      </c>
      <c r="K6" s="219" t="s">
        <v>70</v>
      </c>
      <c r="L6" s="219"/>
      <c r="M6" s="219"/>
      <c r="N6" s="125" t="s">
        <v>71</v>
      </c>
      <c r="O6" s="125" t="s">
        <v>102</v>
      </c>
      <c r="P6" s="217"/>
      <c r="Q6" s="217"/>
    </row>
    <row r="7" spans="1:17" s="68" customFormat="1">
      <c r="A7" s="39">
        <v>1</v>
      </c>
      <c r="B7" s="114" t="s">
        <v>78</v>
      </c>
      <c r="C7" s="115" t="s">
        <v>103</v>
      </c>
      <c r="D7" s="114" t="s">
        <v>78</v>
      </c>
      <c r="E7" s="114" t="s">
        <v>78</v>
      </c>
      <c r="F7" s="114">
        <v>1</v>
      </c>
      <c r="G7" s="116">
        <v>82.53</v>
      </c>
      <c r="H7" s="117" t="s">
        <v>78</v>
      </c>
      <c r="I7" s="178" t="s">
        <v>78</v>
      </c>
      <c r="J7" s="178" t="s">
        <v>78</v>
      </c>
      <c r="K7" s="219" t="s">
        <v>78</v>
      </c>
      <c r="L7" s="219"/>
      <c r="M7" s="219"/>
      <c r="N7" s="178" t="s">
        <v>78</v>
      </c>
      <c r="O7" s="178" t="s">
        <v>78</v>
      </c>
      <c r="P7" s="126">
        <f>G7*F7</f>
        <v>82.53</v>
      </c>
      <c r="Q7" s="132"/>
    </row>
    <row r="8" spans="1:17" s="68" customFormat="1">
      <c r="A8" s="39">
        <v>2</v>
      </c>
      <c r="B8" s="114" t="s">
        <v>78</v>
      </c>
      <c r="C8" s="115" t="s">
        <v>104</v>
      </c>
      <c r="D8" s="114" t="s">
        <v>78</v>
      </c>
      <c r="E8" s="114" t="s">
        <v>78</v>
      </c>
      <c r="F8" s="114">
        <v>3</v>
      </c>
      <c r="G8" s="116">
        <v>2.75</v>
      </c>
      <c r="H8" s="117" t="s">
        <v>78</v>
      </c>
      <c r="I8" s="178" t="s">
        <v>78</v>
      </c>
      <c r="J8" s="178" t="s">
        <v>78</v>
      </c>
      <c r="K8" s="219" t="s">
        <v>78</v>
      </c>
      <c r="L8" s="219"/>
      <c r="M8" s="219"/>
      <c r="N8" s="178" t="s">
        <v>78</v>
      </c>
      <c r="O8" s="178" t="s">
        <v>78</v>
      </c>
      <c r="P8" s="126">
        <f t="shared" ref="P8:P22" si="0">G8*F8</f>
        <v>8.25</v>
      </c>
      <c r="Q8" s="132"/>
    </row>
    <row r="9" spans="1:17" s="68" customFormat="1">
      <c r="A9" s="39">
        <v>3</v>
      </c>
      <c r="B9" s="114" t="s">
        <v>78</v>
      </c>
      <c r="C9" s="115" t="s">
        <v>105</v>
      </c>
      <c r="D9" s="114" t="s">
        <v>78</v>
      </c>
      <c r="E9" s="114" t="s">
        <v>78</v>
      </c>
      <c r="F9" s="114">
        <v>3</v>
      </c>
      <c r="G9" s="116">
        <v>2.2999999999999998</v>
      </c>
      <c r="H9" s="117" t="s">
        <v>78</v>
      </c>
      <c r="I9" s="178" t="s">
        <v>78</v>
      </c>
      <c r="J9" s="178" t="s">
        <v>78</v>
      </c>
      <c r="K9" s="219" t="s">
        <v>78</v>
      </c>
      <c r="L9" s="219"/>
      <c r="M9" s="219"/>
      <c r="N9" s="178" t="s">
        <v>78</v>
      </c>
      <c r="O9" s="178" t="s">
        <v>78</v>
      </c>
      <c r="P9" s="126">
        <f t="shared" si="0"/>
        <v>6.8999999999999995</v>
      </c>
      <c r="Q9" s="132"/>
    </row>
    <row r="10" spans="1:17" s="68" customFormat="1">
      <c r="A10" s="39">
        <v>4</v>
      </c>
      <c r="B10" s="114" t="s">
        <v>78</v>
      </c>
      <c r="C10" s="115" t="s">
        <v>106</v>
      </c>
      <c r="D10" s="114" t="s">
        <v>78</v>
      </c>
      <c r="E10" s="114" t="s">
        <v>78</v>
      </c>
      <c r="F10" s="114">
        <v>1</v>
      </c>
      <c r="G10" s="116">
        <v>2.37</v>
      </c>
      <c r="H10" s="117" t="s">
        <v>78</v>
      </c>
      <c r="I10" s="178" t="s">
        <v>78</v>
      </c>
      <c r="J10" s="178" t="s">
        <v>78</v>
      </c>
      <c r="K10" s="219" t="s">
        <v>78</v>
      </c>
      <c r="L10" s="219"/>
      <c r="M10" s="219"/>
      <c r="N10" s="178" t="s">
        <v>78</v>
      </c>
      <c r="O10" s="178" t="s">
        <v>78</v>
      </c>
      <c r="P10" s="126">
        <f t="shared" si="0"/>
        <v>2.37</v>
      </c>
      <c r="Q10" s="132"/>
    </row>
    <row r="11" spans="1:17" s="68" customFormat="1">
      <c r="A11" s="39">
        <v>5</v>
      </c>
      <c r="B11" s="114" t="s">
        <v>78</v>
      </c>
      <c r="C11" s="115" t="s">
        <v>107</v>
      </c>
      <c r="D11" s="114" t="s">
        <v>78</v>
      </c>
      <c r="E11" s="114" t="s">
        <v>78</v>
      </c>
      <c r="F11" s="114">
        <v>1</v>
      </c>
      <c r="G11" s="116">
        <v>42.86</v>
      </c>
      <c r="H11" s="117" t="s">
        <v>78</v>
      </c>
      <c r="I11" s="178" t="s">
        <v>78</v>
      </c>
      <c r="J11" s="178" t="s">
        <v>78</v>
      </c>
      <c r="K11" s="219" t="s">
        <v>78</v>
      </c>
      <c r="L11" s="219"/>
      <c r="M11" s="219"/>
      <c r="N11" s="178" t="s">
        <v>78</v>
      </c>
      <c r="O11" s="178" t="s">
        <v>78</v>
      </c>
      <c r="P11" s="126">
        <f t="shared" si="0"/>
        <v>42.86</v>
      </c>
      <c r="Q11" s="132"/>
    </row>
    <row r="12" spans="1:17" s="68" customFormat="1">
      <c r="A12" s="39">
        <v>6</v>
      </c>
      <c r="B12" s="114" t="s">
        <v>78</v>
      </c>
      <c r="C12" s="115" t="s">
        <v>108</v>
      </c>
      <c r="D12" s="114" t="s">
        <v>78</v>
      </c>
      <c r="E12" s="114" t="s">
        <v>78</v>
      </c>
      <c r="F12" s="114">
        <v>2</v>
      </c>
      <c r="G12" s="116">
        <v>0.72</v>
      </c>
      <c r="H12" s="117" t="s">
        <v>78</v>
      </c>
      <c r="I12" s="178" t="s">
        <v>78</v>
      </c>
      <c r="J12" s="178" t="s">
        <v>78</v>
      </c>
      <c r="K12" s="219" t="s">
        <v>78</v>
      </c>
      <c r="L12" s="219"/>
      <c r="M12" s="219"/>
      <c r="N12" s="178" t="s">
        <v>78</v>
      </c>
      <c r="O12" s="178" t="s">
        <v>78</v>
      </c>
      <c r="P12" s="126">
        <f t="shared" si="0"/>
        <v>1.44</v>
      </c>
      <c r="Q12" s="132"/>
    </row>
    <row r="13" spans="1:17" s="68" customFormat="1">
      <c r="A13" s="39">
        <v>7</v>
      </c>
      <c r="B13" s="114" t="s">
        <v>78</v>
      </c>
      <c r="C13" s="115" t="s">
        <v>109</v>
      </c>
      <c r="D13" s="114" t="s">
        <v>78</v>
      </c>
      <c r="E13" s="114" t="s">
        <v>78</v>
      </c>
      <c r="F13" s="114">
        <v>1</v>
      </c>
      <c r="G13" s="116">
        <v>2.37</v>
      </c>
      <c r="H13" s="117" t="s">
        <v>78</v>
      </c>
      <c r="I13" s="178" t="s">
        <v>78</v>
      </c>
      <c r="J13" s="178" t="s">
        <v>78</v>
      </c>
      <c r="K13" s="219" t="s">
        <v>78</v>
      </c>
      <c r="L13" s="219"/>
      <c r="M13" s="219"/>
      <c r="N13" s="178" t="s">
        <v>78</v>
      </c>
      <c r="O13" s="178" t="s">
        <v>78</v>
      </c>
      <c r="P13" s="126">
        <f t="shared" si="0"/>
        <v>2.37</v>
      </c>
      <c r="Q13" s="132"/>
    </row>
    <row r="14" spans="1:17" s="68" customFormat="1">
      <c r="A14" s="39">
        <v>8</v>
      </c>
      <c r="B14" s="114" t="s">
        <v>78</v>
      </c>
      <c r="C14" s="115" t="s">
        <v>110</v>
      </c>
      <c r="D14" s="114" t="s">
        <v>78</v>
      </c>
      <c r="E14" s="114" t="s">
        <v>78</v>
      </c>
      <c r="F14" s="114">
        <v>1</v>
      </c>
      <c r="G14" s="116">
        <v>30.7</v>
      </c>
      <c r="H14" s="117" t="s">
        <v>78</v>
      </c>
      <c r="I14" s="178" t="s">
        <v>78</v>
      </c>
      <c r="J14" s="178" t="s">
        <v>78</v>
      </c>
      <c r="K14" s="219" t="s">
        <v>78</v>
      </c>
      <c r="L14" s="219"/>
      <c r="M14" s="219"/>
      <c r="N14" s="178" t="s">
        <v>78</v>
      </c>
      <c r="O14" s="178" t="s">
        <v>78</v>
      </c>
      <c r="P14" s="126">
        <f t="shared" si="0"/>
        <v>30.7</v>
      </c>
      <c r="Q14" s="132"/>
    </row>
    <row r="15" spans="1:17" s="68" customFormat="1">
      <c r="A15" s="39">
        <v>9</v>
      </c>
      <c r="B15" s="114" t="s">
        <v>78</v>
      </c>
      <c r="C15" s="115" t="s">
        <v>111</v>
      </c>
      <c r="D15" s="114" t="s">
        <v>78</v>
      </c>
      <c r="E15" s="114" t="s">
        <v>78</v>
      </c>
      <c r="F15" s="114">
        <v>1</v>
      </c>
      <c r="G15" s="116">
        <v>15</v>
      </c>
      <c r="H15" s="117" t="s">
        <v>78</v>
      </c>
      <c r="I15" s="178" t="s">
        <v>78</v>
      </c>
      <c r="J15" s="178" t="s">
        <v>78</v>
      </c>
      <c r="K15" s="219" t="s">
        <v>78</v>
      </c>
      <c r="L15" s="219"/>
      <c r="M15" s="219"/>
      <c r="N15" s="178" t="s">
        <v>78</v>
      </c>
      <c r="O15" s="178" t="s">
        <v>78</v>
      </c>
      <c r="P15" s="126">
        <f t="shared" si="0"/>
        <v>15</v>
      </c>
      <c r="Q15" s="132"/>
    </row>
    <row r="16" spans="1:17" s="68" customFormat="1">
      <c r="A16" s="39">
        <v>10</v>
      </c>
      <c r="B16" s="114" t="s">
        <v>78</v>
      </c>
      <c r="C16" s="115" t="s">
        <v>112</v>
      </c>
      <c r="D16" s="114" t="s">
        <v>78</v>
      </c>
      <c r="E16" s="114" t="s">
        <v>78</v>
      </c>
      <c r="F16" s="114">
        <v>2</v>
      </c>
      <c r="G16" s="116">
        <v>18</v>
      </c>
      <c r="H16" s="117" t="s">
        <v>78</v>
      </c>
      <c r="I16" s="178" t="s">
        <v>78</v>
      </c>
      <c r="J16" s="178" t="s">
        <v>78</v>
      </c>
      <c r="K16" s="219" t="s">
        <v>78</v>
      </c>
      <c r="L16" s="219"/>
      <c r="M16" s="219"/>
      <c r="N16" s="178" t="s">
        <v>78</v>
      </c>
      <c r="O16" s="178" t="s">
        <v>78</v>
      </c>
      <c r="P16" s="126">
        <f t="shared" si="0"/>
        <v>36</v>
      </c>
      <c r="Q16" s="132"/>
    </row>
    <row r="17" spans="1:17" s="68" customFormat="1">
      <c r="A17" s="39">
        <v>11</v>
      </c>
      <c r="B17" s="114" t="s">
        <v>78</v>
      </c>
      <c r="C17" s="115" t="s">
        <v>113</v>
      </c>
      <c r="D17" s="114" t="s">
        <v>78</v>
      </c>
      <c r="E17" s="114" t="s">
        <v>78</v>
      </c>
      <c r="F17" s="114">
        <v>1</v>
      </c>
      <c r="G17" s="116">
        <v>8</v>
      </c>
      <c r="H17" s="117" t="s">
        <v>78</v>
      </c>
      <c r="I17" s="178" t="s">
        <v>78</v>
      </c>
      <c r="J17" s="178" t="s">
        <v>78</v>
      </c>
      <c r="K17" s="219" t="s">
        <v>78</v>
      </c>
      <c r="L17" s="219"/>
      <c r="M17" s="219"/>
      <c r="N17" s="178" t="s">
        <v>78</v>
      </c>
      <c r="O17" s="178" t="s">
        <v>78</v>
      </c>
      <c r="P17" s="126">
        <f t="shared" si="0"/>
        <v>8</v>
      </c>
      <c r="Q17" s="132"/>
    </row>
    <row r="18" spans="1:17" s="68" customFormat="1">
      <c r="A18" s="39">
        <v>12</v>
      </c>
      <c r="B18" s="114" t="s">
        <v>78</v>
      </c>
      <c r="C18" s="115" t="s">
        <v>114</v>
      </c>
      <c r="D18" s="114" t="s">
        <v>78</v>
      </c>
      <c r="E18" s="114" t="s">
        <v>78</v>
      </c>
      <c r="F18" s="114">
        <v>1</v>
      </c>
      <c r="G18" s="116">
        <v>14.6</v>
      </c>
      <c r="H18" s="117" t="s">
        <v>78</v>
      </c>
      <c r="I18" s="178" t="s">
        <v>78</v>
      </c>
      <c r="J18" s="178" t="s">
        <v>78</v>
      </c>
      <c r="K18" s="219" t="s">
        <v>78</v>
      </c>
      <c r="L18" s="219"/>
      <c r="M18" s="219"/>
      <c r="N18" s="178" t="s">
        <v>78</v>
      </c>
      <c r="O18" s="178" t="s">
        <v>78</v>
      </c>
      <c r="P18" s="126">
        <f t="shared" si="0"/>
        <v>14.6</v>
      </c>
      <c r="Q18" s="132"/>
    </row>
    <row r="19" spans="1:17" s="68" customFormat="1">
      <c r="A19" s="39">
        <v>13</v>
      </c>
      <c r="B19" s="114" t="s">
        <v>78</v>
      </c>
      <c r="C19" s="115" t="s">
        <v>115</v>
      </c>
      <c r="D19" s="114" t="s">
        <v>78</v>
      </c>
      <c r="E19" s="114" t="s">
        <v>78</v>
      </c>
      <c r="F19" s="114">
        <v>1</v>
      </c>
      <c r="G19" s="116">
        <v>112.42</v>
      </c>
      <c r="H19" s="117" t="s">
        <v>78</v>
      </c>
      <c r="I19" s="178" t="s">
        <v>78</v>
      </c>
      <c r="J19" s="178" t="s">
        <v>78</v>
      </c>
      <c r="K19" s="219" t="s">
        <v>78</v>
      </c>
      <c r="L19" s="219"/>
      <c r="M19" s="219"/>
      <c r="N19" s="178" t="s">
        <v>78</v>
      </c>
      <c r="O19" s="178" t="s">
        <v>78</v>
      </c>
      <c r="P19" s="126">
        <f t="shared" si="0"/>
        <v>112.42</v>
      </c>
      <c r="Q19" s="132"/>
    </row>
    <row r="20" spans="1:17" s="68" customFormat="1">
      <c r="A20" s="39">
        <v>14</v>
      </c>
      <c r="B20" s="114" t="s">
        <v>78</v>
      </c>
      <c r="C20" s="115" t="s">
        <v>116</v>
      </c>
      <c r="D20" s="114" t="s">
        <v>78</v>
      </c>
      <c r="E20" s="114" t="s">
        <v>78</v>
      </c>
      <c r="F20" s="114">
        <v>1</v>
      </c>
      <c r="G20" s="116">
        <v>185.47</v>
      </c>
      <c r="H20" s="117" t="s">
        <v>78</v>
      </c>
      <c r="I20" s="178" t="s">
        <v>78</v>
      </c>
      <c r="J20" s="178" t="s">
        <v>78</v>
      </c>
      <c r="K20" s="219" t="s">
        <v>78</v>
      </c>
      <c r="L20" s="219"/>
      <c r="M20" s="219"/>
      <c r="N20" s="178" t="s">
        <v>78</v>
      </c>
      <c r="O20" s="178" t="s">
        <v>78</v>
      </c>
      <c r="P20" s="126">
        <f t="shared" si="0"/>
        <v>185.47</v>
      </c>
      <c r="Q20" s="132"/>
    </row>
    <row r="21" spans="1:17" s="68" customFormat="1">
      <c r="A21" s="39">
        <v>15</v>
      </c>
      <c r="B21" s="114" t="s">
        <v>78</v>
      </c>
      <c r="C21" s="115" t="s">
        <v>117</v>
      </c>
      <c r="D21" s="114" t="s">
        <v>78</v>
      </c>
      <c r="E21" s="114" t="s">
        <v>78</v>
      </c>
      <c r="F21" s="114">
        <v>2</v>
      </c>
      <c r="G21" s="116">
        <v>2.5</v>
      </c>
      <c r="H21" s="117" t="s">
        <v>78</v>
      </c>
      <c r="I21" s="178" t="s">
        <v>78</v>
      </c>
      <c r="J21" s="178" t="s">
        <v>78</v>
      </c>
      <c r="K21" s="219" t="s">
        <v>78</v>
      </c>
      <c r="L21" s="219"/>
      <c r="M21" s="219"/>
      <c r="N21" s="178" t="s">
        <v>78</v>
      </c>
      <c r="O21" s="178" t="s">
        <v>78</v>
      </c>
      <c r="P21" s="126">
        <f t="shared" si="0"/>
        <v>5</v>
      </c>
      <c r="Q21" s="132"/>
    </row>
    <row r="22" spans="1:17" s="68" customFormat="1">
      <c r="A22" s="39">
        <v>16</v>
      </c>
      <c r="B22" s="114" t="s">
        <v>78</v>
      </c>
      <c r="C22" s="115" t="s">
        <v>118</v>
      </c>
      <c r="D22" s="114" t="s">
        <v>78</v>
      </c>
      <c r="E22" s="114" t="s">
        <v>78</v>
      </c>
      <c r="F22" s="114">
        <v>3</v>
      </c>
      <c r="G22" s="116">
        <v>36</v>
      </c>
      <c r="H22" s="117" t="s">
        <v>78</v>
      </c>
      <c r="I22" s="178" t="s">
        <v>78</v>
      </c>
      <c r="J22" s="178" t="s">
        <v>78</v>
      </c>
      <c r="K22" s="219" t="s">
        <v>78</v>
      </c>
      <c r="L22" s="219"/>
      <c r="M22" s="219"/>
      <c r="N22" s="178" t="s">
        <v>78</v>
      </c>
      <c r="O22" s="178" t="s">
        <v>78</v>
      </c>
      <c r="P22" s="126">
        <f t="shared" si="0"/>
        <v>108</v>
      </c>
      <c r="Q22" s="132"/>
    </row>
    <row r="23" spans="1:17">
      <c r="A23" s="39">
        <v>16</v>
      </c>
      <c r="B23" s="118" t="s">
        <v>90</v>
      </c>
      <c r="C23" s="114" t="s">
        <v>78</v>
      </c>
      <c r="D23" s="114" t="s">
        <v>78</v>
      </c>
      <c r="E23" s="114" t="s">
        <v>78</v>
      </c>
      <c r="F23" s="114" t="s">
        <v>78</v>
      </c>
      <c r="G23" s="114" t="s">
        <v>78</v>
      </c>
      <c r="H23" s="119" t="s">
        <v>78</v>
      </c>
      <c r="I23" s="178" t="s">
        <v>78</v>
      </c>
      <c r="J23" s="178" t="s">
        <v>78</v>
      </c>
      <c r="K23" s="219" t="s">
        <v>78</v>
      </c>
      <c r="L23" s="219"/>
      <c r="M23" s="219"/>
      <c r="N23" s="178" t="s">
        <v>78</v>
      </c>
      <c r="O23" s="177" t="s">
        <v>78</v>
      </c>
      <c r="P23" s="127">
        <f>SUM(P7:P22)</f>
        <v>661.91</v>
      </c>
      <c r="Q23" s="133"/>
    </row>
    <row r="25" spans="1:17" ht="18.75">
      <c r="B25" s="220" t="s">
        <v>119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</row>
    <row r="26" spans="1:17" s="19" customFormat="1" ht="13.5" customHeight="1">
      <c r="A26" s="205" t="s">
        <v>59</v>
      </c>
      <c r="B26" s="217" t="s">
        <v>60</v>
      </c>
      <c r="C26" s="217" t="s">
        <v>61</v>
      </c>
      <c r="D26" s="217" t="s">
        <v>120</v>
      </c>
      <c r="E26" s="218"/>
      <c r="F26" s="217" t="s">
        <v>98</v>
      </c>
      <c r="G26" s="217" t="s">
        <v>121</v>
      </c>
      <c r="H26" s="224" t="s">
        <v>122</v>
      </c>
      <c r="I26" s="217" t="s">
        <v>123</v>
      </c>
      <c r="J26" s="217"/>
      <c r="K26" s="217"/>
      <c r="L26" s="217"/>
      <c r="M26" s="217"/>
      <c r="N26" s="217"/>
      <c r="O26" s="217"/>
      <c r="P26" s="217" t="s">
        <v>100</v>
      </c>
      <c r="Q26" s="217" t="s">
        <v>27</v>
      </c>
    </row>
    <row r="27" spans="1:17" s="19" customFormat="1" ht="24" customHeight="1">
      <c r="A27" s="205"/>
      <c r="B27" s="218"/>
      <c r="C27" s="218"/>
      <c r="D27" s="113" t="s">
        <v>68</v>
      </c>
      <c r="E27" s="113" t="s">
        <v>74</v>
      </c>
      <c r="F27" s="218"/>
      <c r="G27" s="218"/>
      <c r="H27" s="225"/>
      <c r="I27" s="128" t="s">
        <v>124</v>
      </c>
      <c r="J27" s="128" t="s">
        <v>125</v>
      </c>
      <c r="K27" s="128" t="s">
        <v>126</v>
      </c>
      <c r="L27" s="113" t="s">
        <v>127</v>
      </c>
      <c r="M27" s="113" t="s">
        <v>128</v>
      </c>
      <c r="N27" s="113" t="s">
        <v>129</v>
      </c>
      <c r="O27" s="113" t="s">
        <v>130</v>
      </c>
      <c r="P27" s="217"/>
      <c r="Q27" s="217"/>
    </row>
    <row r="28" spans="1:17">
      <c r="A28" s="114" t="s">
        <v>78</v>
      </c>
      <c r="B28" s="114" t="s">
        <v>78</v>
      </c>
      <c r="C28" s="114" t="s">
        <v>78</v>
      </c>
      <c r="D28" s="114" t="s">
        <v>78</v>
      </c>
      <c r="E28" s="114" t="s">
        <v>78</v>
      </c>
      <c r="F28" s="114" t="s">
        <v>78</v>
      </c>
      <c r="G28" s="114" t="s">
        <v>78</v>
      </c>
      <c r="H28" s="114" t="s">
        <v>78</v>
      </c>
      <c r="I28" s="114" t="s">
        <v>78</v>
      </c>
      <c r="J28" s="114" t="s">
        <v>78</v>
      </c>
      <c r="K28" s="114" t="s">
        <v>78</v>
      </c>
      <c r="L28" s="114" t="s">
        <v>78</v>
      </c>
      <c r="M28" s="114" t="s">
        <v>78</v>
      </c>
      <c r="N28" s="114" t="s">
        <v>78</v>
      </c>
      <c r="O28" s="114" t="s">
        <v>78</v>
      </c>
      <c r="P28" s="129"/>
      <c r="Q28" s="113"/>
    </row>
    <row r="29" spans="1:17">
      <c r="A29" s="114" t="s">
        <v>78</v>
      </c>
      <c r="B29" s="118" t="s">
        <v>90</v>
      </c>
      <c r="C29" s="114" t="s">
        <v>78</v>
      </c>
      <c r="D29" s="114" t="s">
        <v>78</v>
      </c>
      <c r="E29" s="114" t="s">
        <v>78</v>
      </c>
      <c r="F29" s="114" t="s">
        <v>78</v>
      </c>
      <c r="G29" s="114" t="s">
        <v>78</v>
      </c>
      <c r="H29" s="114" t="s">
        <v>78</v>
      </c>
      <c r="I29" s="114" t="s">
        <v>78</v>
      </c>
      <c r="J29" s="114" t="s">
        <v>78</v>
      </c>
      <c r="K29" s="114" t="s">
        <v>78</v>
      </c>
      <c r="L29" s="114" t="s">
        <v>78</v>
      </c>
      <c r="M29" s="114" t="s">
        <v>78</v>
      </c>
      <c r="N29" s="114" t="s">
        <v>78</v>
      </c>
      <c r="O29" s="114" t="s">
        <v>78</v>
      </c>
      <c r="P29" s="127">
        <f>SUM(P28:P28)</f>
        <v>0</v>
      </c>
      <c r="Q29" s="134"/>
    </row>
    <row r="30" spans="1:17" ht="15">
      <c r="A30" s="19"/>
      <c r="B30" s="120"/>
      <c r="C30" s="121"/>
      <c r="D30" s="122"/>
      <c r="E30" s="122"/>
      <c r="F30" s="123"/>
      <c r="G30" s="123"/>
      <c r="H30" s="123"/>
      <c r="I30" s="130"/>
      <c r="J30" s="122"/>
      <c r="K30" s="122"/>
      <c r="L30" s="131"/>
      <c r="M30" s="131"/>
      <c r="N30" s="131"/>
      <c r="O30" s="131"/>
      <c r="P30" s="131"/>
      <c r="Q30" s="135"/>
    </row>
    <row r="31" spans="1:17" ht="18.75">
      <c r="A31" s="221" t="s">
        <v>131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  <c r="P31" s="127">
        <f>P23+P29</f>
        <v>661.91</v>
      </c>
      <c r="Q31" s="136"/>
    </row>
    <row r="32" spans="1:17">
      <c r="B32" s="124" t="s">
        <v>132</v>
      </c>
    </row>
    <row r="33" spans="3:3">
      <c r="C33" s="68" t="s">
        <v>133</v>
      </c>
    </row>
  </sheetData>
  <mergeCells count="48">
    <mergeCell ref="D26:E26"/>
    <mergeCell ref="I26:O26"/>
    <mergeCell ref="P26:P27"/>
    <mergeCell ref="Q26:Q27"/>
    <mergeCell ref="A31:O31"/>
    <mergeCell ref="A26:A27"/>
    <mergeCell ref="B26:B27"/>
    <mergeCell ref="C26:C27"/>
    <mergeCell ref="F26:F27"/>
    <mergeCell ref="G26:G27"/>
    <mergeCell ref="H26:H27"/>
    <mergeCell ref="K17:M17"/>
    <mergeCell ref="K18:M18"/>
    <mergeCell ref="K19:M19"/>
    <mergeCell ref="K20:M20"/>
    <mergeCell ref="B25:Q25"/>
    <mergeCell ref="K21:M21"/>
    <mergeCell ref="K22:M22"/>
    <mergeCell ref="K23:M23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H15" sqref="H15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26" t="s">
        <v>134</v>
      </c>
      <c r="B1" s="226"/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s="1" customFormat="1">
      <c r="A2" s="228" t="s">
        <v>135</v>
      </c>
      <c r="B2" s="229"/>
      <c r="C2" s="230"/>
      <c r="D2" s="231" t="s">
        <v>53</v>
      </c>
      <c r="E2" s="231"/>
      <c r="F2" s="231"/>
      <c r="G2" s="231"/>
      <c r="H2" s="231"/>
      <c r="I2" s="231"/>
      <c r="J2" s="3" t="s">
        <v>54</v>
      </c>
      <c r="K2" s="190" t="s">
        <v>55</v>
      </c>
      <c r="L2" s="190"/>
      <c r="M2" s="190"/>
      <c r="N2" s="190"/>
      <c r="O2" s="232" t="s">
        <v>56</v>
      </c>
      <c r="P2" s="232"/>
      <c r="Q2" s="232"/>
    </row>
    <row r="3" spans="1:17" s="1" customFormat="1">
      <c r="A3" s="213" t="s">
        <v>136</v>
      </c>
      <c r="B3" s="213"/>
      <c r="C3" s="213"/>
      <c r="D3" s="233" t="s">
        <v>330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 t="s">
        <v>95</v>
      </c>
      <c r="P3" s="234"/>
      <c r="Q3" s="234"/>
    </row>
    <row r="4" spans="1:17" s="81" customFormat="1" ht="27" customHeight="1">
      <c r="A4" s="236" t="s">
        <v>59</v>
      </c>
      <c r="B4" s="236" t="s">
        <v>60</v>
      </c>
      <c r="C4" s="236" t="s">
        <v>61</v>
      </c>
      <c r="D4" s="236" t="s">
        <v>137</v>
      </c>
      <c r="E4" s="235" t="s">
        <v>138</v>
      </c>
      <c r="F4" s="235" t="s">
        <v>139</v>
      </c>
      <c r="G4" s="235"/>
      <c r="H4" s="235" t="s">
        <v>140</v>
      </c>
      <c r="I4" s="235" t="s">
        <v>141</v>
      </c>
      <c r="J4" s="235" t="s">
        <v>142</v>
      </c>
      <c r="K4" s="205" t="s">
        <v>143</v>
      </c>
      <c r="L4" s="205"/>
      <c r="M4" s="205"/>
      <c r="N4" s="205"/>
      <c r="O4" s="205"/>
      <c r="P4" s="235" t="s">
        <v>144</v>
      </c>
      <c r="Q4" s="235"/>
    </row>
    <row r="5" spans="1:17" s="81" customFormat="1" ht="33.75" customHeight="1">
      <c r="A5" s="236"/>
      <c r="B5" s="236"/>
      <c r="C5" s="236"/>
      <c r="D5" s="236"/>
      <c r="E5" s="235"/>
      <c r="F5" s="94" t="s">
        <v>145</v>
      </c>
      <c r="G5" s="94" t="s">
        <v>70</v>
      </c>
      <c r="H5" s="235"/>
      <c r="I5" s="235"/>
      <c r="J5" s="235"/>
      <c r="K5" s="94" t="s">
        <v>146</v>
      </c>
      <c r="L5" s="94" t="s">
        <v>147</v>
      </c>
      <c r="M5" s="94" t="s">
        <v>148</v>
      </c>
      <c r="N5" s="94" t="s">
        <v>149</v>
      </c>
      <c r="O5" s="94" t="s">
        <v>150</v>
      </c>
      <c r="P5" s="94" t="s">
        <v>151</v>
      </c>
      <c r="Q5" s="94" t="s">
        <v>152</v>
      </c>
    </row>
    <row r="6" spans="1:17" s="81" customFormat="1" ht="12">
      <c r="A6" s="95">
        <v>1</v>
      </c>
      <c r="B6" s="96" t="s">
        <v>78</v>
      </c>
      <c r="C6" s="74" t="s">
        <v>153</v>
      </c>
      <c r="D6" s="97">
        <v>1</v>
      </c>
      <c r="E6" s="98" t="s">
        <v>154</v>
      </c>
      <c r="F6" s="98" t="s">
        <v>155</v>
      </c>
      <c r="G6" s="98" t="s">
        <v>156</v>
      </c>
      <c r="H6" s="98">
        <v>1.6</v>
      </c>
      <c r="I6" s="98">
        <v>14</v>
      </c>
      <c r="J6" s="104">
        <v>0.56799999999999995</v>
      </c>
      <c r="K6" s="104">
        <v>0.1</v>
      </c>
      <c r="L6" s="104">
        <f>[1]制造费率测算明细!T6</f>
        <v>2.9320987654320998</v>
      </c>
      <c r="M6" s="104">
        <f>[1]制造费率测算明细!U6</f>
        <v>1.08</v>
      </c>
      <c r="N6" s="104">
        <f>[1]制造费率测算明细!V6</f>
        <v>2.31481481481481</v>
      </c>
      <c r="O6" s="105">
        <f t="shared" ref="O6:O8" si="0">SUM(K6:N6)</f>
        <v>6.4269135802469091</v>
      </c>
      <c r="P6" s="106">
        <f t="shared" ref="P6:P9" si="1">D6*H6*I6*J6</f>
        <v>12.7232</v>
      </c>
      <c r="Q6" s="106">
        <f t="shared" ref="Q6:Q9" si="2">D6*H6*O6</f>
        <v>10.283061728395055</v>
      </c>
    </row>
    <row r="7" spans="1:17" s="81" customFormat="1" ht="12">
      <c r="A7" s="95">
        <v>2</v>
      </c>
      <c r="B7" s="96" t="s">
        <v>78</v>
      </c>
      <c r="C7" s="99" t="s">
        <v>157</v>
      </c>
      <c r="D7" s="97">
        <v>1</v>
      </c>
      <c r="E7" s="99" t="s">
        <v>158</v>
      </c>
      <c r="F7" s="99" t="s">
        <v>159</v>
      </c>
      <c r="G7" s="99" t="s">
        <v>160</v>
      </c>
      <c r="H7" s="98">
        <v>4.5</v>
      </c>
      <c r="I7" s="99">
        <v>7</v>
      </c>
      <c r="J7" s="104">
        <v>0.56799999999999995</v>
      </c>
      <c r="K7" s="104">
        <v>0.1</v>
      </c>
      <c r="L7" s="104">
        <f>[2]制造费率测算明细!T7</f>
        <v>0.89814814814814803</v>
      </c>
      <c r="M7" s="104">
        <f>[2]制造费率测算明细!U7</f>
        <v>0.56999999999999995</v>
      </c>
      <c r="N7" s="104">
        <f>[2]制造费率测算明细!V7</f>
        <v>0.69444444444444398</v>
      </c>
      <c r="O7" s="105">
        <f t="shared" si="0"/>
        <v>2.2625925925925916</v>
      </c>
      <c r="P7" s="106">
        <f t="shared" si="1"/>
        <v>17.891999999999999</v>
      </c>
      <c r="Q7" s="106">
        <f t="shared" si="2"/>
        <v>10.181666666666661</v>
      </c>
    </row>
    <row r="8" spans="1:17" s="81" customFormat="1" ht="12">
      <c r="A8" s="95">
        <v>3</v>
      </c>
      <c r="B8" s="96" t="s">
        <v>78</v>
      </c>
      <c r="C8" s="99" t="s">
        <v>157</v>
      </c>
      <c r="D8" s="97">
        <v>1</v>
      </c>
      <c r="E8" s="99" t="s">
        <v>161</v>
      </c>
      <c r="F8" s="99" t="s">
        <v>162</v>
      </c>
      <c r="G8" s="99" t="s">
        <v>78</v>
      </c>
      <c r="H8" s="98">
        <v>1.5</v>
      </c>
      <c r="I8" s="99">
        <v>8</v>
      </c>
      <c r="J8" s="104">
        <v>0.56799999999999995</v>
      </c>
      <c r="K8" s="104">
        <v>0.1</v>
      </c>
      <c r="L8" s="104">
        <f>[2]制造费率测算明细!T8</f>
        <v>0.89814814814814803</v>
      </c>
      <c r="M8" s="104">
        <f>[2]制造费率测算明细!U8</f>
        <v>0.56999999999999995</v>
      </c>
      <c r="N8" s="104">
        <f>[2]制造费率测算明细!V8</f>
        <v>0.69444444444444398</v>
      </c>
      <c r="O8" s="105">
        <f t="shared" si="0"/>
        <v>2.2625925925925916</v>
      </c>
      <c r="P8" s="106">
        <f t="shared" si="1"/>
        <v>6.8159999999999989</v>
      </c>
      <c r="Q8" s="106">
        <f t="shared" si="2"/>
        <v>3.3938888888888874</v>
      </c>
    </row>
    <row r="9" spans="1:17" s="81" customFormat="1" ht="12">
      <c r="A9" s="95">
        <v>4</v>
      </c>
      <c r="B9" s="96" t="s">
        <v>78</v>
      </c>
      <c r="C9" s="99" t="s">
        <v>163</v>
      </c>
      <c r="D9" s="97">
        <v>1</v>
      </c>
      <c r="E9" s="99" t="s">
        <v>164</v>
      </c>
      <c r="F9" s="99" t="s">
        <v>165</v>
      </c>
      <c r="G9" s="99" t="s">
        <v>166</v>
      </c>
      <c r="H9" s="98">
        <v>2.2999999999999998</v>
      </c>
      <c r="I9" s="99">
        <v>18</v>
      </c>
      <c r="J9" s="104">
        <v>0.56799999999999995</v>
      </c>
      <c r="K9" s="104">
        <v>0.1</v>
      </c>
      <c r="L9" s="104">
        <f>[2]制造费率测算明细!T9</f>
        <v>0.92188800000000004</v>
      </c>
      <c r="M9" s="104">
        <f>[2]制造费率测算明细!U9</f>
        <v>0.14249999999999999</v>
      </c>
      <c r="N9" s="104">
        <f>[2]制造费率测算明细!V9</f>
        <v>0.14255999999999999</v>
      </c>
      <c r="O9" s="105">
        <f>SUM(L9:N9)</f>
        <v>1.2069480000000001</v>
      </c>
      <c r="P9" s="106">
        <f t="shared" si="1"/>
        <v>23.515199999999997</v>
      </c>
      <c r="Q9" s="106">
        <f t="shared" si="2"/>
        <v>2.7759803999999999</v>
      </c>
    </row>
    <row r="10" spans="1:17" s="81" customFormat="1" ht="12">
      <c r="A10" s="95">
        <v>5</v>
      </c>
      <c r="B10" s="176" t="s">
        <v>78</v>
      </c>
      <c r="C10" s="99" t="s">
        <v>157</v>
      </c>
      <c r="D10" s="97">
        <v>1</v>
      </c>
      <c r="E10" s="99" t="s">
        <v>167</v>
      </c>
      <c r="F10" s="99" t="s">
        <v>162</v>
      </c>
      <c r="G10" s="107" t="s">
        <v>78</v>
      </c>
      <c r="H10" s="99">
        <v>28</v>
      </c>
      <c r="I10" s="99">
        <v>3</v>
      </c>
      <c r="J10" s="108">
        <v>0.6</v>
      </c>
      <c r="K10" s="107" t="s">
        <v>78</v>
      </c>
      <c r="L10" s="107" t="s">
        <v>78</v>
      </c>
      <c r="M10" s="107" t="s">
        <v>78</v>
      </c>
      <c r="N10" s="107" t="s">
        <v>78</v>
      </c>
      <c r="O10" s="105">
        <f t="shared" ref="O10" si="3">SUM(L10:N10)</f>
        <v>0</v>
      </c>
      <c r="P10" s="106">
        <f t="shared" ref="P10" si="4">D10*H10*I10*J10</f>
        <v>50.4</v>
      </c>
      <c r="Q10" s="106">
        <f t="shared" ref="Q10" si="5">D10*H10*O10</f>
        <v>0</v>
      </c>
    </row>
    <row r="11" spans="1:17" s="81" customFormat="1" ht="20.25" customHeight="1">
      <c r="A11" s="100" t="s">
        <v>90</v>
      </c>
      <c r="B11" s="107" t="s">
        <v>78</v>
      </c>
      <c r="C11" s="107" t="s">
        <v>78</v>
      </c>
      <c r="D11" s="107" t="s">
        <v>78</v>
      </c>
      <c r="E11" s="107" t="s">
        <v>78</v>
      </c>
      <c r="F11" s="107" t="s">
        <v>78</v>
      </c>
      <c r="G11" s="107" t="s">
        <v>78</v>
      </c>
      <c r="H11" s="101">
        <f>SUM(H6:H10)</f>
        <v>37.9</v>
      </c>
      <c r="I11" s="109">
        <f>SUM(I6:I10)</f>
        <v>50</v>
      </c>
      <c r="J11" s="107" t="s">
        <v>78</v>
      </c>
      <c r="K11" s="107" t="s">
        <v>78</v>
      </c>
      <c r="L11" s="107" t="s">
        <v>78</v>
      </c>
      <c r="M11" s="107" t="s">
        <v>78</v>
      </c>
      <c r="N11" s="107" t="s">
        <v>78</v>
      </c>
      <c r="O11" s="107" t="s">
        <v>78</v>
      </c>
      <c r="P11" s="110">
        <f>SUM(P6:P10)</f>
        <v>111.34639999999999</v>
      </c>
      <c r="Q11" s="110">
        <f>SUM(Q6:Q10)</f>
        <v>26.634597683950602</v>
      </c>
    </row>
    <row r="12" spans="1:17" s="42" customFormat="1">
      <c r="B12" s="102" t="s">
        <v>168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7" s="42" customFormat="1">
      <c r="B13" s="103" t="s">
        <v>169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42" customFormat="1">
      <c r="B14" s="103" t="s">
        <v>170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</row>
    <row r="15" spans="1:17" s="42" customFormat="1">
      <c r="B15" s="103" t="s">
        <v>171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7" s="42" customFormat="1">
      <c r="B16" s="43" t="s">
        <v>172</v>
      </c>
      <c r="K16" s="111"/>
      <c r="L16" s="111"/>
      <c r="M16" s="111"/>
      <c r="N16" s="111"/>
      <c r="O16" s="111"/>
    </row>
    <row r="17" spans="11:15" s="42" customFormat="1">
      <c r="K17" s="111"/>
      <c r="L17" s="111"/>
      <c r="M17" s="111"/>
      <c r="N17" s="111"/>
      <c r="O17" s="111"/>
    </row>
    <row r="18" spans="11:15" s="42" customFormat="1">
      <c r="K18" s="111"/>
      <c r="L18" s="111"/>
      <c r="M18" s="111"/>
      <c r="N18" s="111"/>
      <c r="O18" s="111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K9" sqref="K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37" t="s">
        <v>173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9"/>
    </row>
    <row r="2" spans="1:22" s="1" customFormat="1">
      <c r="A2" s="240" t="s">
        <v>135</v>
      </c>
      <c r="B2" s="240"/>
      <c r="C2" s="240"/>
      <c r="D2" s="241" t="s">
        <v>53</v>
      </c>
      <c r="E2" s="242"/>
      <c r="F2" s="242"/>
      <c r="G2" s="242"/>
      <c r="H2" s="243"/>
      <c r="I2" s="83" t="s">
        <v>54</v>
      </c>
      <c r="J2" s="244" t="s">
        <v>55</v>
      </c>
      <c r="K2" s="245"/>
      <c r="L2" s="245"/>
      <c r="M2" s="245"/>
      <c r="N2" s="245"/>
      <c r="O2" s="245"/>
      <c r="P2" s="245"/>
      <c r="Q2" s="246"/>
      <c r="R2" s="247" t="s">
        <v>56</v>
      </c>
      <c r="S2" s="247"/>
      <c r="T2" s="247"/>
      <c r="U2" s="247"/>
      <c r="V2" s="247"/>
    </row>
    <row r="3" spans="1:22" s="1" customFormat="1">
      <c r="A3" s="213" t="s">
        <v>136</v>
      </c>
      <c r="B3" s="213"/>
      <c r="C3" s="213"/>
      <c r="D3" s="233" t="s">
        <v>325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40" t="s">
        <v>95</v>
      </c>
      <c r="S3" s="240"/>
      <c r="T3" s="240"/>
      <c r="U3" s="240"/>
      <c r="V3" s="240"/>
    </row>
    <row r="4" spans="1:22" ht="21.75" customHeight="1">
      <c r="A4" s="250" t="s">
        <v>59</v>
      </c>
      <c r="B4" s="250" t="s">
        <v>138</v>
      </c>
      <c r="C4" s="248" t="s">
        <v>174</v>
      </c>
      <c r="D4" s="249"/>
      <c r="E4" s="249"/>
      <c r="F4" s="249"/>
      <c r="G4" s="249"/>
      <c r="H4" s="249"/>
      <c r="I4" s="249"/>
      <c r="J4" s="250" t="s">
        <v>175</v>
      </c>
      <c r="K4" s="250"/>
      <c r="L4" s="250"/>
      <c r="M4" s="250"/>
      <c r="N4" s="250"/>
      <c r="O4" s="84" t="s">
        <v>176</v>
      </c>
      <c r="P4" s="85"/>
      <c r="Q4" s="251" t="s">
        <v>177</v>
      </c>
      <c r="R4" s="251"/>
      <c r="S4" s="251"/>
      <c r="T4" s="252" t="s">
        <v>178</v>
      </c>
      <c r="U4" s="252" t="s">
        <v>179</v>
      </c>
      <c r="V4" s="252" t="s">
        <v>180</v>
      </c>
    </row>
    <row r="5" spans="1:22" ht="96.95" customHeight="1">
      <c r="A5" s="250"/>
      <c r="B5" s="250"/>
      <c r="C5" s="71" t="s">
        <v>145</v>
      </c>
      <c r="D5" s="71" t="s">
        <v>70</v>
      </c>
      <c r="E5" s="72" t="s">
        <v>181</v>
      </c>
      <c r="F5" s="72" t="s">
        <v>182</v>
      </c>
      <c r="G5" s="72" t="s">
        <v>183</v>
      </c>
      <c r="H5" s="73" t="s">
        <v>184</v>
      </c>
      <c r="I5" s="86" t="s">
        <v>185</v>
      </c>
      <c r="J5" s="87" t="s">
        <v>186</v>
      </c>
      <c r="K5" s="87" t="s">
        <v>187</v>
      </c>
      <c r="L5" s="87" t="s">
        <v>188</v>
      </c>
      <c r="M5" s="72" t="s">
        <v>189</v>
      </c>
      <c r="N5" s="72" t="s">
        <v>190</v>
      </c>
      <c r="O5" s="72" t="s">
        <v>191</v>
      </c>
      <c r="P5" s="72" t="s">
        <v>192</v>
      </c>
      <c r="Q5" s="73" t="s">
        <v>193</v>
      </c>
      <c r="R5" s="73" t="s">
        <v>194</v>
      </c>
      <c r="S5" s="73" t="s">
        <v>195</v>
      </c>
      <c r="T5" s="252"/>
      <c r="U5" s="252"/>
      <c r="V5" s="252"/>
    </row>
    <row r="6" spans="1:22" ht="45">
      <c r="A6" s="70">
        <v>1</v>
      </c>
      <c r="B6" s="74" t="s">
        <v>153</v>
      </c>
      <c r="C6" s="75" t="s">
        <v>155</v>
      </c>
      <c r="D6" s="75" t="s">
        <v>196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157</v>
      </c>
      <c r="C7" s="75" t="s">
        <v>159</v>
      </c>
      <c r="D7" s="75" t="s">
        <v>197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157</v>
      </c>
      <c r="C8" s="75" t="s">
        <v>198</v>
      </c>
      <c r="D8" s="73" t="s">
        <v>78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199</v>
      </c>
      <c r="C9" s="75" t="s">
        <v>165</v>
      </c>
      <c r="D9" s="75" t="s">
        <v>166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168</v>
      </c>
      <c r="T10" s="93"/>
    </row>
    <row r="11" spans="1:22">
      <c r="B11" s="81" t="s">
        <v>200</v>
      </c>
      <c r="C11" s="68"/>
    </row>
    <row r="12" spans="1:22">
      <c r="B12" s="81" t="s">
        <v>201</v>
      </c>
      <c r="C12" s="68"/>
    </row>
    <row r="13" spans="1:22">
      <c r="B13" s="81" t="s">
        <v>202</v>
      </c>
      <c r="C13" s="68"/>
    </row>
    <row r="14" spans="1:22">
      <c r="B14" s="81" t="s">
        <v>203</v>
      </c>
      <c r="C14" s="68"/>
    </row>
    <row r="15" spans="1:22">
      <c r="B15" s="68" t="s">
        <v>204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C29" sqref="C29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3" t="s">
        <v>205</v>
      </c>
      <c r="B1" s="253"/>
      <c r="C1" s="253"/>
      <c r="D1" s="253"/>
      <c r="E1" s="253"/>
      <c r="F1" s="253"/>
      <c r="G1" s="253"/>
    </row>
    <row r="2" spans="1:7" s="18" customFormat="1" ht="18.75" customHeight="1">
      <c r="A2" s="204" t="s">
        <v>206</v>
      </c>
      <c r="B2" s="204"/>
      <c r="C2" s="20" t="s">
        <v>54</v>
      </c>
      <c r="D2" s="254" t="s">
        <v>55</v>
      </c>
      <c r="E2" s="254"/>
      <c r="F2" s="202" t="s">
        <v>56</v>
      </c>
      <c r="G2" s="202"/>
    </row>
    <row r="3" spans="1:7" s="18" customFormat="1" ht="18.75" customHeight="1">
      <c r="A3" s="55" t="s">
        <v>329</v>
      </c>
      <c r="B3" s="56"/>
      <c r="C3" s="56"/>
      <c r="D3" s="56"/>
      <c r="E3" s="56"/>
      <c r="F3" s="204" t="s">
        <v>207</v>
      </c>
      <c r="G3" s="204"/>
    </row>
    <row r="4" spans="1:7" ht="27" customHeight="1">
      <c r="A4" s="256" t="s">
        <v>59</v>
      </c>
      <c r="B4" s="256" t="s">
        <v>208</v>
      </c>
      <c r="C4" s="256" t="s">
        <v>209</v>
      </c>
      <c r="D4" s="256" t="s">
        <v>210</v>
      </c>
      <c r="E4" s="256" t="s">
        <v>211</v>
      </c>
      <c r="F4" s="256" t="s">
        <v>212</v>
      </c>
      <c r="G4" s="256" t="s">
        <v>213</v>
      </c>
    </row>
    <row r="5" spans="1:7" ht="27" customHeight="1">
      <c r="A5" s="256"/>
      <c r="B5" s="256"/>
      <c r="C5" s="256"/>
      <c r="D5" s="256"/>
      <c r="E5" s="256"/>
      <c r="F5" s="256"/>
      <c r="G5" s="256"/>
    </row>
    <row r="6" spans="1:7">
      <c r="A6" s="57">
        <v>1</v>
      </c>
      <c r="B6" s="58" t="s">
        <v>35</v>
      </c>
      <c r="C6" s="59">
        <f>D6*汇总表!D17</f>
        <v>33.507509930518516</v>
      </c>
      <c r="D6" s="60">
        <v>0.03</v>
      </c>
      <c r="E6" s="61" t="s">
        <v>78</v>
      </c>
      <c r="F6" s="61" t="s">
        <v>78</v>
      </c>
      <c r="G6" s="62" t="s">
        <v>78</v>
      </c>
    </row>
    <row r="7" spans="1:7">
      <c r="A7" s="57">
        <v>2</v>
      </c>
      <c r="B7" s="58" t="s">
        <v>36</v>
      </c>
      <c r="C7" s="59">
        <f>D7*汇总表!D17</f>
        <v>22.338339953679011</v>
      </c>
      <c r="D7" s="60">
        <v>0.02</v>
      </c>
      <c r="E7" s="61" t="s">
        <v>78</v>
      </c>
      <c r="F7" s="61" t="s">
        <v>78</v>
      </c>
      <c r="G7" s="62" t="s">
        <v>78</v>
      </c>
    </row>
    <row r="8" spans="1:7" ht="21" customHeight="1">
      <c r="A8" s="57">
        <v>3</v>
      </c>
      <c r="B8" s="58" t="s">
        <v>214</v>
      </c>
      <c r="C8" s="59">
        <f>D8*汇总表!D17</f>
        <v>22.338339953679011</v>
      </c>
      <c r="D8" s="60">
        <v>0.02</v>
      </c>
      <c r="E8" s="61" t="s">
        <v>78</v>
      </c>
      <c r="F8" s="61" t="s">
        <v>78</v>
      </c>
      <c r="G8" s="62" t="s">
        <v>78</v>
      </c>
    </row>
    <row r="10" spans="1:7" ht="24.75" customHeight="1">
      <c r="A10" s="253" t="s">
        <v>215</v>
      </c>
      <c r="B10" s="253" t="s">
        <v>216</v>
      </c>
      <c r="C10" s="253"/>
      <c r="D10" s="253"/>
      <c r="E10" s="253"/>
      <c r="F10" s="253"/>
      <c r="G10" s="253"/>
    </row>
    <row r="11" spans="1:7">
      <c r="A11" s="61" t="s">
        <v>59</v>
      </c>
      <c r="B11" s="255" t="s">
        <v>217</v>
      </c>
      <c r="C11" s="255"/>
      <c r="D11" s="255" t="s">
        <v>218</v>
      </c>
      <c r="E11" s="255"/>
      <c r="F11" s="255" t="s">
        <v>219</v>
      </c>
      <c r="G11" s="255"/>
    </row>
    <row r="12" spans="1:7">
      <c r="A12" s="61">
        <v>1</v>
      </c>
      <c r="B12" s="255" t="s">
        <v>220</v>
      </c>
      <c r="C12" s="255"/>
      <c r="D12" s="255" t="s">
        <v>78</v>
      </c>
      <c r="E12" s="255"/>
      <c r="F12" s="255" t="s">
        <v>78</v>
      </c>
      <c r="G12" s="255"/>
    </row>
    <row r="13" spans="1:7">
      <c r="A13" s="61">
        <v>2</v>
      </c>
      <c r="B13" s="255" t="s">
        <v>221</v>
      </c>
      <c r="C13" s="255"/>
      <c r="D13" s="255" t="s">
        <v>78</v>
      </c>
      <c r="E13" s="255"/>
      <c r="F13" s="255" t="s">
        <v>78</v>
      </c>
      <c r="G13" s="255"/>
    </row>
    <row r="14" spans="1:7">
      <c r="A14" s="255">
        <v>3</v>
      </c>
      <c r="B14" s="255" t="s">
        <v>222</v>
      </c>
      <c r="C14" s="63" t="s">
        <v>223</v>
      </c>
      <c r="D14" s="255" t="s">
        <v>78</v>
      </c>
      <c r="E14" s="255"/>
      <c r="F14" s="255" t="s">
        <v>78</v>
      </c>
      <c r="G14" s="255"/>
    </row>
    <row r="15" spans="1:7">
      <c r="A15" s="255"/>
      <c r="B15" s="255"/>
      <c r="C15" s="61" t="s">
        <v>224</v>
      </c>
      <c r="D15" s="255" t="s">
        <v>78</v>
      </c>
      <c r="E15" s="255"/>
      <c r="F15" s="255" t="s">
        <v>78</v>
      </c>
      <c r="G15" s="255"/>
    </row>
    <row r="16" spans="1:7">
      <c r="A16" s="64"/>
      <c r="B16" s="65" t="s">
        <v>168</v>
      </c>
      <c r="C16" s="64"/>
      <c r="D16" s="64"/>
      <c r="E16" s="66"/>
    </row>
    <row r="17" spans="1:5">
      <c r="A17" s="64"/>
      <c r="B17" s="67" t="s">
        <v>225</v>
      </c>
      <c r="C17" s="64"/>
      <c r="D17" s="64"/>
      <c r="E17" s="66"/>
    </row>
    <row r="18" spans="1:5">
      <c r="A18" s="64"/>
      <c r="B18" s="67" t="s">
        <v>226</v>
      </c>
      <c r="C18" s="64"/>
      <c r="D18" s="64"/>
      <c r="E18" s="66"/>
    </row>
    <row r="19" spans="1:5">
      <c r="A19" s="64"/>
      <c r="B19" s="67" t="s">
        <v>227</v>
      </c>
      <c r="C19" s="64"/>
      <c r="D19" s="64"/>
      <c r="E19" s="66"/>
    </row>
    <row r="20" spans="1:5" customFormat="1">
      <c r="B20" s="68" t="s">
        <v>228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B7" sqref="B7:E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57" t="s">
        <v>229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18" customFormat="1" ht="18.75" customHeight="1">
      <c r="A2" s="204" t="s">
        <v>52</v>
      </c>
      <c r="B2" s="204"/>
      <c r="C2" s="254" t="s">
        <v>53</v>
      </c>
      <c r="D2" s="254"/>
      <c r="E2" s="254"/>
      <c r="F2" s="20" t="s">
        <v>54</v>
      </c>
      <c r="G2" s="254" t="s">
        <v>55</v>
      </c>
      <c r="H2" s="254"/>
      <c r="I2" s="254"/>
      <c r="J2" s="254"/>
      <c r="K2" s="254"/>
      <c r="L2" s="258" t="s">
        <v>230</v>
      </c>
      <c r="M2" s="259"/>
      <c r="N2" s="260"/>
    </row>
    <row r="3" spans="1:14" s="18" customFormat="1" ht="18.75" customHeight="1">
      <c r="A3" s="21" t="s">
        <v>136</v>
      </c>
      <c r="B3" s="21"/>
      <c r="C3" s="346" t="s">
        <v>326</v>
      </c>
      <c r="D3" s="261"/>
      <c r="E3" s="261"/>
      <c r="F3" s="261"/>
      <c r="G3" s="261"/>
      <c r="H3" s="261"/>
      <c r="I3" s="261"/>
      <c r="J3" s="261"/>
      <c r="K3" s="262"/>
      <c r="L3" s="263" t="s">
        <v>207</v>
      </c>
      <c r="M3" s="264"/>
      <c r="N3" s="265"/>
    </row>
    <row r="4" spans="1:14" ht="15">
      <c r="A4" s="22" t="s">
        <v>231</v>
      </c>
      <c r="B4" s="23"/>
      <c r="C4" s="24"/>
      <c r="D4" s="24"/>
      <c r="E4" s="24"/>
      <c r="F4" s="24"/>
      <c r="G4" s="25"/>
      <c r="H4" s="26"/>
      <c r="I4" s="44" t="s">
        <v>232</v>
      </c>
      <c r="J4" s="31"/>
      <c r="K4" s="31"/>
      <c r="L4" s="31"/>
      <c r="M4" s="31"/>
      <c r="N4" s="45"/>
    </row>
    <row r="5" spans="1:14">
      <c r="A5" s="27" t="s">
        <v>59</v>
      </c>
      <c r="B5" s="266" t="s">
        <v>24</v>
      </c>
      <c r="C5" s="267"/>
      <c r="D5" s="267"/>
      <c r="E5" s="268"/>
      <c r="F5" s="269" t="s">
        <v>233</v>
      </c>
      <c r="G5" s="270"/>
      <c r="H5" s="26"/>
      <c r="I5" s="46" t="s">
        <v>59</v>
      </c>
      <c r="J5" s="271" t="s">
        <v>24</v>
      </c>
      <c r="K5" s="272"/>
      <c r="L5" s="272"/>
      <c r="M5" s="272"/>
      <c r="N5" s="47" t="s">
        <v>233</v>
      </c>
    </row>
    <row r="6" spans="1:14">
      <c r="A6" s="28">
        <v>1</v>
      </c>
      <c r="B6" s="273" t="s">
        <v>234</v>
      </c>
      <c r="C6" s="274"/>
      <c r="D6" s="274"/>
      <c r="E6" s="275"/>
      <c r="F6" s="276" t="s">
        <v>327</v>
      </c>
      <c r="G6" s="277"/>
      <c r="H6" s="26"/>
      <c r="I6" s="34">
        <v>1</v>
      </c>
      <c r="J6" s="278" t="s">
        <v>235</v>
      </c>
      <c r="K6" s="279"/>
      <c r="L6" s="279"/>
      <c r="M6" s="279"/>
      <c r="N6" s="48" t="s">
        <v>327</v>
      </c>
    </row>
    <row r="7" spans="1:14">
      <c r="A7" s="29">
        <v>2</v>
      </c>
      <c r="B7" s="273" t="s">
        <v>236</v>
      </c>
      <c r="C7" s="274"/>
      <c r="D7" s="274"/>
      <c r="E7" s="275"/>
      <c r="F7" s="276" t="s">
        <v>327</v>
      </c>
      <c r="G7" s="277"/>
      <c r="H7" s="26"/>
      <c r="I7" s="34">
        <v>2</v>
      </c>
      <c r="J7" s="278" t="s">
        <v>237</v>
      </c>
      <c r="K7" s="279"/>
      <c r="L7" s="279"/>
      <c r="M7" s="279"/>
      <c r="N7" s="48" t="s">
        <v>327</v>
      </c>
    </row>
    <row r="8" spans="1:14">
      <c r="A8" s="29">
        <v>3</v>
      </c>
      <c r="B8" s="273" t="s">
        <v>238</v>
      </c>
      <c r="C8" s="274"/>
      <c r="D8" s="274"/>
      <c r="E8" s="275"/>
      <c r="F8" s="276" t="s">
        <v>327</v>
      </c>
      <c r="G8" s="277"/>
      <c r="H8" s="26"/>
      <c r="I8" s="34">
        <v>3</v>
      </c>
      <c r="J8" s="278" t="s">
        <v>239</v>
      </c>
      <c r="K8" s="279"/>
      <c r="L8" s="279"/>
      <c r="M8" s="279"/>
      <c r="N8" s="48" t="s">
        <v>327</v>
      </c>
    </row>
    <row r="9" spans="1:14">
      <c r="A9" s="28">
        <v>4</v>
      </c>
      <c r="B9" s="273" t="s">
        <v>240</v>
      </c>
      <c r="C9" s="274"/>
      <c r="D9" s="274"/>
      <c r="E9" s="275"/>
      <c r="F9" s="276" t="s">
        <v>327</v>
      </c>
      <c r="G9" s="277"/>
      <c r="H9" s="26"/>
      <c r="I9" s="34">
        <v>4</v>
      </c>
      <c r="J9" s="278" t="s">
        <v>241</v>
      </c>
      <c r="K9" s="279"/>
      <c r="L9" s="279"/>
      <c r="M9" s="279"/>
      <c r="N9" s="48" t="s">
        <v>327</v>
      </c>
    </row>
    <row r="10" spans="1:14">
      <c r="A10" s="29">
        <v>5</v>
      </c>
      <c r="B10" s="273" t="s">
        <v>242</v>
      </c>
      <c r="C10" s="274"/>
      <c r="D10" s="274"/>
      <c r="E10" s="275"/>
      <c r="F10" s="281" t="s">
        <v>78</v>
      </c>
      <c r="G10" s="282"/>
      <c r="H10" s="26"/>
      <c r="I10" s="34">
        <v>5</v>
      </c>
      <c r="J10" s="278" t="s">
        <v>243</v>
      </c>
      <c r="K10" s="279"/>
      <c r="L10" s="279"/>
      <c r="M10" s="279"/>
      <c r="N10" s="48" t="s">
        <v>327</v>
      </c>
    </row>
    <row r="11" spans="1:14" ht="15">
      <c r="A11" s="30" t="s">
        <v>244</v>
      </c>
      <c r="B11" s="31"/>
      <c r="C11" s="31"/>
      <c r="D11" s="31"/>
      <c r="E11" s="31"/>
      <c r="F11" s="32"/>
      <c r="G11" s="33"/>
      <c r="H11" s="26"/>
      <c r="I11" s="34">
        <v>6</v>
      </c>
      <c r="J11" s="278" t="s">
        <v>245</v>
      </c>
      <c r="K11" s="279"/>
      <c r="L11" s="279"/>
      <c r="M11" s="279"/>
      <c r="N11" s="48" t="s">
        <v>327</v>
      </c>
    </row>
    <row r="12" spans="1:14">
      <c r="A12" s="29">
        <v>1</v>
      </c>
      <c r="B12" s="273" t="s">
        <v>246</v>
      </c>
      <c r="C12" s="274"/>
      <c r="D12" s="274"/>
      <c r="E12" s="275"/>
      <c r="F12" s="280" t="s">
        <v>327</v>
      </c>
      <c r="G12" s="277"/>
      <c r="H12" s="26"/>
      <c r="I12" s="34">
        <v>7</v>
      </c>
      <c r="J12" s="278" t="s">
        <v>247</v>
      </c>
      <c r="K12" s="279"/>
      <c r="L12" s="279"/>
      <c r="M12" s="279"/>
      <c r="N12" s="48" t="s">
        <v>327</v>
      </c>
    </row>
    <row r="13" spans="1:14">
      <c r="A13" s="29">
        <v>2</v>
      </c>
      <c r="B13" s="273" t="s">
        <v>248</v>
      </c>
      <c r="C13" s="274"/>
      <c r="D13" s="274"/>
      <c r="E13" s="275"/>
      <c r="F13" s="280" t="s">
        <v>327</v>
      </c>
      <c r="G13" s="277"/>
      <c r="H13" s="26"/>
      <c r="I13" s="34">
        <v>8</v>
      </c>
      <c r="J13" s="278" t="s">
        <v>249</v>
      </c>
      <c r="K13" s="279"/>
      <c r="L13" s="279"/>
      <c r="M13" s="279"/>
      <c r="N13" s="48" t="s">
        <v>327</v>
      </c>
    </row>
    <row r="14" spans="1:14">
      <c r="A14" s="29">
        <v>3</v>
      </c>
      <c r="B14" s="273" t="s">
        <v>250</v>
      </c>
      <c r="C14" s="274"/>
      <c r="D14" s="274"/>
      <c r="E14" s="275"/>
      <c r="F14" s="280" t="s">
        <v>327</v>
      </c>
      <c r="G14" s="277"/>
      <c r="H14" s="26"/>
      <c r="I14" s="34">
        <v>9</v>
      </c>
      <c r="J14" s="278" t="s">
        <v>251</v>
      </c>
      <c r="K14" s="279"/>
      <c r="L14" s="279"/>
      <c r="M14" s="279"/>
      <c r="N14" s="48" t="s">
        <v>327</v>
      </c>
    </row>
    <row r="15" spans="1:14">
      <c r="A15" s="29">
        <v>4</v>
      </c>
      <c r="B15" s="273" t="s">
        <v>252</v>
      </c>
      <c r="C15" s="274"/>
      <c r="D15" s="274"/>
      <c r="E15" s="275"/>
      <c r="F15" s="280" t="s">
        <v>327</v>
      </c>
      <c r="G15" s="277"/>
      <c r="H15" s="26"/>
      <c r="I15" s="34">
        <v>10</v>
      </c>
      <c r="J15" s="278" t="s">
        <v>253</v>
      </c>
      <c r="K15" s="279"/>
      <c r="L15" s="279"/>
      <c r="M15" s="279"/>
      <c r="N15" s="49" t="s">
        <v>78</v>
      </c>
    </row>
    <row r="16" spans="1:14">
      <c r="A16" s="29">
        <v>5</v>
      </c>
      <c r="B16" s="273" t="s">
        <v>254</v>
      </c>
      <c r="C16" s="274"/>
      <c r="D16" s="274"/>
      <c r="E16" s="275"/>
      <c r="F16" s="281" t="s">
        <v>78</v>
      </c>
      <c r="G16" s="282"/>
      <c r="H16" s="26"/>
      <c r="I16" s="26"/>
      <c r="J16" s="26"/>
      <c r="K16" s="26"/>
      <c r="L16" s="26"/>
      <c r="M16" s="26"/>
      <c r="N16" s="50"/>
    </row>
    <row r="17" spans="1:14" ht="15">
      <c r="A17" s="283" t="s">
        <v>255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5"/>
    </row>
    <row r="18" spans="1:14" ht="24" customHeight="1">
      <c r="A18" s="286" t="s">
        <v>256</v>
      </c>
      <c r="B18" s="287"/>
      <c r="C18" s="35" t="s">
        <v>257</v>
      </c>
      <c r="D18" s="288" t="s">
        <v>258</v>
      </c>
      <c r="E18" s="289"/>
      <c r="F18" s="35" t="s">
        <v>259</v>
      </c>
      <c r="G18" s="35" t="s">
        <v>260</v>
      </c>
      <c r="H18" s="290" t="s">
        <v>261</v>
      </c>
      <c r="I18" s="291"/>
      <c r="J18" s="292" t="s">
        <v>262</v>
      </c>
      <c r="K18" s="293"/>
      <c r="L18" s="293"/>
      <c r="M18" s="288" t="s">
        <v>263</v>
      </c>
      <c r="N18" s="294"/>
    </row>
    <row r="19" spans="1:14">
      <c r="A19" s="295" t="s">
        <v>80</v>
      </c>
      <c r="B19" s="287"/>
      <c r="C19" s="36" t="s">
        <v>78</v>
      </c>
      <c r="D19" s="287" t="s">
        <v>78</v>
      </c>
      <c r="E19" s="287"/>
      <c r="F19" s="37" t="s">
        <v>78</v>
      </c>
      <c r="G19" s="34" t="s">
        <v>78</v>
      </c>
      <c r="H19" s="280" t="s">
        <v>78</v>
      </c>
      <c r="I19" s="277"/>
      <c r="J19" s="287" t="s">
        <v>78</v>
      </c>
      <c r="K19" s="287"/>
      <c r="L19" s="287"/>
      <c r="M19" s="296" t="e">
        <f>G19/J19</f>
        <v>#VALUE!</v>
      </c>
      <c r="N19" s="297"/>
    </row>
    <row r="20" spans="1:14">
      <c r="A20" s="336" t="s">
        <v>264</v>
      </c>
      <c r="B20" s="337"/>
      <c r="C20" s="338" t="s">
        <v>265</v>
      </c>
      <c r="D20" s="339" t="s">
        <v>266</v>
      </c>
      <c r="E20" s="337"/>
      <c r="F20" s="340" t="s">
        <v>267</v>
      </c>
      <c r="G20" s="341">
        <v>2.4</v>
      </c>
      <c r="H20" s="342">
        <v>360</v>
      </c>
      <c r="I20" s="343"/>
      <c r="J20" s="337">
        <v>180</v>
      </c>
      <c r="K20" s="337"/>
      <c r="L20" s="337"/>
      <c r="M20" s="344">
        <f t="shared" ref="M20:M27" si="0">G20*H20/J20</f>
        <v>4.8</v>
      </c>
      <c r="N20" s="345"/>
    </row>
    <row r="21" spans="1:14">
      <c r="A21" s="295" t="s">
        <v>268</v>
      </c>
      <c r="B21" s="287"/>
      <c r="C21" s="36" t="s">
        <v>78</v>
      </c>
      <c r="D21" s="298" t="s">
        <v>269</v>
      </c>
      <c r="E21" s="287"/>
      <c r="F21" s="37" t="s">
        <v>270</v>
      </c>
      <c r="G21" s="34">
        <v>4.2</v>
      </c>
      <c r="H21" s="280">
        <v>1</v>
      </c>
      <c r="I21" s="277"/>
      <c r="J21" s="287">
        <v>1</v>
      </c>
      <c r="K21" s="287"/>
      <c r="L21" s="287"/>
      <c r="M21" s="296">
        <f t="shared" si="0"/>
        <v>4.2</v>
      </c>
      <c r="N21" s="297"/>
    </row>
    <row r="22" spans="1:14">
      <c r="A22" s="295" t="s">
        <v>271</v>
      </c>
      <c r="B22" s="287"/>
      <c r="C22" s="36" t="s">
        <v>78</v>
      </c>
      <c r="D22" s="287" t="s">
        <v>78</v>
      </c>
      <c r="E22" s="287"/>
      <c r="F22" s="37" t="s">
        <v>78</v>
      </c>
      <c r="G22" s="34" t="s">
        <v>78</v>
      </c>
      <c r="H22" s="280" t="s">
        <v>78</v>
      </c>
      <c r="I22" s="277"/>
      <c r="J22" s="287" t="s">
        <v>78</v>
      </c>
      <c r="K22" s="287"/>
      <c r="L22" s="287"/>
      <c r="M22" s="296" t="e">
        <f t="shared" si="0"/>
        <v>#VALUE!</v>
      </c>
      <c r="N22" s="297"/>
    </row>
    <row r="23" spans="1:14">
      <c r="A23" s="295" t="s">
        <v>272</v>
      </c>
      <c r="B23" s="287"/>
      <c r="C23" s="36" t="s">
        <v>78</v>
      </c>
      <c r="D23" s="287" t="s">
        <v>78</v>
      </c>
      <c r="E23" s="287"/>
      <c r="F23" s="37" t="s">
        <v>78</v>
      </c>
      <c r="G23" s="34" t="s">
        <v>78</v>
      </c>
      <c r="H23" s="280" t="s">
        <v>78</v>
      </c>
      <c r="I23" s="277"/>
      <c r="J23" s="287" t="s">
        <v>78</v>
      </c>
      <c r="K23" s="287"/>
      <c r="L23" s="287"/>
      <c r="M23" s="296" t="e">
        <f t="shared" si="0"/>
        <v>#VALUE!</v>
      </c>
      <c r="N23" s="297"/>
    </row>
    <row r="24" spans="1:14">
      <c r="A24" s="295" t="s">
        <v>273</v>
      </c>
      <c r="B24" s="287"/>
      <c r="C24" s="36" t="s">
        <v>78</v>
      </c>
      <c r="D24" s="287" t="s">
        <v>78</v>
      </c>
      <c r="E24" s="287"/>
      <c r="F24" s="37" t="s">
        <v>78</v>
      </c>
      <c r="G24" s="34" t="s">
        <v>78</v>
      </c>
      <c r="H24" s="280" t="s">
        <v>78</v>
      </c>
      <c r="I24" s="277"/>
      <c r="J24" s="287" t="s">
        <v>78</v>
      </c>
      <c r="K24" s="287"/>
      <c r="L24" s="287"/>
      <c r="M24" s="296" t="e">
        <f t="shared" si="0"/>
        <v>#VALUE!</v>
      </c>
      <c r="N24" s="297"/>
    </row>
    <row r="25" spans="1:14">
      <c r="A25" s="295" t="s">
        <v>274</v>
      </c>
      <c r="B25" s="287"/>
      <c r="C25" s="36" t="s">
        <v>78</v>
      </c>
      <c r="D25" s="287" t="s">
        <v>78</v>
      </c>
      <c r="E25" s="287"/>
      <c r="F25" s="37" t="s">
        <v>78</v>
      </c>
      <c r="G25" s="34" t="s">
        <v>78</v>
      </c>
      <c r="H25" s="280" t="s">
        <v>78</v>
      </c>
      <c r="I25" s="277"/>
      <c r="J25" s="287" t="s">
        <v>78</v>
      </c>
      <c r="K25" s="287"/>
      <c r="L25" s="287"/>
      <c r="M25" s="296" t="e">
        <f t="shared" si="0"/>
        <v>#VALUE!</v>
      </c>
      <c r="N25" s="297"/>
    </row>
    <row r="26" spans="1:14">
      <c r="A26" s="295" t="s">
        <v>275</v>
      </c>
      <c r="B26" s="287"/>
      <c r="C26" s="36" t="s">
        <v>78</v>
      </c>
      <c r="D26" s="287" t="s">
        <v>78</v>
      </c>
      <c r="E26" s="287"/>
      <c r="F26" s="37" t="s">
        <v>78</v>
      </c>
      <c r="G26" s="34" t="s">
        <v>78</v>
      </c>
      <c r="H26" s="280" t="s">
        <v>78</v>
      </c>
      <c r="I26" s="277"/>
      <c r="J26" s="287" t="s">
        <v>78</v>
      </c>
      <c r="K26" s="287"/>
      <c r="L26" s="287"/>
      <c r="M26" s="296" t="e">
        <f t="shared" si="0"/>
        <v>#VALUE!</v>
      </c>
      <c r="N26" s="297"/>
    </row>
    <row r="27" spans="1:14">
      <c r="A27" s="295" t="s">
        <v>276</v>
      </c>
      <c r="B27" s="287"/>
      <c r="C27" s="36" t="s">
        <v>78</v>
      </c>
      <c r="D27" s="287" t="s">
        <v>78</v>
      </c>
      <c r="E27" s="287"/>
      <c r="F27" s="37" t="s">
        <v>78</v>
      </c>
      <c r="G27" s="34" t="s">
        <v>78</v>
      </c>
      <c r="H27" s="280" t="s">
        <v>78</v>
      </c>
      <c r="I27" s="277"/>
      <c r="J27" s="287" t="s">
        <v>78</v>
      </c>
      <c r="K27" s="287"/>
      <c r="L27" s="287"/>
      <c r="M27" s="296" t="e">
        <f t="shared" si="0"/>
        <v>#VALUE!</v>
      </c>
      <c r="N27" s="297"/>
    </row>
    <row r="28" spans="1:14">
      <c r="A28" s="299" t="s">
        <v>277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1"/>
      <c r="M28" s="302">
        <f>SUMIF(M19:N27,"&lt;9E+307")</f>
        <v>9</v>
      </c>
      <c r="N28" s="303"/>
    </row>
    <row r="29" spans="1:14">
      <c r="A29" s="304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6"/>
    </row>
    <row r="30" spans="1:14">
      <c r="A30" s="307" t="s">
        <v>278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9"/>
      <c r="M30" s="310">
        <f>M28</f>
        <v>9</v>
      </c>
      <c r="N30" s="311"/>
    </row>
    <row r="31" spans="1:14">
      <c r="A31" s="312"/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</row>
    <row r="32" spans="1:14">
      <c r="A32" s="347" t="s">
        <v>279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9"/>
    </row>
    <row r="33" spans="1:14">
      <c r="A33" s="313" t="s">
        <v>280</v>
      </c>
      <c r="B33" s="313"/>
      <c r="C33" s="314" t="s">
        <v>281</v>
      </c>
      <c r="D33" s="314"/>
      <c r="E33" s="38" t="s">
        <v>282</v>
      </c>
      <c r="F33" s="205">
        <v>14</v>
      </c>
      <c r="G33" s="205"/>
      <c r="H33" s="205"/>
      <c r="I33" s="313" t="s">
        <v>283</v>
      </c>
      <c r="J33" s="313"/>
      <c r="K33" s="313"/>
      <c r="L33" s="313"/>
      <c r="M33" s="315" t="s">
        <v>78</v>
      </c>
      <c r="N33" s="315"/>
    </row>
    <row r="34" spans="1:14">
      <c r="A34" s="313" t="s">
        <v>284</v>
      </c>
      <c r="B34" s="313"/>
      <c r="C34" s="314" t="s">
        <v>285</v>
      </c>
      <c r="D34" s="314"/>
      <c r="E34" s="38" t="s">
        <v>286</v>
      </c>
      <c r="F34" s="205" t="s">
        <v>287</v>
      </c>
      <c r="G34" s="205"/>
      <c r="H34" s="205"/>
      <c r="I34" s="313" t="s">
        <v>288</v>
      </c>
      <c r="J34" s="313"/>
      <c r="K34" s="313"/>
      <c r="L34" s="313"/>
      <c r="M34" s="315">
        <v>180</v>
      </c>
      <c r="N34" s="315"/>
    </row>
    <row r="35" spans="1:14">
      <c r="A35" s="313" t="s">
        <v>289</v>
      </c>
      <c r="B35" s="313"/>
      <c r="C35" s="314">
        <v>680</v>
      </c>
      <c r="D35" s="314"/>
      <c r="E35" s="314" t="s">
        <v>290</v>
      </c>
      <c r="F35" s="205" t="s">
        <v>328</v>
      </c>
      <c r="G35" s="205"/>
      <c r="H35" s="205"/>
      <c r="I35" s="313" t="s">
        <v>291</v>
      </c>
      <c r="J35" s="313"/>
      <c r="K35" s="313"/>
      <c r="L35" s="313"/>
      <c r="M35" s="315">
        <v>4200</v>
      </c>
      <c r="N35" s="315"/>
    </row>
    <row r="36" spans="1:14">
      <c r="A36" s="313" t="s">
        <v>292</v>
      </c>
      <c r="B36" s="313"/>
      <c r="C36" s="314" t="s">
        <v>327</v>
      </c>
      <c r="D36" s="314"/>
      <c r="E36" s="314"/>
      <c r="F36" s="205"/>
      <c r="G36" s="205"/>
      <c r="H36" s="205"/>
      <c r="I36" s="313" t="s">
        <v>293</v>
      </c>
      <c r="J36" s="313"/>
      <c r="K36" s="313"/>
      <c r="L36" s="313"/>
      <c r="M36" s="302">
        <f>M35/M34</f>
        <v>23.333333333333332</v>
      </c>
      <c r="N36" s="302"/>
    </row>
    <row r="37" spans="1:14" ht="13.5" customHeight="1">
      <c r="A37" s="323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4"/>
    </row>
    <row r="38" spans="1:14" ht="19.5" customHeight="1">
      <c r="A38" s="325" t="s">
        <v>294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7"/>
    </row>
    <row r="39" spans="1:14">
      <c r="A39" s="316" t="s">
        <v>295</v>
      </c>
      <c r="B39" s="316"/>
      <c r="C39" s="316"/>
      <c r="D39" s="316"/>
      <c r="E39" s="205" t="s">
        <v>327</v>
      </c>
      <c r="F39" s="205"/>
      <c r="G39" s="315" t="s">
        <v>168</v>
      </c>
      <c r="H39" s="205" t="s">
        <v>327</v>
      </c>
      <c r="I39" s="205"/>
      <c r="J39" s="205"/>
      <c r="K39" s="205"/>
      <c r="L39" s="205"/>
      <c r="M39" s="205"/>
      <c r="N39" s="205"/>
    </row>
    <row r="40" spans="1:14">
      <c r="A40" s="316" t="s">
        <v>296</v>
      </c>
      <c r="B40" s="316"/>
      <c r="C40" s="316"/>
      <c r="D40" s="316"/>
      <c r="E40" s="205" t="s">
        <v>327</v>
      </c>
      <c r="F40" s="205"/>
      <c r="G40" s="315"/>
      <c r="H40" s="205"/>
      <c r="I40" s="205"/>
      <c r="J40" s="205"/>
      <c r="K40" s="205"/>
      <c r="L40" s="205"/>
      <c r="M40" s="205"/>
      <c r="N40" s="205"/>
    </row>
    <row r="41" spans="1:14" ht="13.5" customHeight="1">
      <c r="A41" s="316" t="s">
        <v>297</v>
      </c>
      <c r="B41" s="316"/>
      <c r="C41" s="316"/>
      <c r="D41" s="316"/>
      <c r="E41" s="205" t="s">
        <v>327</v>
      </c>
      <c r="F41" s="205"/>
      <c r="G41" s="315"/>
      <c r="H41" s="205"/>
      <c r="I41" s="205"/>
      <c r="J41" s="205"/>
      <c r="K41" s="205"/>
      <c r="L41" s="205"/>
      <c r="M41" s="205"/>
      <c r="N41" s="205"/>
    </row>
    <row r="42" spans="1:14">
      <c r="A42" s="317" t="s">
        <v>298</v>
      </c>
      <c r="B42" s="317"/>
      <c r="C42" s="317"/>
      <c r="D42" s="317"/>
      <c r="E42" s="318">
        <v>0</v>
      </c>
      <c r="F42" s="318"/>
      <c r="G42" s="315"/>
      <c r="H42" s="205"/>
      <c r="I42" s="205"/>
      <c r="J42" s="205"/>
      <c r="K42" s="205"/>
      <c r="L42" s="205"/>
      <c r="M42" s="205"/>
      <c r="N42" s="205"/>
    </row>
    <row r="43" spans="1:14" s="19" customFormat="1">
      <c r="A43" s="319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1"/>
    </row>
    <row r="44" spans="1:14">
      <c r="A44" s="307" t="s">
        <v>299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9"/>
      <c r="M44" s="322">
        <f>M36+E42</f>
        <v>23.333333333333332</v>
      </c>
      <c r="N44" s="322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300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I13" sqref="I13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28" t="s">
        <v>301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15"/>
      <c r="S1" s="15"/>
      <c r="T1" s="15"/>
      <c r="U1" s="15"/>
    </row>
    <row r="2" spans="1:21" s="1" customFormat="1">
      <c r="A2" s="240" t="s">
        <v>135</v>
      </c>
      <c r="B2" s="240"/>
      <c r="C2" s="240"/>
      <c r="D2" s="231" t="s">
        <v>53</v>
      </c>
      <c r="E2" s="231"/>
      <c r="F2" s="231"/>
      <c r="G2" s="231"/>
      <c r="H2" s="3" t="s">
        <v>54</v>
      </c>
      <c r="I2" s="190"/>
      <c r="J2" s="190"/>
      <c r="K2" s="190"/>
      <c r="L2" s="190"/>
      <c r="M2" s="329" t="s">
        <v>230</v>
      </c>
      <c r="N2" s="329"/>
      <c r="O2" s="329"/>
      <c r="P2" s="329"/>
      <c r="Q2" s="329"/>
    </row>
    <row r="3" spans="1:21" s="1" customFormat="1">
      <c r="A3" s="213" t="s">
        <v>136</v>
      </c>
      <c r="B3" s="213"/>
      <c r="C3" s="213"/>
      <c r="D3" s="330" t="s">
        <v>325</v>
      </c>
      <c r="E3" s="330"/>
      <c r="F3" s="330"/>
      <c r="G3" s="330"/>
      <c r="H3" s="330"/>
      <c r="I3" s="330"/>
      <c r="J3" s="330"/>
      <c r="K3" s="330"/>
      <c r="L3" s="330"/>
      <c r="M3" s="240" t="s">
        <v>302</v>
      </c>
      <c r="N3" s="240"/>
      <c r="O3" s="240"/>
      <c r="P3" s="240"/>
      <c r="Q3" s="240"/>
    </row>
    <row r="4" spans="1:21" ht="13.5" customHeight="1">
      <c r="A4" s="331" t="s">
        <v>59</v>
      </c>
      <c r="B4" s="331" t="s">
        <v>61</v>
      </c>
      <c r="C4" s="331" t="s">
        <v>303</v>
      </c>
      <c r="D4" s="331" t="s">
        <v>138</v>
      </c>
      <c r="E4" s="331" t="s">
        <v>124</v>
      </c>
      <c r="F4" s="331" t="s">
        <v>304</v>
      </c>
      <c r="G4" s="331" t="s">
        <v>305</v>
      </c>
      <c r="H4" s="331" t="s">
        <v>306</v>
      </c>
      <c r="I4" s="331" t="s">
        <v>307</v>
      </c>
      <c r="J4" s="331" t="s">
        <v>308</v>
      </c>
      <c r="K4" s="331"/>
      <c r="L4" s="332" t="s">
        <v>309</v>
      </c>
      <c r="M4" s="332"/>
      <c r="N4" s="332"/>
      <c r="O4" s="333" t="s">
        <v>310</v>
      </c>
      <c r="P4" s="333" t="s">
        <v>311</v>
      </c>
      <c r="Q4" s="333" t="s">
        <v>27</v>
      </c>
    </row>
    <row r="5" spans="1:21" ht="24" customHeight="1">
      <c r="A5" s="331"/>
      <c r="B5" s="331"/>
      <c r="C5" s="331"/>
      <c r="D5" s="331"/>
      <c r="E5" s="331"/>
      <c r="F5" s="331"/>
      <c r="G5" s="331"/>
      <c r="H5" s="331"/>
      <c r="I5" s="331"/>
      <c r="J5" s="4" t="s">
        <v>68</v>
      </c>
      <c r="K5" s="4" t="s">
        <v>312</v>
      </c>
      <c r="L5" s="4" t="s">
        <v>313</v>
      </c>
      <c r="M5" s="8" t="s">
        <v>314</v>
      </c>
      <c r="N5" s="8" t="s">
        <v>90</v>
      </c>
      <c r="O5" s="334"/>
      <c r="P5" s="334"/>
      <c r="Q5" s="334"/>
    </row>
    <row r="6" spans="1:21">
      <c r="A6" s="4">
        <v>1</v>
      </c>
      <c r="B6" s="5" t="s">
        <v>78</v>
      </c>
      <c r="C6" s="5" t="s">
        <v>78</v>
      </c>
      <c r="D6" s="5" t="s">
        <v>315</v>
      </c>
      <c r="E6" s="5" t="s">
        <v>78</v>
      </c>
      <c r="F6" s="5" t="s">
        <v>78</v>
      </c>
      <c r="G6" s="5" t="s">
        <v>78</v>
      </c>
      <c r="H6" s="5" t="s">
        <v>78</v>
      </c>
      <c r="I6" s="5" t="s">
        <v>78</v>
      </c>
      <c r="J6" s="5" t="s">
        <v>78</v>
      </c>
      <c r="K6" s="5" t="s">
        <v>78</v>
      </c>
      <c r="L6" s="5" t="s">
        <v>78</v>
      </c>
      <c r="M6" s="9">
        <v>371780</v>
      </c>
      <c r="N6" s="5" t="s">
        <v>78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78</v>
      </c>
      <c r="C7" s="5" t="s">
        <v>78</v>
      </c>
      <c r="D7" s="5" t="s">
        <v>316</v>
      </c>
      <c r="E7" s="5" t="s">
        <v>78</v>
      </c>
      <c r="F7" s="5" t="s">
        <v>78</v>
      </c>
      <c r="G7" s="5" t="s">
        <v>78</v>
      </c>
      <c r="H7" s="5" t="s">
        <v>78</v>
      </c>
      <c r="I7" s="5" t="s">
        <v>78</v>
      </c>
      <c r="J7" s="5" t="s">
        <v>78</v>
      </c>
      <c r="K7" s="5" t="s">
        <v>78</v>
      </c>
      <c r="L7" s="5" t="s">
        <v>78</v>
      </c>
      <c r="M7" s="9">
        <v>920600</v>
      </c>
      <c r="N7" s="5" t="s">
        <v>78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78</v>
      </c>
      <c r="C8" s="5" t="s">
        <v>78</v>
      </c>
      <c r="D8" s="5" t="s">
        <v>317</v>
      </c>
      <c r="E8" s="5" t="s">
        <v>78</v>
      </c>
      <c r="F8" s="5" t="s">
        <v>78</v>
      </c>
      <c r="G8" s="5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9">
        <v>156560</v>
      </c>
      <c r="N8" s="5" t="s">
        <v>78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78</v>
      </c>
      <c r="C9" s="5" t="s">
        <v>78</v>
      </c>
      <c r="D9" s="5" t="s">
        <v>318</v>
      </c>
      <c r="E9" s="5" t="s">
        <v>78</v>
      </c>
      <c r="F9" s="5" t="s">
        <v>78</v>
      </c>
      <c r="G9" s="5" t="s">
        <v>78</v>
      </c>
      <c r="H9" s="5" t="s">
        <v>78</v>
      </c>
      <c r="I9" s="5" t="s">
        <v>78</v>
      </c>
      <c r="J9" s="5" t="s">
        <v>78</v>
      </c>
      <c r="K9" s="5" t="s">
        <v>78</v>
      </c>
      <c r="L9" s="5" t="s">
        <v>78</v>
      </c>
      <c r="M9" s="9">
        <v>48200</v>
      </c>
      <c r="N9" s="5" t="s">
        <v>78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78</v>
      </c>
      <c r="C10" s="5" t="s">
        <v>78</v>
      </c>
      <c r="D10" s="5" t="s">
        <v>319</v>
      </c>
      <c r="E10" s="5" t="s">
        <v>78</v>
      </c>
      <c r="F10" s="5" t="s">
        <v>78</v>
      </c>
      <c r="G10" s="5" t="s">
        <v>78</v>
      </c>
      <c r="H10" s="5" t="s">
        <v>78</v>
      </c>
      <c r="I10" s="5" t="s">
        <v>78</v>
      </c>
      <c r="J10" s="5" t="s">
        <v>78</v>
      </c>
      <c r="K10" s="5" t="s">
        <v>78</v>
      </c>
      <c r="L10" s="5" t="s">
        <v>78</v>
      </c>
      <c r="M10" s="9">
        <v>25600</v>
      </c>
      <c r="N10" s="5" t="s">
        <v>78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78</v>
      </c>
      <c r="C11" s="5" t="s">
        <v>78</v>
      </c>
      <c r="D11" s="5" t="s">
        <v>320</v>
      </c>
      <c r="E11" s="5" t="s">
        <v>78</v>
      </c>
      <c r="F11" s="5" t="s">
        <v>78</v>
      </c>
      <c r="G11" s="5" t="s">
        <v>78</v>
      </c>
      <c r="H11" s="5" t="s">
        <v>78</v>
      </c>
      <c r="I11" s="5" t="s">
        <v>78</v>
      </c>
      <c r="J11" s="5" t="s">
        <v>78</v>
      </c>
      <c r="K11" s="5" t="s">
        <v>78</v>
      </c>
      <c r="L11" s="5" t="s">
        <v>78</v>
      </c>
      <c r="M11" s="9">
        <v>9600</v>
      </c>
      <c r="N11" s="5" t="s">
        <v>78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78</v>
      </c>
      <c r="C12" s="5" t="s">
        <v>78</v>
      </c>
      <c r="D12" s="5" t="s">
        <v>321</v>
      </c>
      <c r="E12" s="5" t="s">
        <v>78</v>
      </c>
      <c r="F12" s="5" t="s">
        <v>78</v>
      </c>
      <c r="G12" s="5" t="s">
        <v>78</v>
      </c>
      <c r="H12" s="5" t="s">
        <v>78</v>
      </c>
      <c r="I12" s="5" t="s">
        <v>78</v>
      </c>
      <c r="J12" s="5" t="s">
        <v>78</v>
      </c>
      <c r="K12" s="5" t="s">
        <v>78</v>
      </c>
      <c r="L12" s="5" t="s">
        <v>78</v>
      </c>
      <c r="M12" s="9">
        <v>120800</v>
      </c>
      <c r="N12" s="5" t="s">
        <v>78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78</v>
      </c>
      <c r="C13" s="5" t="s">
        <v>78</v>
      </c>
      <c r="D13" s="5" t="s">
        <v>322</v>
      </c>
      <c r="E13" s="5" t="s">
        <v>78</v>
      </c>
      <c r="F13" s="5" t="s">
        <v>78</v>
      </c>
      <c r="G13" s="5" t="s">
        <v>78</v>
      </c>
      <c r="H13" s="5" t="s">
        <v>78</v>
      </c>
      <c r="I13" s="5" t="s">
        <v>78</v>
      </c>
      <c r="J13" s="5" t="s">
        <v>78</v>
      </c>
      <c r="K13" s="5" t="s">
        <v>78</v>
      </c>
      <c r="L13" s="5" t="s">
        <v>78</v>
      </c>
      <c r="M13" s="9">
        <v>51600</v>
      </c>
      <c r="N13" s="5" t="s">
        <v>78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78</v>
      </c>
      <c r="C14" s="5" t="s">
        <v>78</v>
      </c>
      <c r="D14" s="5" t="s">
        <v>323</v>
      </c>
      <c r="E14" s="5" t="s">
        <v>78</v>
      </c>
      <c r="F14" s="5" t="s">
        <v>78</v>
      </c>
      <c r="G14" s="5" t="s">
        <v>78</v>
      </c>
      <c r="H14" s="5" t="s">
        <v>78</v>
      </c>
      <c r="I14" s="5" t="s">
        <v>78</v>
      </c>
      <c r="J14" s="5" t="s">
        <v>78</v>
      </c>
      <c r="K14" s="5" t="s">
        <v>78</v>
      </c>
      <c r="L14" s="5" t="s">
        <v>78</v>
      </c>
      <c r="M14" s="12">
        <v>91200</v>
      </c>
      <c r="N14" s="5" t="s">
        <v>78</v>
      </c>
      <c r="O14" s="10">
        <v>100000</v>
      </c>
      <c r="P14" s="11">
        <v>1.06704</v>
      </c>
      <c r="Q14" s="16"/>
    </row>
    <row r="15" spans="1:21">
      <c r="A15" s="335" t="s">
        <v>90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324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