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72EA532-29BD-4354-BF0E-4BA38F7BD316}" xr6:coauthVersionLast="45" xr6:coauthVersionMax="45" xr10:uidLastSave="{00000000-0000-0000-0000-000000000000}"/>
  <bookViews>
    <workbookView xWindow="4485" yWindow="150" windowWidth="23910" windowHeight="14865" tabRatio="908" xr2:uid="{00000000-000D-0000-FFFF-FFFF00000000}"/>
  </bookViews>
  <sheets>
    <sheet name="周报汇总" sheetId="1" r:id="rId1"/>
    <sheet name="8月库存统计" sheetId="27" r:id="rId2"/>
    <sheet name="8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64" i="1" l="1"/>
  <c r="U33" i="27" l="1"/>
  <c r="U34" i="27"/>
  <c r="U35" i="27"/>
  <c r="U36" i="27"/>
  <c r="P48" i="1" l="1"/>
  <c r="J15" i="27" l="1"/>
  <c r="J16" i="27"/>
  <c r="J17" i="27"/>
  <c r="O48" i="1" l="1"/>
  <c r="O51" i="1"/>
  <c r="T19" i="27" l="1"/>
  <c r="T20" i="27" s="1"/>
  <c r="T21" i="27"/>
  <c r="T28" i="27"/>
  <c r="T29" i="27" s="1"/>
  <c r="T37" i="27"/>
  <c r="T38" i="27" s="1"/>
  <c r="I37" i="27"/>
  <c r="I38" i="27" s="1"/>
  <c r="I28" i="27"/>
  <c r="I29" i="27" s="1"/>
  <c r="I19" i="27"/>
  <c r="I20" i="27" s="1"/>
  <c r="I10" i="27"/>
  <c r="I12" i="27" s="1"/>
  <c r="I11" i="27"/>
  <c r="T10" i="27"/>
  <c r="T12" i="27" s="1"/>
  <c r="T11" i="27"/>
  <c r="U6" i="27"/>
  <c r="U7" i="27"/>
  <c r="U8" i="27"/>
  <c r="U9" i="27"/>
  <c r="G40" i="28"/>
  <c r="G42" i="28"/>
  <c r="G43" i="28"/>
  <c r="I39" i="27" l="1"/>
  <c r="T39" i="27"/>
  <c r="I21" i="27"/>
  <c r="T30" i="27"/>
  <c r="I30" i="27"/>
  <c r="G259" i="1" l="1"/>
  <c r="V26" i="1" l="1"/>
  <c r="P26" i="1"/>
  <c r="K26" i="1"/>
  <c r="S28" i="27"/>
  <c r="S29" i="27" s="1"/>
  <c r="H28" i="27"/>
  <c r="H29" i="27"/>
  <c r="H30" i="27"/>
  <c r="H37" i="27"/>
  <c r="H38" i="27"/>
  <c r="H39" i="27"/>
  <c r="S37" i="27"/>
  <c r="S38" i="27"/>
  <c r="S39" i="27"/>
  <c r="S30" i="27" l="1"/>
  <c r="H12" i="27"/>
  <c r="H10" i="27"/>
  <c r="H11" i="27"/>
  <c r="V24" i="1"/>
  <c r="P24" i="1"/>
  <c r="K24" i="1"/>
  <c r="J24" i="27"/>
  <c r="O101" i="1"/>
  <c r="V23" i="1" l="1"/>
  <c r="P23" i="1"/>
  <c r="H19" i="27" l="1"/>
  <c r="H21" i="27" s="1"/>
  <c r="H20" i="27"/>
  <c r="G88" i="1"/>
  <c r="H88" i="1"/>
  <c r="I88" i="1"/>
  <c r="J88" i="1"/>
  <c r="G83" i="1"/>
  <c r="H83" i="1"/>
  <c r="I83" i="1"/>
  <c r="J83" i="1"/>
  <c r="G57" i="1"/>
  <c r="H57" i="1"/>
  <c r="I57" i="1"/>
  <c r="G54" i="1"/>
  <c r="H54" i="1"/>
  <c r="I54" i="1"/>
  <c r="G51" i="1"/>
  <c r="H51" i="1"/>
  <c r="I51" i="1"/>
  <c r="G48" i="1"/>
  <c r="H48" i="1"/>
  <c r="I48" i="1"/>
  <c r="J48" i="1"/>
  <c r="G45" i="1"/>
  <c r="H45" i="1"/>
  <c r="I45" i="1"/>
  <c r="J45" i="1"/>
  <c r="G42" i="1"/>
  <c r="H42" i="1"/>
  <c r="I42" i="1"/>
  <c r="G39" i="1"/>
  <c r="H39" i="1"/>
  <c r="I39" i="1"/>
  <c r="F57" i="1" l="1"/>
  <c r="F54" i="1"/>
  <c r="F51" i="1"/>
  <c r="F48" i="1"/>
  <c r="F45" i="1"/>
  <c r="F42" i="1"/>
  <c r="F39" i="1"/>
  <c r="S19" i="27" l="1"/>
  <c r="S20" i="27"/>
  <c r="S21" i="27"/>
  <c r="C256" i="1"/>
  <c r="C250" i="1"/>
  <c r="C253" i="1"/>
  <c r="N39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G20" i="1"/>
  <c r="E20" i="1"/>
  <c r="D20" i="1"/>
  <c r="S10" i="27" l="1"/>
  <c r="S11" i="27"/>
  <c r="S12" i="27"/>
  <c r="E61" i="28" l="1"/>
  <c r="C61" i="28"/>
  <c r="G60" i="28"/>
  <c r="G59" i="28"/>
  <c r="G58" i="28"/>
  <c r="G57" i="28"/>
  <c r="E69" i="28"/>
  <c r="C69" i="28"/>
  <c r="G68" i="28"/>
  <c r="G67" i="28"/>
  <c r="G66" i="28"/>
  <c r="G65" i="28"/>
  <c r="G53" i="28"/>
  <c r="G52" i="28"/>
  <c r="G51" i="28"/>
  <c r="G50" i="28"/>
  <c r="G49" i="28"/>
  <c r="G48" i="28"/>
  <c r="E44" i="28"/>
  <c r="C44" i="28"/>
  <c r="E36" i="28"/>
  <c r="C36" i="28"/>
  <c r="G35" i="28"/>
  <c r="G34" i="28"/>
  <c r="G33" i="28"/>
  <c r="G32" i="28"/>
  <c r="E28" i="28"/>
  <c r="C28" i="28"/>
  <c r="G27" i="28"/>
  <c r="G26" i="28"/>
  <c r="G25" i="28"/>
  <c r="G24" i="28"/>
  <c r="G23" i="28"/>
  <c r="G22" i="28"/>
  <c r="G21" i="28"/>
  <c r="G20" i="28"/>
  <c r="G19" i="28"/>
  <c r="G18" i="28"/>
  <c r="G8" i="28"/>
  <c r="G7" i="28"/>
  <c r="G6" i="28"/>
  <c r="G5" i="28"/>
  <c r="L48" i="27"/>
  <c r="J48" i="27"/>
  <c r="H48" i="27"/>
  <c r="F48" i="27"/>
  <c r="L47" i="27"/>
  <c r="J47" i="27"/>
  <c r="H47" i="27"/>
  <c r="F47" i="27"/>
  <c r="L46" i="27"/>
  <c r="J46" i="27"/>
  <c r="H46" i="27"/>
  <c r="F46" i="27"/>
  <c r="L45" i="27"/>
  <c r="L49" i="27" s="1"/>
  <c r="J45" i="27"/>
  <c r="H45" i="27"/>
  <c r="H49" i="27" s="1"/>
  <c r="F45" i="27"/>
  <c r="F49" i="27" s="1"/>
  <c r="L44" i="27"/>
  <c r="J44" i="27"/>
  <c r="H44" i="27"/>
  <c r="F44" i="27"/>
  <c r="R38" i="27"/>
  <c r="G38" i="27"/>
  <c r="F38" i="27"/>
  <c r="J38" i="27" s="1"/>
  <c r="R37" i="27"/>
  <c r="R39" i="27" s="1"/>
  <c r="Q37" i="27"/>
  <c r="Q38" i="27" s="1"/>
  <c r="U38" i="27" s="1"/>
  <c r="J37" i="27"/>
  <c r="G37" i="27"/>
  <c r="G39" i="27" s="1"/>
  <c r="F37" i="27"/>
  <c r="F39" i="27" s="1"/>
  <c r="J39" i="27" s="1"/>
  <c r="J36" i="27"/>
  <c r="J35" i="27"/>
  <c r="J34" i="27"/>
  <c r="J33" i="27"/>
  <c r="U32" i="27"/>
  <c r="J32" i="27"/>
  <c r="R29" i="27"/>
  <c r="G29" i="27"/>
  <c r="F29" i="27"/>
  <c r="J29" i="27" s="1"/>
  <c r="R28" i="27"/>
  <c r="R30" i="27" s="1"/>
  <c r="Q28" i="27"/>
  <c r="Q29" i="27" s="1"/>
  <c r="U29" i="27" s="1"/>
  <c r="J28" i="27"/>
  <c r="G28" i="27"/>
  <c r="G30" i="27" s="1"/>
  <c r="F28" i="27"/>
  <c r="F30" i="27" s="1"/>
  <c r="J30" i="27" s="1"/>
  <c r="U27" i="27"/>
  <c r="J27" i="27"/>
  <c r="U26" i="27"/>
  <c r="J26" i="27"/>
  <c r="U25" i="27"/>
  <c r="J25" i="27"/>
  <c r="U24" i="27"/>
  <c r="U23" i="27"/>
  <c r="J23" i="27"/>
  <c r="R20" i="27"/>
  <c r="G20" i="27"/>
  <c r="F20" i="27"/>
  <c r="J20" i="27" s="1"/>
  <c r="R19" i="27"/>
  <c r="R21" i="27" s="1"/>
  <c r="Q19" i="27"/>
  <c r="Q20" i="27" s="1"/>
  <c r="U20" i="27" s="1"/>
  <c r="J19" i="27"/>
  <c r="G19" i="27"/>
  <c r="G21" i="27" s="1"/>
  <c r="F19" i="27"/>
  <c r="F21" i="27" s="1"/>
  <c r="J21" i="27" s="1"/>
  <c r="U18" i="27"/>
  <c r="J18" i="27"/>
  <c r="U17" i="27"/>
  <c r="U16" i="27"/>
  <c r="U15" i="27"/>
  <c r="U14" i="27"/>
  <c r="J14" i="27"/>
  <c r="R11" i="27"/>
  <c r="G11" i="27"/>
  <c r="F11" i="27"/>
  <c r="J11" i="27" s="1"/>
  <c r="R10" i="27"/>
  <c r="R12" i="27" s="1"/>
  <c r="Q10" i="27"/>
  <c r="Q11" i="27" s="1"/>
  <c r="U11" i="27" s="1"/>
  <c r="J10" i="27"/>
  <c r="G10" i="27"/>
  <c r="G12" i="27" s="1"/>
  <c r="F10" i="27"/>
  <c r="F12" i="27" s="1"/>
  <c r="J12" i="27" s="1"/>
  <c r="J9" i="27"/>
  <c r="J8" i="27"/>
  <c r="J7" i="27"/>
  <c r="J6" i="27"/>
  <c r="U5" i="27"/>
  <c r="J5" i="27"/>
  <c r="D119" i="1"/>
  <c r="J151" i="1"/>
  <c r="J150" i="1"/>
  <c r="J154" i="1"/>
  <c r="J155" i="1"/>
  <c r="C155" i="1" s="1"/>
  <c r="G28" i="28" l="1"/>
  <c r="G69" i="28"/>
  <c r="G61" i="28"/>
  <c r="G36" i="28"/>
  <c r="G44" i="28"/>
  <c r="J49" i="27"/>
  <c r="P49" i="27" s="1"/>
  <c r="P44" i="27"/>
  <c r="P46" i="27"/>
  <c r="P47" i="27"/>
  <c r="P48" i="27"/>
  <c r="F51" i="27"/>
  <c r="F50" i="27"/>
  <c r="H50" i="27"/>
  <c r="H51" i="27"/>
  <c r="L51" i="27"/>
  <c r="L50" i="27"/>
  <c r="Q12" i="27"/>
  <c r="U12" i="27" s="1"/>
  <c r="Q21" i="27"/>
  <c r="U21" i="27" s="1"/>
  <c r="Q30" i="27"/>
  <c r="U30" i="27" s="1"/>
  <c r="Q39" i="27"/>
  <c r="U39" i="27" s="1"/>
  <c r="P45" i="27"/>
  <c r="U10" i="27"/>
  <c r="U19" i="27"/>
  <c r="U28" i="27"/>
  <c r="U37" i="27"/>
  <c r="J51" i="27" l="1"/>
  <c r="P51" i="27" s="1"/>
  <c r="J50" i="27"/>
  <c r="P50" i="27" s="1"/>
  <c r="K58" i="1" l="1"/>
  <c r="S60" i="1"/>
  <c r="R60" i="1"/>
  <c r="Q60" i="1"/>
  <c r="P60" i="1"/>
  <c r="O60" i="1"/>
  <c r="N60" i="1"/>
  <c r="M60" i="1"/>
  <c r="J60" i="1"/>
  <c r="I60" i="1"/>
  <c r="H60" i="1"/>
  <c r="G60" i="1"/>
  <c r="F60" i="1"/>
  <c r="E60" i="1"/>
  <c r="D60" i="1"/>
  <c r="T59" i="1"/>
  <c r="K59" i="1"/>
  <c r="T58" i="1"/>
  <c r="V58" i="1" l="1"/>
  <c r="K60" i="1"/>
  <c r="V59" i="1"/>
  <c r="T60" i="1"/>
  <c r="V60" i="1" l="1"/>
  <c r="F133" i="1" l="1"/>
  <c r="T118" i="1"/>
  <c r="I119" i="1"/>
  <c r="R54" i="1"/>
  <c r="K25" i="1"/>
  <c r="V25" i="1"/>
  <c r="P25" i="1"/>
  <c r="Q121" i="1"/>
  <c r="P140" i="1" l="1"/>
  <c r="O57" i="1"/>
  <c r="O45" i="1"/>
  <c r="O54" i="1"/>
  <c r="E208" i="1" l="1"/>
  <c r="E207" i="1"/>
  <c r="E206" i="1"/>
  <c r="E205" i="1"/>
  <c r="E203" i="1"/>
  <c r="E202" i="1"/>
  <c r="E201" i="1"/>
  <c r="E200" i="1"/>
  <c r="E198" i="1"/>
  <c r="E197" i="1"/>
  <c r="E196" i="1"/>
  <c r="E195" i="1"/>
  <c r="E193" i="1"/>
  <c r="E192" i="1"/>
  <c r="E191" i="1"/>
  <c r="E190" i="1"/>
  <c r="E188" i="1"/>
  <c r="E187" i="1"/>
  <c r="E186" i="1"/>
  <c r="E185" i="1"/>
  <c r="E183" i="1"/>
  <c r="E182" i="1"/>
  <c r="E181" i="1"/>
  <c r="E180" i="1"/>
  <c r="E178" i="1"/>
  <c r="E177" i="1"/>
  <c r="E176" i="1"/>
  <c r="E175" i="1"/>
  <c r="G184" i="1"/>
  <c r="P133" i="1"/>
  <c r="N133" i="1"/>
  <c r="E179" i="1" l="1"/>
  <c r="E184" i="1"/>
  <c r="G209" i="1" l="1"/>
  <c r="E209" i="1"/>
  <c r="G204" i="1"/>
  <c r="E204" i="1"/>
  <c r="G199" i="1"/>
  <c r="E199" i="1"/>
  <c r="G194" i="1"/>
  <c r="E194" i="1"/>
  <c r="G189" i="1"/>
  <c r="E189" i="1"/>
  <c r="I175" i="1"/>
  <c r="G179" i="1"/>
  <c r="O170" i="1" l="1"/>
  <c r="P170" i="1"/>
  <c r="Q170" i="1"/>
  <c r="R170" i="1"/>
  <c r="S170" i="1"/>
  <c r="O171" i="1"/>
  <c r="P171" i="1"/>
  <c r="Q171" i="1"/>
  <c r="R171" i="1"/>
  <c r="S171" i="1"/>
  <c r="N171" i="1"/>
  <c r="N170" i="1"/>
  <c r="M171" i="1"/>
  <c r="M170" i="1"/>
  <c r="F171" i="1" l="1"/>
  <c r="G171" i="1"/>
  <c r="H171" i="1"/>
  <c r="I171" i="1"/>
  <c r="J171" i="1"/>
  <c r="E171" i="1"/>
  <c r="D171" i="1"/>
  <c r="J152" i="1"/>
  <c r="C150" i="1" s="1"/>
  <c r="J153" i="1"/>
  <c r="M121" i="1"/>
  <c r="D101" i="1"/>
  <c r="C259" i="1"/>
  <c r="H259" i="1"/>
  <c r="F259" i="1"/>
  <c r="E259" i="1"/>
  <c r="D259" i="1"/>
  <c r="H256" i="1"/>
  <c r="G256" i="1"/>
  <c r="F256" i="1"/>
  <c r="E256" i="1"/>
  <c r="D256" i="1"/>
  <c r="H253" i="1"/>
  <c r="G253" i="1"/>
  <c r="F253" i="1"/>
  <c r="E253" i="1"/>
  <c r="D253" i="1"/>
  <c r="D250" i="1"/>
  <c r="E250" i="1"/>
  <c r="F250" i="1"/>
  <c r="G250" i="1"/>
  <c r="H250" i="1"/>
  <c r="K170" i="1" l="1"/>
  <c r="G27" i="1"/>
  <c r="D27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1" i="1"/>
  <c r="G221" i="1"/>
  <c r="E221" i="1"/>
  <c r="C221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T169" i="1"/>
  <c r="K169" i="1"/>
  <c r="T168" i="1"/>
  <c r="K168" i="1"/>
  <c r="T167" i="1"/>
  <c r="K167" i="1"/>
  <c r="T166" i="1"/>
  <c r="K166" i="1"/>
  <c r="T165" i="1"/>
  <c r="K165" i="1"/>
  <c r="K164" i="1"/>
  <c r="T163" i="1"/>
  <c r="K163" i="1"/>
  <c r="T162" i="1"/>
  <c r="K162" i="1"/>
  <c r="R157" i="1"/>
  <c r="P157" i="1"/>
  <c r="F157" i="1"/>
  <c r="D157" i="1"/>
  <c r="V155" i="1"/>
  <c r="T155" i="1"/>
  <c r="H155" i="1"/>
  <c r="V154" i="1"/>
  <c r="T154" i="1"/>
  <c r="C154" i="1"/>
  <c r="H154" i="1"/>
  <c r="V153" i="1"/>
  <c r="T153" i="1"/>
  <c r="C153" i="1"/>
  <c r="H153" i="1"/>
  <c r="V152" i="1"/>
  <c r="T152" i="1"/>
  <c r="C152" i="1"/>
  <c r="H152" i="1"/>
  <c r="V151" i="1"/>
  <c r="T151" i="1"/>
  <c r="C151" i="1"/>
  <c r="H151" i="1"/>
  <c r="V150" i="1"/>
  <c r="T150" i="1"/>
  <c r="H150" i="1"/>
  <c r="O145" i="1"/>
  <c r="N145" i="1"/>
  <c r="L145" i="1"/>
  <c r="K145" i="1"/>
  <c r="I145" i="1"/>
  <c r="H145" i="1"/>
  <c r="G145" i="1"/>
  <c r="F145" i="1"/>
  <c r="E145" i="1"/>
  <c r="D145" i="1"/>
  <c r="Q144" i="1"/>
  <c r="P144" i="1"/>
  <c r="J144" i="1"/>
  <c r="Q143" i="1"/>
  <c r="P143" i="1"/>
  <c r="J143" i="1"/>
  <c r="M143" i="1" s="1"/>
  <c r="Q142" i="1"/>
  <c r="P142" i="1"/>
  <c r="J142" i="1"/>
  <c r="M142" i="1" s="1"/>
  <c r="Q141" i="1"/>
  <c r="P141" i="1"/>
  <c r="J141" i="1"/>
  <c r="M141" i="1" s="1"/>
  <c r="Q140" i="1"/>
  <c r="J140" i="1"/>
  <c r="M140" i="1" s="1"/>
  <c r="Q139" i="1"/>
  <c r="P139" i="1"/>
  <c r="J139" i="1"/>
  <c r="Q138" i="1"/>
  <c r="P138" i="1"/>
  <c r="J138" i="1"/>
  <c r="M138" i="1" s="1"/>
  <c r="K133" i="1"/>
  <c r="J133" i="1"/>
  <c r="I133" i="1"/>
  <c r="H133" i="1"/>
  <c r="E133" i="1"/>
  <c r="D133" i="1"/>
  <c r="C133" i="1"/>
  <c r="L132" i="1"/>
  <c r="Q132" i="1" s="1"/>
  <c r="G132" i="1"/>
  <c r="L131" i="1"/>
  <c r="G131" i="1"/>
  <c r="L130" i="1"/>
  <c r="G130" i="1"/>
  <c r="L129" i="1"/>
  <c r="O129" i="1" s="1"/>
  <c r="G129" i="1"/>
  <c r="L128" i="1"/>
  <c r="G128" i="1"/>
  <c r="L127" i="1"/>
  <c r="O127" i="1" s="1"/>
  <c r="G127" i="1"/>
  <c r="L126" i="1"/>
  <c r="G126" i="1"/>
  <c r="S121" i="1"/>
  <c r="R121" i="1"/>
  <c r="P121" i="1"/>
  <c r="O121" i="1"/>
  <c r="N121" i="1"/>
  <c r="J121" i="1"/>
  <c r="I121" i="1"/>
  <c r="H121" i="1"/>
  <c r="G121" i="1"/>
  <c r="F121" i="1"/>
  <c r="E121" i="1"/>
  <c r="D121" i="1"/>
  <c r="T120" i="1"/>
  <c r="K120" i="1"/>
  <c r="S119" i="1"/>
  <c r="R119" i="1"/>
  <c r="Q119" i="1"/>
  <c r="P119" i="1"/>
  <c r="O119" i="1"/>
  <c r="N119" i="1"/>
  <c r="M119" i="1"/>
  <c r="J119" i="1"/>
  <c r="H119" i="1"/>
  <c r="G119" i="1"/>
  <c r="F119" i="1"/>
  <c r="E119" i="1"/>
  <c r="K118" i="1"/>
  <c r="T117" i="1"/>
  <c r="K117" i="1"/>
  <c r="S101" i="1"/>
  <c r="R101" i="1"/>
  <c r="Q101" i="1"/>
  <c r="P101" i="1"/>
  <c r="N101" i="1"/>
  <c r="M101" i="1"/>
  <c r="J101" i="1"/>
  <c r="I101" i="1"/>
  <c r="H101" i="1"/>
  <c r="G101" i="1"/>
  <c r="F101" i="1"/>
  <c r="E101" i="1"/>
  <c r="T100" i="1"/>
  <c r="K100" i="1"/>
  <c r="T99" i="1"/>
  <c r="K99" i="1"/>
  <c r="T84" i="1"/>
  <c r="K84" i="1"/>
  <c r="S87" i="1"/>
  <c r="S88" i="1" s="1"/>
  <c r="R87" i="1"/>
  <c r="R88" i="1" s="1"/>
  <c r="Q87" i="1"/>
  <c r="Q88" i="1" s="1"/>
  <c r="P87" i="1"/>
  <c r="P88" i="1" s="1"/>
  <c r="O87" i="1"/>
  <c r="O88" i="1" s="1"/>
  <c r="N87" i="1"/>
  <c r="N88" i="1" s="1"/>
  <c r="M87" i="1"/>
  <c r="M88" i="1" s="1"/>
  <c r="F87" i="1"/>
  <c r="F88" i="1" s="1"/>
  <c r="E87" i="1"/>
  <c r="E88" i="1" s="1"/>
  <c r="D87" i="1"/>
  <c r="D88" i="1" s="1"/>
  <c r="T86" i="1"/>
  <c r="K86" i="1"/>
  <c r="T85" i="1"/>
  <c r="K85" i="1"/>
  <c r="U83" i="1"/>
  <c r="S83" i="1"/>
  <c r="R83" i="1"/>
  <c r="Q83" i="1"/>
  <c r="P83" i="1"/>
  <c r="O83" i="1"/>
  <c r="N83" i="1"/>
  <c r="M83" i="1"/>
  <c r="F83" i="1"/>
  <c r="E83" i="1"/>
  <c r="D83" i="1"/>
  <c r="T82" i="1"/>
  <c r="K82" i="1"/>
  <c r="T81" i="1"/>
  <c r="K81" i="1"/>
  <c r="T80" i="1"/>
  <c r="K80" i="1"/>
  <c r="T79" i="1"/>
  <c r="K79" i="1"/>
  <c r="Q74" i="1"/>
  <c r="P74" i="1"/>
  <c r="O74" i="1"/>
  <c r="N74" i="1"/>
  <c r="M74" i="1"/>
  <c r="L74" i="1"/>
  <c r="K74" i="1"/>
  <c r="J74" i="1"/>
  <c r="I74" i="1"/>
  <c r="H74" i="1"/>
  <c r="F74" i="1"/>
  <c r="E74" i="1"/>
  <c r="D74" i="1"/>
  <c r="C74" i="1"/>
  <c r="G73" i="1"/>
  <c r="G72" i="1"/>
  <c r="G71" i="1"/>
  <c r="G70" i="1"/>
  <c r="G69" i="1"/>
  <c r="G68" i="1"/>
  <c r="G67" i="1"/>
  <c r="S57" i="1"/>
  <c r="R57" i="1"/>
  <c r="Q57" i="1"/>
  <c r="P57" i="1"/>
  <c r="N57" i="1"/>
  <c r="M57" i="1"/>
  <c r="J57" i="1"/>
  <c r="E57" i="1"/>
  <c r="D57" i="1"/>
  <c r="T56" i="1"/>
  <c r="K56" i="1"/>
  <c r="T55" i="1"/>
  <c r="K55" i="1"/>
  <c r="S54" i="1"/>
  <c r="Q54" i="1"/>
  <c r="P54" i="1"/>
  <c r="N54" i="1"/>
  <c r="M54" i="1"/>
  <c r="J54" i="1"/>
  <c r="E54" i="1"/>
  <c r="D54" i="1"/>
  <c r="T53" i="1"/>
  <c r="K53" i="1"/>
  <c r="T52" i="1"/>
  <c r="K52" i="1"/>
  <c r="S51" i="1"/>
  <c r="R51" i="1"/>
  <c r="Q51" i="1"/>
  <c r="P51" i="1"/>
  <c r="N51" i="1"/>
  <c r="M51" i="1"/>
  <c r="J51" i="1"/>
  <c r="E51" i="1"/>
  <c r="D51" i="1"/>
  <c r="T50" i="1"/>
  <c r="K50" i="1"/>
  <c r="T49" i="1"/>
  <c r="K49" i="1"/>
  <c r="S48" i="1"/>
  <c r="R48" i="1"/>
  <c r="Q48" i="1"/>
  <c r="N48" i="1"/>
  <c r="M48" i="1"/>
  <c r="E48" i="1"/>
  <c r="D48" i="1"/>
  <c r="T47" i="1"/>
  <c r="K47" i="1"/>
  <c r="T46" i="1"/>
  <c r="K46" i="1"/>
  <c r="S45" i="1"/>
  <c r="R45" i="1"/>
  <c r="Q45" i="1"/>
  <c r="P45" i="1"/>
  <c r="N45" i="1"/>
  <c r="M45" i="1"/>
  <c r="E45" i="1"/>
  <c r="D45" i="1"/>
  <c r="T44" i="1"/>
  <c r="K44" i="1"/>
  <c r="T43" i="1"/>
  <c r="K43" i="1"/>
  <c r="S42" i="1"/>
  <c r="R42" i="1"/>
  <c r="Q42" i="1"/>
  <c r="P42" i="1"/>
  <c r="O42" i="1"/>
  <c r="N42" i="1"/>
  <c r="M42" i="1"/>
  <c r="J42" i="1"/>
  <c r="E42" i="1"/>
  <c r="D42" i="1"/>
  <c r="T41" i="1"/>
  <c r="K41" i="1"/>
  <c r="T40" i="1"/>
  <c r="K40" i="1"/>
  <c r="S39" i="1"/>
  <c r="R39" i="1"/>
  <c r="Q39" i="1"/>
  <c r="P39" i="1"/>
  <c r="O39" i="1"/>
  <c r="M39" i="1"/>
  <c r="J39" i="1"/>
  <c r="E39" i="1"/>
  <c r="D39" i="1"/>
  <c r="T38" i="1"/>
  <c r="K38" i="1"/>
  <c r="T37" i="1"/>
  <c r="K37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M144" i="1" l="1"/>
  <c r="V55" i="1"/>
  <c r="V40" i="1"/>
  <c r="V44" i="1"/>
  <c r="V47" i="1"/>
  <c r="V46" i="1"/>
  <c r="V53" i="1"/>
  <c r="V56" i="1"/>
  <c r="V52" i="1"/>
  <c r="Q127" i="1"/>
  <c r="Q131" i="1"/>
  <c r="O131" i="1"/>
  <c r="V38" i="1"/>
  <c r="V85" i="1"/>
  <c r="Q126" i="1"/>
  <c r="O126" i="1"/>
  <c r="L133" i="1"/>
  <c r="Q128" i="1"/>
  <c r="O128" i="1"/>
  <c r="Q130" i="1"/>
  <c r="O130" i="1"/>
  <c r="M132" i="1"/>
  <c r="O132" i="1"/>
  <c r="M139" i="1"/>
  <c r="V37" i="1"/>
  <c r="V86" i="1"/>
  <c r="V84" i="1"/>
  <c r="V50" i="1"/>
  <c r="V49" i="1"/>
  <c r="V43" i="1"/>
  <c r="V41" i="1"/>
  <c r="V81" i="1"/>
  <c r="V80" i="1"/>
  <c r="V82" i="1"/>
  <c r="V79" i="1"/>
  <c r="J157" i="1"/>
  <c r="T170" i="1"/>
  <c r="J145" i="1"/>
  <c r="M145" i="1" s="1"/>
  <c r="K42" i="1"/>
  <c r="K54" i="1"/>
  <c r="T57" i="1"/>
  <c r="K87" i="1"/>
  <c r="K88" i="1" s="1"/>
  <c r="Q145" i="1"/>
  <c r="K51" i="1"/>
  <c r="T54" i="1"/>
  <c r="V163" i="1"/>
  <c r="V167" i="1"/>
  <c r="V169" i="1"/>
  <c r="T119" i="1"/>
  <c r="K48" i="1"/>
  <c r="T51" i="1"/>
  <c r="V166" i="1"/>
  <c r="K45" i="1"/>
  <c r="T48" i="1"/>
  <c r="V27" i="1"/>
  <c r="K119" i="1"/>
  <c r="G133" i="1"/>
  <c r="M128" i="1"/>
  <c r="T157" i="1"/>
  <c r="V165" i="1"/>
  <c r="T121" i="1"/>
  <c r="M130" i="1"/>
  <c r="H157" i="1"/>
  <c r="V157" i="1"/>
  <c r="V168" i="1"/>
  <c r="T171" i="1"/>
  <c r="K39" i="1"/>
  <c r="T42" i="1"/>
  <c r="T45" i="1"/>
  <c r="G74" i="1"/>
  <c r="T87" i="1"/>
  <c r="K101" i="1"/>
  <c r="M126" i="1"/>
  <c r="M129" i="1"/>
  <c r="K171" i="1"/>
  <c r="T39" i="1"/>
  <c r="K57" i="1"/>
  <c r="T101" i="1"/>
  <c r="V162" i="1"/>
  <c r="V164" i="1"/>
  <c r="T83" i="1"/>
  <c r="K83" i="1"/>
  <c r="P27" i="1"/>
  <c r="K27" i="1"/>
  <c r="F48" i="20"/>
  <c r="G48" i="20"/>
  <c r="L44" i="20"/>
  <c r="M44" i="20"/>
  <c r="R48" i="20"/>
  <c r="T48" i="20"/>
  <c r="K121" i="1"/>
  <c r="M127" i="1"/>
  <c r="Q129" i="1"/>
  <c r="M131" i="1"/>
  <c r="P145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4" i="1" l="1"/>
  <c r="C139" i="1"/>
  <c r="V57" i="1"/>
  <c r="C143" i="1"/>
  <c r="C141" i="1"/>
  <c r="C140" i="1"/>
  <c r="C142" i="1"/>
  <c r="V51" i="1"/>
  <c r="V54" i="1"/>
  <c r="T88" i="1"/>
  <c r="V88" i="1" s="1"/>
  <c r="V87" i="1"/>
  <c r="V39" i="1"/>
  <c r="C138" i="1"/>
  <c r="M133" i="1"/>
  <c r="O133" i="1"/>
  <c r="V48" i="1"/>
  <c r="V45" i="1"/>
  <c r="V42" i="1"/>
  <c r="V83" i="1"/>
  <c r="V170" i="1"/>
  <c r="V171" i="1"/>
  <c r="Q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5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C13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8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F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O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28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  <comment ref="Q37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47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<sst xmlns="http://schemas.openxmlformats.org/spreadsheetml/2006/main" count="2077" uniqueCount="359">
  <si>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</si>
  <si>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</si>
  <si>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</si>
  <si>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</si>
  <si>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</si>
  <si>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</si>
  <si>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</si>
  <si>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</si>
  <si>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</si>
  <si>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</si>
  <si>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</si>
  <si>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</si>
  <si>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</si>
  <si>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</si>
  <si>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</si>
  <si>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</si>
  <si>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</si>
  <si>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</si>
  <si>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</si>
  <si>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</si>
  <si>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</si>
  <si>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</si>
  <si>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</si>
  <si>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</si>
  <si>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</si>
  <si>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</si>
  <si>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</si>
  <si>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</si>
  <si>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</si>
  <si>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</si>
  <si>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</si>
  <si>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</si>
  <si>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</si>
  <si>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</si>
  <si>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</si>
  <si>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</si>
  <si>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</si>
  <si>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</si>
  <si>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</si>
  <si>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</si>
  <si>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</si>
  <si>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</si>
  <si>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</si>
  <si>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</si>
  <si>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</si>
  <si>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</si>
  <si>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</si>
  <si>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</si>
  <si>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</si>
  <si>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</si>
  <si>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</si>
  <si>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</si>
  <si>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</si>
  <si>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</si>
  <si>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</si>
  <si>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</si>
  <si>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</si>
  <si>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</si>
  <si>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</si>
  <si>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</si>
  <si>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</si>
  <si>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</si>
  <si>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</si>
  <si>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</si>
  <si>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</si>
  <si>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</si>
  <si>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</si>
  <si>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</si>
  <si>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</si>
  <si>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</si>
  <si>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</si>
  <si>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</si>
  <si>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</si>
  <si>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</si>
  <si>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</si>
  <si>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</si>
  <si>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</si>
  <si>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</si>
  <si>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</si>
  <si>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</si>
  <si>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</si>
  <si>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</si>
  <si>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</si>
  <si>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</si>
  <si>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</si>
  <si>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</si>
  <si>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</si>
  <si>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</si>
  <si>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</si>
  <si>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</si>
  <si>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</si>
  <si>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</si>
  <si>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</si>
  <si>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</si>
  <si>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</si>
  <si>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</si>
  <si>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</si>
  <si>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</si>
  <si>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</si>
  <si>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</si>
  <si>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</si>
  <si>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</si>
  <si>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</si>
  <si>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</si>
  <si>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</si>
  <si>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</si>
  <si>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</si>
  <si>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</si>
  <si>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</si>
  <si>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</si>
  <si>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</si>
  <si>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</si>
  <si>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</si>
  <si>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</si>
  <si>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</si>
  <si>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</si>
  <si>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</si>
  <si>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</si>
  <si>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</si>
  <si>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</si>
  <si>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</si>
  <si>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</si>
  <si>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</si>
  <si>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</si>
  <si>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</si>
  <si>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</si>
  <si>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</si>
  <si>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</si>
  <si>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</si>
  <si>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</si>
  <si>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</si>
  <si>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</si>
  <si>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</si>
  <si>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</si>
  <si>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</si>
  <si>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</si>
  <si>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</si>
  <si>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</si>
  <si>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</si>
  <si>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</si>
  <si>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</si>
  <si>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</si>
  <si>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</si>
  <si>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</si>
  <si>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</si>
  <si>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</si>
  <si>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</si>
  <si>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</si>
  <si>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</si>
  <si>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</si>
  <si>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</si>
  <si>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</si>
  <si>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</si>
  <si>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</si>
  <si>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</si>
  <si>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</si>
  <si>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</si>
  <si>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</si>
  <si>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</si>
  <si>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</si>
  <si>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</si>
  <si>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</si>
  <si>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</si>
  <si>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</si>
  <si>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</si>
  <si>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</si>
  <si>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</si>
  <si>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</si>
  <si>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</si>
  <si>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</si>
  <si>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</si>
  <si>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</si>
  <si>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</si>
  <si>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</si>
  <si>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</si>
  <si>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</si>
  <si>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</si>
  <si>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</si>
  <si>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</si>
  <si>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</si>
  <si>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</si>
  <si>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</si>
  <si>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</si>
  <si>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</si>
  <si>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</si>
  <si>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</si>
  <si>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</si>
  <si>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</si>
  <si>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</si>
  <si>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</si>
  <si>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</si>
  <si>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</si>
  <si>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</si>
  <si>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</si>
  <si>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</si>
  <si>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</si>
  <si>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</si>
  <si>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</si>
  <si>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</si>
  <si>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</si>
  <si>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</si>
  <si>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</si>
  <si>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</si>
  <si>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</si>
  <si>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</si>
  <si>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</si>
  <si>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</si>
  <si>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</si>
  <si>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</si>
  <si>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</si>
  <si>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</si>
  <si>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</si>
  <si>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</si>
  <si>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</si>
  <si>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</si>
  <si>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</si>
  <si>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</si>
  <si>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</si>
  <si>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</si>
  <si>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</si>
  <si>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</si>
  <si>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</si>
  <si>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</si>
  <si>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</si>
  <si>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</si>
  <si>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</si>
  <si>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</si>
  <si>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</si>
  <si>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</si>
  <si>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搬迁工作：1、重卡流水线进行拆解转运；2、督促包装箱到位；3、目标重卡正副司机河北进行生产；
质量管理：目前H4座椅18款需求量提升（9月份预计500台），督促由20款状态替换老状态；避免三包增加；</t>
    <phoneticPr fontId="36" type="noConversion"/>
  </si>
  <si>
    <t>时间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</si>
  <si>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</si>
  <si>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</si>
  <si>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</si>
  <si>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</si>
  <si>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</si>
  <si>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</si>
  <si>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</si>
  <si>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</si>
  <si>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2020年8月光华荣昌集团汇总</t>
    <phoneticPr fontId="41" type="noConversion"/>
  </si>
  <si>
    <t>集团汇总</t>
  </si>
  <si>
    <t>单位：万元</t>
  </si>
  <si>
    <t xml:space="preserve">受疫情影响解放卡车厂2月份下达1800辆份订单要求长春工厂代替西安华泰供货，原材料采购到位后，解放订单取消造成原材料、成品金额增加                    </t>
  </si>
  <si>
    <t>-</t>
  </si>
  <si>
    <t>轩德6批量供货</t>
  </si>
  <si>
    <t>3月份对前期内部呆滞材料已处理，剩余0.77万为外部供应商实仓占用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</si>
  <si>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</si>
  <si>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</si>
  <si>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</si>
  <si>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</si>
  <si>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</si>
  <si>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</si>
  <si>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</si>
  <si>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</si>
  <si>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</si>
  <si>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产品零部件库存降低，转换为成品</t>
  </si>
  <si>
    <t>/</t>
  </si>
  <si>
    <t>沧州转入材料占用大量库存</t>
  </si>
  <si>
    <t>镜杆连续喷涂，减少半成品库存，
集中喷漆减少塑件库存</t>
  </si>
  <si>
    <t>后视镜等需建立库存向成都转移</t>
  </si>
  <si>
    <t>持续清理</t>
  </si>
  <si>
    <t>湖南工厂</t>
  </si>
  <si>
    <r>
      <t>2020年</t>
    </r>
    <r>
      <rPr>
        <b/>
        <i/>
        <u/>
        <sz val="16"/>
        <color theme="4"/>
        <rFont val="微软雅黑"/>
        <family val="2"/>
        <charset val="134"/>
      </rPr>
      <t>8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</si>
  <si>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</si>
  <si>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</si>
  <si>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</si>
  <si>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</si>
  <si>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</si>
  <si>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</si>
  <si>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程刚</t>
  </si>
  <si>
    <t>河北</t>
    <phoneticPr fontId="36" type="noConversion"/>
  </si>
  <si>
    <t>西安</t>
    <phoneticPr fontId="36" type="noConversion"/>
  </si>
  <si>
    <t>轩德座椅增加储备库存150套，主机厂开双班库存需增加</t>
  </si>
  <si>
    <t>金额</t>
    <phoneticPr fontId="36" type="noConversion"/>
  </si>
  <si>
    <t>潍坊</t>
    <phoneticPr fontId="36" type="noConversion"/>
  </si>
  <si>
    <t>成都</t>
    <phoneticPr fontId="36" type="noConversion"/>
  </si>
  <si>
    <t>1.奇美玉隆塑料颗粒因价格问题一次性采购10T（金额29W）。2.因316-1连续2月计划减少，导致电折机芯库存增加未使用，采购周期长提前三个月订货（金额60W）</t>
  </si>
  <si>
    <t>国产线束库存，和老状态总成件，用于特殊备件发货，目前没有特殊备件订单</t>
  </si>
  <si>
    <t>下周河北、西安、天津大批量发货，降低总成产品库存</t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</si>
  <si>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8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4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34周  8.21-8.27</t>
    </r>
    <r>
      <rPr>
        <b/>
        <sz val="24"/>
        <rFont val="微软雅黑"/>
        <family val="2"/>
        <charset val="134"/>
      </rPr>
      <t>）</t>
    </r>
    <phoneticPr fontId="36" type="noConversion"/>
  </si>
  <si>
    <t>刘思含</t>
    <phoneticPr fontId="36" type="noConversion"/>
  </si>
  <si>
    <t>搬迁工作：
 1、重卡正司机流水线拆解，设备安装期间，正司机两地生产，保证客户计划；2、确定外雇物流公司车辆，河北生产的同时，启用周转库进行周转交付；3、与第三方签署天津工厂固定资产，拆解协议；
质量管理：1、针对第三季度三包质量情况，组织整改专题会议；2、跟进欧曼拆分件三包进度（目前欧曼技术已经整理好分总成明细，质量部未给配件科输入指令)；3、确定欧曼服务站购买分总成，业务流程；</t>
    <phoneticPr fontId="36" type="noConversion"/>
  </si>
  <si>
    <t>厂内库存+黄骅库存+北京外库库存</t>
  </si>
  <si>
    <t>H4座椅气阀异响</t>
    <phoneticPr fontId="36" type="noConversion"/>
  </si>
  <si>
    <t>记忆阀内部异响，暂不明异响原因，已反馈至安陆普</t>
    <phoneticPr fontId="36" type="noConversion"/>
  </si>
  <si>
    <t>1、天津工厂临时对异响座椅进行返修。
2、安陆普、河北工厂在气阀出厂前进行百检。
3、技术下发设变，变更记忆阀内部结构，暂未提现</t>
    <phoneticPr fontId="36" type="noConversion"/>
  </si>
  <si>
    <t>质量</t>
  </si>
  <si>
    <t>1、成品库存积压是为工厂搬迁提前储备库存。（包含北京外库，河北工厂、天津工厂）</t>
    <phoneticPr fontId="36" type="noConversion"/>
  </si>
  <si>
    <t>一、新产品试制：
H6座椅项目:
1.戴姆勒SQE现场审核推延至8月25日，河北座椅骨架计划在8月22日、23日、24日完成。8月22日完成主驾靠背焊接，并在23日进行喷砂+喷涂；
2.三坐标室检测重点针对戴姆勒专属件进行打点，其它产品优先级后置（要求模具厂出件前提供检测报告）。
H6后视镜项目:
戴姆勒SQE张卓8月20、21日到河北现场跟踪20套样件制作。
二、金属件厂：
1、焊接车间H6项目调试管理：
①焊接部分生产H6焊接产品总成，按照项目计划进行；
②组装部分在模块化生产线进行组装；
2、H6项目客户审核：
①重点对组装模块化装配状态以及人员操作进行验证培训
3、电泳工装挂具工艺改进：
①H6项目新产品挂具验证制作；
②B40V产品挂具优化改进；
4、现场管理：
①评价收集现场管理照片，通过会议教育培训对比，奖惩员工做的好与坏；
5、管理检查：
①本周开始焊接车间与组装车间在日常管理中车间主任对班组长、一线员工进行抽检，形成抽检记录表
三、总装厂：
1.工时定额测算推进：后视镜车间（乘用车）、座椅车间、缝纫车间（轩徳6）等与制造技术部进行工时测算确认工作；
2.针对316面罩漆膜硬度质量问题，跟踪改善进度（本批验证产品已发往成都工厂，预计8月20日厂家再次提供样漆）（样漆预计23日到厂，下周试验）
3.按照8月份总装厂定编人员完成减员计划（截止到8月20日总装厂人数151人）
4.持续对H6项目开发，做好后视镜、座椅车间生产线接收准备、人员岗位定编、生产问题点跟踪汇总、人员技能培训等工作（持续跟进）；
5.组织模具车间完成模具工装货架整理、改善工作；
四、公司经营：
1.戴姆勒SQE王楠8月25日来公司样件审核
2.沧州呆滞的布料及拉链的处理
3.环评等待行政审批局上会后公示
4.产品关键件的B点开发计划，本周输出计划
5.集团固定资产由各工厂/部门核实数量
6.准备8月份存货与固定资产盘点工作</t>
    <phoneticPr fontId="36" type="noConversion"/>
  </si>
  <si>
    <t>一、新产品试制：
1.9月份C2样椅交付进度缓慢，延期至9月5日进行总椅组装。关于金属件部分排定计划。正驾底支架8月28日在安嘉焊接(付静龙总现场跟踪)，副驾底支架8月30日河北焊接，副驾靠背9月2日河北焊接。
2.按C样件9月份焊接计划，追加模具厂物料订单 ，王巨云总、刘刚到模具厂现场跟踪冲压件制作。
二、金属件厂：
1.H6项目客户审核：
①焊接车间计划9月1日更换机器人站生产H6产品；
②组装车间根据焊接物料以及其他物料准备情况生产底座模块化；
2.盘点管理：
①与生管理部配合盘点金属件厂内物料；
②金属件厂内部工位器具、工装辅具的盘点以及盘点报告整理；
3.组装车间管理：
①组装车间预装工序生产节拍统计与改善
4.管理评价：
①9月3日前完成焊接车间、组装车间的现场、点检以及其他项目的评价工作，形成检查文件进行受控
三、总装厂：
1.跟踪工时定额测算下发：后视镜车间（确认签字）、座椅车间（确认签字）、缝纫车间（轩徳6）（确认签字）
2.戴姆勒H6座椅项目：1、发泡车间配合研发更改并试制产品；
2、继续组织座椅车间员工装配座椅并进行技能培养；
3、维护和提升现场工作环境改善
3.配合天津工厂推进线体转移，按照天津工厂计划协助推进：
1、人员确保；2、正司机线体转移等。
4.与生产管理部协调针对9月份订单、组织计划评审，确定人员定编
5.组织相关部门进行班组长以上人员工资制度改革项目策划评审
6.按计划完成B40转向灯注塑模具的维修进度
四、公司经营：
1.准备8月份公司盘点工作
2.委外加工库数据资料和流程建立（已与财务确定凭证资料）
3.H6项目物流、制造、设备由运营接管提前介入
4.喷漆资源重要关注解决
5.焊接烟尘及排风管道重新安装，增加风机改善焊接环境</t>
    <phoneticPr fontId="36" type="noConversion"/>
  </si>
  <si>
    <t>河北</t>
    <phoneticPr fontId="36" type="noConversion"/>
  </si>
  <si>
    <t>1、消防设施维护情况-消防器材过期
2、传递载体-文件共享和传阅间记录不受控
3、文件保存-BPM传递文件</t>
    <phoneticPr fontId="36" type="noConversion"/>
  </si>
  <si>
    <t>1、上报委外维修，立即更换备用消防器材
2、生产管理部IT，利用公司服务器建立公司局域网系统，培训后由和各部门分区使用
3、部门与部门之间传阅资料走签呈，BPM只作为出差时用，在公司走纸质文件报批</t>
    <phoneticPr fontId="36" type="noConversion"/>
  </si>
  <si>
    <t>仓库
生管
各部门</t>
    <phoneticPr fontId="36" type="noConversion"/>
  </si>
  <si>
    <t>吴如义
滕敬涛
部长</t>
    <phoneticPr fontId="36" type="noConversion"/>
  </si>
  <si>
    <t>/
9月10日
9月8日</t>
  </si>
  <si>
    <t>1、焊接产品长期出现焊接假焊、漏焊、焊渣、错焊、缺件等问题
2、B40L四分背星盘与连接板焊接位置焊道偏移
3、B40L六分背六分背小头枕管距离大1mm，大头枕管距离小1mm，影响头枕插拔力
4、H4-2.1座框座框滑块固定板与减震器上框干涉，影响仰角机构调整高度
5、1780后视镜后视镜镜座表面不良（漆渣、颗粒、橘皮等）
6、B40L后视镜转向灯内存在异物
7、1780后视镜镜头后视镜镜片镜片未放置到位</t>
    <phoneticPr fontId="36" type="noConversion"/>
  </si>
  <si>
    <t>1、/
2、枪嘴与连接杆松动，导致焊道偏移
3、现B40焊胎与H6焊胎经常互换，在互换过程中碰撞到头枕管位置，后续检验头枕时与检具配合紧，发现距离偏移现象
4、不良品维修，临时制作简易焊胎尺寸超差，导致滑块固定板位置前移，造成干涉
5、①喷涂厂对此问题不重视对待；②喷涂厂整改配合度极差
6、①线路板在安装时板材边缘与安装板产生磨擦，导致出现毛屑，焊接后可能存在异物；②焊接时静电吸附，导致异物附着表面
7、①其他车间支援的新员工操作，操作前未进行培训指导；②镜片放置方式不对，导致一侧镜片已放置导致，另一侧无法放置</t>
    <phoneticPr fontId="36" type="noConversion"/>
  </si>
  <si>
    <t>1、临时返修
2、①制定枪嘴更换频次；②每班次检查枪嘴与连接杆是否有松动现象；③培训员工对设备日常操作及异常问题处理，提高员工自检意识
3、①指定专人更换焊胎；②首中末检验增加头枕装配，（安装塑料件及头枕进行验证）出现问题及时调整；③全检人员对头枕管进行百检
4、后续维修此项问题不良品，在机器人正式焊胎焊接。
5、①车间为保证交付生产临时挑选使用；②建议更换供应商
6、①线路板安装后使用气枪进行反复吹试，尽量将毛屑吹试彻底；
②线路板四角在由供应商进行磨边处理，减小毛屑的产生
；③转向灯焊接时操作员工佩戴静电手环，将静电进行释放
7、后续镜头装配由专人进行装配生产，避免支援的新员工顶岗操作。</t>
    <phoneticPr fontId="36" type="noConversion"/>
  </si>
  <si>
    <t>制造厂
生产管理部</t>
    <phoneticPr fontId="36" type="noConversion"/>
  </si>
  <si>
    <t>丁永亮
张亚霖/王桃林
李贵林</t>
    <phoneticPr fontId="36" type="noConversion"/>
  </si>
  <si>
    <t>8月12日
8月13日
8月14日
8月8日</t>
    <phoneticPr fontId="36" type="noConversion"/>
  </si>
  <si>
    <t>一、合规：1、固废管理员业务培训延期时间待定；2、企业文化白皮书学习第二期第三部分完成；3、2020年度消防器材年检完成
二、安全：1. 8月29日对发泡车间员工进行安全知识和消防器材现场操作培训，并进行试卷答题考试
三、销售：X3000试装手续已经全部完成，陕汽预计九月初批复供货配比
四、采购：1、WMS系统硬件设备采购暂停，等待集团统一安排；2、聚醚新供应商下周签订单合同走BPM订单审批流程，小料订单正在走BPM订单合同审批流程，预计下周完成
五、质量问题：1、三包：8月26日，提供给北京研发刘继永部长陕汽爆炸图负责人联系方式，推荐1家广告公司并提供联系方式；2、CQC认证：修改西安工厂基础信息资料，更新文件内容，8月27日提交集团体系办</t>
    <phoneticPr fontId="36" type="noConversion"/>
  </si>
  <si>
    <t>一、合规：1、特殊岗位人员咨询报名专业培训--持证上岗；2、企业文化白皮书学习第二期第四部分3、宝鸡库房及劳务外包人员安全知识培训
二、安全：1、9月1日对座椅车间员工进行安全知识和消防器材现场操作培训，并进行试卷答题考试；2、对工厂危险源重新进行识别梳理并标识。
三、销售：1 、跟踪X3000座椅供货份额及批量装配情况；2、M3000车型2020款座椅下周与陕汽研发组织技术交流会、签订二供技术开发协议；3、翼6车型座椅2020年价格协议下周进行洽
四、采购：1、跟踪聚醚及小料订单合同审批进展，并跟踪原料发货；2、WMS系统硬件设备采购暂停，等待集团统一安排盘点，8月30日到31日进行月底盘点（原材料、成品、固定资产）
五、质量问题：1、三包：跟踪北京研发爆炸图进度；2、CQC认证：跟踪CQC认证进度</t>
    <phoneticPr fontId="36" type="noConversion"/>
  </si>
  <si>
    <t>供应商来料不良</t>
    <phoneticPr fontId="36" type="noConversion"/>
  </si>
  <si>
    <t>1、H3000背布面主料色差
2、欧曼左调角器上连接板孔位偏差</t>
    <phoneticPr fontId="36" type="noConversion"/>
  </si>
  <si>
    <t>加强检验，跟踪改善后来料状态</t>
    <phoneticPr fontId="36" type="noConversion"/>
  </si>
  <si>
    <t>质量部</t>
  </si>
  <si>
    <t>贾佳</t>
  </si>
  <si>
    <t>1、轩德、X3000材料批量储备安全库存</t>
    <phoneticPr fontId="36" type="noConversion"/>
  </si>
  <si>
    <t>2、成品：宝鸡库房产品种类39种，都需储备部分安全库存（因主机厂计划不准确），加之轩德座椅刚批量需储备100-150套库存，轩德座椅价值高，使用成品库存总体超标</t>
    <phoneticPr fontId="36" type="noConversion"/>
  </si>
  <si>
    <t>一、月度重点工作-审核：1、16949监督审核顺利通过；2、3C审核准备。
二、年度重点工作-安全管理：1、双重预防体系隐患排查治理APP开通。
三、重点推进-供应商管理：1、推进供应商商务降本：①新强力、广亿2家来潍坊进行商务洽谈(完成)；②德实、海兴未定产品整理资料组织会议评审定价（资料收集完成）；2、B点资源降本分析：①属地冲压、焊接资源开发，完成报价单(完成)
四、重点推进-QAD工作进度：（数据监管体系强化）1、在测试库测试委外加工流程
五、山东区域市场分析及布局规划：1、客户及产品布局；2、区域距离优劣分析/工艺定位/属地化资源
六：企业文化学习：本周完成 光华荣昌LOGO及释义</t>
    <phoneticPr fontId="36" type="noConversion"/>
  </si>
  <si>
    <t>一、月度重点工作-审核：3C审核迎审。
二、年度重点工作-劳效提升：1、虎V生产线产能提升；2、J7F通风座椅ST工时测算
三、月度重点工作-盘点
四、重点推进-供应商管理：B点供应商管理：东方华康、吉林德邦电子、旷达、简美完成B点申请，纳入潍坊工厂资源池。
五、重点推进-QAD工作进度：（数据监管体系强化）在测试库测试委外加工流程</t>
    <phoneticPr fontId="36" type="noConversion"/>
  </si>
  <si>
    <t>与房东沟通按照合规要求进行整改</t>
  </si>
  <si>
    <t>潍坊</t>
    <phoneticPr fontId="36" type="noConversion"/>
  </si>
  <si>
    <t>综合管理科</t>
    <phoneticPr fontId="36" type="noConversion"/>
  </si>
  <si>
    <t>李霞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</si>
  <si>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</t>
    <phoneticPr fontId="36" type="noConversion"/>
  </si>
  <si>
    <t>虎V驾驶员座布套卡扣脱落</t>
    <phoneticPr fontId="36" type="noConversion"/>
  </si>
  <si>
    <t>卡扣缝纫不到位</t>
    <phoneticPr fontId="36" type="noConversion"/>
  </si>
  <si>
    <t>临时生产过程挑选使用，长久技术质量科对接供应商对问题针对改善</t>
    <phoneticPr fontId="36" type="noConversion"/>
  </si>
  <si>
    <t>技术质量科</t>
  </si>
  <si>
    <t>李志成</t>
  </si>
  <si>
    <t>生产管理科</t>
  </si>
  <si>
    <t>马长发</t>
  </si>
  <si>
    <t>虎V/J7F：虎V日产量平均为200台份，河北荣昌虎V发泡存在交付风险</t>
    <phoneticPr fontId="36" type="noConversion"/>
  </si>
  <si>
    <t>布套库存超出设定金额5万元</t>
    <phoneticPr fontId="17" type="noConversion"/>
  </si>
  <si>
    <t>1、D03产品解放上会分配份额；(因后视镜镜片批量质量问题导致D03座椅上会日期延迟，具体上会日期待后视镜质量问题处理完成后确定）
2、生产线升级改造验收；A、现场施工；20200817；B、验收确认；20200822；
3、环境职业健康安全体系认证异地+监督审核；A、审核资料准备；OK；
B、迎审；OK；C、问题整改；20200828；
4、解放物流运输合同签订：A、定价；OK；B、盖章后邮寄供应商；20200830；</t>
    <phoneticPr fontId="36" type="noConversion"/>
  </si>
  <si>
    <t xml:space="preserve">1、D03产品解放上会分配份额；(因后视镜镜片批量质量问题导致D03座椅上会日期延迟，具体上会日期待后视镜质量问题处理完成后确定）； 
2、生产线升级改造验收；A、现场施工；20200817；B、验收确认；20200824；
3、环境职业健康安全体系认证异地+监督审核；A、问题整改；20200828；
4、解放物流运输合同签订：A、定价；OK；B、盖章后邮寄供应商；20200830； </t>
    <phoneticPr fontId="36" type="noConversion"/>
  </si>
  <si>
    <t>1、北汽3C一致性资料核查
2、下镜壳修模后产品发大众验证风噪问题改善效果
3、转移物料上高位货架
4、清理河北转移物料状态，老状态物料退河北
5、3GD球座进胶熔接线更改（移进胶点）</t>
    <phoneticPr fontId="36" type="noConversion"/>
  </si>
  <si>
    <t>1、北汽项目3C认证（资料准备，进度推进）
2、IATF16949内部体系审核
3、退河北设备和物料清理</t>
    <phoneticPr fontId="36" type="noConversion"/>
  </si>
  <si>
    <t>危险废物处理协议：去年签订的危险废物处理协议已经到期。</t>
    <phoneticPr fontId="36" type="noConversion"/>
  </si>
  <si>
    <t>重新拟定协议并签署，收集处理单位资质材料，将上一年度产生的危废、固废处理并开具五连单。</t>
    <phoneticPr fontId="36" type="noConversion"/>
  </si>
  <si>
    <t>综合</t>
  </si>
  <si>
    <t>周继菊</t>
  </si>
  <si>
    <t>张菊香</t>
  </si>
  <si>
    <t>BC316外后视镜总成面罩颗粒（29件）</t>
  </si>
  <si>
    <t>1.BC316-1订单减少，导致电折机芯库存高</t>
    <phoneticPr fontId="36" type="noConversion"/>
  </si>
  <si>
    <t>3.BC316-1本周少供一天，成品库存增加</t>
    <phoneticPr fontId="36" type="noConversion"/>
  </si>
  <si>
    <t>2.国产线束库存，和老状态总成件，用于特殊备件发货，目前没有特殊备件订单</t>
    <phoneticPr fontId="36" type="noConversion"/>
  </si>
  <si>
    <t>刘思含</t>
    <phoneticPr fontId="17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</si>
  <si>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8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4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</si>
  <si>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t xml:space="preserve">1、2.0国产气阀试装：问题汇总及后期调货确认
2、H6新平台产品BOM确认新进展
3、北京固定资产明细确认
4、2.0橡胶垫确认（台湾）零部件供货度及价格（技术移交给前期采购） </t>
    <phoneticPr fontId="36" type="noConversion"/>
  </si>
  <si>
    <t>1、2.0新产品气阀两种O形圈（价格确认）下单采购
2、2.0气阀弹簧产品采购
3、新产品工装现场验证确认
4、国产（气阀）小批量试装验证
5、天津H42.0气阀漏气详细问题测试及确认永久性解决方案</t>
    <phoneticPr fontId="36" type="noConversion"/>
  </si>
  <si>
    <t>来料检验未识别出该缺陷</t>
  </si>
  <si>
    <t>对来料检验员进行培训，按检验标准进行检验</t>
  </si>
  <si>
    <t>安路普</t>
    <phoneticPr fontId="36" type="noConversion"/>
  </si>
  <si>
    <t>1、座椅气阀（国产）异响（59件）
2、H4 2.0气阀产品漏气（10件）</t>
  </si>
  <si>
    <t>1、胶杆问题导致异响（吹哨）
2、速降气阀固定座、插片、按钮配套不合理，导致气阀漏气</t>
    <phoneticPr fontId="36" type="noConversion"/>
  </si>
  <si>
    <t>1、工程研究院已下发更改通知，且正在小批量验证，验证完成后大批量验证
2、已和模具科沟通，模具科正在修改模具，模具修好之前100%检测保证气密</t>
    <phoneticPr fontId="36" type="noConversion"/>
  </si>
  <si>
    <t>技术
技术/质量</t>
    <phoneticPr fontId="36" type="noConversion"/>
  </si>
  <si>
    <t>张加
李保国/郭建军</t>
    <phoneticPr fontId="36" type="noConversion"/>
  </si>
  <si>
    <t>9月14日
9月10日</t>
    <phoneticPr fontId="36" type="noConversion"/>
  </si>
  <si>
    <r>
      <rPr>
        <b/>
        <sz val="9"/>
        <color theme="8"/>
        <rFont val="微软雅黑"/>
        <family val="2"/>
        <charset val="134"/>
      </rPr>
      <t xml:space="preserve">河北：
</t>
    </r>
    <r>
      <rPr>
        <sz val="9"/>
        <rFont val="微软雅黑"/>
        <family val="2"/>
        <charset val="134"/>
      </rPr>
      <t xml:space="preserve">第34周正常运费16.71万，占比2.11%，超额运费为0.51万，占比0.0.06%，本周西安回货一车0.74万计入正常运费；本周超额运费主要产生原因为退货和新产品，具体见附表！本周运费占比较上周有所降低，装载率整体提高均超过80%。
</t>
    </r>
    <r>
      <rPr>
        <b/>
        <sz val="9"/>
        <color theme="8"/>
        <rFont val="微软雅黑"/>
        <family val="2"/>
        <charset val="134"/>
      </rPr>
      <t xml:space="preserve">安路普：
</t>
    </r>
    <r>
      <rPr>
        <sz val="9"/>
        <rFont val="微软雅黑"/>
        <family val="2"/>
        <charset val="134"/>
      </rPr>
      <t>1、本月未发生运费
2、发往河北及天津产品均为北京转往怀柔，由怀柔转向天津及河北</t>
    </r>
    <phoneticPr fontId="36" type="noConversion"/>
  </si>
  <si>
    <t>零部件库存降低，总成备货库存较多；产品库存总体在预算内；河北H3A气囊及西安H3A气阀客户本月需求量较少，总成产品库存较多</t>
    <phoneticPr fontId="36" type="noConversion"/>
  </si>
  <si>
    <t>1、国产气阀橡胶圈定价
2、气悬浮异响问题</t>
    <phoneticPr fontId="36" type="noConversion"/>
  </si>
  <si>
    <t>前期采购
技术</t>
    <phoneticPr fontId="36" type="noConversion"/>
  </si>
  <si>
    <t>刘文正
张加</t>
    <phoneticPr fontId="36" type="noConversion"/>
  </si>
  <si>
    <t>9月8日
9月14日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</si>
</sst>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  <font>
      <b/>
      <sz val="9"/>
      <color theme="8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486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7" fillId="0" borderId="110" xfId="0" applyFont="1" applyBorder="1">
      <alignment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7" fillId="0" borderId="78" xfId="0" applyNumberFormat="1" applyFont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81" fontId="17" fillId="0" borderId="78" xfId="0" applyNumberFormat="1" applyFont="1" applyFill="1" applyBorder="1" applyAlignment="1">
      <alignment horizontal="center" vertical="center"/>
    </xf>
    <xf numFmtId="180" fontId="17" fillId="0" borderId="46" xfId="0" applyNumberFormat="1" applyFont="1" applyFill="1" applyBorder="1" applyAlignment="1">
      <alignment horizontal="center" vertical="center"/>
    </xf>
    <xf numFmtId="181" fontId="17" fillId="0" borderId="59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17" fillId="0" borderId="46" xfId="0" applyNumberFormat="1" applyFont="1" applyFill="1" applyBorder="1" applyAlignment="1">
      <alignment horizontal="center" vertical="center"/>
    </xf>
    <xf numFmtId="181" fontId="17" fillId="0" borderId="47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17" fillId="0" borderId="126" xfId="0" applyFont="1" applyBorder="1">
      <alignment vertical="center"/>
    </xf>
    <xf numFmtId="0" fontId="22" fillId="7" borderId="12" xfId="0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39" fillId="0" borderId="102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75" xfId="0" applyFont="1" applyBorder="1" applyAlignment="1">
      <alignment horizontal="center" vertical="center"/>
    </xf>
    <xf numFmtId="2" fontId="24" fillId="0" borderId="178" xfId="0" applyNumberFormat="1" applyFont="1" applyBorder="1" applyAlignment="1">
      <alignment horizontal="center" vertical="center"/>
    </xf>
    <xf numFmtId="2" fontId="24" fillId="0" borderId="179" xfId="0" applyNumberFormat="1" applyFont="1" applyBorder="1" applyAlignment="1">
      <alignment horizontal="center" vertical="center"/>
    </xf>
    <xf numFmtId="2" fontId="23" fillId="0" borderId="180" xfId="0" applyNumberFormat="1" applyFont="1" applyBorder="1" applyAlignment="1">
      <alignment horizontal="center" vertical="center"/>
    </xf>
    <xf numFmtId="2" fontId="23" fillId="0" borderId="182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3" fillId="0" borderId="45" xfId="0" applyNumberFormat="1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2" fontId="22" fillId="0" borderId="45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0" fontId="23" fillId="0" borderId="65" xfId="19" applyNumberFormat="1" applyFont="1" applyFill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0" fontId="23" fillId="0" borderId="62" xfId="0" applyNumberFormat="1" applyFont="1" applyBorder="1" applyAlignment="1">
      <alignment horizontal="center" vertical="center"/>
    </xf>
    <xf numFmtId="10" fontId="23" fillId="0" borderId="48" xfId="19" applyNumberFormat="1" applyFont="1" applyFill="1" applyBorder="1" applyAlignment="1">
      <alignment horizontal="center" vertical="center"/>
    </xf>
    <xf numFmtId="176" fontId="24" fillId="0" borderId="178" xfId="0" applyNumberFormat="1" applyFont="1" applyBorder="1" applyAlignment="1">
      <alignment horizontal="center" vertical="center"/>
    </xf>
    <xf numFmtId="176" fontId="24" fillId="0" borderId="179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10" fontId="23" fillId="0" borderId="48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8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24" fillId="0" borderId="190" xfId="0" applyFont="1" applyFill="1" applyBorder="1">
      <alignment vertical="center"/>
    </xf>
    <xf numFmtId="0" fontId="24" fillId="0" borderId="189" xfId="0" applyFont="1" applyFill="1" applyBorder="1">
      <alignment vertical="center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18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90" xfId="0" applyFont="1" applyFill="1" applyBorder="1" applyAlignment="1">
      <alignment horizontal="center" vertical="center"/>
    </xf>
    <xf numFmtId="0" fontId="24" fillId="0" borderId="200" xfId="0" applyFont="1" applyFill="1" applyBorder="1">
      <alignment vertical="center"/>
    </xf>
    <xf numFmtId="0" fontId="24" fillId="0" borderId="201" xfId="0" applyFont="1" applyFill="1" applyBorder="1">
      <alignment vertical="center"/>
    </xf>
    <xf numFmtId="0" fontId="24" fillId="0" borderId="202" xfId="0" applyFont="1" applyFill="1" applyBorder="1">
      <alignment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8" fillId="0" borderId="143" xfId="0" applyFont="1" applyFill="1" applyBorder="1" applyAlignment="1">
      <alignment horizontal="center" vertical="center"/>
    </xf>
    <xf numFmtId="0" fontId="24" fillId="0" borderId="83" xfId="0" applyFont="1" applyFill="1" applyBorder="1" applyAlignment="1">
      <alignment horizontal="center" vertical="center" wrapText="1"/>
    </xf>
    <xf numFmtId="58" fontId="24" fillId="0" borderId="8" xfId="0" applyNumberFormat="1" applyFont="1" applyFill="1" applyBorder="1" applyAlignment="1">
      <alignment horizontal="center" vertical="center" wrapText="1"/>
    </xf>
    <xf numFmtId="181" fontId="18" fillId="0" borderId="56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58" fontId="18" fillId="0" borderId="12" xfId="0" applyNumberFormat="1" applyFont="1" applyFill="1" applyBorder="1" applyAlignment="1">
      <alignment horizontal="center" vertical="center" wrapText="1"/>
    </xf>
    <xf numFmtId="0" fontId="18" fillId="0" borderId="98" xfId="0" applyFont="1" applyFill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9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>
      <alignment vertical="center"/>
    </xf>
    <xf numFmtId="0" fontId="18" fillId="0" borderId="87" xfId="0" applyFont="1" applyFill="1" applyBorder="1">
      <alignment vertical="center"/>
    </xf>
    <xf numFmtId="181" fontId="24" fillId="0" borderId="118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18" fillId="0" borderId="64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79" fontId="24" fillId="0" borderId="48" xfId="0" applyNumberFormat="1" applyFont="1" applyFill="1" applyBorder="1" applyAlignment="1">
      <alignment horizontal="center" vertical="center"/>
    </xf>
    <xf numFmtId="179" fontId="24" fillId="0" borderId="59" xfId="0" applyNumberFormat="1" applyFont="1" applyFill="1" applyBorder="1" applyAlignment="1">
      <alignment horizontal="center" vertical="center"/>
    </xf>
    <xf numFmtId="179" fontId="18" fillId="0" borderId="149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79" fontId="17" fillId="0" borderId="46" xfId="0" applyNumberFormat="1" applyFont="1" applyFill="1" applyBorder="1" applyAlignment="1">
      <alignment horizontal="center" vertical="center"/>
    </xf>
    <xf numFmtId="179" fontId="17" fillId="0" borderId="47" xfId="0" applyNumberFormat="1" applyFont="1" applyFill="1" applyBorder="1" applyAlignment="1">
      <alignment horizontal="center" vertical="center"/>
    </xf>
    <xf numFmtId="181" fontId="17" fillId="0" borderId="48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89" xfId="0" applyFont="1" applyFill="1" applyBorder="1" applyAlignment="1">
      <alignment horizontal="left" vertical="center"/>
    </xf>
    <xf numFmtId="0" fontId="24" fillId="0" borderId="88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89" xfId="0" applyNumberFormat="1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19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/>
    </xf>
    <xf numFmtId="0" fontId="18" fillId="0" borderId="100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 wrapText="1"/>
    </xf>
    <xf numFmtId="0" fontId="24" fillId="0" borderId="120" xfId="0" applyFont="1" applyFill="1" applyBorder="1" applyAlignment="1">
      <alignment horizontal="left" vertical="center"/>
    </xf>
    <xf numFmtId="0" fontId="24" fillId="0" borderId="100" xfId="0" applyFont="1" applyFill="1" applyBorder="1" applyAlignment="1">
      <alignment horizontal="left" vertical="center"/>
    </xf>
    <xf numFmtId="0" fontId="18" fillId="0" borderId="148" xfId="0" applyFont="1" applyFill="1" applyBorder="1" applyAlignment="1">
      <alignment horizontal="left" vertical="center" wrapText="1"/>
    </xf>
    <xf numFmtId="0" fontId="18" fillId="0" borderId="135" xfId="0" applyFont="1" applyFill="1" applyBorder="1" applyAlignment="1">
      <alignment horizontal="left" vertical="center"/>
    </xf>
    <xf numFmtId="0" fontId="18" fillId="0" borderId="140" xfId="0" applyFont="1" applyFill="1" applyBorder="1" applyAlignment="1">
      <alignment horizontal="left" vertical="center"/>
    </xf>
    <xf numFmtId="0" fontId="24" fillId="0" borderId="148" xfId="0" applyNumberFormat="1" applyFont="1" applyFill="1" applyBorder="1" applyAlignment="1">
      <alignment horizontal="left" vertical="center"/>
    </xf>
    <xf numFmtId="0" fontId="24" fillId="0" borderId="135" xfId="0" applyNumberFormat="1" applyFont="1" applyFill="1" applyBorder="1" applyAlignment="1">
      <alignment horizontal="left" vertical="center"/>
    </xf>
    <xf numFmtId="0" fontId="24" fillId="0" borderId="140" xfId="0" applyNumberFormat="1" applyFont="1" applyFill="1" applyBorder="1" applyAlignment="1">
      <alignment horizontal="left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9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10" fontId="24" fillId="0" borderId="68" xfId="0" applyNumberFormat="1" applyFont="1" applyFill="1" applyBorder="1" applyAlignment="1">
      <alignment horizontal="left" vertical="center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0" fontId="25" fillId="0" borderId="0" xfId="0" applyFont="1" applyFill="1" applyBorder="1">
      <alignment vertical="center"/>
    </xf>
    <xf numFmtId="0" fontId="18" fillId="0" borderId="96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81" fontId="18" fillId="0" borderId="70" xfId="0" applyNumberFormat="1" applyFont="1" applyFill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0" borderId="48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77" xfId="0" applyNumberFormat="1" applyFont="1" applyFill="1" applyBorder="1" applyAlignment="1">
      <alignment horizontal="center" vertical="center"/>
    </xf>
    <xf numFmtId="10" fontId="18" fillId="0" borderId="104" xfId="4" applyNumberFormat="1" applyFont="1" applyFill="1" applyBorder="1" applyAlignment="1">
      <alignment horizontal="center" vertical="center"/>
    </xf>
    <xf numFmtId="10" fontId="18" fillId="0" borderId="133" xfId="4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179" fontId="18" fillId="0" borderId="80" xfId="0" applyNumberFormat="1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179" fontId="24" fillId="6" borderId="42" xfId="0" applyNumberFormat="1" applyFont="1" applyFill="1" applyBorder="1" applyAlignment="1">
      <alignment horizontal="center" vertical="center"/>
    </xf>
    <xf numFmtId="179" fontId="24" fillId="6" borderId="73" xfId="0" applyNumberFormat="1" applyFont="1" applyFill="1" applyBorder="1" applyAlignment="1">
      <alignment horizontal="center" vertical="center"/>
    </xf>
    <xf numFmtId="179" fontId="24" fillId="6" borderId="45" xfId="0" applyNumberFormat="1" applyFont="1" applyFill="1" applyBorder="1" applyAlignment="1">
      <alignment horizontal="center" vertical="center"/>
    </xf>
    <xf numFmtId="179" fontId="24" fillId="6" borderId="75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48" xfId="0" applyNumberFormat="1" applyFont="1" applyFill="1" applyBorder="1" applyAlignment="1">
      <alignment horizontal="center" vertical="center"/>
    </xf>
    <xf numFmtId="181" fontId="18" fillId="0" borderId="60" xfId="0" applyNumberFormat="1" applyFont="1" applyFill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17" fillId="0" borderId="68" xfId="0" applyFont="1" applyFill="1" applyBorder="1" applyAlignment="1">
      <alignment horizontal="left" vertical="center"/>
    </xf>
    <xf numFmtId="0" fontId="17" fillId="0" borderId="120" xfId="0" applyFont="1" applyFill="1" applyBorder="1" applyAlignment="1">
      <alignment horizontal="left" vertical="center"/>
    </xf>
    <xf numFmtId="0" fontId="17" fillId="0" borderId="100" xfId="0" applyFont="1" applyFill="1" applyBorder="1" applyAlignment="1">
      <alignment horizontal="left" vertical="center"/>
    </xf>
    <xf numFmtId="0" fontId="17" fillId="0" borderId="69" xfId="0" applyFont="1" applyFill="1" applyBorder="1" applyAlignment="1">
      <alignment horizontal="left" vertical="center"/>
    </xf>
    <xf numFmtId="0" fontId="17" fillId="0" borderId="145" xfId="0" applyFont="1" applyFill="1" applyBorder="1" applyAlignment="1">
      <alignment horizontal="left" vertical="center"/>
    </xf>
    <xf numFmtId="0" fontId="17" fillId="0" borderId="146" xfId="0" applyFont="1" applyFill="1" applyBorder="1" applyAlignment="1">
      <alignment horizontal="left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3" xfId="0" applyNumberFormat="1" applyFont="1" applyFill="1" applyBorder="1" applyAlignment="1">
      <alignment horizontal="center" vertical="center"/>
    </xf>
    <xf numFmtId="179" fontId="18" fillId="0" borderId="56" xfId="0" applyNumberFormat="1" applyFont="1" applyFill="1" applyBorder="1" applyAlignment="1">
      <alignment horizontal="center" vertical="center"/>
    </xf>
    <xf numFmtId="179" fontId="18" fillId="0" borderId="61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51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0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34" xfId="0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181" fontId="18" fillId="0" borderId="142" xfId="0" applyNumberFormat="1" applyFont="1" applyFill="1" applyBorder="1" applyAlignment="1">
      <alignment horizontal="center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181" fontId="18" fillId="0" borderId="143" xfId="0" applyNumberFormat="1" applyFont="1" applyFill="1" applyBorder="1" applyAlignment="1">
      <alignment horizontal="center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 wrapText="1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22" fillId="8" borderId="39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02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/>
    </xf>
    <xf numFmtId="0" fontId="18" fillId="0" borderId="73" xfId="0" applyFont="1" applyFill="1" applyBorder="1" applyAlignment="1">
      <alignment horizontal="left" vertical="center"/>
    </xf>
    <xf numFmtId="0" fontId="18" fillId="0" borderId="103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left" vertical="center"/>
    </xf>
    <xf numFmtId="0" fontId="22" fillId="7" borderId="155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39" fillId="0" borderId="43" xfId="0" applyFont="1" applyFill="1" applyBorder="1" applyAlignment="1">
      <alignment horizontal="left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18" fillId="0" borderId="43" xfId="0" applyFont="1" applyFill="1" applyBorder="1" applyAlignment="1">
      <alignment horizontal="left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left" vertical="center"/>
    </xf>
    <xf numFmtId="179" fontId="18" fillId="0" borderId="70" xfId="0" applyNumberFormat="1" applyFont="1" applyFill="1" applyBorder="1" applyAlignment="1">
      <alignment horizontal="center" vertical="center"/>
    </xf>
    <xf numFmtId="179" fontId="18" fillId="0" borderId="79" xfId="0" applyNumberFormat="1" applyFont="1" applyFill="1" applyBorder="1" applyAlignment="1">
      <alignment horizontal="center" vertical="center"/>
    </xf>
    <xf numFmtId="181" fontId="18" fillId="0" borderId="71" xfId="4" applyNumberFormat="1" applyFont="1" applyFill="1" applyBorder="1" applyAlignment="1">
      <alignment horizontal="center" vertical="center"/>
    </xf>
    <xf numFmtId="181" fontId="18" fillId="0" borderId="80" xfId="4" applyNumberFormat="1" applyFont="1" applyFill="1" applyBorder="1" applyAlignment="1">
      <alignment horizontal="center" vertical="center"/>
    </xf>
    <xf numFmtId="179" fontId="18" fillId="0" borderId="71" xfId="4" applyNumberFormat="1" applyFont="1" applyFill="1" applyBorder="1" applyAlignment="1">
      <alignment horizontal="center" vertical="center"/>
    </xf>
    <xf numFmtId="179" fontId="18" fillId="0" borderId="80" xfId="4" applyNumberFormat="1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59" xfId="0" applyNumberFormat="1" applyFont="1" applyFill="1" applyBorder="1" applyAlignment="1">
      <alignment horizontal="center" vertical="center"/>
    </xf>
    <xf numFmtId="10" fontId="18" fillId="0" borderId="81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85" xfId="0" applyFont="1" applyFill="1" applyBorder="1" applyAlignment="1">
      <alignment horizontal="left" vertical="center" wrapText="1"/>
    </xf>
    <xf numFmtId="0" fontId="18" fillId="0" borderId="87" xfId="0" applyFont="1" applyFill="1" applyBorder="1" applyAlignment="1">
      <alignment horizontal="left" vertical="center" wrapText="1"/>
    </xf>
    <xf numFmtId="0" fontId="18" fillId="0" borderId="112" xfId="0" applyFont="1" applyFill="1" applyBorder="1" applyAlignment="1">
      <alignment horizontal="left" vertical="center" wrapText="1"/>
    </xf>
    <xf numFmtId="0" fontId="18" fillId="0" borderId="126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16" fillId="0" borderId="164" xfId="0" applyFont="1" applyBorder="1" applyAlignment="1">
      <alignment horizontal="center" vertical="center"/>
    </xf>
    <xf numFmtId="0" fontId="16" fillId="0" borderId="165" xfId="0" applyFont="1" applyBorder="1" applyAlignment="1">
      <alignment horizontal="center" vertical="center"/>
    </xf>
    <xf numFmtId="0" fontId="16" fillId="0" borderId="170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40" fillId="0" borderId="166" xfId="0" applyFont="1" applyBorder="1" applyAlignment="1">
      <alignment horizontal="center" vertical="center"/>
    </xf>
    <xf numFmtId="0" fontId="40" fillId="0" borderId="16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13" fillId="0" borderId="167" xfId="0" applyFont="1" applyBorder="1" applyAlignment="1">
      <alignment horizontal="center" vertical="center"/>
    </xf>
    <xf numFmtId="0" fontId="13" fillId="0" borderId="168" xfId="0" applyFont="1" applyBorder="1" applyAlignment="1">
      <alignment horizontal="center" vertical="center"/>
    </xf>
    <xf numFmtId="0" fontId="13" fillId="0" borderId="169" xfId="0" applyFont="1" applyBorder="1" applyAlignment="1">
      <alignment horizontal="center" vertical="center"/>
    </xf>
    <xf numFmtId="58" fontId="13" fillId="0" borderId="69" xfId="0" applyNumberFormat="1" applyFont="1" applyBorder="1" applyAlignment="1">
      <alignment horizontal="center" vertical="center"/>
    </xf>
    <xf numFmtId="0" fontId="13" fillId="0" borderId="145" xfId="0" applyFont="1" applyBorder="1">
      <alignment vertical="center"/>
    </xf>
    <xf numFmtId="0" fontId="13" fillId="0" borderId="69" xfId="0" applyFont="1" applyBorder="1" applyAlignment="1">
      <alignment horizontal="center" vertical="center"/>
    </xf>
    <xf numFmtId="0" fontId="13" fillId="0" borderId="145" xfId="0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15" fillId="0" borderId="172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3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176" xfId="0" applyFont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8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181" xfId="0" applyFont="1" applyBorder="1" applyAlignment="1">
      <alignment horizontal="center" vertical="center"/>
    </xf>
    <xf numFmtId="0" fontId="23" fillId="0" borderId="184" xfId="0" applyFont="1" applyBorder="1" applyAlignment="1">
      <alignment horizontal="center" vertical="center"/>
    </xf>
    <xf numFmtId="0" fontId="23" fillId="0" borderId="186" xfId="0" applyFont="1" applyBorder="1" applyAlignment="1">
      <alignment horizontal="center" vertical="center"/>
    </xf>
    <xf numFmtId="0" fontId="24" fillId="0" borderId="187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3" fillId="0" borderId="188" xfId="0" applyFont="1" applyBorder="1" applyAlignment="1">
      <alignment horizontal="center" vertical="center"/>
    </xf>
    <xf numFmtId="0" fontId="23" fillId="0" borderId="179" xfId="0" applyFont="1" applyBorder="1" applyAlignment="1">
      <alignment horizontal="center" vertical="center"/>
    </xf>
    <xf numFmtId="0" fontId="23" fillId="0" borderId="182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4" fillId="0" borderId="172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172" xfId="0" applyFont="1" applyBorder="1" applyAlignment="1">
      <alignment horizontal="center" vertical="center"/>
    </xf>
    <xf numFmtId="0" fontId="23" fillId="0" borderId="189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190" xfId="0" applyFont="1" applyBorder="1" applyAlignment="1">
      <alignment horizontal="center" vertical="center"/>
    </xf>
    <xf numFmtId="0" fontId="42" fillId="0" borderId="172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25" xfId="0" applyFont="1" applyBorder="1" applyAlignment="1">
      <alignment horizontal="center" vertical="center"/>
    </xf>
    <xf numFmtId="0" fontId="42" fillId="0" borderId="19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23" fillId="0" borderId="192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0" fontId="23" fillId="0" borderId="193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9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9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94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6" fillId="0" borderId="196" xfId="0" applyNumberFormat="1" applyFont="1" applyBorder="1" applyAlignment="1">
      <alignment horizontal="center" vertical="center"/>
    </xf>
    <xf numFmtId="181" fontId="16" fillId="0" borderId="0" xfId="0" applyNumberFormat="1" applyFont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81" fontId="23" fillId="0" borderId="196" xfId="0" applyNumberFormat="1" applyFont="1" applyBorder="1" applyAlignment="1">
      <alignment horizontal="center" vertical="center"/>
    </xf>
    <xf numFmtId="181" fontId="23" fillId="0" borderId="86" xfId="0" applyNumberFormat="1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181" fontId="18" fillId="0" borderId="197" xfId="19" applyNumberFormat="1" applyFont="1" applyFill="1" applyBorder="1" applyAlignment="1">
      <alignment horizontal="center" vertical="center"/>
    </xf>
    <xf numFmtId="181" fontId="18" fillId="0" borderId="196" xfId="19" applyNumberFormat="1" applyFont="1" applyFill="1" applyBorder="1" applyAlignment="1">
      <alignment horizontal="center" vertical="center"/>
    </xf>
    <xf numFmtId="181" fontId="18" fillId="0" borderId="123" xfId="19" applyNumberFormat="1" applyFont="1" applyFill="1" applyBorder="1" applyAlignment="1">
      <alignment horizontal="center" vertical="center"/>
    </xf>
    <xf numFmtId="181" fontId="18" fillId="0" borderId="106" xfId="19" applyNumberFormat="1" applyFont="1" applyFill="1" applyBorder="1" applyAlignment="1">
      <alignment horizontal="center" vertical="center"/>
    </xf>
    <xf numFmtId="181" fontId="22" fillId="0" borderId="123" xfId="19" applyNumberFormat="1" applyFont="1" applyFill="1" applyBorder="1" applyAlignment="1">
      <alignment horizontal="center" vertical="center"/>
    </xf>
    <xf numFmtId="181" fontId="22" fillId="0" borderId="132" xfId="19" applyNumberFormat="1" applyFont="1" applyFill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0" fontId="16" fillId="0" borderId="200" xfId="0" applyFont="1" applyBorder="1" applyAlignment="1">
      <alignment horizontal="center" vertical="center"/>
    </xf>
    <xf numFmtId="0" fontId="16" fillId="0" borderId="201" xfId="0" applyFont="1" applyBorder="1" applyAlignment="1">
      <alignment horizontal="center" vertical="center"/>
    </xf>
    <xf numFmtId="10" fontId="18" fillId="0" borderId="199" xfId="19" applyNumberFormat="1" applyFont="1" applyFill="1" applyBorder="1" applyAlignment="1">
      <alignment horizontal="center" vertical="center"/>
    </xf>
    <xf numFmtId="10" fontId="18" fillId="0" borderId="144" xfId="19" applyNumberFormat="1" applyFont="1" applyFill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0" fontId="43" fillId="0" borderId="203" xfId="0" applyFont="1" applyBorder="1" applyAlignment="1">
      <alignment horizontal="center" vertical="center"/>
    </xf>
    <xf numFmtId="0" fontId="43" fillId="0" borderId="204" xfId="0" applyFont="1" applyBorder="1" applyAlignment="1">
      <alignment horizontal="center" vertical="center"/>
    </xf>
    <xf numFmtId="0" fontId="43" fillId="0" borderId="205" xfId="0" applyFont="1" applyBorder="1" applyAlignment="1">
      <alignment horizontal="center" vertical="center"/>
    </xf>
    <xf numFmtId="0" fontId="44" fillId="0" borderId="189" xfId="0" applyFont="1" applyFill="1" applyBorder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23" fillId="0" borderId="192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206" xfId="0" applyFont="1" applyFill="1" applyBorder="1" applyAlignment="1">
      <alignment horizontal="center" vertical="center"/>
    </xf>
    <xf numFmtId="0" fontId="23" fillId="0" borderId="192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181" fontId="24" fillId="0" borderId="68" xfId="0" applyNumberFormat="1" applyFont="1" applyFill="1" applyBorder="1" applyAlignment="1">
      <alignment horizontal="center" vertical="center"/>
    </xf>
    <xf numFmtId="181" fontId="24" fillId="0" borderId="120" xfId="0" applyNumberFormat="1" applyFont="1" applyFill="1" applyBorder="1" applyAlignment="1">
      <alignment horizontal="center" vertical="center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07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07" xfId="0" applyFont="1" applyFill="1" applyBorder="1" applyAlignment="1">
      <alignment horizontal="center" vertical="center" wrapText="1"/>
    </xf>
    <xf numFmtId="0" fontId="24" fillId="0" borderId="206" xfId="0" applyFont="1" applyFill="1" applyBorder="1" applyAlignment="1">
      <alignment horizontal="left" vertical="center"/>
    </xf>
    <xf numFmtId="181" fontId="45" fillId="0" borderId="68" xfId="19" applyNumberFormat="1" applyFont="1" applyFill="1" applyBorder="1" applyAlignment="1">
      <alignment horizontal="center" vertical="center" wrapText="1" readingOrder="1"/>
    </xf>
    <xf numFmtId="181" fontId="45" fillId="0" borderId="100" xfId="19" applyNumberFormat="1" applyFont="1" applyFill="1" applyBorder="1" applyAlignment="1">
      <alignment horizontal="center" vertical="center" wrapText="1" readingOrder="1"/>
    </xf>
    <xf numFmtId="0" fontId="24" fillId="0" borderId="206" xfId="0" applyFont="1" applyFill="1" applyBorder="1" applyAlignment="1">
      <alignment horizontal="left" vertical="center" wrapText="1"/>
    </xf>
    <xf numFmtId="0" fontId="23" fillId="0" borderId="19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9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/>
    </xf>
    <xf numFmtId="0" fontId="24" fillId="0" borderId="206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 wrapText="1"/>
    </xf>
    <xf numFmtId="0" fontId="24" fillId="0" borderId="206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100" xfId="0" applyFont="1" applyFill="1" applyBorder="1" applyAlignment="1">
      <alignment horizontal="center" vertical="center"/>
    </xf>
    <xf numFmtId="0" fontId="23" fillId="0" borderId="207" xfId="0" applyFont="1" applyFill="1" applyBorder="1" applyAlignment="1">
      <alignment horizontal="center" vertical="center"/>
    </xf>
    <xf numFmtId="0" fontId="23" fillId="0" borderId="195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79" fontId="16" fillId="12" borderId="44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181" fontId="13" fillId="9" borderId="70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81" fontId="13" fillId="0" borderId="78" xfId="0" applyNumberFormat="1" applyFont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0" fontId="13" fillId="0" borderId="61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周报汇总!$C$65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周报汇总!$D$67:$D$74</c15:sqref>
                  </c15:fullRef>
                </c:ext>
              </c:extLst>
              <c:f>周报汇总!$D$67:$D$73</c:f>
              <c:numCache>
                <c:formatCode>0.00_);[Red]\(0.00\)</c:formatCode>
                <c:ptCount val="7"/>
                <c:pt idx="0">
                  <c:v>449.45</c:v>
                </c:pt>
                <c:pt idx="1">
                  <c:v>707.32920882466453</c:v>
                </c:pt>
                <c:pt idx="2">
                  <c:v>242.04999999999998</c:v>
                </c:pt>
                <c:pt idx="3">
                  <c:v>259.32</c:v>
                </c:pt>
                <c:pt idx="4">
                  <c:v>4.9499999999999993</c:v>
                </c:pt>
                <c:pt idx="5">
                  <c:v>83.422910000000016</c:v>
                </c:pt>
                <c:pt idx="6">
                  <c:v>70.709495713857095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周报汇总!$E$65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周报汇总!$F$67:$F$74</c15:sqref>
                  </c15:fullRef>
                </c:ext>
              </c:extLst>
              <c:f>周报汇总!$F$67:$F$73</c:f>
              <c:numCache>
                <c:formatCode>0.00_);[Red]\(0.00\)</c:formatCode>
                <c:ptCount val="7"/>
                <c:pt idx="0">
                  <c:v>449.45</c:v>
                </c:pt>
                <c:pt idx="1">
                  <c:v>642.29491436370301</c:v>
                </c:pt>
                <c:pt idx="2">
                  <c:v>128.4</c:v>
                </c:pt>
                <c:pt idx="3">
                  <c:v>257.98</c:v>
                </c:pt>
                <c:pt idx="4">
                  <c:v>4.9499999999999993</c:v>
                </c:pt>
                <c:pt idx="5">
                  <c:v>75.359531500000017</c:v>
                </c:pt>
                <c:pt idx="6">
                  <c:v>61.090165849838002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周报汇总!$H$65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周报汇总!$A$67:$A$74</c15:sqref>
                  </c15:fullRef>
                </c:ext>
              </c:extLst>
              <c:f>周报汇总!$A$67:$A$73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周报汇总!$I$67:$I$74</c15:sqref>
                  </c15:fullRef>
                </c:ext>
              </c:extLst>
              <c:f>周报汇总!$I$67:$I$73</c:f>
              <c:numCache>
                <c:formatCode>0.00_);[Red]\(0.00\)</c:formatCode>
                <c:ptCount val="7"/>
                <c:pt idx="0">
                  <c:v>413.0088495575219</c:v>
                </c:pt>
                <c:pt idx="1">
                  <c:v>592.36</c:v>
                </c:pt>
                <c:pt idx="2">
                  <c:v>148.65</c:v>
                </c:pt>
                <c:pt idx="3">
                  <c:v>259.38</c:v>
                </c:pt>
                <c:pt idx="4">
                  <c:v>2.13</c:v>
                </c:pt>
                <c:pt idx="5">
                  <c:v>71.037454000000011</c:v>
                </c:pt>
                <c:pt idx="6">
                  <c:v>40.183290704599102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周报汇总!$C$64:$C$66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周报汇总!$C$67:$C$74</c15:sqref>
                        </c15:fullRef>
                        <c15:formulaRef>
                          <c15:sqref>周报汇总!$C$67:$C$73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4135</c:v>
                      </c:pt>
                      <c:pt idx="1">
                        <c:v>85458</c:v>
                      </c:pt>
                      <c:pt idx="2">
                        <c:v>10000</c:v>
                      </c:pt>
                      <c:pt idx="3">
                        <c:v>11510</c:v>
                      </c:pt>
                      <c:pt idx="4">
                        <c:v>60</c:v>
                      </c:pt>
                      <c:pt idx="5">
                        <c:v>7660</c:v>
                      </c:pt>
                      <c:pt idx="6">
                        <c:v>18405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周报汇总!$E$64:$E$66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周报汇总!$E$67:$E$74</c15:sqref>
                        </c15:fullRef>
                        <c15:formulaRef>
                          <c15:sqref>周报汇总!$E$67:$E$73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4135</c:v>
                      </c:pt>
                      <c:pt idx="1">
                        <c:v>81502</c:v>
                      </c:pt>
                      <c:pt idx="2">
                        <c:v>6554</c:v>
                      </c:pt>
                      <c:pt idx="3">
                        <c:v>11442</c:v>
                      </c:pt>
                      <c:pt idx="4">
                        <c:v>60</c:v>
                      </c:pt>
                      <c:pt idx="5">
                        <c:v>7499</c:v>
                      </c:pt>
                      <c:pt idx="6">
                        <c:v>12950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周报汇总!$G$64:$G$66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周报汇总!$G$67:$G$74</c15:sqref>
                        </c15:fullRef>
                        <c15:formulaRef>
                          <c15:sqref>周报汇总!$G$67:$G$73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</c:v>
                      </c:pt>
                      <c:pt idx="1">
                        <c:v>0.90805654050533846</c:v>
                      </c:pt>
                      <c:pt idx="2">
                        <c:v>0.53046891138194596</c:v>
                      </c:pt>
                      <c:pt idx="3">
                        <c:v>0.99483263921024223</c:v>
                      </c:pt>
                      <c:pt idx="4">
                        <c:v>1</c:v>
                      </c:pt>
                      <c:pt idx="5">
                        <c:v>0.90334335615959693</c:v>
                      </c:pt>
                      <c:pt idx="6">
                        <c:v>0.86395985762724126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周报汇总!$H$64:$H$66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周报汇总!$H$67:$H$74</c15:sqref>
                        </c15:fullRef>
                        <c15:formulaRef>
                          <c15:sqref>周报汇总!$H$67:$H$73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4013</c:v>
                      </c:pt>
                      <c:pt idx="1">
                        <c:v>86496</c:v>
                      </c:pt>
                      <c:pt idx="2">
                        <c:v>2655</c:v>
                      </c:pt>
                      <c:pt idx="3">
                        <c:v>11338</c:v>
                      </c:pt>
                      <c:pt idx="4">
                        <c:v>24</c:v>
                      </c:pt>
                      <c:pt idx="5">
                        <c:v>5661</c:v>
                      </c:pt>
                      <c:pt idx="6">
                        <c:v>9147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周报汇总!$J$64:$J$66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周报汇总!$J$67:$J$74</c15:sqref>
                        </c15:fullRef>
                        <c15:formulaRef>
                          <c15:sqref>周报汇总!$J$67:$J$73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3002</c:v>
                      </c:pt>
                      <c:pt idx="1">
                        <c:v>189907</c:v>
                      </c:pt>
                      <c:pt idx="2">
                        <c:v>402</c:v>
                      </c:pt>
                      <c:pt idx="3">
                        <c:v>1729</c:v>
                      </c:pt>
                      <c:pt idx="4">
                        <c:v>101</c:v>
                      </c:pt>
                      <c:pt idx="5">
                        <c:v>3692</c:v>
                      </c:pt>
                      <c:pt idx="6">
                        <c:v>16146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周报汇总!$K$64:$K$66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周报汇总!$A$67:$A$74</c15:sqref>
                        </c15:fullRef>
                        <c15:formulaRef>
                          <c15:sqref>周报汇总!$A$67:$A$73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周报汇总!$K$67:$K$74</c15:sqref>
                        </c15:fullRef>
                        <c15:formulaRef>
                          <c15:sqref>周报汇总!$K$67:$K$73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345.80000000000007</c:v>
                      </c:pt>
                      <c:pt idx="1">
                        <c:v>1112.2501266983897</c:v>
                      </c:pt>
                      <c:pt idx="2">
                        <c:v>27.33</c:v>
                      </c:pt>
                      <c:pt idx="3">
                        <c:v>41.29</c:v>
                      </c:pt>
                      <c:pt idx="4">
                        <c:v>9.9499999999999993</c:v>
                      </c:pt>
                      <c:pt idx="5">
                        <c:v>32.888152500000004</c:v>
                      </c:pt>
                      <c:pt idx="6">
                        <c:v>79.248089772812193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周报汇总!$A$253:$B$253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周报汇总!$C$247:$H$247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周报汇总!$C$253:$H$253</c:f>
              <c:numCache>
                <c:formatCode>0.00%</c:formatCode>
                <c:ptCount val="6"/>
                <c:pt idx="0">
                  <c:v>3.9024999999999999</c:v>
                </c:pt>
                <c:pt idx="1">
                  <c:v>6.9379999999999997</c:v>
                </c:pt>
                <c:pt idx="2">
                  <c:v>0.60199999999999998</c:v>
                </c:pt>
                <c:pt idx="3">
                  <c:v>1.45</c:v>
                </c:pt>
                <c:pt idx="4">
                  <c:v>7.7389999999999999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4970</c:v>
                      </c:pt>
                      <c:pt idx="1">
                        <c:v>34697</c:v>
                      </c:pt>
                      <c:pt idx="2">
                        <c:v>362</c:v>
                      </c:pt>
                      <c:pt idx="3">
                        <c:v>278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4.97</c:v>
                      </c:pt>
                      <c:pt idx="1">
                        <c:v>69.394000000000005</c:v>
                      </c:pt>
                      <c:pt idx="2">
                        <c:v>1.2066666666666668</c:v>
                      </c:pt>
                      <c:pt idx="3">
                        <c:v>0.92666666666666664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3122</c:v>
                      </c:pt>
                      <c:pt idx="1">
                        <c:v>3469</c:v>
                      </c:pt>
                      <c:pt idx="2">
                        <c:v>301</c:v>
                      </c:pt>
                      <c:pt idx="3">
                        <c:v>725</c:v>
                      </c:pt>
                      <c:pt idx="4">
                        <c:v>7739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周报汇总!$A$256:$B$256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周报汇总!$C$247:$H$247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周报汇总!$C$256:$H$256</c:f>
              <c:numCache>
                <c:formatCode>0.00%</c:formatCode>
                <c:ptCount val="6"/>
                <c:pt idx="0">
                  <c:v>0.49</c:v>
                </c:pt>
                <c:pt idx="1">
                  <c:v>1.3666666666666667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4970</c:v>
                      </c:pt>
                      <c:pt idx="1">
                        <c:v>34697</c:v>
                      </c:pt>
                      <c:pt idx="2">
                        <c:v>362</c:v>
                      </c:pt>
                      <c:pt idx="3">
                        <c:v>278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4.97</c:v>
                      </c:pt>
                      <c:pt idx="1">
                        <c:v>69.394000000000005</c:v>
                      </c:pt>
                      <c:pt idx="2">
                        <c:v>1.2066666666666668</c:v>
                      </c:pt>
                      <c:pt idx="3">
                        <c:v>0.92666666666666664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3122</c:v>
                      </c:pt>
                      <c:pt idx="1">
                        <c:v>3469</c:v>
                      </c:pt>
                      <c:pt idx="2">
                        <c:v>301</c:v>
                      </c:pt>
                      <c:pt idx="3">
                        <c:v>725</c:v>
                      </c:pt>
                      <c:pt idx="4">
                        <c:v>7739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3.9024999999999999</c:v>
                      </c:pt>
                      <c:pt idx="1">
                        <c:v>6.9379999999999997</c:v>
                      </c:pt>
                      <c:pt idx="2">
                        <c:v>0.60199999999999998</c:v>
                      </c:pt>
                      <c:pt idx="3">
                        <c:v>1.45</c:v>
                      </c:pt>
                      <c:pt idx="4">
                        <c:v>7.7389999999999999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98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0.9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0.6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1.1111111111111112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周报汇总!$A$259:$B$259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周报汇总!$C$247:$H$247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周报汇总!$C$259:$H$259</c:f>
              <c:numCache>
                <c:formatCode>0.00%</c:formatCode>
                <c:ptCount val="6"/>
                <c:pt idx="0">
                  <c:v>0.6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1.1111111111111112</c:v>
                </c:pt>
                <c:pt idx="5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4970</c:v>
                      </c:pt>
                      <c:pt idx="1">
                        <c:v>34697</c:v>
                      </c:pt>
                      <c:pt idx="2">
                        <c:v>362</c:v>
                      </c:pt>
                      <c:pt idx="3">
                        <c:v>278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4.97</c:v>
                      </c:pt>
                      <c:pt idx="1">
                        <c:v>69.394000000000005</c:v>
                      </c:pt>
                      <c:pt idx="2">
                        <c:v>1.2066666666666668</c:v>
                      </c:pt>
                      <c:pt idx="3">
                        <c:v>0.92666666666666664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3122</c:v>
                      </c:pt>
                      <c:pt idx="1">
                        <c:v>3469</c:v>
                      </c:pt>
                      <c:pt idx="2">
                        <c:v>301</c:v>
                      </c:pt>
                      <c:pt idx="3">
                        <c:v>725</c:v>
                      </c:pt>
                      <c:pt idx="4">
                        <c:v>7739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3.9024999999999999</c:v>
                      </c:pt>
                      <c:pt idx="1">
                        <c:v>6.9379999999999997</c:v>
                      </c:pt>
                      <c:pt idx="2">
                        <c:v>0.60199999999999998</c:v>
                      </c:pt>
                      <c:pt idx="3">
                        <c:v>1.45</c:v>
                      </c:pt>
                      <c:pt idx="4">
                        <c:v>7.7389999999999999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98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0.49</c:v>
                      </c:pt>
                      <c:pt idx="1">
                        <c:v>1.3666666666666667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0.9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0.6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(周报汇总!$K$83,周报汇总!$T$81,周报汇总!$V$81)</c:f>
              <c:numCache>
                <c:formatCode>0_);[Red]\(0\)</c:formatCode>
                <c:ptCount val="3"/>
                <c:pt idx="0" formatCode="0.00%">
                  <c:v>0.70819963365793193</c:v>
                </c:pt>
                <c:pt idx="1">
                  <c:v>307509</c:v>
                </c:pt>
                <c:pt idx="2" formatCode="0.00_);[Red]\(0.00\)">
                  <c:v>87430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周报汇总!$B$84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(周报汇总!$K$84,周报汇总!$T$86,周报汇总!$V$86)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572</c:v>
                </c:pt>
                <c:pt idx="2">
                  <c:v>-64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周报汇总!$B$87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(周报汇总!$D$77,周报汇总!$M$75,周报汇总!$V$75)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(周报汇总!$K$87,周报汇总!$T$85,周报汇总!$V$85)</c:f>
              <c:numCache>
                <c:formatCode>0.00_);[Red]\(0.00\)</c:formatCode>
                <c:ptCount val="3"/>
                <c:pt idx="0">
                  <c:v>2.6102014881962727</c:v>
                </c:pt>
                <c:pt idx="1">
                  <c:v>1647.6638653093021</c:v>
                </c:pt>
                <c:pt idx="2">
                  <c:v>-12.424281183527455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周报汇总!$B$101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周报汇总!$D$98:$J$98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周报汇总!$D$101:$J$101</c:f>
              <c:numCache>
                <c:formatCode>0.00%</c:formatCode>
                <c:ptCount val="7"/>
                <c:pt idx="0">
                  <c:v>0.99226118500604599</c:v>
                </c:pt>
                <c:pt idx="1">
                  <c:v>0.9968783587743667</c:v>
                </c:pt>
                <c:pt idx="2">
                  <c:v>0.99969484284406473</c:v>
                </c:pt>
                <c:pt idx="3">
                  <c:v>0.99947561615102254</c:v>
                </c:pt>
                <c:pt idx="4">
                  <c:v>1</c:v>
                </c:pt>
                <c:pt idx="5">
                  <c:v>0.99172990024725038</c:v>
                </c:pt>
                <c:pt idx="6">
                  <c:v>0.99245654312889475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周报汇总!$C$124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周报汇总!$A$126:$A$132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周报汇总!$G$126:$G$132</c:f>
              <c:numCache>
                <c:formatCode>0_);[Red]\(0\)</c:formatCode>
                <c:ptCount val="7"/>
                <c:pt idx="0">
                  <c:v>83</c:v>
                </c:pt>
                <c:pt idx="1">
                  <c:v>428</c:v>
                </c:pt>
                <c:pt idx="2">
                  <c:v>68</c:v>
                </c:pt>
                <c:pt idx="3">
                  <c:v>71</c:v>
                </c:pt>
                <c:pt idx="4">
                  <c:v>15</c:v>
                </c:pt>
                <c:pt idx="5">
                  <c:v>58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周报汇总!$H$124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周报汇总!$A$126:$A$132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周报汇总!$L$126:$L$132</c:f>
              <c:numCache>
                <c:formatCode>0_);[Red]\(0\)</c:formatCode>
                <c:ptCount val="7"/>
                <c:pt idx="0">
                  <c:v>78</c:v>
                </c:pt>
                <c:pt idx="1">
                  <c:v>425</c:v>
                </c:pt>
                <c:pt idx="2">
                  <c:v>66</c:v>
                </c:pt>
                <c:pt idx="3">
                  <c:v>69</c:v>
                </c:pt>
                <c:pt idx="4">
                  <c:v>15</c:v>
                </c:pt>
                <c:pt idx="5">
                  <c:v>58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周报汇总!$M$136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周报汇总!$A$138:$B$145</c15:sqref>
                  </c15:fullRef>
                </c:ext>
              </c:extLst>
              <c:f>周报汇总!$A$138:$B$144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周报汇总!$M$138:$M$145</c15:sqref>
                  </c15:fullRef>
                </c:ext>
              </c:extLst>
              <c:f>周报汇总!$M$138:$M$144</c:f>
              <c:numCache>
                <c:formatCode>0.00%</c:formatCode>
                <c:ptCount val="7"/>
                <c:pt idx="0">
                  <c:v>0.80273993083287754</c:v>
                </c:pt>
                <c:pt idx="1">
                  <c:v>1.1283407232640443</c:v>
                </c:pt>
                <c:pt idx="2">
                  <c:v>0.88173763229141022</c:v>
                </c:pt>
                <c:pt idx="3">
                  <c:v>0.74763067904250124</c:v>
                </c:pt>
                <c:pt idx="4">
                  <c:v>0.1111111111111111</c:v>
                </c:pt>
                <c:pt idx="5">
                  <c:v>0.9244634920634921</c:v>
                </c:pt>
                <c:pt idx="6">
                  <c:v>0.88134315424610055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14</c:v>
                </c:pt>
                <c:pt idx="1">
                  <c:v>14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周报汇总!$B$117:$B$121</c15:sqref>
                  </c15:fullRef>
                </c:ext>
              </c:extLst>
              <c:f>(周报汇总!$B$117:$B$118,周报汇总!$B$121)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周报汇总!$K$117:$K$121</c15:sqref>
                  </c15:fullRef>
                </c:ext>
              </c:extLst>
              <c:f>(周报汇总!$K$117:$K$118,周报汇总!$K$121)</c:f>
              <c:numCache>
                <c:formatCode>0.00_);[Red]\(0.00\)</c:formatCode>
                <c:ptCount val="3"/>
                <c:pt idx="0">
                  <c:v>31.272500000000001</c:v>
                </c:pt>
                <c:pt idx="1">
                  <c:v>30.495000000000001</c:v>
                </c:pt>
                <c:pt idx="2" formatCode="0.00%">
                  <c:v>1.7596653202538951E-2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周报汇总!$A$250:$B$250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周报汇总!$C$247:$H$247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周报汇总!$C$250:$H$250</c:f>
              <c:numCache>
                <c:formatCode>0.00%</c:formatCode>
                <c:ptCount val="6"/>
                <c:pt idx="0">
                  <c:v>4.97</c:v>
                </c:pt>
                <c:pt idx="1">
                  <c:v>69.394000000000005</c:v>
                </c:pt>
                <c:pt idx="2">
                  <c:v>1.2066666666666668</c:v>
                </c:pt>
                <c:pt idx="3">
                  <c:v>0.92666666666666664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4970</c:v>
                      </c:pt>
                      <c:pt idx="1">
                        <c:v>34697</c:v>
                      </c:pt>
                      <c:pt idx="2">
                        <c:v>362</c:v>
                      </c:pt>
                      <c:pt idx="3">
                        <c:v>278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434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349</xdr:row>
      <xdr:rowOff>339090</xdr:rowOff>
    </xdr:from>
    <xdr:to>
      <xdr:col>11</xdr:col>
      <xdr:colOff>1653540</xdr:colOff>
      <xdr:row>349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63</xdr:row>
      <xdr:rowOff>9525</xdr:rowOff>
    </xdr:from>
    <xdr:to>
      <xdr:col>22</xdr:col>
      <xdr:colOff>641984</xdr:colOff>
      <xdr:row>73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88</xdr:row>
      <xdr:rowOff>34636</xdr:rowOff>
    </xdr:from>
    <xdr:to>
      <xdr:col>11</xdr:col>
      <xdr:colOff>616324</xdr:colOff>
      <xdr:row>93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88</xdr:row>
      <xdr:rowOff>15875</xdr:rowOff>
    </xdr:from>
    <xdr:to>
      <xdr:col>22</xdr:col>
      <xdr:colOff>626745</xdr:colOff>
      <xdr:row>93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108</xdr:row>
      <xdr:rowOff>24130</xdr:rowOff>
    </xdr:from>
    <xdr:to>
      <xdr:col>11</xdr:col>
      <xdr:colOff>621665</xdr:colOff>
      <xdr:row>113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123</xdr:row>
      <xdr:rowOff>24130</xdr:rowOff>
    </xdr:from>
    <xdr:to>
      <xdr:col>22</xdr:col>
      <xdr:colOff>628015</xdr:colOff>
      <xdr:row>132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135</xdr:row>
      <xdr:rowOff>18415</xdr:rowOff>
    </xdr:from>
    <xdr:to>
      <xdr:col>22</xdr:col>
      <xdr:colOff>653415</xdr:colOff>
      <xdr:row>144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53605</xdr:rowOff>
    </xdr:from>
    <xdr:to>
      <xdr:col>5</xdr:col>
      <xdr:colOff>646603</xdr:colOff>
      <xdr:row>31</xdr:row>
      <xdr:rowOff>285750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108</xdr:row>
      <xdr:rowOff>18415</xdr:rowOff>
    </xdr:from>
    <xdr:to>
      <xdr:col>22</xdr:col>
      <xdr:colOff>640080</xdr:colOff>
      <xdr:row>113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246</xdr:row>
      <xdr:rowOff>33617</xdr:rowOff>
    </xdr:from>
    <xdr:to>
      <xdr:col>14</xdr:col>
      <xdr:colOff>616324</xdr:colOff>
      <xdr:row>251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246</xdr:row>
      <xdr:rowOff>22412</xdr:rowOff>
    </xdr:from>
    <xdr:to>
      <xdr:col>22</xdr:col>
      <xdr:colOff>588311</xdr:colOff>
      <xdr:row>251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253</xdr:row>
      <xdr:rowOff>22412</xdr:rowOff>
    </xdr:from>
    <xdr:to>
      <xdr:col>14</xdr:col>
      <xdr:colOff>610720</xdr:colOff>
      <xdr:row>258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253</xdr:row>
      <xdr:rowOff>22412</xdr:rowOff>
    </xdr:from>
    <xdr:to>
      <xdr:col>22</xdr:col>
      <xdr:colOff>577105</xdr:colOff>
      <xdr:row>258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8"/>
  <sheetViews>
    <sheetView tabSelected="1" zoomScale="85" zoomScaleNormal="85" workbookViewId="0">
      <selection activeCell="A232" sqref="A232:W232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24" width="9" style="430"/>
    <col min="25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1016"/>
      <c r="B1" s="1017"/>
      <c r="C1" s="1020" t="s">
        <v>279</v>
      </c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14" t="s">
        <v>0</v>
      </c>
      <c r="T1" s="364" t="s">
        <v>1</v>
      </c>
      <c r="U1" s="365" t="s">
        <v>2</v>
      </c>
      <c r="V1" s="365" t="s">
        <v>3</v>
      </c>
      <c r="W1" s="366" t="s">
        <v>4</v>
      </c>
    </row>
    <row r="2" spans="1:23" ht="26.1" customHeight="1" thickBot="1" x14ac:dyDescent="0.2">
      <c r="A2" s="1018"/>
      <c r="B2" s="1019"/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21"/>
      <c r="Q2" s="1021"/>
      <c r="R2" s="1021"/>
      <c r="S2" s="1015"/>
      <c r="T2" s="464">
        <v>44075</v>
      </c>
      <c r="U2" s="367" t="s">
        <v>280</v>
      </c>
      <c r="V2" s="367"/>
      <c r="W2" s="368"/>
    </row>
    <row r="3" spans="1:23" ht="26.1" customHeight="1" thickBot="1" x14ac:dyDescent="0.2">
      <c r="A3" s="1056"/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1057"/>
      <c r="P3" s="1057"/>
      <c r="Q3" s="1057"/>
      <c r="R3" s="1057"/>
      <c r="S3" s="1057"/>
      <c r="T3" s="1057"/>
      <c r="U3" s="1057"/>
      <c r="V3" s="1057"/>
      <c r="W3" s="1058"/>
    </row>
    <row r="4" spans="1:23" ht="26.1" hidden="1" customHeight="1" x14ac:dyDescent="0.15">
      <c r="A4" s="1044" t="s">
        <v>5</v>
      </c>
      <c r="B4" s="1023" t="s">
        <v>6</v>
      </c>
      <c r="C4" s="1024"/>
      <c r="D4" s="1024"/>
      <c r="E4" s="1024"/>
      <c r="F4" s="1024"/>
      <c r="G4" s="1024"/>
      <c r="H4" s="1024"/>
      <c r="I4" s="1024"/>
      <c r="J4" s="1024"/>
      <c r="K4" s="1024"/>
      <c r="L4" s="1024"/>
      <c r="M4" s="1023" t="s">
        <v>7</v>
      </c>
      <c r="N4" s="1024"/>
      <c r="O4" s="1024"/>
      <c r="P4" s="1024"/>
      <c r="Q4" s="1024"/>
      <c r="R4" s="1024"/>
      <c r="S4" s="1024"/>
      <c r="T4" s="1024"/>
      <c r="U4" s="1024"/>
      <c r="V4" s="1024"/>
      <c r="W4" s="1029"/>
    </row>
    <row r="5" spans="1:23" ht="26.1" hidden="1" customHeight="1" x14ac:dyDescent="0.15">
      <c r="A5" s="1045"/>
      <c r="B5" s="1025"/>
      <c r="C5" s="1026"/>
      <c r="D5" s="1026"/>
      <c r="E5" s="1026"/>
      <c r="F5" s="1026"/>
      <c r="G5" s="1026"/>
      <c r="H5" s="1026"/>
      <c r="I5" s="1026"/>
      <c r="J5" s="1026"/>
      <c r="K5" s="1026"/>
      <c r="L5" s="1026"/>
      <c r="M5" s="1025"/>
      <c r="N5" s="1026"/>
      <c r="O5" s="1026"/>
      <c r="P5" s="1026"/>
      <c r="Q5" s="1026"/>
      <c r="R5" s="1026"/>
      <c r="S5" s="1026"/>
      <c r="T5" s="1026"/>
      <c r="U5" s="1026"/>
      <c r="V5" s="1026"/>
      <c r="W5" s="1030"/>
    </row>
    <row r="6" spans="1:23" ht="26.1" hidden="1" customHeight="1" x14ac:dyDescent="0.15">
      <c r="A6" s="1045"/>
      <c r="B6" s="1025"/>
      <c r="C6" s="1026"/>
      <c r="D6" s="1026"/>
      <c r="E6" s="1026"/>
      <c r="F6" s="1026"/>
      <c r="G6" s="1026"/>
      <c r="H6" s="1026"/>
      <c r="I6" s="1026"/>
      <c r="J6" s="1026"/>
      <c r="K6" s="1026"/>
      <c r="L6" s="1026"/>
      <c r="M6" s="1025"/>
      <c r="N6" s="1026"/>
      <c r="O6" s="1026"/>
      <c r="P6" s="1026"/>
      <c r="Q6" s="1026"/>
      <c r="R6" s="1026"/>
      <c r="S6" s="1026"/>
      <c r="T6" s="1026"/>
      <c r="U6" s="1026"/>
      <c r="V6" s="1026"/>
      <c r="W6" s="1030"/>
    </row>
    <row r="7" spans="1:23" ht="26.1" hidden="1" customHeight="1" x14ac:dyDescent="0.15">
      <c r="A7" s="1045"/>
      <c r="B7" s="1025"/>
      <c r="C7" s="1026"/>
      <c r="D7" s="1026"/>
      <c r="E7" s="1026"/>
      <c r="F7" s="1026"/>
      <c r="G7" s="1026"/>
      <c r="H7" s="1026"/>
      <c r="I7" s="1026"/>
      <c r="J7" s="1026"/>
      <c r="K7" s="1026"/>
      <c r="L7" s="1026"/>
      <c r="M7" s="1025"/>
      <c r="N7" s="1026"/>
      <c r="O7" s="1026"/>
      <c r="P7" s="1026"/>
      <c r="Q7" s="1026"/>
      <c r="R7" s="1026"/>
      <c r="S7" s="1026"/>
      <c r="T7" s="1026"/>
      <c r="U7" s="1026"/>
      <c r="V7" s="1026"/>
      <c r="W7" s="1030"/>
    </row>
    <row r="8" spans="1:23" ht="26.1" hidden="1" customHeight="1" x14ac:dyDescent="0.15">
      <c r="A8" s="1045"/>
      <c r="B8" s="1025"/>
      <c r="C8" s="1026"/>
      <c r="D8" s="1026"/>
      <c r="E8" s="1026"/>
      <c r="F8" s="1026"/>
      <c r="G8" s="1026"/>
      <c r="H8" s="1026"/>
      <c r="I8" s="1026"/>
      <c r="J8" s="1026"/>
      <c r="K8" s="1026"/>
      <c r="L8" s="1026"/>
      <c r="M8" s="1025"/>
      <c r="N8" s="1026"/>
      <c r="O8" s="1026"/>
      <c r="P8" s="1026"/>
      <c r="Q8" s="1026"/>
      <c r="R8" s="1026"/>
      <c r="S8" s="1026"/>
      <c r="T8" s="1026"/>
      <c r="U8" s="1026"/>
      <c r="V8" s="1026"/>
      <c r="W8" s="1030"/>
    </row>
    <row r="9" spans="1:23" ht="26.1" hidden="1" customHeight="1" x14ac:dyDescent="0.15">
      <c r="A9" s="1045"/>
      <c r="B9" s="1025"/>
      <c r="C9" s="1026"/>
      <c r="D9" s="1026"/>
      <c r="E9" s="1026"/>
      <c r="F9" s="1026"/>
      <c r="G9" s="1026"/>
      <c r="H9" s="1026"/>
      <c r="I9" s="1026"/>
      <c r="J9" s="1026"/>
      <c r="K9" s="1026"/>
      <c r="L9" s="1026"/>
      <c r="M9" s="1025"/>
      <c r="N9" s="1026"/>
      <c r="O9" s="1026"/>
      <c r="P9" s="1026"/>
      <c r="Q9" s="1026"/>
      <c r="R9" s="1026"/>
      <c r="S9" s="1026"/>
      <c r="T9" s="1026"/>
      <c r="U9" s="1026"/>
      <c r="V9" s="1026"/>
      <c r="W9" s="1030"/>
    </row>
    <row r="10" spans="1:23" ht="26.1" hidden="1" customHeight="1" x14ac:dyDescent="0.15">
      <c r="A10" s="1045"/>
      <c r="B10" s="1025"/>
      <c r="C10" s="1026"/>
      <c r="D10" s="1026"/>
      <c r="E10" s="1026"/>
      <c r="F10" s="1026"/>
      <c r="G10" s="1026"/>
      <c r="H10" s="1026"/>
      <c r="I10" s="1026"/>
      <c r="J10" s="1026"/>
      <c r="K10" s="1026"/>
      <c r="L10" s="1026"/>
      <c r="M10" s="1025"/>
      <c r="N10" s="1026"/>
      <c r="O10" s="1026"/>
      <c r="P10" s="1026"/>
      <c r="Q10" s="1026"/>
      <c r="R10" s="1026"/>
      <c r="S10" s="1026"/>
      <c r="T10" s="1026"/>
      <c r="U10" s="1026"/>
      <c r="V10" s="1026"/>
      <c r="W10" s="1030"/>
    </row>
    <row r="11" spans="1:23" ht="26.1" hidden="1" customHeight="1" x14ac:dyDescent="0.15">
      <c r="A11" s="1045"/>
      <c r="B11" s="1025"/>
      <c r="C11" s="1026"/>
      <c r="D11" s="1026"/>
      <c r="E11" s="1026"/>
      <c r="F11" s="1026"/>
      <c r="G11" s="1026"/>
      <c r="H11" s="1026"/>
      <c r="I11" s="1026"/>
      <c r="J11" s="1026"/>
      <c r="K11" s="1026"/>
      <c r="L11" s="1026"/>
      <c r="M11" s="1025"/>
      <c r="N11" s="1026"/>
      <c r="O11" s="1026"/>
      <c r="P11" s="1026"/>
      <c r="Q11" s="1026"/>
      <c r="R11" s="1026"/>
      <c r="S11" s="1026"/>
      <c r="T11" s="1026"/>
      <c r="U11" s="1026"/>
      <c r="V11" s="1026"/>
      <c r="W11" s="1030"/>
    </row>
    <row r="12" spans="1:23" ht="26.1" hidden="1" customHeight="1" x14ac:dyDescent="0.15">
      <c r="A12" s="1045"/>
      <c r="B12" s="1025"/>
      <c r="C12" s="1026"/>
      <c r="D12" s="1026"/>
      <c r="E12" s="1026"/>
      <c r="F12" s="1026"/>
      <c r="G12" s="1026"/>
      <c r="H12" s="1026"/>
      <c r="I12" s="1026"/>
      <c r="J12" s="1026"/>
      <c r="K12" s="1026"/>
      <c r="L12" s="1026"/>
      <c r="M12" s="1025"/>
      <c r="N12" s="1026"/>
      <c r="O12" s="1026"/>
      <c r="P12" s="1026"/>
      <c r="Q12" s="1026"/>
      <c r="R12" s="1026"/>
      <c r="S12" s="1026"/>
      <c r="T12" s="1026"/>
      <c r="U12" s="1026"/>
      <c r="V12" s="1026"/>
      <c r="W12" s="1030"/>
    </row>
    <row r="13" spans="1:23" ht="26.1" hidden="1" customHeight="1" x14ac:dyDescent="0.15">
      <c r="A13" s="1045"/>
      <c r="B13" s="1025"/>
      <c r="C13" s="1026"/>
      <c r="D13" s="1026"/>
      <c r="E13" s="1026"/>
      <c r="F13" s="1026"/>
      <c r="G13" s="1026"/>
      <c r="H13" s="1026"/>
      <c r="I13" s="1026"/>
      <c r="J13" s="1026"/>
      <c r="K13" s="1026"/>
      <c r="L13" s="1026"/>
      <c r="M13" s="1025"/>
      <c r="N13" s="1026"/>
      <c r="O13" s="1026"/>
      <c r="P13" s="1026"/>
      <c r="Q13" s="1026"/>
      <c r="R13" s="1026"/>
      <c r="S13" s="1026"/>
      <c r="T13" s="1026"/>
      <c r="U13" s="1026"/>
      <c r="V13" s="1026"/>
      <c r="W13" s="1030"/>
    </row>
    <row r="14" spans="1:23" ht="26.1" hidden="1" customHeight="1" x14ac:dyDescent="0.15">
      <c r="A14" s="1046"/>
      <c r="B14" s="1027"/>
      <c r="C14" s="1028"/>
      <c r="D14" s="1028"/>
      <c r="E14" s="1028"/>
      <c r="F14" s="1028"/>
      <c r="G14" s="1028"/>
      <c r="H14" s="1028"/>
      <c r="I14" s="1028"/>
      <c r="J14" s="1028"/>
      <c r="K14" s="1028"/>
      <c r="L14" s="1028"/>
      <c r="M14" s="1027"/>
      <c r="N14" s="1028"/>
      <c r="O14" s="1028"/>
      <c r="P14" s="1028"/>
      <c r="Q14" s="1028"/>
      <c r="R14" s="1028"/>
      <c r="S14" s="1028"/>
      <c r="T14" s="1028"/>
      <c r="U14" s="1028"/>
      <c r="V14" s="1028"/>
      <c r="W14" s="1031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69"/>
    </row>
    <row r="16" spans="1:23" ht="26.1" customHeight="1" thickBot="1" x14ac:dyDescent="0.2">
      <c r="A16" s="755" t="s">
        <v>8</v>
      </c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7"/>
    </row>
    <row r="17" spans="1:23" ht="26.1" customHeight="1" x14ac:dyDescent="0.15">
      <c r="A17" s="758" t="s">
        <v>220</v>
      </c>
      <c r="B17" s="759"/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759"/>
      <c r="P17" s="759"/>
      <c r="Q17" s="759"/>
      <c r="R17" s="759"/>
      <c r="S17" s="759"/>
      <c r="T17" s="759"/>
      <c r="U17" s="759"/>
      <c r="V17" s="759"/>
      <c r="W17" s="760"/>
    </row>
    <row r="18" spans="1:23" ht="26.1" customHeight="1" x14ac:dyDescent="0.15">
      <c r="A18" s="773" t="s">
        <v>9</v>
      </c>
      <c r="B18" s="761" t="s">
        <v>10</v>
      </c>
      <c r="C18" s="761" t="s">
        <v>11</v>
      </c>
      <c r="D18" s="762"/>
      <c r="E18" s="762"/>
      <c r="F18" s="762"/>
      <c r="G18" s="763"/>
      <c r="H18" s="761" t="s">
        <v>12</v>
      </c>
      <c r="I18" s="762"/>
      <c r="J18" s="762"/>
      <c r="K18" s="762"/>
      <c r="L18" s="763"/>
      <c r="M18" s="764" t="s">
        <v>13</v>
      </c>
      <c r="N18" s="765"/>
      <c r="O18" s="765"/>
      <c r="P18" s="765"/>
      <c r="Q18" s="765"/>
      <c r="R18" s="765"/>
      <c r="S18" s="761" t="s">
        <v>14</v>
      </c>
      <c r="T18" s="762"/>
      <c r="U18" s="762"/>
      <c r="V18" s="762"/>
      <c r="W18" s="766"/>
    </row>
    <row r="19" spans="1:23" ht="26.1" customHeight="1" x14ac:dyDescent="0.15">
      <c r="A19" s="774"/>
      <c r="B19" s="775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60" t="s">
        <v>15</v>
      </c>
      <c r="N19" s="360" t="s">
        <v>16</v>
      </c>
      <c r="O19" s="361" t="s">
        <v>17</v>
      </c>
      <c r="P19" s="362" t="s">
        <v>18</v>
      </c>
      <c r="Q19" s="362" t="s">
        <v>19</v>
      </c>
      <c r="R19" s="362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0" t="s">
        <v>19</v>
      </c>
    </row>
    <row r="20" spans="1:23" ht="26.1" customHeight="1" x14ac:dyDescent="0.15">
      <c r="A20" s="342" t="s">
        <v>21</v>
      </c>
      <c r="B20" s="343">
        <f>RANK(D20,D20:D26,0)</f>
        <v>4</v>
      </c>
      <c r="C20" s="344">
        <v>0</v>
      </c>
      <c r="D20" s="514">
        <f>I20+N20+T20</f>
        <v>0</v>
      </c>
      <c r="E20" s="516">
        <f>J20+O20+U20</f>
        <v>0</v>
      </c>
      <c r="F20" s="345" t="e">
        <f>E20/D20</f>
        <v>#DIV/0!</v>
      </c>
      <c r="G20" s="514">
        <f>L20+Q20+W20</f>
        <v>0</v>
      </c>
      <c r="H20" s="547">
        <v>0</v>
      </c>
      <c r="I20" s="514">
        <v>0</v>
      </c>
      <c r="J20" s="516">
        <v>0</v>
      </c>
      <c r="K20" s="458" t="e">
        <f>J20/I20</f>
        <v>#DIV/0!</v>
      </c>
      <c r="L20" s="514">
        <v>0</v>
      </c>
      <c r="M20" s="547">
        <v>0</v>
      </c>
      <c r="N20" s="514">
        <v>0</v>
      </c>
      <c r="O20" s="516">
        <v>0</v>
      </c>
      <c r="P20" s="458" t="e">
        <f>O20/N20</f>
        <v>#DIV/0!</v>
      </c>
      <c r="Q20" s="514">
        <v>0</v>
      </c>
      <c r="R20" s="535">
        <v>0</v>
      </c>
      <c r="S20" s="547">
        <v>0</v>
      </c>
      <c r="T20" s="514">
        <v>0</v>
      </c>
      <c r="U20" s="516">
        <v>0</v>
      </c>
      <c r="V20" s="458" t="e">
        <f>U20/T20</f>
        <v>#DIV/0!</v>
      </c>
      <c r="W20" s="548">
        <v>0</v>
      </c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15">
        <f t="shared" ref="D21:D26" si="0">I21+N21+T21</f>
        <v>10</v>
      </c>
      <c r="E21" s="517">
        <f t="shared" ref="E21:E26" si="1">J21+O21+U21</f>
        <v>10</v>
      </c>
      <c r="F21" s="348">
        <f>E21/D21</f>
        <v>1</v>
      </c>
      <c r="G21" s="515">
        <f t="shared" ref="G21:G26" si="2">L21+Q21+W21</f>
        <v>3</v>
      </c>
      <c r="H21" s="549">
        <v>0</v>
      </c>
      <c r="I21" s="515">
        <v>8</v>
      </c>
      <c r="J21" s="517">
        <v>8</v>
      </c>
      <c r="K21" s="460">
        <f t="shared" ref="K21:K27" si="3">J21/I21</f>
        <v>1</v>
      </c>
      <c r="L21" s="515">
        <v>1</v>
      </c>
      <c r="M21" s="549">
        <v>0</v>
      </c>
      <c r="N21" s="515">
        <v>0</v>
      </c>
      <c r="O21" s="517">
        <v>0</v>
      </c>
      <c r="P21" s="460" t="e">
        <f t="shared" ref="P21:P27" si="4">O21/N21</f>
        <v>#DIV/0!</v>
      </c>
      <c r="Q21" s="515">
        <v>0</v>
      </c>
      <c r="R21" s="537">
        <v>0</v>
      </c>
      <c r="S21" s="549">
        <v>0</v>
      </c>
      <c r="T21" s="515">
        <v>2</v>
      </c>
      <c r="U21" s="517">
        <v>2</v>
      </c>
      <c r="V21" s="460">
        <f t="shared" ref="V21:V27" si="5">U21/T21</f>
        <v>1</v>
      </c>
      <c r="W21" s="550">
        <v>2</v>
      </c>
    </row>
    <row r="22" spans="1:23" ht="26.1" customHeight="1" x14ac:dyDescent="0.15">
      <c r="A22" s="342" t="s">
        <v>23</v>
      </c>
      <c r="B22" s="346">
        <f>RANK(D22,D20:D26,0)</f>
        <v>4</v>
      </c>
      <c r="C22" s="347">
        <v>0</v>
      </c>
      <c r="D22" s="515">
        <f t="shared" si="0"/>
        <v>0</v>
      </c>
      <c r="E22" s="517">
        <f t="shared" si="1"/>
        <v>0</v>
      </c>
      <c r="F22" s="348" t="e">
        <f t="shared" ref="F22:F26" si="6">E22/D22</f>
        <v>#DIV/0!</v>
      </c>
      <c r="G22" s="515">
        <f t="shared" si="2"/>
        <v>0</v>
      </c>
      <c r="H22" s="549">
        <v>0</v>
      </c>
      <c r="I22" s="515">
        <v>0</v>
      </c>
      <c r="J22" s="517">
        <v>0</v>
      </c>
      <c r="K22" s="460" t="e">
        <f t="shared" si="3"/>
        <v>#DIV/0!</v>
      </c>
      <c r="L22" s="515">
        <v>0</v>
      </c>
      <c r="M22" s="549">
        <v>0</v>
      </c>
      <c r="N22" s="515">
        <v>0</v>
      </c>
      <c r="O22" s="517">
        <v>0</v>
      </c>
      <c r="P22" s="460" t="e">
        <f t="shared" si="4"/>
        <v>#DIV/0!</v>
      </c>
      <c r="Q22" s="515">
        <v>0</v>
      </c>
      <c r="R22" s="537">
        <v>0</v>
      </c>
      <c r="S22" s="549">
        <v>0</v>
      </c>
      <c r="T22" s="515">
        <v>0</v>
      </c>
      <c r="U22" s="517">
        <v>0</v>
      </c>
      <c r="V22" s="460" t="e">
        <f t="shared" si="5"/>
        <v>#DIV/0!</v>
      </c>
      <c r="W22" s="550">
        <v>0</v>
      </c>
    </row>
    <row r="23" spans="1:23" ht="26.1" customHeight="1" x14ac:dyDescent="0.15">
      <c r="A23" s="342" t="s">
        <v>24</v>
      </c>
      <c r="B23" s="346">
        <f>RANK(D23,D20:D26,0)</f>
        <v>2</v>
      </c>
      <c r="C23" s="347">
        <v>0</v>
      </c>
      <c r="D23" s="515">
        <f t="shared" si="0"/>
        <v>3</v>
      </c>
      <c r="E23" s="517">
        <f t="shared" si="1"/>
        <v>3</v>
      </c>
      <c r="F23" s="348">
        <f t="shared" si="6"/>
        <v>1</v>
      </c>
      <c r="G23" s="515">
        <f t="shared" si="2"/>
        <v>3</v>
      </c>
      <c r="H23" s="549">
        <v>0</v>
      </c>
      <c r="I23" s="515">
        <v>3</v>
      </c>
      <c r="J23" s="517">
        <v>3</v>
      </c>
      <c r="K23" s="460">
        <f t="shared" si="3"/>
        <v>1</v>
      </c>
      <c r="L23" s="515">
        <v>3</v>
      </c>
      <c r="M23" s="549">
        <v>0</v>
      </c>
      <c r="N23" s="515">
        <v>0</v>
      </c>
      <c r="O23" s="517">
        <v>0</v>
      </c>
      <c r="P23" s="460" t="e">
        <f t="shared" ref="P23:P24" si="7">O23/N23</f>
        <v>#DIV/0!</v>
      </c>
      <c r="Q23" s="515">
        <v>0</v>
      </c>
      <c r="R23" s="537">
        <v>0</v>
      </c>
      <c r="S23" s="549">
        <v>0</v>
      </c>
      <c r="T23" s="515">
        <v>0</v>
      </c>
      <c r="U23" s="517">
        <v>0</v>
      </c>
      <c r="V23" s="460" t="e">
        <f t="shared" ref="V23:V24" si="8">U23/T23</f>
        <v>#DIV/0!</v>
      </c>
      <c r="W23" s="550">
        <v>0</v>
      </c>
    </row>
    <row r="24" spans="1:23" ht="26.1" customHeight="1" x14ac:dyDescent="0.15">
      <c r="A24" s="342" t="s">
        <v>25</v>
      </c>
      <c r="B24" s="346">
        <f>RANK(D24,D20:D26,0)</f>
        <v>4</v>
      </c>
      <c r="C24" s="347">
        <v>0</v>
      </c>
      <c r="D24" s="515">
        <f t="shared" si="0"/>
        <v>0</v>
      </c>
      <c r="E24" s="517">
        <f t="shared" si="1"/>
        <v>0</v>
      </c>
      <c r="F24" s="348" t="e">
        <f t="shared" si="6"/>
        <v>#DIV/0!</v>
      </c>
      <c r="G24" s="515">
        <f t="shared" si="2"/>
        <v>0</v>
      </c>
      <c r="H24" s="549">
        <v>0</v>
      </c>
      <c r="I24" s="515">
        <v>0</v>
      </c>
      <c r="J24" s="517">
        <v>0</v>
      </c>
      <c r="K24" s="460" t="e">
        <f t="shared" ref="K24" si="9">J24/I24</f>
        <v>#DIV/0!</v>
      </c>
      <c r="L24" s="515">
        <v>0</v>
      </c>
      <c r="M24" s="549">
        <v>0</v>
      </c>
      <c r="N24" s="515">
        <v>0</v>
      </c>
      <c r="O24" s="517">
        <v>0</v>
      </c>
      <c r="P24" s="460" t="e">
        <f t="shared" si="7"/>
        <v>#DIV/0!</v>
      </c>
      <c r="Q24" s="515">
        <v>0</v>
      </c>
      <c r="R24" s="537">
        <v>0</v>
      </c>
      <c r="S24" s="549">
        <v>0</v>
      </c>
      <c r="T24" s="515">
        <v>0</v>
      </c>
      <c r="U24" s="517">
        <v>0</v>
      </c>
      <c r="V24" s="460" t="e">
        <f t="shared" si="8"/>
        <v>#DIV/0!</v>
      </c>
      <c r="W24" s="550">
        <v>0</v>
      </c>
    </row>
    <row r="25" spans="1:23" ht="26.1" customHeight="1" x14ac:dyDescent="0.15">
      <c r="A25" s="342" t="s">
        <v>26</v>
      </c>
      <c r="B25" s="346">
        <f>RANK(D25,D20:D26,0)</f>
        <v>3</v>
      </c>
      <c r="C25" s="347">
        <v>0</v>
      </c>
      <c r="D25" s="515">
        <f t="shared" si="0"/>
        <v>1</v>
      </c>
      <c r="E25" s="517">
        <f t="shared" si="1"/>
        <v>1</v>
      </c>
      <c r="F25" s="348">
        <f t="shared" si="6"/>
        <v>1</v>
      </c>
      <c r="G25" s="515">
        <f t="shared" si="2"/>
        <v>1</v>
      </c>
      <c r="H25" s="549">
        <v>0</v>
      </c>
      <c r="I25" s="515">
        <v>1</v>
      </c>
      <c r="J25" s="517">
        <v>1</v>
      </c>
      <c r="K25" s="460">
        <f>J25/I25</f>
        <v>1</v>
      </c>
      <c r="L25" s="515">
        <v>1</v>
      </c>
      <c r="M25" s="549">
        <v>0</v>
      </c>
      <c r="N25" s="515">
        <v>0</v>
      </c>
      <c r="O25" s="517">
        <v>0</v>
      </c>
      <c r="P25" s="460" t="e">
        <f t="shared" ref="P25:P26" si="10">O25/N25</f>
        <v>#DIV/0!</v>
      </c>
      <c r="Q25" s="515">
        <v>0</v>
      </c>
      <c r="R25" s="537">
        <v>0</v>
      </c>
      <c r="S25" s="549">
        <v>0</v>
      </c>
      <c r="T25" s="515">
        <v>0</v>
      </c>
      <c r="U25" s="517">
        <v>0</v>
      </c>
      <c r="V25" s="460" t="e">
        <f t="shared" ref="V25:V26" si="11">U25/T25</f>
        <v>#DIV/0!</v>
      </c>
      <c r="W25" s="550">
        <v>0</v>
      </c>
    </row>
    <row r="26" spans="1:23" ht="26.1" customHeight="1" x14ac:dyDescent="0.15">
      <c r="A26" s="342" t="s">
        <v>27</v>
      </c>
      <c r="B26" s="346">
        <f>RANK(D26,D20:D26,0)</f>
        <v>4</v>
      </c>
      <c r="C26" s="347">
        <v>0</v>
      </c>
      <c r="D26" s="515">
        <f t="shared" si="0"/>
        <v>0</v>
      </c>
      <c r="E26" s="517">
        <f t="shared" si="1"/>
        <v>0</v>
      </c>
      <c r="F26" s="348" t="e">
        <f t="shared" si="6"/>
        <v>#DIV/0!</v>
      </c>
      <c r="G26" s="515">
        <f t="shared" si="2"/>
        <v>0</v>
      </c>
      <c r="H26" s="549">
        <v>0</v>
      </c>
      <c r="I26" s="515">
        <v>0</v>
      </c>
      <c r="J26" s="517">
        <v>0</v>
      </c>
      <c r="K26" s="460" t="e">
        <f t="shared" ref="K26" si="12">J26/I26</f>
        <v>#DIV/0!</v>
      </c>
      <c r="L26" s="515">
        <v>0</v>
      </c>
      <c r="M26" s="549">
        <v>0</v>
      </c>
      <c r="N26" s="515">
        <v>0</v>
      </c>
      <c r="O26" s="517">
        <v>0</v>
      </c>
      <c r="P26" s="460" t="e">
        <f t="shared" si="10"/>
        <v>#DIV/0!</v>
      </c>
      <c r="Q26" s="515">
        <v>0</v>
      </c>
      <c r="R26" s="537">
        <v>0</v>
      </c>
      <c r="S26" s="549">
        <v>0</v>
      </c>
      <c r="T26" s="515">
        <v>0</v>
      </c>
      <c r="U26" s="517">
        <v>0</v>
      </c>
      <c r="V26" s="460" t="e">
        <f t="shared" si="11"/>
        <v>#DIV/0!</v>
      </c>
      <c r="W26" s="550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14</v>
      </c>
      <c r="E27" s="353">
        <f>SUM(E20:E26)</f>
        <v>14</v>
      </c>
      <c r="F27" s="352">
        <f>E27/D27</f>
        <v>1</v>
      </c>
      <c r="G27" s="353">
        <f>SUM(G20:G26)</f>
        <v>7</v>
      </c>
      <c r="H27" s="450">
        <v>0</v>
      </c>
      <c r="I27" s="353">
        <f>SUM(I20:I26)</f>
        <v>12</v>
      </c>
      <c r="J27" s="353">
        <f>SUM(J20:J26)</f>
        <v>12</v>
      </c>
      <c r="K27" s="459">
        <f t="shared" si="3"/>
        <v>1</v>
      </c>
      <c r="L27" s="353">
        <f>SUM(L20:L26)</f>
        <v>5</v>
      </c>
      <c r="M27" s="450">
        <v>0</v>
      </c>
      <c r="N27" s="353">
        <f>SUM(N20:N26)</f>
        <v>0</v>
      </c>
      <c r="O27" s="353">
        <f>SUM(O20:O26)</f>
        <v>0</v>
      </c>
      <c r="P27" s="459" t="e">
        <f t="shared" si="4"/>
        <v>#DIV/0!</v>
      </c>
      <c r="Q27" s="353">
        <f>SUM(Q20:Q26)</f>
        <v>0</v>
      </c>
      <c r="R27" s="551">
        <f>SUM(R20:R26)</f>
        <v>0</v>
      </c>
      <c r="S27" s="450">
        <v>0</v>
      </c>
      <c r="T27" s="353">
        <f>SUM(T20:T26)</f>
        <v>2</v>
      </c>
      <c r="U27" s="353">
        <f>SUM(U20:U26)</f>
        <v>2</v>
      </c>
      <c r="V27" s="459">
        <f t="shared" si="5"/>
        <v>1</v>
      </c>
      <c r="W27" s="371">
        <f>SUM(W20:W26)</f>
        <v>2</v>
      </c>
    </row>
    <row r="28" spans="1:23" ht="25.5" customHeight="1" x14ac:dyDescent="0.15">
      <c r="A28" s="665"/>
      <c r="B28" s="666"/>
      <c r="C28" s="666"/>
      <c r="D28" s="666"/>
      <c r="E28" s="666"/>
      <c r="F28" s="667"/>
      <c r="G28" s="767" t="s">
        <v>30</v>
      </c>
      <c r="H28" s="768"/>
      <c r="I28" s="768"/>
      <c r="J28" s="768"/>
      <c r="K28" s="768"/>
      <c r="L28" s="768"/>
      <c r="M28" s="768"/>
      <c r="N28" s="768"/>
      <c r="O28" s="768"/>
      <c r="P28" s="768"/>
      <c r="Q28" s="768"/>
      <c r="R28" s="768"/>
      <c r="S28" s="768"/>
      <c r="T28" s="768"/>
      <c r="U28" s="768"/>
      <c r="V28" s="768"/>
      <c r="W28" s="769"/>
    </row>
    <row r="29" spans="1:23" ht="25.5" customHeight="1" x14ac:dyDescent="0.15">
      <c r="A29" s="668"/>
      <c r="B29" s="669"/>
      <c r="C29" s="669"/>
      <c r="D29" s="669"/>
      <c r="E29" s="669"/>
      <c r="F29" s="670"/>
      <c r="G29" s="453" t="s">
        <v>9</v>
      </c>
      <c r="H29" s="770" t="s">
        <v>31</v>
      </c>
      <c r="I29" s="771"/>
      <c r="J29" s="771"/>
      <c r="K29" s="771"/>
      <c r="L29" s="771"/>
      <c r="M29" s="770" t="s">
        <v>32</v>
      </c>
      <c r="N29" s="771"/>
      <c r="O29" s="771"/>
      <c r="P29" s="771"/>
      <c r="Q29" s="771"/>
      <c r="R29" s="771"/>
      <c r="S29" s="771"/>
      <c r="T29" s="772"/>
      <c r="U29" s="454" t="s">
        <v>33</v>
      </c>
      <c r="V29" s="454" t="s">
        <v>34</v>
      </c>
      <c r="W29" s="372" t="s">
        <v>35</v>
      </c>
    </row>
    <row r="30" spans="1:23" ht="45" customHeight="1" x14ac:dyDescent="0.15">
      <c r="A30" s="668"/>
      <c r="B30" s="669"/>
      <c r="C30" s="669"/>
      <c r="D30" s="669"/>
      <c r="E30" s="669"/>
      <c r="F30" s="670"/>
      <c r="G30" s="552" t="s">
        <v>290</v>
      </c>
      <c r="H30" s="680" t="s">
        <v>291</v>
      </c>
      <c r="I30" s="681"/>
      <c r="J30" s="681"/>
      <c r="K30" s="681"/>
      <c r="L30" s="682"/>
      <c r="M30" s="683" t="s">
        <v>292</v>
      </c>
      <c r="N30" s="684"/>
      <c r="O30" s="684"/>
      <c r="P30" s="684"/>
      <c r="Q30" s="684"/>
      <c r="R30" s="684"/>
      <c r="S30" s="684"/>
      <c r="T30" s="685"/>
      <c r="U30" s="546" t="s">
        <v>293</v>
      </c>
      <c r="V30" s="546" t="s">
        <v>294</v>
      </c>
      <c r="W30" s="553" t="s">
        <v>295</v>
      </c>
    </row>
    <row r="31" spans="1:23" ht="124.5" customHeight="1" x14ac:dyDescent="0.15">
      <c r="A31" s="668"/>
      <c r="B31" s="669"/>
      <c r="C31" s="669"/>
      <c r="D31" s="669"/>
      <c r="E31" s="669"/>
      <c r="F31" s="670"/>
      <c r="G31" s="554" t="s">
        <v>314</v>
      </c>
      <c r="H31" s="657" t="s">
        <v>317</v>
      </c>
      <c r="I31" s="658"/>
      <c r="J31" s="658"/>
      <c r="K31" s="658"/>
      <c r="L31" s="659"/>
      <c r="M31" s="660" t="s">
        <v>313</v>
      </c>
      <c r="N31" s="661"/>
      <c r="O31" s="661"/>
      <c r="P31" s="661"/>
      <c r="Q31" s="661"/>
      <c r="R31" s="661"/>
      <c r="S31" s="661"/>
      <c r="T31" s="662"/>
      <c r="U31" s="546" t="s">
        <v>315</v>
      </c>
      <c r="V31" s="546" t="s">
        <v>316</v>
      </c>
      <c r="W31" s="553">
        <v>44196</v>
      </c>
    </row>
    <row r="32" spans="1:23" ht="25.5" customHeight="1" thickBot="1" x14ac:dyDescent="0.2">
      <c r="A32" s="671"/>
      <c r="B32" s="672"/>
      <c r="C32" s="672"/>
      <c r="D32" s="672"/>
      <c r="E32" s="672"/>
      <c r="F32" s="673"/>
      <c r="G32" s="555" t="s">
        <v>275</v>
      </c>
      <c r="H32" s="686" t="s">
        <v>331</v>
      </c>
      <c r="I32" s="687"/>
      <c r="J32" s="687"/>
      <c r="K32" s="687"/>
      <c r="L32" s="688"/>
      <c r="M32" s="689" t="s">
        <v>332</v>
      </c>
      <c r="N32" s="690"/>
      <c r="O32" s="690"/>
      <c r="P32" s="690"/>
      <c r="Q32" s="690"/>
      <c r="R32" s="690"/>
      <c r="S32" s="690"/>
      <c r="T32" s="691"/>
      <c r="U32" s="556" t="s">
        <v>333</v>
      </c>
      <c r="V32" s="556" t="s">
        <v>334</v>
      </c>
      <c r="W32" s="557">
        <v>44071</v>
      </c>
    </row>
    <row r="33" spans="1:23" ht="26.1" customHeight="1" x14ac:dyDescent="0.15">
      <c r="A33" s="665"/>
      <c r="B33" s="666"/>
      <c r="C33" s="666"/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  <c r="P33" s="666"/>
      <c r="Q33" s="666"/>
      <c r="R33" s="666"/>
      <c r="S33" s="666"/>
      <c r="T33" s="666"/>
      <c r="U33" s="666"/>
      <c r="V33" s="666"/>
      <c r="W33" s="993"/>
    </row>
    <row r="34" spans="1:23" ht="26.1" customHeight="1" thickBot="1" x14ac:dyDescent="0.2">
      <c r="A34" s="674" t="s">
        <v>36</v>
      </c>
      <c r="B34" s="675"/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6"/>
    </row>
    <row r="35" spans="1:23" ht="26.1" customHeight="1" x14ac:dyDescent="0.15">
      <c r="A35" s="842" t="s">
        <v>37</v>
      </c>
      <c r="B35" s="759"/>
      <c r="C35" s="759"/>
      <c r="D35" s="677" t="s">
        <v>38</v>
      </c>
      <c r="E35" s="678"/>
      <c r="F35" s="678"/>
      <c r="G35" s="678"/>
      <c r="H35" s="678"/>
      <c r="I35" s="678"/>
      <c r="J35" s="678"/>
      <c r="K35" s="678"/>
      <c r="L35" s="679"/>
      <c r="M35" s="677" t="s">
        <v>39</v>
      </c>
      <c r="N35" s="678"/>
      <c r="O35" s="678"/>
      <c r="P35" s="678"/>
      <c r="Q35" s="678"/>
      <c r="R35" s="678"/>
      <c r="S35" s="678"/>
      <c r="T35" s="678"/>
      <c r="U35" s="678"/>
      <c r="V35" s="703" t="s">
        <v>114</v>
      </c>
      <c r="W35" s="704"/>
    </row>
    <row r="36" spans="1:23" ht="26.1" customHeight="1" x14ac:dyDescent="0.15">
      <c r="A36" s="1009"/>
      <c r="B36" s="707"/>
      <c r="C36" s="707"/>
      <c r="D36" s="356" t="s">
        <v>21</v>
      </c>
      <c r="E36" s="356" t="s">
        <v>22</v>
      </c>
      <c r="F36" s="356" t="s">
        <v>23</v>
      </c>
      <c r="G36" s="356" t="s">
        <v>24</v>
      </c>
      <c r="H36" s="356" t="s">
        <v>25</v>
      </c>
      <c r="I36" s="356" t="s">
        <v>26</v>
      </c>
      <c r="J36" s="356" t="s">
        <v>27</v>
      </c>
      <c r="K36" s="707" t="s">
        <v>28</v>
      </c>
      <c r="L36" s="707"/>
      <c r="M36" s="356" t="s">
        <v>21</v>
      </c>
      <c r="N36" s="356" t="s">
        <v>22</v>
      </c>
      <c r="O36" s="356" t="s">
        <v>23</v>
      </c>
      <c r="P36" s="356" t="s">
        <v>24</v>
      </c>
      <c r="Q36" s="356" t="s">
        <v>25</v>
      </c>
      <c r="R36" s="356" t="s">
        <v>26</v>
      </c>
      <c r="S36" s="356" t="s">
        <v>27</v>
      </c>
      <c r="T36" s="707" t="s">
        <v>28</v>
      </c>
      <c r="U36" s="707"/>
      <c r="V36" s="705"/>
      <c r="W36" s="706"/>
    </row>
    <row r="37" spans="1:23" ht="26.1" customHeight="1" x14ac:dyDescent="0.15">
      <c r="A37" s="773" t="s">
        <v>40</v>
      </c>
      <c r="B37" s="762"/>
      <c r="C37" s="426" t="s">
        <v>15</v>
      </c>
      <c r="D37" s="558">
        <v>416.6</v>
      </c>
      <c r="E37" s="559">
        <v>897.7</v>
      </c>
      <c r="F37" s="559">
        <v>386.27</v>
      </c>
      <c r="G37" s="559">
        <v>358.2</v>
      </c>
      <c r="H37" s="559">
        <v>303.58999999999997</v>
      </c>
      <c r="I37" s="559">
        <v>66.61</v>
      </c>
      <c r="J37" s="559">
        <v>64.7</v>
      </c>
      <c r="K37" s="656">
        <f>SUM(D37:J37)</f>
        <v>2493.67</v>
      </c>
      <c r="L37" s="654"/>
      <c r="M37" s="560">
        <v>416.6</v>
      </c>
      <c r="N37" s="559">
        <v>897.69620202702504</v>
      </c>
      <c r="O37" s="559">
        <v>386.27</v>
      </c>
      <c r="P37" s="559">
        <v>249.17</v>
      </c>
      <c r="Q37" s="559">
        <v>303.58999999999997</v>
      </c>
      <c r="R37" s="559">
        <v>66.61</v>
      </c>
      <c r="S37" s="559">
        <v>64.7</v>
      </c>
      <c r="T37" s="656">
        <f>SUM(M37:S37)</f>
        <v>2384.6362020270253</v>
      </c>
      <c r="U37" s="692"/>
      <c r="V37" s="654">
        <f t="shared" ref="V37:V56" si="13">T37-K37</f>
        <v>-109.03379797297475</v>
      </c>
      <c r="W37" s="655"/>
    </row>
    <row r="38" spans="1:23" ht="25.5" customHeight="1" x14ac:dyDescent="0.15">
      <c r="A38" s="1009"/>
      <c r="B38" s="707"/>
      <c r="C38" s="426" t="s">
        <v>41</v>
      </c>
      <c r="D38" s="561">
        <v>494.09</v>
      </c>
      <c r="E38" s="545">
        <v>537.13</v>
      </c>
      <c r="F38" s="545">
        <v>236.73</v>
      </c>
      <c r="G38" s="545">
        <v>240.87</v>
      </c>
      <c r="H38" s="545">
        <v>1.27</v>
      </c>
      <c r="I38" s="545">
        <v>48.41</v>
      </c>
      <c r="J38" s="545">
        <v>61.05</v>
      </c>
      <c r="K38" s="693">
        <f>SUM(D38:J38)</f>
        <v>1619.5500000000002</v>
      </c>
      <c r="L38" s="694"/>
      <c r="M38" s="562">
        <v>427.27</v>
      </c>
      <c r="N38" s="545">
        <v>629.52331882132603</v>
      </c>
      <c r="O38" s="545">
        <v>148.65</v>
      </c>
      <c r="P38" s="545">
        <v>260.56</v>
      </c>
      <c r="Q38" s="545">
        <v>1.27</v>
      </c>
      <c r="R38" s="545">
        <v>48.41</v>
      </c>
      <c r="S38" s="545">
        <v>40.18</v>
      </c>
      <c r="T38" s="693">
        <f>SUM(M38:S38)</f>
        <v>1555.8633188213262</v>
      </c>
      <c r="U38" s="695"/>
      <c r="V38" s="694">
        <f t="shared" si="13"/>
        <v>-63.686681178674007</v>
      </c>
      <c r="W38" s="696"/>
    </row>
    <row r="39" spans="1:23" ht="26.1" customHeight="1" x14ac:dyDescent="0.15">
      <c r="A39" s="1009"/>
      <c r="B39" s="707"/>
      <c r="C39" s="357" t="s">
        <v>42</v>
      </c>
      <c r="D39" s="538">
        <f>D38/D37</f>
        <v>1.1860057609217474</v>
      </c>
      <c r="E39" s="538">
        <f t="shared" ref="E39:K39" si="14">E38/E37</f>
        <v>0.59834020274033639</v>
      </c>
      <c r="F39" s="538">
        <f t="shared" si="14"/>
        <v>0.61286146995624824</v>
      </c>
      <c r="G39" s="538">
        <f t="shared" si="14"/>
        <v>0.67244556113902854</v>
      </c>
      <c r="H39" s="538">
        <f t="shared" si="14"/>
        <v>4.1832734938568464E-3</v>
      </c>
      <c r="I39" s="538">
        <f t="shared" si="14"/>
        <v>0.72676775258970117</v>
      </c>
      <c r="J39" s="538">
        <f t="shared" si="14"/>
        <v>0.94358578052550224</v>
      </c>
      <c r="K39" s="697">
        <f t="shared" si="14"/>
        <v>0.64946444397213754</v>
      </c>
      <c r="L39" s="698"/>
      <c r="M39" s="540">
        <f>M38/M37</f>
        <v>1.0256120979356695</v>
      </c>
      <c r="N39" s="539">
        <f t="shared" ref="N39:T39" si="15">N38/N37</f>
        <v>0.70126543634677685</v>
      </c>
      <c r="O39" s="539">
        <f t="shared" si="15"/>
        <v>0.38483444222952862</v>
      </c>
      <c r="P39" s="539">
        <f t="shared" si="15"/>
        <v>1.0457117630533372</v>
      </c>
      <c r="Q39" s="539">
        <f t="shared" si="15"/>
        <v>4.1832734938568464E-3</v>
      </c>
      <c r="R39" s="539">
        <f t="shared" si="15"/>
        <v>0.72676775258970117</v>
      </c>
      <c r="S39" s="539">
        <f t="shared" si="15"/>
        <v>0.62102009273570324</v>
      </c>
      <c r="T39" s="699">
        <f t="shared" si="15"/>
        <v>0.65245311527971739</v>
      </c>
      <c r="U39" s="708"/>
      <c r="V39" s="701">
        <f t="shared" si="13"/>
        <v>2.9886713075798488E-3</v>
      </c>
      <c r="W39" s="702"/>
    </row>
    <row r="40" spans="1:23" ht="26.1" customHeight="1" x14ac:dyDescent="0.15">
      <c r="A40" s="1032" t="s">
        <v>43</v>
      </c>
      <c r="B40" s="1033"/>
      <c r="C40" s="426" t="s">
        <v>15</v>
      </c>
      <c r="D40" s="558"/>
      <c r="E40" s="559">
        <v>637.14</v>
      </c>
      <c r="F40" s="559">
        <v>307.14999999999998</v>
      </c>
      <c r="G40" s="559">
        <v>227.48</v>
      </c>
      <c r="H40" s="559">
        <v>252.23</v>
      </c>
      <c r="I40" s="559">
        <v>66.930000000000007</v>
      </c>
      <c r="J40" s="559"/>
      <c r="K40" s="656">
        <f>SUM(D40:J40)</f>
        <v>1490.93</v>
      </c>
      <c r="L40" s="654"/>
      <c r="M40" s="560"/>
      <c r="N40" s="559">
        <v>637.14393347933196</v>
      </c>
      <c r="O40" s="559">
        <v>307.14999999999998</v>
      </c>
      <c r="P40" s="559">
        <v>227.48</v>
      </c>
      <c r="Q40" s="559">
        <v>252.23</v>
      </c>
      <c r="R40" s="559">
        <v>66.930000000000007</v>
      </c>
      <c r="S40" s="559"/>
      <c r="T40" s="656">
        <f>SUM(M40:S40)</f>
        <v>1490.9339334793319</v>
      </c>
      <c r="U40" s="692"/>
      <c r="V40" s="654">
        <f t="shared" si="13"/>
        <v>3.9334793318630545E-3</v>
      </c>
      <c r="W40" s="655"/>
    </row>
    <row r="41" spans="1:23" ht="26.1" customHeight="1" x14ac:dyDescent="0.15">
      <c r="A41" s="1032"/>
      <c r="B41" s="1033"/>
      <c r="C41" s="426" t="s">
        <v>41</v>
      </c>
      <c r="D41" s="561"/>
      <c r="E41" s="545">
        <v>345.32</v>
      </c>
      <c r="F41" s="545">
        <v>189.39</v>
      </c>
      <c r="G41" s="545">
        <v>234.07</v>
      </c>
      <c r="H41" s="545">
        <v>1.1299999999999999</v>
      </c>
      <c r="I41" s="545">
        <v>45.31</v>
      </c>
      <c r="J41" s="545"/>
      <c r="K41" s="693">
        <f>SUM(D41:J41)</f>
        <v>815.22</v>
      </c>
      <c r="L41" s="694"/>
      <c r="M41" s="562"/>
      <c r="N41" s="545">
        <v>436.44443399716198</v>
      </c>
      <c r="O41" s="545">
        <v>118.92</v>
      </c>
      <c r="P41" s="545">
        <v>156.49</v>
      </c>
      <c r="Q41" s="545">
        <v>1.1299999999999999</v>
      </c>
      <c r="R41" s="545">
        <v>45.31</v>
      </c>
      <c r="S41" s="545"/>
      <c r="T41" s="693">
        <f>SUM(M41:S41)</f>
        <v>758.29443399716206</v>
      </c>
      <c r="U41" s="695"/>
      <c r="V41" s="694">
        <f t="shared" si="13"/>
        <v>-56.925566002837968</v>
      </c>
      <c r="W41" s="696"/>
    </row>
    <row r="42" spans="1:23" ht="26.1" customHeight="1" x14ac:dyDescent="0.15">
      <c r="A42" s="1032"/>
      <c r="B42" s="1033"/>
      <c r="C42" s="357" t="s">
        <v>42</v>
      </c>
      <c r="D42" s="538" t="e">
        <f>D41/D40</f>
        <v>#DIV/0!</v>
      </c>
      <c r="E42" s="538">
        <f t="shared" ref="E42:K42" si="16">E41/E40</f>
        <v>0.54198449320400544</v>
      </c>
      <c r="F42" s="538">
        <f t="shared" si="16"/>
        <v>0.61660426501709265</v>
      </c>
      <c r="G42" s="538">
        <f t="shared" si="16"/>
        <v>1.0289695797432741</v>
      </c>
      <c r="H42" s="538">
        <f t="shared" si="16"/>
        <v>4.4800380605003369E-3</v>
      </c>
      <c r="I42" s="538">
        <f t="shared" si="16"/>
        <v>0.67697594501718206</v>
      </c>
      <c r="J42" s="538" t="e">
        <f t="shared" si="16"/>
        <v>#DIV/0!</v>
      </c>
      <c r="K42" s="697">
        <f t="shared" si="16"/>
        <v>0.54678623409549743</v>
      </c>
      <c r="L42" s="698"/>
      <c r="M42" s="540" t="e">
        <f>M41/M40</f>
        <v>#DIV/0!</v>
      </c>
      <c r="N42" s="539">
        <f t="shared" ref="N42:T42" si="17">N41/N40</f>
        <v>0.6850013176988361</v>
      </c>
      <c r="O42" s="539">
        <f t="shared" si="17"/>
        <v>0.3871723913397363</v>
      </c>
      <c r="P42" s="539">
        <f t="shared" si="17"/>
        <v>0.68792860910849307</v>
      </c>
      <c r="Q42" s="539">
        <f t="shared" si="17"/>
        <v>4.4800380605003369E-3</v>
      </c>
      <c r="R42" s="539">
        <f t="shared" si="17"/>
        <v>0.67697594501718206</v>
      </c>
      <c r="S42" s="539" t="e">
        <f t="shared" si="17"/>
        <v>#DIV/0!</v>
      </c>
      <c r="T42" s="699">
        <f t="shared" si="17"/>
        <v>0.50860364565421168</v>
      </c>
      <c r="U42" s="700"/>
      <c r="V42" s="701">
        <f t="shared" si="13"/>
        <v>-3.8182588441285747E-2</v>
      </c>
      <c r="W42" s="702"/>
    </row>
    <row r="43" spans="1:23" ht="26.1" customHeight="1" x14ac:dyDescent="0.15">
      <c r="A43" s="1032" t="s">
        <v>44</v>
      </c>
      <c r="B43" s="1033" t="s">
        <v>44</v>
      </c>
      <c r="C43" s="426" t="s">
        <v>15</v>
      </c>
      <c r="D43" s="558"/>
      <c r="E43" s="559">
        <v>41.05</v>
      </c>
      <c r="F43" s="559">
        <v>10.5</v>
      </c>
      <c r="G43" s="559">
        <v>11.86</v>
      </c>
      <c r="H43" s="559">
        <v>6.29</v>
      </c>
      <c r="I43" s="559">
        <v>0.39</v>
      </c>
      <c r="J43" s="559"/>
      <c r="K43" s="656">
        <f>SUM(D43:J43)</f>
        <v>70.09</v>
      </c>
      <c r="L43" s="654"/>
      <c r="M43" s="560"/>
      <c r="N43" s="559">
        <v>41.048375543801697</v>
      </c>
      <c r="O43" s="559">
        <v>10.5</v>
      </c>
      <c r="P43" s="559">
        <v>11.86</v>
      </c>
      <c r="Q43" s="559">
        <v>6.29</v>
      </c>
      <c r="R43" s="559">
        <v>0.39</v>
      </c>
      <c r="S43" s="559"/>
      <c r="T43" s="656">
        <f>SUM(M43:S43)</f>
        <v>70.088375543801703</v>
      </c>
      <c r="U43" s="692"/>
      <c r="V43" s="654">
        <f t="shared" si="13"/>
        <v>-1.6244561983000949E-3</v>
      </c>
      <c r="W43" s="655"/>
    </row>
    <row r="44" spans="1:23" ht="26.1" customHeight="1" x14ac:dyDescent="0.15">
      <c r="A44" s="1032"/>
      <c r="B44" s="1033"/>
      <c r="C44" s="426" t="s">
        <v>41</v>
      </c>
      <c r="D44" s="561"/>
      <c r="E44" s="545">
        <v>10.35</v>
      </c>
      <c r="F44" s="545">
        <v>10</v>
      </c>
      <c r="G44" s="545">
        <v>6.92</v>
      </c>
      <c r="H44" s="545">
        <v>0</v>
      </c>
      <c r="I44" s="545">
        <v>1.42</v>
      </c>
      <c r="J44" s="545"/>
      <c r="K44" s="693">
        <f>SUM(D44:J44)</f>
        <v>28.690000000000005</v>
      </c>
      <c r="L44" s="694"/>
      <c r="M44" s="562"/>
      <c r="N44" s="545">
        <v>-0.26535799999999898</v>
      </c>
      <c r="O44" s="545">
        <v>5</v>
      </c>
      <c r="P44" s="545">
        <v>7.49</v>
      </c>
      <c r="Q44" s="545">
        <v>0</v>
      </c>
      <c r="R44" s="545">
        <v>1.42</v>
      </c>
      <c r="S44" s="545"/>
      <c r="T44" s="693">
        <f>SUM(M44:S44)</f>
        <v>13.644642000000001</v>
      </c>
      <c r="U44" s="695"/>
      <c r="V44" s="694">
        <f t="shared" si="13"/>
        <v>-15.045358000000004</v>
      </c>
      <c r="W44" s="696"/>
    </row>
    <row r="45" spans="1:23" ht="26.1" customHeight="1" x14ac:dyDescent="0.15">
      <c r="A45" s="1032"/>
      <c r="B45" s="1033"/>
      <c r="C45" s="357" t="s">
        <v>42</v>
      </c>
      <c r="D45" s="538" t="e">
        <f>D44/D43</f>
        <v>#DIV/0!</v>
      </c>
      <c r="E45" s="538">
        <f t="shared" ref="E45:K45" si="18">E44/E43</f>
        <v>0.25213154689403167</v>
      </c>
      <c r="F45" s="538">
        <f t="shared" si="18"/>
        <v>0.95238095238095233</v>
      </c>
      <c r="G45" s="538">
        <f t="shared" si="18"/>
        <v>0.58347386172006743</v>
      </c>
      <c r="H45" s="538">
        <f t="shared" si="18"/>
        <v>0</v>
      </c>
      <c r="I45" s="538">
        <f t="shared" si="18"/>
        <v>3.6410256410256405</v>
      </c>
      <c r="J45" s="538" t="e">
        <f t="shared" si="18"/>
        <v>#DIV/0!</v>
      </c>
      <c r="K45" s="697">
        <f t="shared" si="18"/>
        <v>0.40933086032244265</v>
      </c>
      <c r="L45" s="698"/>
      <c r="M45" s="540" t="e">
        <f>M44/M43</f>
        <v>#DIV/0!</v>
      </c>
      <c r="N45" s="539">
        <f t="shared" ref="N45:T45" si="19">N44/N43</f>
        <v>-6.464518911761614E-3</v>
      </c>
      <c r="O45" s="538">
        <f>O44/O43</f>
        <v>0.47619047619047616</v>
      </c>
      <c r="P45" s="539">
        <f t="shared" si="19"/>
        <v>0.63153456998313662</v>
      </c>
      <c r="Q45" s="539">
        <f t="shared" si="19"/>
        <v>0</v>
      </c>
      <c r="R45" s="539">
        <f t="shared" si="19"/>
        <v>3.6410256410256405</v>
      </c>
      <c r="S45" s="539" t="e">
        <f t="shared" si="19"/>
        <v>#DIV/0!</v>
      </c>
      <c r="T45" s="699">
        <f t="shared" si="19"/>
        <v>0.19467767506571454</v>
      </c>
      <c r="U45" s="700"/>
      <c r="V45" s="701">
        <f t="shared" si="13"/>
        <v>-0.21465318525672811</v>
      </c>
      <c r="W45" s="702"/>
    </row>
    <row r="46" spans="1:23" ht="26.1" customHeight="1" x14ac:dyDescent="0.15">
      <c r="A46" s="1034" t="s">
        <v>45</v>
      </c>
      <c r="B46" s="1035"/>
      <c r="C46" s="426" t="s">
        <v>15</v>
      </c>
      <c r="D46" s="558"/>
      <c r="E46" s="559">
        <v>28.56</v>
      </c>
      <c r="F46" s="559">
        <v>3.32</v>
      </c>
      <c r="G46" s="559">
        <v>10.15</v>
      </c>
      <c r="H46" s="559">
        <v>3.59</v>
      </c>
      <c r="I46" s="559">
        <v>6.28</v>
      </c>
      <c r="J46" s="559"/>
      <c r="K46" s="656">
        <f>SUM(D46:J46)</f>
        <v>51.900000000000006</v>
      </c>
      <c r="L46" s="654"/>
      <c r="M46" s="560"/>
      <c r="N46" s="559">
        <v>28.555587754747702</v>
      </c>
      <c r="O46" s="559">
        <v>3.32</v>
      </c>
      <c r="P46" s="559">
        <v>10.15</v>
      </c>
      <c r="Q46" s="559">
        <v>3.59</v>
      </c>
      <c r="R46" s="559">
        <v>6.28</v>
      </c>
      <c r="S46" s="559"/>
      <c r="T46" s="656">
        <f>SUM(M46:S46)</f>
        <v>51.895587754747709</v>
      </c>
      <c r="U46" s="692"/>
      <c r="V46" s="654">
        <f t="shared" si="13"/>
        <v>-4.4122452522969979E-3</v>
      </c>
      <c r="W46" s="655"/>
    </row>
    <row r="47" spans="1:23" ht="26.1" customHeight="1" x14ac:dyDescent="0.15">
      <c r="A47" s="1034"/>
      <c r="B47" s="1035"/>
      <c r="C47" s="426" t="s">
        <v>41</v>
      </c>
      <c r="D47" s="561"/>
      <c r="E47" s="545">
        <v>4.03</v>
      </c>
      <c r="F47" s="545">
        <v>5</v>
      </c>
      <c r="G47" s="545">
        <v>3.43</v>
      </c>
      <c r="H47" s="545">
        <v>1.31</v>
      </c>
      <c r="I47" s="545">
        <v>1.98</v>
      </c>
      <c r="J47" s="545"/>
      <c r="K47" s="693">
        <f>SUM(D47:J47)</f>
        <v>15.750000000000002</v>
      </c>
      <c r="L47" s="694"/>
      <c r="M47" s="562"/>
      <c r="N47" s="545">
        <v>6.2534470000000004</v>
      </c>
      <c r="O47" s="545">
        <v>2</v>
      </c>
      <c r="P47" s="545">
        <v>3.71</v>
      </c>
      <c r="Q47" s="545">
        <v>1.31</v>
      </c>
      <c r="R47" s="545">
        <v>1.98</v>
      </c>
      <c r="S47" s="545"/>
      <c r="T47" s="693">
        <f>SUM(M47:S47)</f>
        <v>15.253447000000003</v>
      </c>
      <c r="U47" s="695"/>
      <c r="V47" s="694">
        <f t="shared" si="13"/>
        <v>-0.49655299999999869</v>
      </c>
      <c r="W47" s="696"/>
    </row>
    <row r="48" spans="1:23" ht="26.1" customHeight="1" x14ac:dyDescent="0.15">
      <c r="A48" s="1034"/>
      <c r="B48" s="1035"/>
      <c r="C48" s="427" t="s">
        <v>42</v>
      </c>
      <c r="D48" s="541" t="e">
        <f>D47/D46</f>
        <v>#DIV/0!</v>
      </c>
      <c r="E48" s="541">
        <f t="shared" ref="E48:K48" si="20">E47/E46</f>
        <v>0.14110644257703084</v>
      </c>
      <c r="F48" s="541">
        <f t="shared" si="20"/>
        <v>1.5060240963855422</v>
      </c>
      <c r="G48" s="541">
        <f t="shared" si="20"/>
        <v>0.33793103448275863</v>
      </c>
      <c r="H48" s="541">
        <f t="shared" si="20"/>
        <v>0.36490250696378834</v>
      </c>
      <c r="I48" s="541">
        <f t="shared" si="20"/>
        <v>0.31528662420382164</v>
      </c>
      <c r="J48" s="541" t="e">
        <f t="shared" si="20"/>
        <v>#DIV/0!</v>
      </c>
      <c r="K48" s="776">
        <f t="shared" si="20"/>
        <v>0.30346820809248554</v>
      </c>
      <c r="L48" s="777"/>
      <c r="M48" s="363" t="e">
        <f t="shared" ref="M48:T48" si="21">M47/M46</f>
        <v>#DIV/0!</v>
      </c>
      <c r="N48" s="542">
        <f t="shared" si="21"/>
        <v>0.21899206045794983</v>
      </c>
      <c r="O48" s="541">
        <f>O47/O46</f>
        <v>0.60240963855421692</v>
      </c>
      <c r="P48" s="542">
        <f t="shared" si="21"/>
        <v>0.36551724137931035</v>
      </c>
      <c r="Q48" s="542">
        <f t="shared" si="21"/>
        <v>0.36490250696378834</v>
      </c>
      <c r="R48" s="542">
        <f t="shared" si="21"/>
        <v>0.31528662420382164</v>
      </c>
      <c r="S48" s="542" t="e">
        <f t="shared" si="21"/>
        <v>#DIV/0!</v>
      </c>
      <c r="T48" s="708">
        <f t="shared" si="21"/>
        <v>0.29392570081460401</v>
      </c>
      <c r="U48" s="778"/>
      <c r="V48" s="701">
        <f t="shared" si="13"/>
        <v>-9.542507277881529E-3</v>
      </c>
      <c r="W48" s="702"/>
    </row>
    <row r="49" spans="1:24" ht="26.1" customHeight="1" x14ac:dyDescent="0.15">
      <c r="A49" s="1036" t="s">
        <v>46</v>
      </c>
      <c r="B49" s="1037"/>
      <c r="C49" s="425" t="s">
        <v>15</v>
      </c>
      <c r="D49" s="563"/>
      <c r="E49" s="544">
        <v>12.76</v>
      </c>
      <c r="F49" s="544">
        <v>3.02</v>
      </c>
      <c r="G49" s="544">
        <v>1.32</v>
      </c>
      <c r="H49" s="544">
        <v>0.52</v>
      </c>
      <c r="I49" s="544">
        <v>1.05</v>
      </c>
      <c r="J49" s="544"/>
      <c r="K49" s="656">
        <f>SUM(D49:J49)</f>
        <v>18.669999999999998</v>
      </c>
      <c r="L49" s="654"/>
      <c r="M49" s="564"/>
      <c r="N49" s="544">
        <v>12.760294270833301</v>
      </c>
      <c r="O49" s="544">
        <v>3.02</v>
      </c>
      <c r="P49" s="559">
        <v>1.32</v>
      </c>
      <c r="Q49" s="544">
        <v>0.52</v>
      </c>
      <c r="R49" s="544">
        <v>1.05</v>
      </c>
      <c r="S49" s="544"/>
      <c r="T49" s="656">
        <f>SUM(M49:S49)</f>
        <v>18.670294270833299</v>
      </c>
      <c r="U49" s="692"/>
      <c r="V49" s="654">
        <f t="shared" si="13"/>
        <v>2.9427083330091364E-4</v>
      </c>
      <c r="W49" s="655"/>
    </row>
    <row r="50" spans="1:24" ht="26.1" customHeight="1" x14ac:dyDescent="0.15">
      <c r="A50" s="1036"/>
      <c r="B50" s="1037"/>
      <c r="C50" s="426" t="s">
        <v>41</v>
      </c>
      <c r="D50" s="561"/>
      <c r="E50" s="545">
        <v>5.86</v>
      </c>
      <c r="F50" s="545">
        <v>3.75</v>
      </c>
      <c r="G50" s="545">
        <v>-1</v>
      </c>
      <c r="H50" s="545">
        <v>0</v>
      </c>
      <c r="I50" s="545">
        <v>0</v>
      </c>
      <c r="J50" s="545"/>
      <c r="K50" s="693">
        <f>SUM(D50:J50)</f>
        <v>8.61</v>
      </c>
      <c r="L50" s="694"/>
      <c r="M50" s="562"/>
      <c r="N50" s="545">
        <v>-0.74007999999999996</v>
      </c>
      <c r="O50" s="545">
        <v>0</v>
      </c>
      <c r="P50" s="545">
        <v>-1.01</v>
      </c>
      <c r="Q50" s="545">
        <v>0</v>
      </c>
      <c r="R50" s="545">
        <v>0</v>
      </c>
      <c r="S50" s="545"/>
      <c r="T50" s="693">
        <f>SUM(M50:S50)</f>
        <v>-1.7500800000000001</v>
      </c>
      <c r="U50" s="695"/>
      <c r="V50" s="694">
        <f t="shared" si="13"/>
        <v>-10.36008</v>
      </c>
      <c r="W50" s="696"/>
    </row>
    <row r="51" spans="1:24" ht="26.1" customHeight="1" x14ac:dyDescent="0.15">
      <c r="A51" s="1036"/>
      <c r="B51" s="1037"/>
      <c r="C51" s="427" t="s">
        <v>42</v>
      </c>
      <c r="D51" s="541" t="e">
        <f>D50/D49</f>
        <v>#DIV/0!</v>
      </c>
      <c r="E51" s="541">
        <f t="shared" ref="E51:K51" si="22">E50/E49</f>
        <v>0.45924764890282133</v>
      </c>
      <c r="F51" s="541">
        <f t="shared" si="22"/>
        <v>1.2417218543046358</v>
      </c>
      <c r="G51" s="541">
        <f t="shared" si="22"/>
        <v>-0.75757575757575757</v>
      </c>
      <c r="H51" s="541">
        <f t="shared" si="22"/>
        <v>0</v>
      </c>
      <c r="I51" s="541">
        <f t="shared" si="22"/>
        <v>0</v>
      </c>
      <c r="J51" s="541" t="e">
        <f t="shared" si="22"/>
        <v>#DIV/0!</v>
      </c>
      <c r="K51" s="776">
        <f t="shared" si="22"/>
        <v>0.46116764863417248</v>
      </c>
      <c r="L51" s="777"/>
      <c r="M51" s="363" t="e">
        <f>M50/M49</f>
        <v>#DIV/0!</v>
      </c>
      <c r="N51" s="542">
        <f t="shared" ref="N51:T51" si="23">N50/N49</f>
        <v>-5.7998662436150046E-2</v>
      </c>
      <c r="O51" s="542">
        <f>O50/O49</f>
        <v>0</v>
      </c>
      <c r="P51" s="542">
        <f t="shared" si="23"/>
        <v>-0.76515151515151514</v>
      </c>
      <c r="Q51" s="542">
        <f t="shared" si="23"/>
        <v>0</v>
      </c>
      <c r="R51" s="542">
        <f t="shared" si="23"/>
        <v>0</v>
      </c>
      <c r="S51" s="542" t="e">
        <f t="shared" si="23"/>
        <v>#DIV/0!</v>
      </c>
      <c r="T51" s="779">
        <f t="shared" si="23"/>
        <v>-9.3736069427356156E-2</v>
      </c>
      <c r="U51" s="780"/>
      <c r="V51" s="701">
        <f t="shared" si="13"/>
        <v>-0.55490371806152861</v>
      </c>
      <c r="W51" s="702"/>
    </row>
    <row r="52" spans="1:24" ht="26.1" customHeight="1" x14ac:dyDescent="0.15">
      <c r="A52" s="1038" t="s">
        <v>47</v>
      </c>
      <c r="B52" s="1039"/>
      <c r="C52" s="426" t="s">
        <v>15</v>
      </c>
      <c r="D52" s="558"/>
      <c r="E52" s="559">
        <v>172.34</v>
      </c>
      <c r="F52" s="559">
        <v>61.71</v>
      </c>
      <c r="G52" s="559">
        <v>-2.4900000000000002</v>
      </c>
      <c r="H52" s="559">
        <v>39.450000000000003</v>
      </c>
      <c r="I52" s="559">
        <v>-8.0399999999999991</v>
      </c>
      <c r="J52" s="559"/>
      <c r="K52" s="656">
        <f>SUM(D52:J52)</f>
        <v>262.96999999999997</v>
      </c>
      <c r="L52" s="654"/>
      <c r="M52" s="560"/>
      <c r="N52" s="559">
        <v>172.34150719068001</v>
      </c>
      <c r="O52" s="559">
        <v>61.71</v>
      </c>
      <c r="P52" s="559">
        <v>-2.4900000000000002</v>
      </c>
      <c r="Q52" s="559">
        <v>39.450000000000003</v>
      </c>
      <c r="R52" s="559">
        <v>-8.0399999999999991</v>
      </c>
      <c r="S52" s="559"/>
      <c r="T52" s="656">
        <f>SUM(M52:S52)</f>
        <v>262.97150719067997</v>
      </c>
      <c r="U52" s="692"/>
      <c r="V52" s="654">
        <f t="shared" si="13"/>
        <v>1.5071906800017132E-3</v>
      </c>
      <c r="W52" s="655"/>
    </row>
    <row r="53" spans="1:24" ht="26.1" customHeight="1" x14ac:dyDescent="0.15">
      <c r="A53" s="1040"/>
      <c r="B53" s="1041"/>
      <c r="C53" s="426" t="s">
        <v>41</v>
      </c>
      <c r="D53" s="561"/>
      <c r="E53" s="545">
        <v>167.1</v>
      </c>
      <c r="F53" s="545">
        <v>28.590000000000003</v>
      </c>
      <c r="G53" s="545">
        <v>-3.27</v>
      </c>
      <c r="H53" s="545">
        <v>-1.17</v>
      </c>
      <c r="I53" s="545">
        <v>-0.31</v>
      </c>
      <c r="J53" s="545"/>
      <c r="K53" s="693">
        <f>SUM(D53:J53)</f>
        <v>190.94</v>
      </c>
      <c r="L53" s="694"/>
      <c r="M53" s="562"/>
      <c r="N53" s="545">
        <v>183.35923257416405</v>
      </c>
      <c r="O53" s="545">
        <v>22.73</v>
      </c>
      <c r="P53" s="545">
        <v>-6.83</v>
      </c>
      <c r="Q53" s="545">
        <v>-1.17</v>
      </c>
      <c r="R53" s="545">
        <v>-0.31</v>
      </c>
      <c r="S53" s="545"/>
      <c r="T53" s="693">
        <f>SUM(M53:S53)</f>
        <v>197.77923257416404</v>
      </c>
      <c r="U53" s="695"/>
      <c r="V53" s="694">
        <f t="shared" si="13"/>
        <v>6.8392325741640434</v>
      </c>
      <c r="W53" s="696"/>
    </row>
    <row r="54" spans="1:24" ht="26.1" customHeight="1" x14ac:dyDescent="0.15">
      <c r="A54" s="1042"/>
      <c r="B54" s="1043"/>
      <c r="C54" s="357" t="s">
        <v>42</v>
      </c>
      <c r="D54" s="543" t="e">
        <f>D53/D52</f>
        <v>#DIV/0!</v>
      </c>
      <c r="E54" s="543">
        <f t="shared" ref="E54:K54" si="24">E53/E52</f>
        <v>0.969594986654288</v>
      </c>
      <c r="F54" s="543">
        <f t="shared" si="24"/>
        <v>0.46329606222654357</v>
      </c>
      <c r="G54" s="543">
        <f t="shared" si="24"/>
        <v>1.3132530120481927</v>
      </c>
      <c r="H54" s="543">
        <f t="shared" si="24"/>
        <v>-2.9657794676806081E-2</v>
      </c>
      <c r="I54" s="543">
        <f t="shared" si="24"/>
        <v>3.8557213930348264E-2</v>
      </c>
      <c r="J54" s="543" t="e">
        <f t="shared" si="24"/>
        <v>#DIV/0!</v>
      </c>
      <c r="K54" s="781">
        <f t="shared" si="24"/>
        <v>0.72609042856599615</v>
      </c>
      <c r="L54" s="781"/>
      <c r="M54" s="540" t="e">
        <f>M53/M52</f>
        <v>#DIV/0!</v>
      </c>
      <c r="N54" s="539">
        <f t="shared" ref="N54:T54" si="25">N53/N52</f>
        <v>1.0639296102435378</v>
      </c>
      <c r="O54" s="543">
        <f t="shared" si="25"/>
        <v>0.3683357640576892</v>
      </c>
      <c r="P54" s="539">
        <f t="shared" si="25"/>
        <v>2.7429718875502007</v>
      </c>
      <c r="Q54" s="539">
        <f t="shared" si="25"/>
        <v>-2.9657794676806081E-2</v>
      </c>
      <c r="R54" s="539">
        <f t="shared" si="25"/>
        <v>3.8557213930348264E-2</v>
      </c>
      <c r="S54" s="539" t="e">
        <f t="shared" si="25"/>
        <v>#DIV/0!</v>
      </c>
      <c r="T54" s="699">
        <f t="shared" si="25"/>
        <v>0.75209377124934995</v>
      </c>
      <c r="U54" s="700"/>
      <c r="V54" s="701">
        <f t="shared" si="13"/>
        <v>2.6003342683353803E-2</v>
      </c>
      <c r="W54" s="702"/>
    </row>
    <row r="55" spans="1:24" ht="26.1" customHeight="1" x14ac:dyDescent="0.15">
      <c r="A55" s="1038" t="s">
        <v>48</v>
      </c>
      <c r="B55" s="1039"/>
      <c r="C55" s="455" t="s">
        <v>15</v>
      </c>
      <c r="D55" s="558"/>
      <c r="E55" s="559">
        <v>146.49</v>
      </c>
      <c r="F55" s="559">
        <v>52.45</v>
      </c>
      <c r="G55" s="559">
        <v>-3.96</v>
      </c>
      <c r="H55" s="559">
        <v>39.450000000000003</v>
      </c>
      <c r="I55" s="559">
        <v>-8.0399999999999991</v>
      </c>
      <c r="J55" s="559"/>
      <c r="K55" s="656">
        <f>SUM(D55:J55)</f>
        <v>226.39000000000001</v>
      </c>
      <c r="L55" s="654"/>
      <c r="M55" s="560"/>
      <c r="N55" s="559">
        <v>146.49028111207801</v>
      </c>
      <c r="O55" s="559">
        <v>52.45</v>
      </c>
      <c r="P55" s="559">
        <v>-3.96</v>
      </c>
      <c r="Q55" s="559">
        <v>39.450000000000003</v>
      </c>
      <c r="R55" s="559">
        <v>-8.0399999999999991</v>
      </c>
      <c r="S55" s="559"/>
      <c r="T55" s="656">
        <f>SUM(M55:S55)</f>
        <v>226.39028111207804</v>
      </c>
      <c r="U55" s="692"/>
      <c r="V55" s="654">
        <f>T55-K55</f>
        <v>2.8111207802794524E-4</v>
      </c>
      <c r="W55" s="655"/>
    </row>
    <row r="56" spans="1:24" ht="26.1" customHeight="1" x14ac:dyDescent="0.15">
      <c r="A56" s="1040"/>
      <c r="B56" s="1041"/>
      <c r="C56" s="455" t="s">
        <v>41</v>
      </c>
      <c r="D56" s="561"/>
      <c r="E56" s="545">
        <v>142.04</v>
      </c>
      <c r="F56" s="545">
        <v>24.3</v>
      </c>
      <c r="G56" s="545">
        <v>-3.27</v>
      </c>
      <c r="H56" s="545">
        <v>-1.17</v>
      </c>
      <c r="I56" s="545">
        <v>-0.31</v>
      </c>
      <c r="J56" s="545"/>
      <c r="K56" s="693">
        <f>SUM(D56:J56)</f>
        <v>161.59</v>
      </c>
      <c r="L56" s="694"/>
      <c r="M56" s="562"/>
      <c r="N56" s="545">
        <v>155.85534768803944</v>
      </c>
      <c r="O56" s="545">
        <v>19.36</v>
      </c>
      <c r="P56" s="545">
        <v>-6.83</v>
      </c>
      <c r="Q56" s="545">
        <v>-1.17</v>
      </c>
      <c r="R56" s="545">
        <v>-0.31</v>
      </c>
      <c r="S56" s="545"/>
      <c r="T56" s="693">
        <f>SUM(M56:S56)</f>
        <v>166.90534768803946</v>
      </c>
      <c r="U56" s="695"/>
      <c r="V56" s="694">
        <f t="shared" si="13"/>
        <v>5.3153476880394521</v>
      </c>
      <c r="W56" s="696"/>
    </row>
    <row r="57" spans="1:24" ht="26.1" customHeight="1" x14ac:dyDescent="0.15">
      <c r="A57" s="1042"/>
      <c r="B57" s="1043"/>
      <c r="C57" s="357" t="s">
        <v>42</v>
      </c>
      <c r="D57" s="543" t="e">
        <f>D56/D55</f>
        <v>#DIV/0!</v>
      </c>
      <c r="E57" s="543">
        <f t="shared" ref="E57:K57" si="26">E56/E55</f>
        <v>0.96962249982933979</v>
      </c>
      <c r="F57" s="543">
        <f>F56/F55</f>
        <v>0.4632983794089609</v>
      </c>
      <c r="G57" s="543">
        <f t="shared" ref="G57:I57" si="27">G56/G55</f>
        <v>0.8257575757575758</v>
      </c>
      <c r="H57" s="543">
        <f t="shared" si="27"/>
        <v>-2.9657794676806081E-2</v>
      </c>
      <c r="I57" s="543">
        <f t="shared" si="27"/>
        <v>3.8557213930348264E-2</v>
      </c>
      <c r="J57" s="543" t="e">
        <f t="shared" si="26"/>
        <v>#DIV/0!</v>
      </c>
      <c r="K57" s="781">
        <f t="shared" si="26"/>
        <v>0.71376827598392156</v>
      </c>
      <c r="L57" s="781"/>
      <c r="M57" s="540" t="e">
        <f>M56/M55</f>
        <v>#DIV/0!</v>
      </c>
      <c r="N57" s="539">
        <f t="shared" ref="N57:T57" si="28">N56/N55</f>
        <v>1.0639296102435378</v>
      </c>
      <c r="O57" s="543">
        <f>O56/O55</f>
        <v>0.36911344137273588</v>
      </c>
      <c r="P57" s="539">
        <f t="shared" si="28"/>
        <v>1.7247474747474747</v>
      </c>
      <c r="Q57" s="539">
        <f t="shared" si="28"/>
        <v>-2.9657794676806081E-2</v>
      </c>
      <c r="R57" s="539">
        <f t="shared" si="28"/>
        <v>3.8557213930348264E-2</v>
      </c>
      <c r="S57" s="539" t="e">
        <f t="shared" si="28"/>
        <v>#DIV/0!</v>
      </c>
      <c r="T57" s="699">
        <f t="shared" si="28"/>
        <v>0.73724608171412787</v>
      </c>
      <c r="U57" s="700"/>
      <c r="V57" s="701">
        <f>T57-K57</f>
        <v>2.3477805730206303E-2</v>
      </c>
      <c r="W57" s="702"/>
    </row>
    <row r="58" spans="1:24" ht="26.1" customHeight="1" x14ac:dyDescent="0.15">
      <c r="A58" s="773" t="s">
        <v>228</v>
      </c>
      <c r="B58" s="763"/>
      <c r="C58" s="462" t="s">
        <v>49</v>
      </c>
      <c r="D58" s="558"/>
      <c r="E58" s="559">
        <v>383.58330000000001</v>
      </c>
      <c r="F58" s="559">
        <v>189.39</v>
      </c>
      <c r="G58" s="559">
        <v>204.8</v>
      </c>
      <c r="H58" s="559">
        <v>3.71</v>
      </c>
      <c r="I58" s="559">
        <v>48.71</v>
      </c>
      <c r="J58" s="559"/>
      <c r="K58" s="656">
        <f>SUM(D58:J58)</f>
        <v>830.19330000000014</v>
      </c>
      <c r="L58" s="654"/>
      <c r="M58" s="560"/>
      <c r="N58" s="559">
        <v>284.281407</v>
      </c>
      <c r="O58" s="559">
        <v>118.92</v>
      </c>
      <c r="P58" s="559">
        <v>240.7</v>
      </c>
      <c r="Q58" s="559">
        <v>3.71</v>
      </c>
      <c r="R58" s="559">
        <v>48.71</v>
      </c>
      <c r="S58" s="559"/>
      <c r="T58" s="656">
        <f>SUM(M58:S58)</f>
        <v>696.32140700000014</v>
      </c>
      <c r="U58" s="692"/>
      <c r="V58" s="654">
        <f>T58-K58</f>
        <v>-133.871893</v>
      </c>
      <c r="W58" s="655"/>
      <c r="X58" s="335"/>
    </row>
    <row r="59" spans="1:24" ht="26.1" customHeight="1" x14ac:dyDescent="0.15">
      <c r="A59" s="1009"/>
      <c r="B59" s="793"/>
      <c r="C59" s="455" t="s">
        <v>50</v>
      </c>
      <c r="D59" s="561"/>
      <c r="E59" s="545">
        <v>673.63</v>
      </c>
      <c r="F59" s="545">
        <v>236.73</v>
      </c>
      <c r="G59" s="545">
        <v>211.07</v>
      </c>
      <c r="H59" s="545">
        <v>3.71</v>
      </c>
      <c r="I59" s="545">
        <v>59.47</v>
      </c>
      <c r="J59" s="545"/>
      <c r="K59" s="693">
        <f>SUM(D59:J59)</f>
        <v>1184.6100000000001</v>
      </c>
      <c r="L59" s="694"/>
      <c r="M59" s="562"/>
      <c r="N59" s="545">
        <v>694.26440000000002</v>
      </c>
      <c r="O59" s="545">
        <v>148.65</v>
      </c>
      <c r="P59" s="545">
        <v>257.98</v>
      </c>
      <c r="Q59" s="545">
        <v>3.71</v>
      </c>
      <c r="R59" s="545">
        <v>59.47</v>
      </c>
      <c r="S59" s="545"/>
      <c r="T59" s="693">
        <f>SUM(M59:S59)</f>
        <v>1164.0744000000002</v>
      </c>
      <c r="U59" s="695"/>
      <c r="V59" s="694">
        <f t="shared" ref="V59" si="29">T59-K59</f>
        <v>-20.535599999999931</v>
      </c>
      <c r="W59" s="696"/>
      <c r="X59" s="335"/>
    </row>
    <row r="60" spans="1:24" ht="26.1" customHeight="1" thickBot="1" x14ac:dyDescent="0.2">
      <c r="A60" s="1067"/>
      <c r="B60" s="1068"/>
      <c r="C60" s="463" t="s">
        <v>51</v>
      </c>
      <c r="D60" s="565" t="e">
        <f>D58/D59</f>
        <v>#DIV/0!</v>
      </c>
      <c r="E60" s="565">
        <f t="shared" ref="E60:K60" si="30">E58/E59</f>
        <v>0.56942728203910165</v>
      </c>
      <c r="F60" s="565">
        <f t="shared" si="30"/>
        <v>0.80002534533012293</v>
      </c>
      <c r="G60" s="565">
        <f t="shared" si="30"/>
        <v>0.97029421518927383</v>
      </c>
      <c r="H60" s="565">
        <f t="shared" si="30"/>
        <v>1</v>
      </c>
      <c r="I60" s="565">
        <f t="shared" si="30"/>
        <v>0.81906843786783257</v>
      </c>
      <c r="J60" s="565" t="e">
        <f t="shared" si="30"/>
        <v>#DIV/0!</v>
      </c>
      <c r="K60" s="1069">
        <f t="shared" si="30"/>
        <v>0.70081571149998734</v>
      </c>
      <c r="L60" s="1070"/>
      <c r="M60" s="566" t="e">
        <f>M58/M59</f>
        <v>#DIV/0!</v>
      </c>
      <c r="N60" s="567">
        <f t="shared" ref="N60:T60" si="31">N58/N59</f>
        <v>0.40947138726974908</v>
      </c>
      <c r="O60" s="567">
        <f t="shared" si="31"/>
        <v>0.79999999999999993</v>
      </c>
      <c r="P60" s="567">
        <f t="shared" si="31"/>
        <v>0.93301806341576854</v>
      </c>
      <c r="Q60" s="567">
        <f t="shared" si="31"/>
        <v>1</v>
      </c>
      <c r="R60" s="567">
        <f t="shared" si="31"/>
        <v>0.81906843786783257</v>
      </c>
      <c r="S60" s="567" t="e">
        <f t="shared" si="31"/>
        <v>#DIV/0!</v>
      </c>
      <c r="T60" s="902">
        <f t="shared" si="31"/>
        <v>0.59817603325010837</v>
      </c>
      <c r="U60" s="1071"/>
      <c r="V60" s="1069">
        <f>V59/V58</f>
        <v>0.15339739761504628</v>
      </c>
      <c r="W60" s="1072"/>
      <c r="X60" s="335"/>
    </row>
    <row r="61" spans="1:24" ht="26.1" customHeight="1" x14ac:dyDescent="0.15">
      <c r="A61" s="819"/>
      <c r="B61" s="749"/>
      <c r="C61" s="749"/>
      <c r="D61" s="749"/>
      <c r="E61" s="749"/>
      <c r="F61" s="749"/>
      <c r="G61" s="749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820"/>
    </row>
    <row r="62" spans="1:24" ht="26.1" customHeight="1" x14ac:dyDescent="0.15">
      <c r="A62" s="674" t="s">
        <v>52</v>
      </c>
      <c r="B62" s="675"/>
      <c r="C62" s="675"/>
      <c r="D62" s="675"/>
      <c r="E62" s="675"/>
      <c r="F62" s="675"/>
      <c r="G62" s="675"/>
      <c r="H62" s="675"/>
      <c r="I62" s="675"/>
      <c r="J62" s="675"/>
      <c r="K62" s="675"/>
      <c r="L62" s="675"/>
      <c r="M62" s="675"/>
      <c r="N62" s="675"/>
      <c r="O62" s="675"/>
      <c r="P62" s="675"/>
      <c r="Q62" s="675"/>
      <c r="R62" s="675"/>
      <c r="S62" s="675"/>
      <c r="T62" s="675"/>
      <c r="U62" s="675"/>
      <c r="V62" s="675"/>
      <c r="W62" s="676"/>
    </row>
    <row r="63" spans="1:24" ht="26.1" customHeight="1" thickBot="1" x14ac:dyDescent="0.2">
      <c r="A63" s="782" t="s">
        <v>53</v>
      </c>
      <c r="B63" s="783"/>
      <c r="C63" s="783"/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4"/>
    </row>
    <row r="64" spans="1:24" ht="25.5" customHeight="1" x14ac:dyDescent="0.15">
      <c r="A64" s="842" t="s">
        <v>9</v>
      </c>
      <c r="B64" s="843"/>
      <c r="C64" s="785" t="s">
        <v>54</v>
      </c>
      <c r="D64" s="786"/>
      <c r="E64" s="786"/>
      <c r="F64" s="786"/>
      <c r="G64" s="786"/>
      <c r="H64" s="786"/>
      <c r="I64" s="786"/>
      <c r="J64" s="786"/>
      <c r="K64" s="786"/>
      <c r="L64" s="786" t="s">
        <v>55</v>
      </c>
      <c r="M64" s="786"/>
      <c r="N64" s="786"/>
      <c r="O64" s="786"/>
      <c r="P64" s="786"/>
      <c r="Q64" s="787"/>
      <c r="R64" s="383"/>
      <c r="S64" s="383"/>
      <c r="T64" s="383"/>
      <c r="U64" s="383"/>
      <c r="V64" s="383"/>
      <c r="W64" s="384"/>
    </row>
    <row r="65" spans="1:24" ht="26.1" customHeight="1" x14ac:dyDescent="0.15">
      <c r="A65" s="1009"/>
      <c r="B65" s="793"/>
      <c r="C65" s="788" t="s">
        <v>56</v>
      </c>
      <c r="D65" s="789"/>
      <c r="E65" s="789" t="s">
        <v>57</v>
      </c>
      <c r="F65" s="789"/>
      <c r="G65" s="789"/>
      <c r="H65" s="789" t="s">
        <v>58</v>
      </c>
      <c r="I65" s="789"/>
      <c r="J65" s="789" t="s">
        <v>59</v>
      </c>
      <c r="K65" s="789"/>
      <c r="L65" s="789" t="s">
        <v>56</v>
      </c>
      <c r="M65" s="789"/>
      <c r="N65" s="789" t="s">
        <v>58</v>
      </c>
      <c r="O65" s="789"/>
      <c r="P65" s="789" t="s">
        <v>59</v>
      </c>
      <c r="Q65" s="790"/>
      <c r="R65" s="336"/>
      <c r="S65" s="336"/>
      <c r="T65" s="336"/>
      <c r="U65" s="336"/>
      <c r="V65" s="336"/>
      <c r="W65" s="369"/>
    </row>
    <row r="66" spans="1:24" ht="26.1" customHeight="1" x14ac:dyDescent="0.15">
      <c r="A66" s="774"/>
      <c r="B66" s="844"/>
      <c r="C66" s="373" t="s">
        <v>60</v>
      </c>
      <c r="D66" s="374" t="s">
        <v>61</v>
      </c>
      <c r="E66" s="374" t="s">
        <v>60</v>
      </c>
      <c r="F66" s="374" t="s">
        <v>61</v>
      </c>
      <c r="G66" s="374" t="s">
        <v>42</v>
      </c>
      <c r="H66" s="374" t="s">
        <v>60</v>
      </c>
      <c r="I66" s="374" t="s">
        <v>61</v>
      </c>
      <c r="J66" s="374" t="s">
        <v>60</v>
      </c>
      <c r="K66" s="374" t="s">
        <v>273</v>
      </c>
      <c r="L66" s="374" t="s">
        <v>60</v>
      </c>
      <c r="M66" s="374" t="s">
        <v>61</v>
      </c>
      <c r="N66" s="374" t="s">
        <v>60</v>
      </c>
      <c r="O66" s="374" t="s">
        <v>61</v>
      </c>
      <c r="P66" s="374" t="s">
        <v>60</v>
      </c>
      <c r="Q66" s="385" t="s">
        <v>61</v>
      </c>
      <c r="R66" s="336"/>
      <c r="S66" s="336"/>
      <c r="T66" s="336"/>
      <c r="U66" s="336"/>
      <c r="V66" s="336"/>
      <c r="W66" s="369"/>
    </row>
    <row r="67" spans="1:24" ht="26.1" customHeight="1" x14ac:dyDescent="0.15">
      <c r="A67" s="800" t="s">
        <v>21</v>
      </c>
      <c r="B67" s="663"/>
      <c r="C67" s="568">
        <v>4135</v>
      </c>
      <c r="D67" s="569">
        <v>449.45</v>
      </c>
      <c r="E67" s="570">
        <v>4135</v>
      </c>
      <c r="F67" s="544">
        <v>449.45</v>
      </c>
      <c r="G67" s="571">
        <f>F67/D67</f>
        <v>1</v>
      </c>
      <c r="H67" s="568">
        <v>4013</v>
      </c>
      <c r="I67" s="569">
        <v>413.0088495575219</v>
      </c>
      <c r="J67" s="570">
        <v>3002</v>
      </c>
      <c r="K67" s="572">
        <v>345.80000000000007</v>
      </c>
      <c r="L67" s="568">
        <v>3980</v>
      </c>
      <c r="M67" s="569">
        <v>428.02</v>
      </c>
      <c r="N67" s="570">
        <v>4282</v>
      </c>
      <c r="O67" s="572">
        <v>447.61999999999995</v>
      </c>
      <c r="P67" s="568">
        <v>2700</v>
      </c>
      <c r="Q67" s="573">
        <v>326.20000000000005</v>
      </c>
      <c r="R67" s="336"/>
      <c r="S67" s="336"/>
      <c r="T67" s="336"/>
      <c r="U67" s="336"/>
      <c r="V67" s="336"/>
      <c r="W67" s="369"/>
    </row>
    <row r="68" spans="1:24" ht="26.1" customHeight="1" x14ac:dyDescent="0.15">
      <c r="A68" s="800" t="s">
        <v>22</v>
      </c>
      <c r="B68" s="663"/>
      <c r="C68" s="574">
        <v>85458</v>
      </c>
      <c r="D68" s="536">
        <v>707.32920882466453</v>
      </c>
      <c r="E68" s="575">
        <v>81502</v>
      </c>
      <c r="F68" s="545">
        <v>642.29491436370301</v>
      </c>
      <c r="G68" s="571">
        <f t="shared" ref="G68:G74" si="32">F68/D68</f>
        <v>0.90805654050533846</v>
      </c>
      <c r="H68" s="574">
        <v>86496</v>
      </c>
      <c r="I68" s="536">
        <v>592.36</v>
      </c>
      <c r="J68" s="575">
        <v>189907</v>
      </c>
      <c r="K68" s="576">
        <v>1112.2501266983897</v>
      </c>
      <c r="L68" s="574">
        <v>94438</v>
      </c>
      <c r="M68" s="536">
        <v>703.7600000000001</v>
      </c>
      <c r="N68" s="575">
        <v>98162</v>
      </c>
      <c r="O68" s="576">
        <v>724.31999999999994</v>
      </c>
      <c r="P68" s="574">
        <v>186183</v>
      </c>
      <c r="Q68" s="577">
        <v>1091.6901266983896</v>
      </c>
      <c r="R68" s="336"/>
      <c r="S68" s="336"/>
      <c r="T68" s="336"/>
      <c r="U68" s="336"/>
      <c r="V68" s="336"/>
      <c r="W68" s="369"/>
    </row>
    <row r="69" spans="1:24" ht="26.1" customHeight="1" x14ac:dyDescent="0.15">
      <c r="A69" s="800" t="s">
        <v>23</v>
      </c>
      <c r="B69" s="663"/>
      <c r="C69" s="574">
        <v>10000</v>
      </c>
      <c r="D69" s="536">
        <v>242.04999999999998</v>
      </c>
      <c r="E69" s="575">
        <v>6554</v>
      </c>
      <c r="F69" s="545">
        <v>128.4</v>
      </c>
      <c r="G69" s="571">
        <f t="shared" si="32"/>
        <v>0.53046891138194596</v>
      </c>
      <c r="H69" s="574">
        <v>2655</v>
      </c>
      <c r="I69" s="536">
        <v>148.65</v>
      </c>
      <c r="J69" s="575">
        <v>402</v>
      </c>
      <c r="K69" s="576">
        <v>27.33</v>
      </c>
      <c r="L69" s="574">
        <v>7000</v>
      </c>
      <c r="M69" s="536">
        <v>221</v>
      </c>
      <c r="N69" s="575">
        <v>2000</v>
      </c>
      <c r="O69" s="576">
        <v>210</v>
      </c>
      <c r="P69" s="574">
        <v>402</v>
      </c>
      <c r="Q69" s="577">
        <v>27.33</v>
      </c>
      <c r="R69" s="386"/>
      <c r="S69" s="386"/>
      <c r="T69" s="336"/>
      <c r="U69" s="336"/>
      <c r="V69" s="336"/>
      <c r="W69" s="369"/>
    </row>
    <row r="70" spans="1:24" ht="26.1" customHeight="1" x14ac:dyDescent="0.15">
      <c r="A70" s="800" t="s">
        <v>24</v>
      </c>
      <c r="B70" s="663"/>
      <c r="C70" s="574">
        <v>11510</v>
      </c>
      <c r="D70" s="536">
        <v>259.32</v>
      </c>
      <c r="E70" s="575">
        <v>11442</v>
      </c>
      <c r="F70" s="545">
        <v>257.98</v>
      </c>
      <c r="G70" s="571">
        <f t="shared" si="32"/>
        <v>0.99483263921024223</v>
      </c>
      <c r="H70" s="574">
        <v>11338</v>
      </c>
      <c r="I70" s="536">
        <v>259.38</v>
      </c>
      <c r="J70" s="575">
        <v>1729</v>
      </c>
      <c r="K70" s="576">
        <v>41.29</v>
      </c>
      <c r="L70" s="574">
        <v>11891</v>
      </c>
      <c r="M70" s="536">
        <v>283.75</v>
      </c>
      <c r="N70" s="575">
        <v>11559</v>
      </c>
      <c r="O70" s="576">
        <v>276.2</v>
      </c>
      <c r="P70" s="574">
        <v>2061</v>
      </c>
      <c r="Q70" s="577">
        <v>48.84</v>
      </c>
      <c r="R70" s="386"/>
      <c r="S70" s="386"/>
      <c r="T70" s="336"/>
      <c r="U70" s="336"/>
      <c r="V70" s="336"/>
      <c r="W70" s="369"/>
    </row>
    <row r="71" spans="1:24" ht="26.1" customHeight="1" x14ac:dyDescent="0.15">
      <c r="A71" s="800" t="s">
        <v>25</v>
      </c>
      <c r="B71" s="663"/>
      <c r="C71" s="578">
        <v>60</v>
      </c>
      <c r="D71" s="579">
        <v>4.9499999999999993</v>
      </c>
      <c r="E71" s="580">
        <v>60</v>
      </c>
      <c r="F71" s="581">
        <v>4.9499999999999993</v>
      </c>
      <c r="G71" s="571">
        <f t="shared" si="32"/>
        <v>1</v>
      </c>
      <c r="H71" s="578">
        <v>24</v>
      </c>
      <c r="I71" s="579">
        <v>2.13</v>
      </c>
      <c r="J71" s="580">
        <v>101</v>
      </c>
      <c r="K71" s="582">
        <v>9.9499999999999993</v>
      </c>
      <c r="L71" s="578">
        <v>50</v>
      </c>
      <c r="M71" s="579">
        <v>6.6000000000000005</v>
      </c>
      <c r="N71" s="580">
        <v>60</v>
      </c>
      <c r="O71" s="582">
        <v>5.3999999999999995</v>
      </c>
      <c r="P71" s="578">
        <v>91</v>
      </c>
      <c r="Q71" s="577">
        <v>11.15</v>
      </c>
      <c r="R71" s="386"/>
      <c r="S71" s="386"/>
      <c r="T71" s="336"/>
      <c r="U71" s="336"/>
      <c r="V71" s="336"/>
      <c r="W71" s="369"/>
    </row>
    <row r="72" spans="1:24" ht="26.1" customHeight="1" x14ac:dyDescent="0.15">
      <c r="A72" s="800" t="s">
        <v>26</v>
      </c>
      <c r="B72" s="663"/>
      <c r="C72" s="578">
        <v>7660</v>
      </c>
      <c r="D72" s="579">
        <v>83.422910000000016</v>
      </c>
      <c r="E72" s="580">
        <v>7499</v>
      </c>
      <c r="F72" s="581">
        <v>75.359531500000017</v>
      </c>
      <c r="G72" s="571">
        <f t="shared" si="32"/>
        <v>0.90334335615959693</v>
      </c>
      <c r="H72" s="578">
        <v>5661</v>
      </c>
      <c r="I72" s="579">
        <v>71.037454000000011</v>
      </c>
      <c r="J72" s="580">
        <v>3692</v>
      </c>
      <c r="K72" s="582">
        <v>32.888152500000004</v>
      </c>
      <c r="L72" s="578">
        <v>6980</v>
      </c>
      <c r="M72" s="579">
        <v>87.356060000000014</v>
      </c>
      <c r="N72" s="580">
        <v>7885</v>
      </c>
      <c r="O72" s="582">
        <v>93.560626999999997</v>
      </c>
      <c r="P72" s="578">
        <v>2787</v>
      </c>
      <c r="Q72" s="577">
        <v>26.6835855</v>
      </c>
      <c r="R72" s="386"/>
      <c r="S72" s="386"/>
      <c r="T72" s="336"/>
      <c r="U72" s="336"/>
      <c r="V72" s="336"/>
      <c r="W72" s="369"/>
    </row>
    <row r="73" spans="1:24" ht="26.1" customHeight="1" x14ac:dyDescent="0.15">
      <c r="A73" s="800" t="s">
        <v>27</v>
      </c>
      <c r="B73" s="663"/>
      <c r="C73" s="578">
        <v>18405</v>
      </c>
      <c r="D73" s="579">
        <v>70.709495713857095</v>
      </c>
      <c r="E73" s="580">
        <v>12950</v>
      </c>
      <c r="F73" s="581">
        <v>61.090165849838002</v>
      </c>
      <c r="G73" s="571">
        <f t="shared" si="32"/>
        <v>0.86395985762724126</v>
      </c>
      <c r="H73" s="578">
        <v>9147</v>
      </c>
      <c r="I73" s="579">
        <v>40.183290704599102</v>
      </c>
      <c r="J73" s="580">
        <v>16146</v>
      </c>
      <c r="K73" s="582">
        <v>79.248089772812193</v>
      </c>
      <c r="L73" s="578">
        <v>14490</v>
      </c>
      <c r="M73" s="579">
        <v>53.461990802242198</v>
      </c>
      <c r="N73" s="580">
        <v>20494</v>
      </c>
      <c r="O73" s="582">
        <v>79.611449760250196</v>
      </c>
      <c r="P73" s="578">
        <v>10142</v>
      </c>
      <c r="Q73" s="577">
        <v>53.098630814804302</v>
      </c>
      <c r="R73" s="386"/>
      <c r="S73" s="386"/>
      <c r="T73" s="336"/>
      <c r="U73" s="336"/>
      <c r="V73" s="336"/>
      <c r="W73" s="369"/>
    </row>
    <row r="74" spans="1:24" ht="26.1" customHeight="1" thickBot="1" x14ac:dyDescent="0.2">
      <c r="A74" s="801" t="s">
        <v>28</v>
      </c>
      <c r="B74" s="802"/>
      <c r="C74" s="583">
        <f>SUM(C67:C73)</f>
        <v>137228</v>
      </c>
      <c r="D74" s="584">
        <f>SUM(D67:D73)</f>
        <v>1817.2316145385214</v>
      </c>
      <c r="E74" s="585">
        <f>SUM(E67:E73)</f>
        <v>124142</v>
      </c>
      <c r="F74" s="586">
        <f>SUM(F67:F73)</f>
        <v>1619.5246117135412</v>
      </c>
      <c r="G74" s="587">
        <f t="shared" si="32"/>
        <v>0.89120429050251415</v>
      </c>
      <c r="H74" s="583">
        <f t="shared" ref="H74:Q74" si="33">SUM(H67:H73)</f>
        <v>119334</v>
      </c>
      <c r="I74" s="584">
        <f t="shared" si="33"/>
        <v>1526.749594262121</v>
      </c>
      <c r="J74" s="585">
        <f t="shared" si="33"/>
        <v>214979</v>
      </c>
      <c r="K74" s="588">
        <f t="shared" si="33"/>
        <v>1648.7563689712017</v>
      </c>
      <c r="L74" s="583">
        <f t="shared" si="33"/>
        <v>138829</v>
      </c>
      <c r="M74" s="584">
        <f t="shared" si="33"/>
        <v>1783.9480508022423</v>
      </c>
      <c r="N74" s="585">
        <f t="shared" si="33"/>
        <v>144442</v>
      </c>
      <c r="O74" s="588">
        <f t="shared" si="33"/>
        <v>1836.7120767602503</v>
      </c>
      <c r="P74" s="583">
        <f t="shared" si="33"/>
        <v>204366</v>
      </c>
      <c r="Q74" s="589">
        <f t="shared" si="33"/>
        <v>1584.9923430131937</v>
      </c>
      <c r="R74" s="387"/>
      <c r="S74" s="387"/>
      <c r="T74" s="388"/>
      <c r="U74" s="388"/>
      <c r="V74" s="388"/>
      <c r="W74" s="389"/>
    </row>
    <row r="75" spans="1:24" ht="26.1" customHeight="1" x14ac:dyDescent="0.15">
      <c r="A75" s="665"/>
      <c r="B75" s="666"/>
      <c r="C75" s="666"/>
      <c r="D75" s="666"/>
      <c r="E75" s="666"/>
      <c r="F75" s="666"/>
      <c r="G75" s="666"/>
      <c r="H75" s="666"/>
      <c r="I75" s="666"/>
      <c r="J75" s="666"/>
      <c r="K75" s="666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993"/>
    </row>
    <row r="76" spans="1:24" ht="26.1" customHeight="1" thickBot="1" x14ac:dyDescent="0.2">
      <c r="A76" s="803" t="s">
        <v>62</v>
      </c>
      <c r="B76" s="804"/>
      <c r="C76" s="804"/>
      <c r="D76" s="804"/>
      <c r="E76" s="804"/>
      <c r="F76" s="804"/>
      <c r="G76" s="804"/>
      <c r="H76" s="804"/>
      <c r="I76" s="804"/>
      <c r="J76" s="804"/>
      <c r="K76" s="804"/>
      <c r="L76" s="804"/>
      <c r="M76" s="804"/>
      <c r="N76" s="804"/>
      <c r="O76" s="804"/>
      <c r="P76" s="804"/>
      <c r="Q76" s="804"/>
      <c r="R76" s="804"/>
      <c r="S76" s="804"/>
      <c r="T76" s="805"/>
      <c r="U76" s="805"/>
      <c r="V76" s="805"/>
      <c r="W76" s="806"/>
    </row>
    <row r="77" spans="1:24" ht="26.1" customHeight="1" x14ac:dyDescent="0.15">
      <c r="A77" s="842" t="s">
        <v>37</v>
      </c>
      <c r="B77" s="759"/>
      <c r="C77" s="759"/>
      <c r="D77" s="677" t="s">
        <v>38</v>
      </c>
      <c r="E77" s="678"/>
      <c r="F77" s="678"/>
      <c r="G77" s="678"/>
      <c r="H77" s="678"/>
      <c r="I77" s="678"/>
      <c r="J77" s="678"/>
      <c r="K77" s="678"/>
      <c r="L77" s="678"/>
      <c r="M77" s="791" t="s">
        <v>39</v>
      </c>
      <c r="N77" s="678"/>
      <c r="O77" s="678"/>
      <c r="P77" s="678"/>
      <c r="Q77" s="678"/>
      <c r="R77" s="678"/>
      <c r="S77" s="678"/>
      <c r="T77" s="678"/>
      <c r="U77" s="792"/>
      <c r="V77" s="703" t="s">
        <v>114</v>
      </c>
      <c r="W77" s="704"/>
    </row>
    <row r="78" spans="1:24" ht="26.1" customHeight="1" x14ac:dyDescent="0.15">
      <c r="A78" s="1009"/>
      <c r="B78" s="707"/>
      <c r="C78" s="707"/>
      <c r="D78" s="356" t="s">
        <v>21</v>
      </c>
      <c r="E78" s="356" t="s">
        <v>22</v>
      </c>
      <c r="F78" s="356" t="s">
        <v>23</v>
      </c>
      <c r="G78" s="356" t="s">
        <v>24</v>
      </c>
      <c r="H78" s="356" t="s">
        <v>25</v>
      </c>
      <c r="I78" s="356" t="s">
        <v>26</v>
      </c>
      <c r="J78" s="356" t="s">
        <v>27</v>
      </c>
      <c r="K78" s="707" t="s">
        <v>28</v>
      </c>
      <c r="L78" s="707"/>
      <c r="M78" s="356" t="s">
        <v>21</v>
      </c>
      <c r="N78" s="356" t="s">
        <v>22</v>
      </c>
      <c r="O78" s="356" t="s">
        <v>23</v>
      </c>
      <c r="P78" s="356" t="s">
        <v>24</v>
      </c>
      <c r="Q78" s="356" t="s">
        <v>25</v>
      </c>
      <c r="R78" s="356" t="s">
        <v>26</v>
      </c>
      <c r="S78" s="356" t="s">
        <v>27</v>
      </c>
      <c r="T78" s="707" t="s">
        <v>28</v>
      </c>
      <c r="U78" s="793"/>
      <c r="V78" s="705"/>
      <c r="W78" s="706"/>
      <c r="X78" s="441"/>
    </row>
    <row r="79" spans="1:24" ht="26.1" customHeight="1" x14ac:dyDescent="0.15">
      <c r="A79" s="800" t="s">
        <v>58</v>
      </c>
      <c r="B79" s="807" t="s">
        <v>15</v>
      </c>
      <c r="C79" s="339" t="s">
        <v>60</v>
      </c>
      <c r="D79" s="514">
        <v>8047</v>
      </c>
      <c r="E79" s="514">
        <v>205635.3125</v>
      </c>
      <c r="F79" s="514">
        <v>4182</v>
      </c>
      <c r="G79" s="514">
        <v>7745.5</v>
      </c>
      <c r="H79" s="514">
        <v>1526</v>
      </c>
      <c r="I79" s="514">
        <v>7317</v>
      </c>
      <c r="J79" s="514">
        <v>18405</v>
      </c>
      <c r="K79" s="794">
        <f>SUM(D79:J79)</f>
        <v>252857.8125</v>
      </c>
      <c r="L79" s="795"/>
      <c r="M79" s="547">
        <v>8047</v>
      </c>
      <c r="N79" s="514">
        <v>205635.3125</v>
      </c>
      <c r="O79" s="514">
        <v>4182</v>
      </c>
      <c r="P79" s="514">
        <v>7745.5</v>
      </c>
      <c r="Q79" s="590">
        <v>1526</v>
      </c>
      <c r="R79" s="590">
        <v>7317</v>
      </c>
      <c r="S79" s="590">
        <v>18405</v>
      </c>
      <c r="T79" s="794">
        <f>SUM(M79:S79)</f>
        <v>252857.8125</v>
      </c>
      <c r="U79" s="796"/>
      <c r="V79" s="1061">
        <f>T79-K79</f>
        <v>0</v>
      </c>
      <c r="W79" s="1062"/>
    </row>
    <row r="80" spans="1:24" ht="26.1" customHeight="1" x14ac:dyDescent="0.15">
      <c r="A80" s="800"/>
      <c r="B80" s="807"/>
      <c r="C80" s="339" t="s">
        <v>61</v>
      </c>
      <c r="D80" s="581">
        <v>417</v>
      </c>
      <c r="E80" s="581">
        <v>642.48500000000001</v>
      </c>
      <c r="F80" s="581">
        <v>386.27</v>
      </c>
      <c r="G80" s="581">
        <v>358.20249999999999</v>
      </c>
      <c r="H80" s="581">
        <v>319.57</v>
      </c>
      <c r="I80" s="581">
        <v>93.65</v>
      </c>
      <c r="J80" s="581">
        <v>70.709495713857095</v>
      </c>
      <c r="K80" s="797">
        <f>SUM(D80:J80)</f>
        <v>2287.8869957138572</v>
      </c>
      <c r="L80" s="798"/>
      <c r="M80" s="591">
        <v>417</v>
      </c>
      <c r="N80" s="581">
        <v>642.48500000000001</v>
      </c>
      <c r="O80" s="581">
        <v>386.27</v>
      </c>
      <c r="P80" s="581">
        <v>358.20249999999999</v>
      </c>
      <c r="Q80" s="545">
        <v>319.57</v>
      </c>
      <c r="R80" s="545">
        <v>93.65</v>
      </c>
      <c r="S80" s="545">
        <v>70.709495713857095</v>
      </c>
      <c r="T80" s="797">
        <f>SUM(M80:S80)</f>
        <v>2287.8869957138572</v>
      </c>
      <c r="U80" s="799"/>
      <c r="V80" s="1063">
        <f>T80-K80</f>
        <v>0</v>
      </c>
      <c r="W80" s="1064"/>
    </row>
    <row r="81" spans="1:24" ht="26.1" customHeight="1" x14ac:dyDescent="0.15">
      <c r="A81" s="800"/>
      <c r="B81" s="807" t="s">
        <v>41</v>
      </c>
      <c r="C81" s="339" t="s">
        <v>60</v>
      </c>
      <c r="D81" s="515">
        <v>14149</v>
      </c>
      <c r="E81" s="515">
        <v>171984</v>
      </c>
      <c r="F81" s="515">
        <v>3490</v>
      </c>
      <c r="G81" s="515">
        <v>11683</v>
      </c>
      <c r="H81" s="515">
        <v>24</v>
      </c>
      <c r="I81" s="515">
        <v>5661</v>
      </c>
      <c r="J81" s="515">
        <v>13088</v>
      </c>
      <c r="K81" s="808">
        <f>SUM(D81:J81)</f>
        <v>220079</v>
      </c>
      <c r="L81" s="809"/>
      <c r="M81" s="549">
        <v>13093</v>
      </c>
      <c r="N81" s="515">
        <v>264541</v>
      </c>
      <c r="O81" s="515">
        <v>2655</v>
      </c>
      <c r="P81" s="515">
        <v>12388</v>
      </c>
      <c r="Q81" s="592">
        <v>24</v>
      </c>
      <c r="R81" s="592">
        <v>5661</v>
      </c>
      <c r="S81" s="592">
        <v>9147</v>
      </c>
      <c r="T81" s="808">
        <f>SUM(M81:S81)</f>
        <v>307509</v>
      </c>
      <c r="U81" s="810"/>
      <c r="V81" s="1063">
        <f t="shared" ref="V81:V86" si="34">T81-K81</f>
        <v>87430</v>
      </c>
      <c r="W81" s="1064"/>
      <c r="X81" s="335"/>
    </row>
    <row r="82" spans="1:24" ht="26.1" customHeight="1" x14ac:dyDescent="0.15">
      <c r="A82" s="800"/>
      <c r="B82" s="807"/>
      <c r="C82" s="339" t="s">
        <v>61</v>
      </c>
      <c r="D82" s="581">
        <v>494.09</v>
      </c>
      <c r="E82" s="581">
        <v>526.79</v>
      </c>
      <c r="F82" s="581">
        <v>236.73</v>
      </c>
      <c r="G82" s="581">
        <v>240.87</v>
      </c>
      <c r="H82" s="581">
        <v>2.13</v>
      </c>
      <c r="I82" s="581">
        <v>71.037454000000011</v>
      </c>
      <c r="J82" s="581">
        <v>48.633278215300003</v>
      </c>
      <c r="K82" s="797">
        <f>SUM(D82:J82)</f>
        <v>1620.2807322153001</v>
      </c>
      <c r="L82" s="798"/>
      <c r="M82" s="591">
        <v>427.27</v>
      </c>
      <c r="N82" s="581">
        <v>567.1</v>
      </c>
      <c r="O82" s="581">
        <v>148.65</v>
      </c>
      <c r="P82" s="581">
        <v>260.56</v>
      </c>
      <c r="Q82" s="545">
        <v>2.13</v>
      </c>
      <c r="R82" s="545">
        <v>71.037454000000011</v>
      </c>
      <c r="S82" s="545">
        <v>40.183290704599102</v>
      </c>
      <c r="T82" s="797">
        <f>SUM(M82:S82)</f>
        <v>1516.9307447045992</v>
      </c>
      <c r="U82" s="799"/>
      <c r="V82" s="1065">
        <f t="shared" si="34"/>
        <v>-103.34998751070088</v>
      </c>
      <c r="W82" s="1066"/>
      <c r="X82" s="335"/>
    </row>
    <row r="83" spans="1:24" ht="26.1" customHeight="1" x14ac:dyDescent="0.15">
      <c r="A83" s="800"/>
      <c r="B83" s="807" t="s">
        <v>42</v>
      </c>
      <c r="C83" s="807"/>
      <c r="D83" s="593">
        <f>D82/D80</f>
        <v>1.1848681055155874</v>
      </c>
      <c r="E83" s="594">
        <f>E82/E80</f>
        <v>0.81992575702156467</v>
      </c>
      <c r="F83" s="594">
        <f t="shared" ref="F83:K83" si="35">F82/F80</f>
        <v>0.61286146995624824</v>
      </c>
      <c r="G83" s="594">
        <f t="shared" si="35"/>
        <v>0.67244086794480784</v>
      </c>
      <c r="H83" s="594">
        <f t="shared" si="35"/>
        <v>6.6652063710611132E-3</v>
      </c>
      <c r="I83" s="594">
        <f t="shared" si="35"/>
        <v>0.75854195408435676</v>
      </c>
      <c r="J83" s="594">
        <f t="shared" si="35"/>
        <v>0.68778991738402728</v>
      </c>
      <c r="K83" s="811">
        <f t="shared" si="35"/>
        <v>0.70819963365793193</v>
      </c>
      <c r="L83" s="812"/>
      <c r="M83" s="595">
        <f>M82/M80</f>
        <v>1.0246282973621104</v>
      </c>
      <c r="N83" s="594">
        <f t="shared" ref="N83:U83" si="36">N82/N80</f>
        <v>0.88266652139738677</v>
      </c>
      <c r="O83" s="594">
        <f t="shared" si="36"/>
        <v>0.38483444222952862</v>
      </c>
      <c r="P83" s="594">
        <f>P82/P80</f>
        <v>0.72740977519699057</v>
      </c>
      <c r="Q83" s="594">
        <f t="shared" si="36"/>
        <v>6.6652063710611132E-3</v>
      </c>
      <c r="R83" s="594">
        <f t="shared" si="36"/>
        <v>0.75854195408435676</v>
      </c>
      <c r="S83" s="594">
        <f t="shared" si="36"/>
        <v>0.568287049694293</v>
      </c>
      <c r="T83" s="813">
        <f t="shared" si="36"/>
        <v>0.66302695349308216</v>
      </c>
      <c r="U83" s="814" t="e">
        <f t="shared" si="36"/>
        <v>#DIV/0!</v>
      </c>
      <c r="V83" s="838">
        <f t="shared" si="34"/>
        <v>-4.5172680164849766E-2</v>
      </c>
      <c r="W83" s="839"/>
      <c r="X83" s="335"/>
    </row>
    <row r="84" spans="1:24" ht="26.1" customHeight="1" x14ac:dyDescent="0.15">
      <c r="A84" s="1083" t="s">
        <v>63</v>
      </c>
      <c r="B84" s="807" t="s">
        <v>15</v>
      </c>
      <c r="C84" s="807"/>
      <c r="D84" s="596">
        <v>5.21</v>
      </c>
      <c r="E84" s="581">
        <v>4.16</v>
      </c>
      <c r="F84" s="581">
        <v>5.05</v>
      </c>
      <c r="G84" s="581">
        <v>4.2141470588235252</v>
      </c>
      <c r="H84" s="581">
        <v>5.62</v>
      </c>
      <c r="I84" s="581">
        <v>1.25</v>
      </c>
      <c r="J84" s="581">
        <v>2.29</v>
      </c>
      <c r="K84" s="797">
        <f>AVERAGE(D84:J84)</f>
        <v>3.9705924369747896</v>
      </c>
      <c r="L84" s="798"/>
      <c r="M84" s="597">
        <v>5.21</v>
      </c>
      <c r="N84" s="581">
        <v>4.16</v>
      </c>
      <c r="O84" s="581">
        <v>5.05</v>
      </c>
      <c r="P84" s="581">
        <v>4.2141470588235252</v>
      </c>
      <c r="Q84" s="545">
        <v>5.62</v>
      </c>
      <c r="R84" s="545">
        <v>1.25</v>
      </c>
      <c r="S84" s="545">
        <v>2.29</v>
      </c>
      <c r="T84" s="797">
        <f>AVERAGE(M84:S84)</f>
        <v>3.9705924369747896</v>
      </c>
      <c r="U84" s="799"/>
      <c r="V84" s="833">
        <f t="shared" si="34"/>
        <v>0</v>
      </c>
      <c r="W84" s="655"/>
      <c r="X84" s="335"/>
    </row>
    <row r="85" spans="1:24" ht="26.1" customHeight="1" x14ac:dyDescent="0.15">
      <c r="A85" s="1084"/>
      <c r="B85" s="826" t="s">
        <v>64</v>
      </c>
      <c r="C85" s="826"/>
      <c r="D85" s="402">
        <v>381.2</v>
      </c>
      <c r="E85" s="402">
        <v>663.61028510470305</v>
      </c>
      <c r="F85" s="402">
        <v>236.73</v>
      </c>
      <c r="G85" s="402">
        <v>240.87</v>
      </c>
      <c r="H85" s="402">
        <v>1.2707580000000001</v>
      </c>
      <c r="I85" s="402">
        <v>75.359531500000017</v>
      </c>
      <c r="J85" s="402">
        <v>61.047571888126498</v>
      </c>
      <c r="K85" s="827">
        <f>SUM(D85:J85)</f>
        <v>1660.0881464928295</v>
      </c>
      <c r="L85" s="828"/>
      <c r="M85" s="598">
        <v>427.27</v>
      </c>
      <c r="N85" s="402">
        <v>694.37028510470304</v>
      </c>
      <c r="O85" s="402">
        <v>148.65</v>
      </c>
      <c r="P85" s="402">
        <v>260.56</v>
      </c>
      <c r="Q85" s="544">
        <v>1.2707580000000001</v>
      </c>
      <c r="R85" s="544">
        <v>75.359531500000017</v>
      </c>
      <c r="S85" s="544">
        <v>40.183290704599102</v>
      </c>
      <c r="T85" s="827">
        <f>SUM(M85:S85)</f>
        <v>1647.6638653093021</v>
      </c>
      <c r="U85" s="829"/>
      <c r="V85" s="832">
        <f t="shared" si="34"/>
        <v>-12.424281183527455</v>
      </c>
      <c r="W85" s="696"/>
      <c r="X85" s="335"/>
    </row>
    <row r="86" spans="1:24" ht="26.1" customHeight="1" x14ac:dyDescent="0.15">
      <c r="A86" s="1084"/>
      <c r="B86" s="807" t="s">
        <v>65</v>
      </c>
      <c r="C86" s="807"/>
      <c r="D86" s="515">
        <v>78</v>
      </c>
      <c r="E86" s="515">
        <v>324</v>
      </c>
      <c r="F86" s="515">
        <v>68</v>
      </c>
      <c r="G86" s="515">
        <v>71</v>
      </c>
      <c r="H86" s="515">
        <v>15</v>
      </c>
      <c r="I86" s="515">
        <v>58</v>
      </c>
      <c r="J86" s="515">
        <v>22</v>
      </c>
      <c r="K86" s="808">
        <f>SUM(D86:J86)</f>
        <v>636</v>
      </c>
      <c r="L86" s="809"/>
      <c r="M86" s="549">
        <v>78</v>
      </c>
      <c r="N86" s="515">
        <v>264</v>
      </c>
      <c r="O86" s="515">
        <v>66</v>
      </c>
      <c r="P86" s="515">
        <v>69</v>
      </c>
      <c r="Q86" s="592">
        <v>15</v>
      </c>
      <c r="R86" s="592">
        <v>58</v>
      </c>
      <c r="S86" s="592">
        <v>22</v>
      </c>
      <c r="T86" s="808">
        <f>SUM(M86:S86)</f>
        <v>572</v>
      </c>
      <c r="U86" s="810"/>
      <c r="V86" s="840">
        <f t="shared" si="34"/>
        <v>-64</v>
      </c>
      <c r="W86" s="841"/>
      <c r="X86" s="335"/>
    </row>
    <row r="87" spans="1:24" ht="26.1" customHeight="1" x14ac:dyDescent="0.15">
      <c r="A87" s="1084"/>
      <c r="B87" s="807" t="s">
        <v>66</v>
      </c>
      <c r="C87" s="807"/>
      <c r="D87" s="596">
        <f>D85/D86</f>
        <v>4.8871794871794867</v>
      </c>
      <c r="E87" s="581">
        <f>E85/E86</f>
        <v>2.0481798922984664</v>
      </c>
      <c r="F87" s="581">
        <f t="shared" ref="F87:K87" si="37">F85/F86</f>
        <v>3.4813235294117644</v>
      </c>
      <c r="G87" s="581">
        <v>2.3838888888888885</v>
      </c>
      <c r="H87" s="581">
        <v>0.39533333333333331</v>
      </c>
      <c r="I87" s="581">
        <v>1.7583603181818179</v>
      </c>
      <c r="J87" s="581">
        <v>3.6058923733749952</v>
      </c>
      <c r="K87" s="797">
        <f t="shared" si="37"/>
        <v>2.6102014881962727</v>
      </c>
      <c r="L87" s="798"/>
      <c r="M87" s="591">
        <f>M85/M86</f>
        <v>5.4778205128205126</v>
      </c>
      <c r="N87" s="581">
        <f t="shared" ref="N87:T87" si="38">N85/N86</f>
        <v>2.6301904738814508</v>
      </c>
      <c r="O87" s="581">
        <f t="shared" si="38"/>
        <v>2.2522727272727274</v>
      </c>
      <c r="P87" s="581">
        <f t="shared" si="38"/>
        <v>3.7762318840579709</v>
      </c>
      <c r="Q87" s="581">
        <f t="shared" si="38"/>
        <v>8.4717200000000006E-2</v>
      </c>
      <c r="R87" s="581">
        <f t="shared" si="38"/>
        <v>1.2993022672413796</v>
      </c>
      <c r="S87" s="581">
        <f t="shared" si="38"/>
        <v>1.8265132138454137</v>
      </c>
      <c r="T87" s="830">
        <f t="shared" si="38"/>
        <v>2.8805312330582202</v>
      </c>
      <c r="U87" s="831"/>
      <c r="V87" s="832">
        <f>T87-K87</f>
        <v>0.2703297448619475</v>
      </c>
      <c r="W87" s="696"/>
      <c r="X87" s="335"/>
    </row>
    <row r="88" spans="1:24" ht="26.1" customHeight="1" thickBot="1" x14ac:dyDescent="0.2">
      <c r="A88" s="1085"/>
      <c r="B88" s="834" t="s">
        <v>42</v>
      </c>
      <c r="C88" s="834"/>
      <c r="D88" s="599">
        <f t="shared" ref="D88:K88" si="39">D87/D84</f>
        <v>0.93803828928588995</v>
      </c>
      <c r="E88" s="600">
        <f t="shared" si="39"/>
        <v>0.49235093564866977</v>
      </c>
      <c r="F88" s="600">
        <f t="shared" si="39"/>
        <v>0.68937099592312168</v>
      </c>
      <c r="G88" s="600">
        <f t="shared" si="39"/>
        <v>0.56568716174665368</v>
      </c>
      <c r="H88" s="600">
        <f t="shared" si="39"/>
        <v>7.0344009489916953E-2</v>
      </c>
      <c r="I88" s="600">
        <f t="shared" si="39"/>
        <v>1.4066882545454544</v>
      </c>
      <c r="J88" s="600">
        <f t="shared" si="39"/>
        <v>1.5746254905567665</v>
      </c>
      <c r="K88" s="835">
        <f t="shared" si="39"/>
        <v>0.65738338286489961</v>
      </c>
      <c r="L88" s="836"/>
      <c r="M88" s="601">
        <f t="shared" ref="M88:T88" si="40">M87/M84</f>
        <v>1.0514050888331119</v>
      </c>
      <c r="N88" s="600">
        <f t="shared" si="40"/>
        <v>0.63225732545227176</v>
      </c>
      <c r="O88" s="600">
        <f t="shared" si="40"/>
        <v>0.44599459945994602</v>
      </c>
      <c r="P88" s="600">
        <f t="shared" si="40"/>
        <v>0.89608450567745301</v>
      </c>
      <c r="Q88" s="600">
        <f t="shared" si="40"/>
        <v>1.507423487544484E-2</v>
      </c>
      <c r="R88" s="600">
        <f t="shared" si="40"/>
        <v>1.0394418137931036</v>
      </c>
      <c r="S88" s="600">
        <f t="shared" si="40"/>
        <v>0.79760402351328108</v>
      </c>
      <c r="T88" s="835">
        <f t="shared" si="40"/>
        <v>0.72546635767354373</v>
      </c>
      <c r="U88" s="837"/>
      <c r="V88" s="838">
        <f>T88-K88</f>
        <v>6.8082974808644114E-2</v>
      </c>
      <c r="W88" s="839"/>
    </row>
    <row r="89" spans="1:24" ht="26.1" customHeight="1" x14ac:dyDescent="0.15">
      <c r="A89" s="819"/>
      <c r="B89" s="749"/>
      <c r="C89" s="749"/>
      <c r="D89" s="749"/>
      <c r="E89" s="749"/>
      <c r="F89" s="749"/>
      <c r="G89" s="749"/>
      <c r="H89" s="749"/>
      <c r="I89" s="749"/>
      <c r="J89" s="749"/>
      <c r="K89" s="749"/>
      <c r="L89" s="820"/>
      <c r="M89" s="819"/>
      <c r="N89" s="749"/>
      <c r="O89" s="749"/>
      <c r="P89" s="749"/>
      <c r="Q89" s="749"/>
      <c r="R89" s="749"/>
      <c r="S89" s="749"/>
      <c r="T89" s="749"/>
      <c r="U89" s="749"/>
      <c r="V89" s="749"/>
      <c r="W89" s="820"/>
    </row>
    <row r="90" spans="1:24" ht="26.1" customHeight="1" x14ac:dyDescent="0.15">
      <c r="A90" s="821"/>
      <c r="B90" s="744"/>
      <c r="C90" s="744"/>
      <c r="D90" s="744"/>
      <c r="E90" s="744"/>
      <c r="F90" s="744"/>
      <c r="G90" s="744"/>
      <c r="H90" s="744"/>
      <c r="I90" s="744"/>
      <c r="J90" s="744"/>
      <c r="K90" s="744"/>
      <c r="L90" s="745"/>
      <c r="M90" s="821"/>
      <c r="N90" s="744"/>
      <c r="O90" s="744"/>
      <c r="P90" s="744"/>
      <c r="Q90" s="744"/>
      <c r="R90" s="744"/>
      <c r="S90" s="744"/>
      <c r="T90" s="744"/>
      <c r="U90" s="744"/>
      <c r="V90" s="744"/>
      <c r="W90" s="745"/>
    </row>
    <row r="91" spans="1:24" ht="26.1" customHeight="1" x14ac:dyDescent="0.15">
      <c r="A91" s="821"/>
      <c r="B91" s="744"/>
      <c r="C91" s="744"/>
      <c r="D91" s="744"/>
      <c r="E91" s="744"/>
      <c r="F91" s="744"/>
      <c r="G91" s="744"/>
      <c r="H91" s="744"/>
      <c r="I91" s="744"/>
      <c r="J91" s="744"/>
      <c r="K91" s="744"/>
      <c r="L91" s="745"/>
      <c r="M91" s="821"/>
      <c r="N91" s="744"/>
      <c r="O91" s="744"/>
      <c r="P91" s="744"/>
      <c r="Q91" s="744"/>
      <c r="R91" s="744"/>
      <c r="S91" s="744"/>
      <c r="T91" s="744"/>
      <c r="U91" s="744"/>
      <c r="V91" s="744"/>
      <c r="W91" s="745"/>
    </row>
    <row r="92" spans="1:24" ht="26.1" customHeight="1" x14ac:dyDescent="0.15">
      <c r="A92" s="821"/>
      <c r="B92" s="744"/>
      <c r="C92" s="744"/>
      <c r="D92" s="744"/>
      <c r="E92" s="744"/>
      <c r="F92" s="744"/>
      <c r="G92" s="744"/>
      <c r="H92" s="744"/>
      <c r="I92" s="744"/>
      <c r="J92" s="744"/>
      <c r="K92" s="744"/>
      <c r="L92" s="745"/>
      <c r="M92" s="821"/>
      <c r="N92" s="744"/>
      <c r="O92" s="744"/>
      <c r="P92" s="744"/>
      <c r="Q92" s="744"/>
      <c r="R92" s="744"/>
      <c r="S92" s="744"/>
      <c r="T92" s="744"/>
      <c r="U92" s="744"/>
      <c r="V92" s="744"/>
      <c r="W92" s="745"/>
    </row>
    <row r="93" spans="1:24" ht="26.1" customHeight="1" x14ac:dyDescent="0.15">
      <c r="A93" s="821"/>
      <c r="B93" s="744"/>
      <c r="C93" s="744"/>
      <c r="D93" s="744"/>
      <c r="E93" s="744"/>
      <c r="F93" s="744"/>
      <c r="G93" s="744"/>
      <c r="H93" s="744"/>
      <c r="I93" s="744"/>
      <c r="J93" s="744"/>
      <c r="K93" s="744"/>
      <c r="L93" s="745"/>
      <c r="M93" s="821"/>
      <c r="N93" s="744"/>
      <c r="O93" s="744"/>
      <c r="P93" s="744"/>
      <c r="Q93" s="744"/>
      <c r="R93" s="744"/>
      <c r="S93" s="744"/>
      <c r="T93" s="744"/>
      <c r="U93" s="744"/>
      <c r="V93" s="744"/>
      <c r="W93" s="745"/>
    </row>
    <row r="94" spans="1:24" ht="26.1" customHeight="1" thickBot="1" x14ac:dyDescent="0.2">
      <c r="A94" s="822"/>
      <c r="B94" s="747"/>
      <c r="C94" s="747"/>
      <c r="D94" s="747"/>
      <c r="E94" s="747"/>
      <c r="F94" s="747"/>
      <c r="G94" s="747"/>
      <c r="H94" s="747"/>
      <c r="I94" s="747"/>
      <c r="J94" s="747"/>
      <c r="K94" s="747"/>
      <c r="L94" s="748"/>
      <c r="M94" s="822"/>
      <c r="N94" s="747"/>
      <c r="O94" s="747"/>
      <c r="P94" s="747"/>
      <c r="Q94" s="747"/>
      <c r="R94" s="747"/>
      <c r="S94" s="747"/>
      <c r="T94" s="747"/>
      <c r="U94" s="747"/>
      <c r="V94" s="747"/>
      <c r="W94" s="748"/>
    </row>
    <row r="95" spans="1:24" ht="26.1" customHeight="1" x14ac:dyDescent="0.15">
      <c r="A95" s="665"/>
      <c r="B95" s="666"/>
      <c r="C95" s="666"/>
      <c r="D95" s="666"/>
      <c r="E95" s="666"/>
      <c r="F95" s="666"/>
      <c r="G95" s="666"/>
      <c r="H95" s="666"/>
      <c r="I95" s="666"/>
      <c r="J95" s="666"/>
      <c r="K95" s="666"/>
      <c r="L95" s="666"/>
      <c r="M95" s="666"/>
      <c r="N95" s="666"/>
      <c r="O95" s="666"/>
      <c r="P95" s="666"/>
      <c r="Q95" s="666"/>
      <c r="R95" s="666"/>
      <c r="S95" s="666"/>
      <c r="T95" s="666"/>
      <c r="U95" s="666"/>
      <c r="V95" s="666"/>
      <c r="W95" s="993"/>
    </row>
    <row r="96" spans="1:24" ht="26.1" customHeight="1" thickBot="1" x14ac:dyDescent="0.2">
      <c r="A96" s="782" t="s">
        <v>67</v>
      </c>
      <c r="B96" s="818"/>
      <c r="C96" s="818"/>
      <c r="D96" s="818"/>
      <c r="E96" s="818"/>
      <c r="F96" s="818"/>
      <c r="G96" s="818"/>
      <c r="H96" s="818"/>
      <c r="I96" s="818"/>
      <c r="J96" s="818"/>
      <c r="K96" s="818"/>
      <c r="L96" s="818"/>
      <c r="M96" s="818"/>
      <c r="N96" s="818"/>
      <c r="O96" s="818"/>
      <c r="P96" s="818"/>
      <c r="Q96" s="818"/>
      <c r="R96" s="818"/>
      <c r="S96" s="818"/>
      <c r="T96" s="783"/>
      <c r="U96" s="783"/>
      <c r="V96" s="783"/>
      <c r="W96" s="784"/>
    </row>
    <row r="97" spans="1:23" ht="26.1" customHeight="1" x14ac:dyDescent="0.15">
      <c r="A97" s="842" t="s">
        <v>37</v>
      </c>
      <c r="B97" s="759"/>
      <c r="C97" s="759"/>
      <c r="D97" s="677" t="s">
        <v>68</v>
      </c>
      <c r="E97" s="678"/>
      <c r="F97" s="678"/>
      <c r="G97" s="678"/>
      <c r="H97" s="678"/>
      <c r="I97" s="678"/>
      <c r="J97" s="678"/>
      <c r="K97" s="678"/>
      <c r="L97" s="678"/>
      <c r="M97" s="677" t="s">
        <v>69</v>
      </c>
      <c r="N97" s="678"/>
      <c r="O97" s="678"/>
      <c r="P97" s="678"/>
      <c r="Q97" s="678"/>
      <c r="R97" s="678"/>
      <c r="S97" s="678"/>
      <c r="T97" s="678"/>
      <c r="U97" s="678"/>
      <c r="V97" s="823" t="s">
        <v>70</v>
      </c>
      <c r="W97" s="760"/>
    </row>
    <row r="98" spans="1:23" ht="26.1" customHeight="1" x14ac:dyDescent="0.15">
      <c r="A98" s="1009"/>
      <c r="B98" s="707"/>
      <c r="C98" s="707"/>
      <c r="D98" s="356" t="s">
        <v>21</v>
      </c>
      <c r="E98" s="356" t="s">
        <v>22</v>
      </c>
      <c r="F98" s="356" t="s">
        <v>23</v>
      </c>
      <c r="G98" s="356" t="s">
        <v>24</v>
      </c>
      <c r="H98" s="356" t="s">
        <v>25</v>
      </c>
      <c r="I98" s="356" t="s">
        <v>26</v>
      </c>
      <c r="J98" s="356" t="s">
        <v>27</v>
      </c>
      <c r="K98" s="707" t="s">
        <v>28</v>
      </c>
      <c r="L98" s="707"/>
      <c r="M98" s="356" t="s">
        <v>21</v>
      </c>
      <c r="N98" s="356" t="s">
        <v>22</v>
      </c>
      <c r="O98" s="356" t="s">
        <v>23</v>
      </c>
      <c r="P98" s="356" t="s">
        <v>24</v>
      </c>
      <c r="Q98" s="356" t="s">
        <v>25</v>
      </c>
      <c r="R98" s="356" t="s">
        <v>26</v>
      </c>
      <c r="S98" s="356" t="s">
        <v>27</v>
      </c>
      <c r="T98" s="707" t="s">
        <v>28</v>
      </c>
      <c r="U98" s="707"/>
      <c r="V98" s="824"/>
      <c r="W98" s="825"/>
    </row>
    <row r="99" spans="1:23" ht="25.5" customHeight="1" x14ac:dyDescent="0.15">
      <c r="A99" s="870" t="s">
        <v>71</v>
      </c>
      <c r="B99" s="807" t="s">
        <v>72</v>
      </c>
      <c r="C99" s="807"/>
      <c r="D99" s="602">
        <v>4135</v>
      </c>
      <c r="E99" s="514">
        <v>340526</v>
      </c>
      <c r="F99" s="514">
        <v>6554</v>
      </c>
      <c r="G99" s="514">
        <v>11442</v>
      </c>
      <c r="H99" s="514">
        <v>60</v>
      </c>
      <c r="I99" s="514">
        <v>11729</v>
      </c>
      <c r="J99" s="514">
        <v>9147</v>
      </c>
      <c r="K99" s="794">
        <f>SUM(D99:J99)</f>
        <v>383593</v>
      </c>
      <c r="L99" s="795"/>
      <c r="M99" s="547">
        <v>12162</v>
      </c>
      <c r="N99" s="514">
        <v>883421</v>
      </c>
      <c r="O99" s="514">
        <v>25129</v>
      </c>
      <c r="P99" s="514">
        <v>32182</v>
      </c>
      <c r="Q99" s="590">
        <v>70</v>
      </c>
      <c r="R99" s="590">
        <v>25356</v>
      </c>
      <c r="S99" s="590">
        <v>39283</v>
      </c>
      <c r="T99" s="857">
        <f>SUM(M99:S99)</f>
        <v>1017603</v>
      </c>
      <c r="U99" s="858"/>
      <c r="V99" s="1073"/>
      <c r="W99" s="1074"/>
    </row>
    <row r="100" spans="1:23" ht="25.5" customHeight="1" x14ac:dyDescent="0.15">
      <c r="A100" s="870"/>
      <c r="B100" s="807" t="s">
        <v>73</v>
      </c>
      <c r="C100" s="807"/>
      <c r="D100" s="603">
        <v>4103</v>
      </c>
      <c r="E100" s="515">
        <v>339463</v>
      </c>
      <c r="F100" s="515">
        <v>6552</v>
      </c>
      <c r="G100" s="515">
        <v>11436</v>
      </c>
      <c r="H100" s="515">
        <v>60</v>
      </c>
      <c r="I100" s="515">
        <v>11632</v>
      </c>
      <c r="J100" s="515">
        <v>9078</v>
      </c>
      <c r="K100" s="808">
        <f>SUM(D100:J100)</f>
        <v>382324</v>
      </c>
      <c r="L100" s="809"/>
      <c r="M100" s="549">
        <v>12096</v>
      </c>
      <c r="N100" s="515">
        <v>880222</v>
      </c>
      <c r="O100" s="515">
        <v>25124</v>
      </c>
      <c r="P100" s="515">
        <v>32156</v>
      </c>
      <c r="Q100" s="592">
        <v>70</v>
      </c>
      <c r="R100" s="592">
        <v>25230</v>
      </c>
      <c r="S100" s="592">
        <v>39133</v>
      </c>
      <c r="T100" s="859">
        <f>SUM(M100:S100)</f>
        <v>1014031</v>
      </c>
      <c r="U100" s="860"/>
      <c r="V100" s="1075"/>
      <c r="W100" s="1076"/>
    </row>
    <row r="101" spans="1:23" ht="25.5" customHeight="1" x14ac:dyDescent="0.15">
      <c r="A101" s="870"/>
      <c r="B101" s="807" t="s">
        <v>71</v>
      </c>
      <c r="C101" s="807"/>
      <c r="D101" s="593">
        <f>D100/D99</f>
        <v>0.99226118500604599</v>
      </c>
      <c r="E101" s="593">
        <f>E100/E99</f>
        <v>0.9968783587743667</v>
      </c>
      <c r="F101" s="593">
        <f>F100/F99</f>
        <v>0.99969484284406473</v>
      </c>
      <c r="G101" s="593">
        <f t="shared" ref="G101:K101" si="41">G100/G99</f>
        <v>0.99947561615102254</v>
      </c>
      <c r="H101" s="593">
        <f t="shared" si="41"/>
        <v>1</v>
      </c>
      <c r="I101" s="593">
        <f t="shared" si="41"/>
        <v>0.99172990024725038</v>
      </c>
      <c r="J101" s="593">
        <f t="shared" si="41"/>
        <v>0.99245654312889475</v>
      </c>
      <c r="K101" s="812">
        <f t="shared" si="41"/>
        <v>0.99669180615913222</v>
      </c>
      <c r="L101" s="861"/>
      <c r="M101" s="595">
        <f>M100/M99</f>
        <v>0.99457326097681298</v>
      </c>
      <c r="N101" s="594">
        <f t="shared" ref="N101:T101" si="42">N100/N99</f>
        <v>0.99637884994809944</v>
      </c>
      <c r="O101" s="594">
        <f>O100/O99</f>
        <v>0.9998010267022166</v>
      </c>
      <c r="P101" s="594">
        <f t="shared" si="42"/>
        <v>0.99919209495991546</v>
      </c>
      <c r="Q101" s="594">
        <f t="shared" si="42"/>
        <v>1</v>
      </c>
      <c r="R101" s="594">
        <f t="shared" si="42"/>
        <v>0.99503076194983431</v>
      </c>
      <c r="S101" s="594">
        <f t="shared" si="42"/>
        <v>0.99618155436193778</v>
      </c>
      <c r="T101" s="862">
        <f t="shared" si="42"/>
        <v>0.99648979022270967</v>
      </c>
      <c r="U101" s="863"/>
      <c r="V101" s="1077"/>
      <c r="W101" s="1078"/>
    </row>
    <row r="102" spans="1:23" ht="25.5" customHeight="1" x14ac:dyDescent="0.15">
      <c r="A102" s="456" t="s">
        <v>264</v>
      </c>
      <c r="B102" s="1059" t="s">
        <v>265</v>
      </c>
      <c r="C102" s="1059"/>
      <c r="D102" s="1059"/>
      <c r="E102" s="1059"/>
      <c r="F102" s="1059"/>
      <c r="G102" s="1059" t="s">
        <v>267</v>
      </c>
      <c r="H102" s="1059"/>
      <c r="I102" s="1059"/>
      <c r="J102" s="1059"/>
      <c r="K102" s="1059"/>
      <c r="L102" s="1059"/>
      <c r="M102" s="1059"/>
      <c r="N102" s="1059" t="s">
        <v>268</v>
      </c>
      <c r="O102" s="1059"/>
      <c r="P102" s="1059"/>
      <c r="Q102" s="1059"/>
      <c r="R102" s="1059"/>
      <c r="S102" s="1059"/>
      <c r="T102" s="1059"/>
      <c r="U102" s="518" t="s">
        <v>266</v>
      </c>
      <c r="V102" s="518" t="s">
        <v>138</v>
      </c>
      <c r="W102" s="519" t="s">
        <v>35</v>
      </c>
    </row>
    <row r="103" spans="1:23" ht="40.5" customHeight="1" x14ac:dyDescent="0.15">
      <c r="A103" s="604" t="s">
        <v>263</v>
      </c>
      <c r="B103" s="1060" t="s">
        <v>283</v>
      </c>
      <c r="C103" s="684"/>
      <c r="D103" s="684"/>
      <c r="E103" s="684"/>
      <c r="F103" s="685"/>
      <c r="G103" s="815" t="s">
        <v>284</v>
      </c>
      <c r="H103" s="816"/>
      <c r="I103" s="816"/>
      <c r="J103" s="816"/>
      <c r="K103" s="816"/>
      <c r="L103" s="816"/>
      <c r="M103" s="817"/>
      <c r="N103" s="864" t="s">
        <v>285</v>
      </c>
      <c r="O103" s="816"/>
      <c r="P103" s="816"/>
      <c r="Q103" s="816"/>
      <c r="R103" s="816"/>
      <c r="S103" s="816"/>
      <c r="T103" s="817"/>
      <c r="U103" s="605" t="s">
        <v>286</v>
      </c>
      <c r="V103" s="606" t="s">
        <v>269</v>
      </c>
      <c r="W103" s="607"/>
    </row>
    <row r="104" spans="1:23" ht="153.75" customHeight="1" x14ac:dyDescent="0.15">
      <c r="A104" s="604" t="s">
        <v>270</v>
      </c>
      <c r="B104" s="683" t="s">
        <v>296</v>
      </c>
      <c r="C104" s="684"/>
      <c r="D104" s="684"/>
      <c r="E104" s="684"/>
      <c r="F104" s="685"/>
      <c r="G104" s="864" t="s">
        <v>297</v>
      </c>
      <c r="H104" s="816"/>
      <c r="I104" s="816"/>
      <c r="J104" s="816"/>
      <c r="K104" s="816"/>
      <c r="L104" s="816"/>
      <c r="M104" s="817"/>
      <c r="N104" s="864" t="s">
        <v>298</v>
      </c>
      <c r="O104" s="816"/>
      <c r="P104" s="816"/>
      <c r="Q104" s="816"/>
      <c r="R104" s="816"/>
      <c r="S104" s="816"/>
      <c r="T104" s="817"/>
      <c r="U104" s="605" t="s">
        <v>299</v>
      </c>
      <c r="V104" s="606" t="s">
        <v>300</v>
      </c>
      <c r="W104" s="607" t="s">
        <v>301</v>
      </c>
    </row>
    <row r="105" spans="1:23" ht="27.75" customHeight="1" x14ac:dyDescent="0.15">
      <c r="A105" s="604" t="s">
        <v>271</v>
      </c>
      <c r="B105" s="683" t="s">
        <v>305</v>
      </c>
      <c r="C105" s="684"/>
      <c r="D105" s="684"/>
      <c r="E105" s="684"/>
      <c r="F105" s="685"/>
      <c r="G105" s="815" t="s">
        <v>304</v>
      </c>
      <c r="H105" s="816"/>
      <c r="I105" s="816"/>
      <c r="J105" s="816"/>
      <c r="K105" s="816"/>
      <c r="L105" s="816"/>
      <c r="M105" s="817"/>
      <c r="N105" s="815" t="s">
        <v>306</v>
      </c>
      <c r="O105" s="816"/>
      <c r="P105" s="816"/>
      <c r="Q105" s="816"/>
      <c r="R105" s="816"/>
      <c r="S105" s="816"/>
      <c r="T105" s="817"/>
      <c r="U105" s="608" t="s">
        <v>307</v>
      </c>
      <c r="V105" s="606" t="s">
        <v>308</v>
      </c>
      <c r="W105" s="609">
        <v>44077</v>
      </c>
    </row>
    <row r="106" spans="1:23" ht="25.5" customHeight="1" x14ac:dyDescent="0.15">
      <c r="A106" s="604" t="s">
        <v>274</v>
      </c>
      <c r="B106" s="683" t="s">
        <v>318</v>
      </c>
      <c r="C106" s="684"/>
      <c r="D106" s="684"/>
      <c r="E106" s="684"/>
      <c r="F106" s="685"/>
      <c r="G106" s="864" t="s">
        <v>319</v>
      </c>
      <c r="H106" s="816"/>
      <c r="I106" s="816"/>
      <c r="J106" s="816"/>
      <c r="K106" s="816"/>
      <c r="L106" s="816"/>
      <c r="M106" s="817"/>
      <c r="N106" s="864" t="s">
        <v>320</v>
      </c>
      <c r="O106" s="816"/>
      <c r="P106" s="816"/>
      <c r="Q106" s="816"/>
      <c r="R106" s="816"/>
      <c r="S106" s="816"/>
      <c r="T106" s="817"/>
      <c r="U106" s="608" t="s">
        <v>321</v>
      </c>
      <c r="V106" s="606" t="s">
        <v>322</v>
      </c>
      <c r="W106" s="609">
        <v>44077</v>
      </c>
    </row>
    <row r="107" spans="1:23" ht="25.5" customHeight="1" x14ac:dyDescent="0.15">
      <c r="A107" s="604" t="s">
        <v>26</v>
      </c>
      <c r="B107" s="683" t="s">
        <v>336</v>
      </c>
      <c r="C107" s="1086"/>
      <c r="D107" s="1086"/>
      <c r="E107" s="1086"/>
      <c r="F107" s="1087"/>
      <c r="G107" s="864" t="s">
        <v>344</v>
      </c>
      <c r="H107" s="868"/>
      <c r="I107" s="868"/>
      <c r="J107" s="868"/>
      <c r="K107" s="868"/>
      <c r="L107" s="868"/>
      <c r="M107" s="869"/>
      <c r="N107" s="864" t="s">
        <v>345</v>
      </c>
      <c r="O107" s="868"/>
      <c r="P107" s="868"/>
      <c r="Q107" s="868"/>
      <c r="R107" s="868"/>
      <c r="S107" s="868"/>
      <c r="T107" s="869"/>
      <c r="U107" s="608" t="s">
        <v>321</v>
      </c>
      <c r="V107" s="606" t="s">
        <v>335</v>
      </c>
      <c r="W107" s="609">
        <v>44070</v>
      </c>
    </row>
    <row r="108" spans="1:23" ht="25.5" customHeight="1" x14ac:dyDescent="0.15">
      <c r="A108" s="604" t="s">
        <v>346</v>
      </c>
      <c r="B108" s="683" t="s">
        <v>347</v>
      </c>
      <c r="C108" s="684"/>
      <c r="D108" s="684"/>
      <c r="E108" s="684"/>
      <c r="F108" s="685"/>
      <c r="G108" s="865" t="s">
        <v>348</v>
      </c>
      <c r="H108" s="866"/>
      <c r="I108" s="866"/>
      <c r="J108" s="866"/>
      <c r="K108" s="866"/>
      <c r="L108" s="866"/>
      <c r="M108" s="867"/>
      <c r="N108" s="864" t="s">
        <v>349</v>
      </c>
      <c r="O108" s="816"/>
      <c r="P108" s="816"/>
      <c r="Q108" s="816"/>
      <c r="R108" s="816"/>
      <c r="S108" s="816"/>
      <c r="T108" s="817"/>
      <c r="U108" s="605" t="s">
        <v>350</v>
      </c>
      <c r="V108" s="606" t="s">
        <v>351</v>
      </c>
      <c r="W108" s="607" t="s">
        <v>352</v>
      </c>
    </row>
    <row r="109" spans="1:23" ht="26.1" customHeight="1" x14ac:dyDescent="0.15">
      <c r="A109" s="610"/>
      <c r="B109" s="611"/>
      <c r="C109" s="611"/>
      <c r="D109" s="611"/>
      <c r="E109" s="611"/>
      <c r="F109" s="611"/>
      <c r="G109" s="611"/>
      <c r="H109" s="611"/>
      <c r="I109" s="611"/>
      <c r="J109" s="611"/>
      <c r="K109" s="611"/>
      <c r="L109" s="611"/>
      <c r="M109" s="612"/>
      <c r="N109" s="611"/>
      <c r="O109" s="611"/>
      <c r="P109" s="611"/>
      <c r="Q109" s="613"/>
      <c r="R109" s="613"/>
      <c r="S109" s="613"/>
      <c r="T109" s="613"/>
      <c r="U109" s="614"/>
      <c r="V109" s="614"/>
      <c r="W109" s="615"/>
    </row>
    <row r="110" spans="1:23" ht="26.1" customHeight="1" x14ac:dyDescent="0.15">
      <c r="A110" s="359"/>
      <c r="B110" s="378"/>
      <c r="C110" s="378"/>
      <c r="D110" s="378"/>
      <c r="E110" s="378"/>
      <c r="F110" s="378"/>
      <c r="G110" s="378"/>
      <c r="H110" s="378"/>
      <c r="I110" s="378"/>
      <c r="J110" s="378"/>
      <c r="K110" s="378"/>
      <c r="L110" s="378"/>
      <c r="M110" s="381"/>
      <c r="N110" s="378"/>
      <c r="O110" s="378"/>
      <c r="P110" s="378"/>
      <c r="Q110" s="386"/>
      <c r="R110" s="386"/>
      <c r="S110" s="386"/>
      <c r="T110" s="336"/>
      <c r="U110" s="336"/>
      <c r="V110" s="336"/>
      <c r="W110" s="369"/>
    </row>
    <row r="111" spans="1:23" ht="26.1" customHeight="1" x14ac:dyDescent="0.15">
      <c r="A111" s="359"/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81"/>
      <c r="N111" s="378"/>
      <c r="O111" s="378"/>
      <c r="P111" s="378"/>
      <c r="Q111" s="386"/>
      <c r="R111" s="386"/>
      <c r="S111" s="386"/>
      <c r="T111" s="336"/>
      <c r="U111" s="336"/>
      <c r="V111" s="336"/>
      <c r="W111" s="369"/>
    </row>
    <row r="112" spans="1:23" ht="26.1" customHeight="1" x14ac:dyDescent="0.15">
      <c r="A112" s="359"/>
      <c r="B112" s="378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M112" s="381"/>
      <c r="N112" s="378"/>
      <c r="O112" s="378"/>
      <c r="P112" s="378"/>
      <c r="Q112" s="386"/>
      <c r="R112" s="386"/>
      <c r="S112" s="386"/>
      <c r="T112" s="336"/>
      <c r="U112" s="336"/>
      <c r="V112" s="336"/>
      <c r="W112" s="369"/>
    </row>
    <row r="113" spans="1:28" ht="26.1" customHeight="1" x14ac:dyDescent="0.15">
      <c r="A113" s="359"/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81"/>
      <c r="N113" s="378"/>
      <c r="O113" s="378"/>
      <c r="P113" s="378"/>
      <c r="Q113" s="386"/>
      <c r="R113" s="386"/>
      <c r="S113" s="386"/>
      <c r="T113" s="336"/>
      <c r="U113" s="336"/>
      <c r="V113" s="336"/>
      <c r="W113" s="369"/>
    </row>
    <row r="114" spans="1:28" ht="26.1" customHeight="1" x14ac:dyDescent="0.15">
      <c r="A114" s="359"/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81"/>
      <c r="N114" s="378"/>
      <c r="O114" s="378"/>
      <c r="P114" s="378"/>
      <c r="Q114" s="386"/>
      <c r="R114" s="386"/>
      <c r="S114" s="386"/>
      <c r="T114" s="336"/>
      <c r="U114" s="336"/>
      <c r="V114" s="336"/>
      <c r="W114" s="369"/>
    </row>
    <row r="115" spans="1:28" ht="26.1" customHeight="1" x14ac:dyDescent="0.15">
      <c r="A115" s="800" t="s">
        <v>37</v>
      </c>
      <c r="B115" s="663"/>
      <c r="C115" s="663"/>
      <c r="D115" s="807" t="s">
        <v>68</v>
      </c>
      <c r="E115" s="807"/>
      <c r="F115" s="807"/>
      <c r="G115" s="807"/>
      <c r="H115" s="807"/>
      <c r="I115" s="807"/>
      <c r="J115" s="807"/>
      <c r="K115" s="807"/>
      <c r="L115" s="807"/>
      <c r="M115" s="807" t="s">
        <v>69</v>
      </c>
      <c r="N115" s="807"/>
      <c r="O115" s="807"/>
      <c r="P115" s="807"/>
      <c r="Q115" s="807"/>
      <c r="R115" s="807"/>
      <c r="S115" s="807"/>
      <c r="T115" s="807"/>
      <c r="U115" s="807"/>
      <c r="V115" s="663" t="s">
        <v>70</v>
      </c>
      <c r="W115" s="664"/>
    </row>
    <row r="116" spans="1:28" ht="26.1" customHeight="1" x14ac:dyDescent="0.15">
      <c r="A116" s="800"/>
      <c r="B116" s="663"/>
      <c r="C116" s="663"/>
      <c r="D116" s="461" t="s">
        <v>21</v>
      </c>
      <c r="E116" s="461" t="s">
        <v>22</v>
      </c>
      <c r="F116" s="461" t="s">
        <v>23</v>
      </c>
      <c r="G116" s="461" t="s">
        <v>24</v>
      </c>
      <c r="H116" s="461" t="s">
        <v>25</v>
      </c>
      <c r="I116" s="461" t="s">
        <v>26</v>
      </c>
      <c r="J116" s="461" t="s">
        <v>27</v>
      </c>
      <c r="K116" s="663" t="s">
        <v>28</v>
      </c>
      <c r="L116" s="663"/>
      <c r="M116" s="461" t="s">
        <v>21</v>
      </c>
      <c r="N116" s="461" t="s">
        <v>22</v>
      </c>
      <c r="O116" s="461" t="s">
        <v>23</v>
      </c>
      <c r="P116" s="461" t="s">
        <v>24</v>
      </c>
      <c r="Q116" s="461" t="s">
        <v>25</v>
      </c>
      <c r="R116" s="461" t="s">
        <v>26</v>
      </c>
      <c r="S116" s="461" t="s">
        <v>27</v>
      </c>
      <c r="T116" s="663" t="s">
        <v>28</v>
      </c>
      <c r="U116" s="663"/>
      <c r="V116" s="663"/>
      <c r="W116" s="664"/>
    </row>
    <row r="117" spans="1:28" ht="45" customHeight="1" x14ac:dyDescent="0.15">
      <c r="A117" s="871" t="s">
        <v>74</v>
      </c>
      <c r="B117" s="826" t="s">
        <v>15</v>
      </c>
      <c r="C117" s="826"/>
      <c r="D117" s="616">
        <v>8.85</v>
      </c>
      <c r="E117" s="402">
        <v>14.282500000000001</v>
      </c>
      <c r="F117" s="402">
        <v>1.88</v>
      </c>
      <c r="G117" s="402">
        <v>2.78</v>
      </c>
      <c r="H117" s="402">
        <v>2.64</v>
      </c>
      <c r="I117" s="402">
        <v>0.44</v>
      </c>
      <c r="J117" s="402">
        <v>0.4</v>
      </c>
      <c r="K117" s="827">
        <f>SUM(D117:J117)</f>
        <v>31.272500000000001</v>
      </c>
      <c r="L117" s="828"/>
      <c r="M117" s="598">
        <v>38.299999999999997</v>
      </c>
      <c r="N117" s="402">
        <v>57.13</v>
      </c>
      <c r="O117" s="402">
        <v>7.5</v>
      </c>
      <c r="P117" s="402">
        <v>11.12</v>
      </c>
      <c r="Q117" s="544">
        <v>10.56</v>
      </c>
      <c r="R117" s="544">
        <v>1.74</v>
      </c>
      <c r="S117" s="544">
        <v>1.58</v>
      </c>
      <c r="T117" s="827">
        <f>SUM(M117:S117)</f>
        <v>127.93</v>
      </c>
      <c r="U117" s="829"/>
      <c r="V117" s="1079" t="s">
        <v>353</v>
      </c>
      <c r="W117" s="1080"/>
      <c r="Y117" s="333"/>
      <c r="Z117" s="333"/>
      <c r="AA117" s="333"/>
      <c r="AB117" s="333"/>
    </row>
    <row r="118" spans="1:28" ht="45" customHeight="1" x14ac:dyDescent="0.15">
      <c r="A118" s="800"/>
      <c r="B118" s="807" t="s">
        <v>41</v>
      </c>
      <c r="C118" s="807"/>
      <c r="D118" s="596">
        <v>9.48</v>
      </c>
      <c r="E118" s="581">
        <v>17.715</v>
      </c>
      <c r="F118" s="581">
        <v>0.6</v>
      </c>
      <c r="G118" s="581">
        <v>2.15</v>
      </c>
      <c r="H118" s="581">
        <v>0.19</v>
      </c>
      <c r="I118" s="581">
        <v>0.36</v>
      </c>
      <c r="J118" s="581">
        <v>0</v>
      </c>
      <c r="K118" s="797">
        <f>SUM(D118:J118)</f>
        <v>30.495000000000001</v>
      </c>
      <c r="L118" s="798"/>
      <c r="M118" s="591">
        <v>32.090000000000003</v>
      </c>
      <c r="N118" s="581">
        <v>64.454999999999998</v>
      </c>
      <c r="O118" s="581">
        <v>2.4</v>
      </c>
      <c r="P118" s="581">
        <v>6.16</v>
      </c>
      <c r="Q118" s="545">
        <v>0.19</v>
      </c>
      <c r="R118" s="545">
        <v>0.7</v>
      </c>
      <c r="S118" s="545">
        <v>0</v>
      </c>
      <c r="T118" s="797">
        <f>SUM(M118:S118)</f>
        <v>105.995</v>
      </c>
      <c r="U118" s="799"/>
      <c r="V118" s="1079"/>
      <c r="W118" s="1080"/>
      <c r="Y118" s="333"/>
      <c r="Z118" s="333"/>
      <c r="AA118" s="333"/>
      <c r="AB118" s="333"/>
    </row>
    <row r="119" spans="1:28" ht="45" customHeight="1" x14ac:dyDescent="0.15">
      <c r="A119" s="800"/>
      <c r="B119" s="807" t="s">
        <v>75</v>
      </c>
      <c r="C119" s="807"/>
      <c r="D119" s="596">
        <f>D118-D117</f>
        <v>0.63000000000000078</v>
      </c>
      <c r="E119" s="596">
        <f t="shared" ref="E119:K119" si="43">E118-E117</f>
        <v>3.4324999999999992</v>
      </c>
      <c r="F119" s="596">
        <f t="shared" si="43"/>
        <v>-1.2799999999999998</v>
      </c>
      <c r="G119" s="596">
        <f t="shared" si="43"/>
        <v>-0.62999999999999989</v>
      </c>
      <c r="H119" s="596">
        <f t="shared" si="43"/>
        <v>-2.4500000000000002</v>
      </c>
      <c r="I119" s="596">
        <f>I118-I117</f>
        <v>-8.0000000000000016E-2</v>
      </c>
      <c r="J119" s="596">
        <f t="shared" si="43"/>
        <v>-0.4</v>
      </c>
      <c r="K119" s="798">
        <f t="shared" si="43"/>
        <v>-0.77749999999999986</v>
      </c>
      <c r="L119" s="798"/>
      <c r="M119" s="591">
        <f>M118-M117</f>
        <v>-6.2099999999999937</v>
      </c>
      <c r="N119" s="581">
        <f t="shared" ref="N119:T119" si="44">N118-N117</f>
        <v>7.3249999999999957</v>
      </c>
      <c r="O119" s="581">
        <f t="shared" si="44"/>
        <v>-5.0999999999999996</v>
      </c>
      <c r="P119" s="581">
        <f t="shared" si="44"/>
        <v>-4.9599999999999991</v>
      </c>
      <c r="Q119" s="581">
        <f t="shared" si="44"/>
        <v>-10.370000000000001</v>
      </c>
      <c r="R119" s="581">
        <f t="shared" si="44"/>
        <v>-1.04</v>
      </c>
      <c r="S119" s="581">
        <f t="shared" si="44"/>
        <v>-1.58</v>
      </c>
      <c r="T119" s="830">
        <f t="shared" si="44"/>
        <v>-21.935000000000002</v>
      </c>
      <c r="U119" s="831"/>
      <c r="V119" s="1079"/>
      <c r="W119" s="1080"/>
      <c r="Y119" s="333"/>
      <c r="Z119" s="333"/>
      <c r="AA119" s="333"/>
      <c r="AB119" s="333"/>
    </row>
    <row r="120" spans="1:28" ht="45" customHeight="1" x14ac:dyDescent="0.15">
      <c r="A120" s="800"/>
      <c r="B120" s="807" t="s">
        <v>76</v>
      </c>
      <c r="C120" s="807"/>
      <c r="D120" s="596">
        <v>427.27</v>
      </c>
      <c r="E120" s="581">
        <v>695.95</v>
      </c>
      <c r="F120" s="581">
        <v>236.73</v>
      </c>
      <c r="G120" s="581">
        <v>260.56</v>
      </c>
      <c r="H120" s="581">
        <v>1.27</v>
      </c>
      <c r="I120" s="581">
        <v>71.040000000000006</v>
      </c>
      <c r="J120" s="581">
        <v>40.18</v>
      </c>
      <c r="K120" s="797">
        <f>SUM(D120:J120)</f>
        <v>1733</v>
      </c>
      <c r="L120" s="798"/>
      <c r="M120" s="591">
        <v>1603.62</v>
      </c>
      <c r="N120" s="581">
        <v>2708.1559999999999</v>
      </c>
      <c r="O120" s="581">
        <v>565.63</v>
      </c>
      <c r="P120" s="581">
        <v>731.53</v>
      </c>
      <c r="Q120" s="545">
        <v>1.36</v>
      </c>
      <c r="R120" s="545">
        <v>71.040000000000006</v>
      </c>
      <c r="S120" s="545">
        <v>260.26</v>
      </c>
      <c r="T120" s="797">
        <f>SUM(M120:S120)</f>
        <v>5941.5959999999995</v>
      </c>
      <c r="U120" s="799"/>
      <c r="V120" s="1079"/>
      <c r="W120" s="1080"/>
      <c r="Y120" s="333"/>
      <c r="Z120" s="333"/>
      <c r="AA120" s="333"/>
      <c r="AB120" s="333"/>
    </row>
    <row r="121" spans="1:28" ht="45" customHeight="1" thickBot="1" x14ac:dyDescent="0.2">
      <c r="A121" s="801"/>
      <c r="B121" s="834" t="s">
        <v>77</v>
      </c>
      <c r="C121" s="834"/>
      <c r="D121" s="599">
        <f>D118/D120</f>
        <v>2.2187375664099986E-2</v>
      </c>
      <c r="E121" s="599">
        <f t="shared" ref="E121:K121" si="45">E118/E120</f>
        <v>2.5454414828651482E-2</v>
      </c>
      <c r="F121" s="599">
        <f t="shared" si="45"/>
        <v>2.534533012292485E-3</v>
      </c>
      <c r="G121" s="599">
        <f t="shared" si="45"/>
        <v>8.2514583972981264E-3</v>
      </c>
      <c r="H121" s="599">
        <f t="shared" si="45"/>
        <v>0.14960629921259844</v>
      </c>
      <c r="I121" s="599">
        <f t="shared" si="45"/>
        <v>5.067567567567567E-3</v>
      </c>
      <c r="J121" s="599">
        <f t="shared" si="45"/>
        <v>0</v>
      </c>
      <c r="K121" s="836">
        <f t="shared" si="45"/>
        <v>1.7596653202538951E-2</v>
      </c>
      <c r="L121" s="836"/>
      <c r="M121" s="601">
        <f>M118/M120</f>
        <v>2.0010975168680865E-2</v>
      </c>
      <c r="N121" s="600">
        <f t="shared" ref="N121:T121" si="46">N118/N120</f>
        <v>2.3800327602988898E-2</v>
      </c>
      <c r="O121" s="600">
        <f t="shared" si="46"/>
        <v>4.2430564149709173E-3</v>
      </c>
      <c r="P121" s="600">
        <f t="shared" si="46"/>
        <v>8.4207072847320014E-3</v>
      </c>
      <c r="Q121" s="600">
        <f>Q118/Q120</f>
        <v>0.13970588235294118</v>
      </c>
      <c r="R121" s="600">
        <f t="shared" si="46"/>
        <v>9.8536036036036018E-3</v>
      </c>
      <c r="S121" s="600">
        <f t="shared" si="46"/>
        <v>0</v>
      </c>
      <c r="T121" s="845">
        <f t="shared" si="46"/>
        <v>1.7839482859487589E-2</v>
      </c>
      <c r="U121" s="846"/>
      <c r="V121" s="1081"/>
      <c r="W121" s="1082"/>
      <c r="Y121" s="333"/>
      <c r="Z121" s="333"/>
      <c r="AA121" s="333"/>
      <c r="AB121" s="333"/>
    </row>
    <row r="122" spans="1:28" ht="26.1" customHeight="1" x14ac:dyDescent="0.15">
      <c r="A122" s="665"/>
      <c r="B122" s="666"/>
      <c r="C122" s="666"/>
      <c r="D122" s="666"/>
      <c r="E122" s="666"/>
      <c r="F122" s="666"/>
      <c r="G122" s="666"/>
      <c r="H122" s="666"/>
      <c r="I122" s="666"/>
      <c r="J122" s="666"/>
      <c r="K122" s="666"/>
      <c r="L122" s="666"/>
      <c r="M122" s="666"/>
      <c r="N122" s="666"/>
      <c r="O122" s="666"/>
      <c r="P122" s="666"/>
      <c r="Q122" s="666"/>
      <c r="R122" s="666"/>
      <c r="S122" s="666"/>
      <c r="T122" s="666"/>
      <c r="U122" s="666"/>
      <c r="V122" s="666"/>
      <c r="W122" s="993"/>
    </row>
    <row r="123" spans="1:28" ht="26.1" customHeight="1" thickBot="1" x14ac:dyDescent="0.2">
      <c r="A123" s="782" t="s">
        <v>78</v>
      </c>
      <c r="B123" s="818"/>
      <c r="C123" s="818"/>
      <c r="D123" s="818"/>
      <c r="E123" s="818"/>
      <c r="F123" s="818"/>
      <c r="G123" s="818"/>
      <c r="H123" s="818"/>
      <c r="I123" s="818"/>
      <c r="J123" s="818"/>
      <c r="K123" s="818"/>
      <c r="L123" s="818"/>
      <c r="M123" s="818"/>
      <c r="N123" s="818"/>
      <c r="O123" s="818"/>
      <c r="P123" s="818"/>
      <c r="Q123" s="818"/>
      <c r="R123" s="818"/>
      <c r="S123" s="818"/>
      <c r="T123" s="783"/>
      <c r="U123" s="783"/>
      <c r="V123" s="783"/>
      <c r="W123" s="784"/>
    </row>
    <row r="124" spans="1:28" ht="26.1" customHeight="1" x14ac:dyDescent="0.15">
      <c r="A124" s="842" t="s">
        <v>9</v>
      </c>
      <c r="B124" s="843"/>
      <c r="C124" s="847" t="s">
        <v>38</v>
      </c>
      <c r="D124" s="847"/>
      <c r="E124" s="847"/>
      <c r="F124" s="847"/>
      <c r="G124" s="848"/>
      <c r="H124" s="847" t="s">
        <v>39</v>
      </c>
      <c r="I124" s="847"/>
      <c r="J124" s="847"/>
      <c r="K124" s="847"/>
      <c r="L124" s="848"/>
      <c r="M124" s="848" t="s">
        <v>79</v>
      </c>
      <c r="N124" s="850" t="s">
        <v>80</v>
      </c>
      <c r="O124" s="851" t="s">
        <v>81</v>
      </c>
      <c r="P124" s="853" t="s">
        <v>82</v>
      </c>
      <c r="Q124" s="855" t="s">
        <v>83</v>
      </c>
      <c r="R124" s="390"/>
      <c r="S124" s="390"/>
      <c r="T124" s="383"/>
      <c r="U124" s="383"/>
      <c r="V124" s="383"/>
      <c r="W124" s="384"/>
    </row>
    <row r="125" spans="1:28" ht="26.1" customHeight="1" x14ac:dyDescent="0.15">
      <c r="A125" s="774"/>
      <c r="B125" s="844"/>
      <c r="C125" s="457" t="s">
        <v>85</v>
      </c>
      <c r="D125" s="379" t="s">
        <v>84</v>
      </c>
      <c r="E125" s="339" t="s">
        <v>86</v>
      </c>
      <c r="F125" s="339" t="s">
        <v>87</v>
      </c>
      <c r="G125" s="339" t="s">
        <v>28</v>
      </c>
      <c r="H125" s="457" t="s">
        <v>85</v>
      </c>
      <c r="I125" s="379" t="s">
        <v>84</v>
      </c>
      <c r="J125" s="339" t="s">
        <v>86</v>
      </c>
      <c r="K125" s="339" t="s">
        <v>87</v>
      </c>
      <c r="L125" s="339" t="s">
        <v>28</v>
      </c>
      <c r="M125" s="849"/>
      <c r="N125" s="826"/>
      <c r="O125" s="852"/>
      <c r="P125" s="854"/>
      <c r="Q125" s="856"/>
      <c r="R125" s="386"/>
      <c r="S125" s="386"/>
      <c r="T125" s="336"/>
      <c r="U125" s="336"/>
      <c r="V125" s="336"/>
      <c r="W125" s="369"/>
    </row>
    <row r="126" spans="1:28" ht="26.1" customHeight="1" x14ac:dyDescent="0.15">
      <c r="A126" s="800" t="s">
        <v>21</v>
      </c>
      <c r="B126" s="663"/>
      <c r="C126" s="617">
        <v>40</v>
      </c>
      <c r="D126" s="618">
        <v>9</v>
      </c>
      <c r="E126" s="618">
        <v>34</v>
      </c>
      <c r="F126" s="618">
        <v>0</v>
      </c>
      <c r="G126" s="619">
        <f t="shared" ref="G126:G132" si="47">SUM(C126:F126)</f>
        <v>83</v>
      </c>
      <c r="H126" s="617">
        <v>40</v>
      </c>
      <c r="I126" s="618">
        <v>9</v>
      </c>
      <c r="J126" s="618">
        <v>29</v>
      </c>
      <c r="K126" s="618">
        <v>0</v>
      </c>
      <c r="L126" s="619">
        <f t="shared" ref="L126:L132" si="48">SUM(H126:K126)</f>
        <v>78</v>
      </c>
      <c r="M126" s="620">
        <f>L126-G126</f>
        <v>-5</v>
      </c>
      <c r="N126" s="621">
        <v>88</v>
      </c>
      <c r="O126" s="619">
        <f>L126-N126</f>
        <v>-10</v>
      </c>
      <c r="P126" s="617">
        <v>88</v>
      </c>
      <c r="Q126" s="622">
        <f>L126-P126</f>
        <v>-10</v>
      </c>
      <c r="R126" s="386"/>
      <c r="S126" s="386"/>
      <c r="T126" s="336"/>
      <c r="U126" s="336"/>
      <c r="V126" s="336"/>
      <c r="W126" s="369"/>
    </row>
    <row r="127" spans="1:28" ht="26.1" customHeight="1" x14ac:dyDescent="0.15">
      <c r="A127" s="800" t="s">
        <v>22</v>
      </c>
      <c r="B127" s="663"/>
      <c r="C127" s="603">
        <v>92</v>
      </c>
      <c r="D127" s="515">
        <v>248</v>
      </c>
      <c r="E127" s="515">
        <v>81</v>
      </c>
      <c r="F127" s="515">
        <v>7</v>
      </c>
      <c r="G127" s="517">
        <f t="shared" si="47"/>
        <v>428</v>
      </c>
      <c r="H127" s="549">
        <v>90</v>
      </c>
      <c r="I127" s="515">
        <v>248</v>
      </c>
      <c r="J127" s="515">
        <v>80</v>
      </c>
      <c r="K127" s="515">
        <v>7</v>
      </c>
      <c r="L127" s="623">
        <f t="shared" si="48"/>
        <v>425</v>
      </c>
      <c r="M127" s="620">
        <f t="shared" ref="M127:M131" si="49">L127-G127</f>
        <v>-3</v>
      </c>
      <c r="N127" s="549">
        <v>484</v>
      </c>
      <c r="O127" s="619">
        <f>L127-N127</f>
        <v>-59</v>
      </c>
      <c r="P127" s="603">
        <v>485</v>
      </c>
      <c r="Q127" s="622">
        <f t="shared" ref="Q127:Q133" si="50">L127-P127</f>
        <v>-60</v>
      </c>
      <c r="R127" s="386"/>
      <c r="S127" s="386"/>
      <c r="T127" s="336"/>
      <c r="U127" s="336"/>
      <c r="V127" s="336"/>
      <c r="W127" s="369"/>
    </row>
    <row r="128" spans="1:28" ht="26.1" customHeight="1" x14ac:dyDescent="0.15">
      <c r="A128" s="800" t="s">
        <v>23</v>
      </c>
      <c r="B128" s="663"/>
      <c r="C128" s="603">
        <v>24</v>
      </c>
      <c r="D128" s="515">
        <v>44</v>
      </c>
      <c r="E128" s="515">
        <v>0</v>
      </c>
      <c r="F128" s="515">
        <v>0</v>
      </c>
      <c r="G128" s="517">
        <f t="shared" si="47"/>
        <v>68</v>
      </c>
      <c r="H128" s="549">
        <v>23</v>
      </c>
      <c r="I128" s="515">
        <v>43</v>
      </c>
      <c r="J128" s="515">
        <v>0</v>
      </c>
      <c r="K128" s="515">
        <v>0</v>
      </c>
      <c r="L128" s="623">
        <f t="shared" si="48"/>
        <v>66</v>
      </c>
      <c r="M128" s="620">
        <f t="shared" si="49"/>
        <v>-2</v>
      </c>
      <c r="N128" s="549">
        <v>78</v>
      </c>
      <c r="O128" s="619">
        <f t="shared" ref="O128:O132" si="51">L128-N128</f>
        <v>-12</v>
      </c>
      <c r="P128" s="603">
        <v>59</v>
      </c>
      <c r="Q128" s="622">
        <f t="shared" si="50"/>
        <v>7</v>
      </c>
      <c r="R128" s="386"/>
      <c r="S128" s="386"/>
      <c r="T128" s="336"/>
      <c r="U128" s="336"/>
      <c r="V128" s="336"/>
      <c r="W128" s="369"/>
    </row>
    <row r="129" spans="1:23" ht="26.1" customHeight="1" x14ac:dyDescent="0.15">
      <c r="A129" s="800" t="s">
        <v>24</v>
      </c>
      <c r="B129" s="663"/>
      <c r="C129" s="603">
        <v>36</v>
      </c>
      <c r="D129" s="515">
        <v>19</v>
      </c>
      <c r="E129" s="515">
        <v>16</v>
      </c>
      <c r="F129" s="515">
        <v>0</v>
      </c>
      <c r="G129" s="517">
        <f t="shared" si="47"/>
        <v>71</v>
      </c>
      <c r="H129" s="549">
        <v>36</v>
      </c>
      <c r="I129" s="515">
        <v>19</v>
      </c>
      <c r="J129" s="515">
        <v>14</v>
      </c>
      <c r="K129" s="515">
        <v>0</v>
      </c>
      <c r="L129" s="623">
        <f t="shared" si="48"/>
        <v>69</v>
      </c>
      <c r="M129" s="620">
        <f t="shared" si="49"/>
        <v>-2</v>
      </c>
      <c r="N129" s="549">
        <v>85</v>
      </c>
      <c r="O129" s="619">
        <f t="shared" si="51"/>
        <v>-16</v>
      </c>
      <c r="P129" s="603">
        <v>65</v>
      </c>
      <c r="Q129" s="622">
        <f t="shared" si="50"/>
        <v>4</v>
      </c>
      <c r="R129" s="386"/>
      <c r="S129" s="386"/>
      <c r="T129" s="336"/>
      <c r="U129" s="336"/>
      <c r="V129" s="336"/>
      <c r="W129" s="369"/>
    </row>
    <row r="130" spans="1:23" ht="26.1" customHeight="1" x14ac:dyDescent="0.15">
      <c r="A130" s="800" t="s">
        <v>25</v>
      </c>
      <c r="B130" s="663"/>
      <c r="C130" s="603">
        <v>13</v>
      </c>
      <c r="D130" s="515">
        <v>1</v>
      </c>
      <c r="E130" s="515">
        <v>1</v>
      </c>
      <c r="F130" s="515">
        <v>0</v>
      </c>
      <c r="G130" s="517">
        <f t="shared" si="47"/>
        <v>15</v>
      </c>
      <c r="H130" s="549">
        <v>13</v>
      </c>
      <c r="I130" s="515">
        <v>1</v>
      </c>
      <c r="J130" s="515">
        <v>1</v>
      </c>
      <c r="K130" s="515">
        <v>0</v>
      </c>
      <c r="L130" s="623">
        <f t="shared" si="48"/>
        <v>15</v>
      </c>
      <c r="M130" s="620">
        <f t="shared" si="49"/>
        <v>0</v>
      </c>
      <c r="N130" s="549">
        <v>18</v>
      </c>
      <c r="O130" s="619">
        <f t="shared" si="51"/>
        <v>-3</v>
      </c>
      <c r="P130" s="603">
        <v>15</v>
      </c>
      <c r="Q130" s="622">
        <f t="shared" si="50"/>
        <v>0</v>
      </c>
      <c r="R130" s="386"/>
      <c r="S130" s="386"/>
      <c r="T130" s="336"/>
      <c r="U130" s="336"/>
      <c r="V130" s="336"/>
      <c r="W130" s="369"/>
    </row>
    <row r="131" spans="1:23" ht="26.1" customHeight="1" x14ac:dyDescent="0.15">
      <c r="A131" s="800" t="s">
        <v>26</v>
      </c>
      <c r="B131" s="663"/>
      <c r="C131" s="603">
        <v>28</v>
      </c>
      <c r="D131" s="515">
        <v>27</v>
      </c>
      <c r="E131" s="515">
        <v>0</v>
      </c>
      <c r="F131" s="515">
        <v>3</v>
      </c>
      <c r="G131" s="517">
        <f t="shared" si="47"/>
        <v>58</v>
      </c>
      <c r="H131" s="549">
        <v>27</v>
      </c>
      <c r="I131" s="515">
        <v>28</v>
      </c>
      <c r="J131" s="515">
        <v>0</v>
      </c>
      <c r="K131" s="515">
        <v>3</v>
      </c>
      <c r="L131" s="623">
        <f t="shared" si="48"/>
        <v>58</v>
      </c>
      <c r="M131" s="620">
        <f t="shared" si="49"/>
        <v>0</v>
      </c>
      <c r="N131" s="549">
        <v>62</v>
      </c>
      <c r="O131" s="619">
        <f t="shared" si="51"/>
        <v>-4</v>
      </c>
      <c r="P131" s="603">
        <v>68</v>
      </c>
      <c r="Q131" s="622">
        <f t="shared" si="50"/>
        <v>-10</v>
      </c>
      <c r="R131" s="386"/>
      <c r="S131" s="386"/>
      <c r="T131" s="336"/>
      <c r="U131" s="336"/>
      <c r="V131" s="336"/>
      <c r="W131" s="369"/>
    </row>
    <row r="132" spans="1:23" ht="26.1" customHeight="1" x14ac:dyDescent="0.15">
      <c r="A132" s="800" t="s">
        <v>27</v>
      </c>
      <c r="B132" s="663"/>
      <c r="C132" s="603">
        <v>6</v>
      </c>
      <c r="D132" s="515">
        <v>9</v>
      </c>
      <c r="E132" s="515">
        <v>7</v>
      </c>
      <c r="F132" s="515">
        <v>0</v>
      </c>
      <c r="G132" s="517">
        <f t="shared" si="47"/>
        <v>22</v>
      </c>
      <c r="H132" s="549">
        <v>6</v>
      </c>
      <c r="I132" s="515">
        <v>9</v>
      </c>
      <c r="J132" s="515">
        <v>7</v>
      </c>
      <c r="K132" s="515">
        <v>0</v>
      </c>
      <c r="L132" s="623">
        <f t="shared" si="48"/>
        <v>22</v>
      </c>
      <c r="M132" s="620">
        <f>L132-G132</f>
        <v>0</v>
      </c>
      <c r="N132" s="549">
        <v>22</v>
      </c>
      <c r="O132" s="619">
        <f t="shared" si="51"/>
        <v>0</v>
      </c>
      <c r="P132" s="603">
        <v>13</v>
      </c>
      <c r="Q132" s="622">
        <f>L132-P132</f>
        <v>9</v>
      </c>
      <c r="R132" s="386"/>
      <c r="S132" s="386"/>
      <c r="T132" s="336"/>
      <c r="U132" s="336"/>
      <c r="V132" s="336"/>
      <c r="W132" s="369"/>
    </row>
    <row r="133" spans="1:23" ht="26.1" customHeight="1" thickBot="1" x14ac:dyDescent="0.2">
      <c r="A133" s="801" t="s">
        <v>28</v>
      </c>
      <c r="B133" s="802"/>
      <c r="C133" s="452">
        <f t="shared" ref="C133:K133" si="52">SUM(C126:C132)</f>
        <v>239</v>
      </c>
      <c r="D133" s="353">
        <f t="shared" si="52"/>
        <v>357</v>
      </c>
      <c r="E133" s="353">
        <f t="shared" si="52"/>
        <v>139</v>
      </c>
      <c r="F133" s="353">
        <f t="shared" si="52"/>
        <v>10</v>
      </c>
      <c r="G133" s="624">
        <f t="shared" si="52"/>
        <v>745</v>
      </c>
      <c r="H133" s="450">
        <f t="shared" si="52"/>
        <v>235</v>
      </c>
      <c r="I133" s="353">
        <f t="shared" si="52"/>
        <v>357</v>
      </c>
      <c r="J133" s="353">
        <f t="shared" si="52"/>
        <v>131</v>
      </c>
      <c r="K133" s="353">
        <f t="shared" si="52"/>
        <v>10</v>
      </c>
      <c r="L133" s="625">
        <f>SUM(L126:L132)</f>
        <v>733</v>
      </c>
      <c r="M133" s="449">
        <f>L133-G133</f>
        <v>-12</v>
      </c>
      <c r="N133" s="450">
        <f>SUM(N126:N132)</f>
        <v>837</v>
      </c>
      <c r="O133" s="451">
        <f>L133-N133</f>
        <v>-104</v>
      </c>
      <c r="P133" s="452">
        <f>SUM(P126:P132)</f>
        <v>793</v>
      </c>
      <c r="Q133" s="626">
        <f t="shared" si="50"/>
        <v>-60</v>
      </c>
      <c r="R133" s="387"/>
      <c r="S133" s="387"/>
      <c r="T133" s="388"/>
      <c r="U133" s="388"/>
      <c r="V133" s="388"/>
      <c r="W133" s="389"/>
    </row>
    <row r="134" spans="1:23" ht="26.1" customHeight="1" x14ac:dyDescent="0.15">
      <c r="A134" s="819"/>
      <c r="B134" s="749"/>
      <c r="C134" s="749"/>
      <c r="D134" s="749"/>
      <c r="E134" s="749"/>
      <c r="F134" s="749"/>
      <c r="G134" s="749"/>
      <c r="H134" s="749"/>
      <c r="I134" s="749"/>
      <c r="J134" s="749"/>
      <c r="K134" s="749"/>
      <c r="L134" s="749"/>
      <c r="M134" s="749"/>
      <c r="N134" s="749"/>
      <c r="O134" s="749"/>
      <c r="P134" s="749"/>
      <c r="Q134" s="749"/>
      <c r="R134" s="749"/>
      <c r="S134" s="749"/>
      <c r="T134" s="749"/>
      <c r="U134" s="749"/>
      <c r="V134" s="749"/>
      <c r="W134" s="820"/>
    </row>
    <row r="135" spans="1:23" ht="26.1" customHeight="1" thickBot="1" x14ac:dyDescent="0.2">
      <c r="A135" s="782" t="s">
        <v>88</v>
      </c>
      <c r="B135" s="818"/>
      <c r="C135" s="818"/>
      <c r="D135" s="818"/>
      <c r="E135" s="818"/>
      <c r="F135" s="818"/>
      <c r="G135" s="818"/>
      <c r="H135" s="818"/>
      <c r="I135" s="818"/>
      <c r="J135" s="818"/>
      <c r="K135" s="818"/>
      <c r="L135" s="818"/>
      <c r="M135" s="818"/>
      <c r="N135" s="818"/>
      <c r="O135" s="818"/>
      <c r="P135" s="818"/>
      <c r="Q135" s="818"/>
      <c r="R135" s="818"/>
      <c r="S135" s="818"/>
      <c r="T135" s="783"/>
      <c r="U135" s="783"/>
      <c r="V135" s="783"/>
      <c r="W135" s="784"/>
    </row>
    <row r="136" spans="1:23" ht="26.1" customHeight="1" x14ac:dyDescent="0.15">
      <c r="A136" s="842" t="s">
        <v>9</v>
      </c>
      <c r="B136" s="843"/>
      <c r="C136" s="759" t="s">
        <v>89</v>
      </c>
      <c r="D136" s="786" t="s">
        <v>90</v>
      </c>
      <c r="E136" s="786"/>
      <c r="F136" s="786"/>
      <c r="G136" s="786"/>
      <c r="H136" s="872" t="s">
        <v>91</v>
      </c>
      <c r="I136" s="785"/>
      <c r="J136" s="786" t="s">
        <v>92</v>
      </c>
      <c r="K136" s="786" t="s">
        <v>93</v>
      </c>
      <c r="L136" s="786"/>
      <c r="M136" s="786" t="s">
        <v>94</v>
      </c>
      <c r="N136" s="786" t="s">
        <v>95</v>
      </c>
      <c r="O136" s="786"/>
      <c r="P136" s="786"/>
      <c r="Q136" s="787"/>
      <c r="R136" s="412"/>
      <c r="S136" s="412"/>
      <c r="T136" s="412"/>
      <c r="U136" s="412"/>
      <c r="V136" s="412"/>
      <c r="W136" s="413"/>
    </row>
    <row r="137" spans="1:23" ht="26.1" customHeight="1" x14ac:dyDescent="0.15">
      <c r="A137" s="774"/>
      <c r="B137" s="844"/>
      <c r="C137" s="873"/>
      <c r="D137" s="374" t="s">
        <v>96</v>
      </c>
      <c r="E137" s="374" t="s">
        <v>97</v>
      </c>
      <c r="F137" s="374" t="s">
        <v>98</v>
      </c>
      <c r="G137" s="374" t="s">
        <v>99</v>
      </c>
      <c r="H137" s="374" t="s">
        <v>100</v>
      </c>
      <c r="I137" s="398" t="s">
        <v>101</v>
      </c>
      <c r="J137" s="789"/>
      <c r="K137" s="399" t="s">
        <v>102</v>
      </c>
      <c r="L137" s="374" t="s">
        <v>103</v>
      </c>
      <c r="M137" s="789"/>
      <c r="N137" s="399" t="s">
        <v>104</v>
      </c>
      <c r="O137" s="374" t="s">
        <v>41</v>
      </c>
      <c r="P137" s="374" t="s">
        <v>75</v>
      </c>
      <c r="Q137" s="385" t="s">
        <v>42</v>
      </c>
      <c r="R137" s="338"/>
      <c r="S137" s="338"/>
      <c r="T137" s="338"/>
      <c r="U137" s="338"/>
      <c r="V137" s="338"/>
      <c r="W137" s="414"/>
    </row>
    <row r="138" spans="1:23" ht="26.1" customHeight="1" x14ac:dyDescent="0.15">
      <c r="A138" s="800" t="s">
        <v>21</v>
      </c>
      <c r="B138" s="663"/>
      <c r="C138" s="382">
        <f>RANK(M138,M138:M144,1)</f>
        <v>3</v>
      </c>
      <c r="D138" s="621">
        <v>265</v>
      </c>
      <c r="E138" s="618">
        <v>7</v>
      </c>
      <c r="F138" s="618">
        <v>6</v>
      </c>
      <c r="G138" s="627">
        <v>2031.67</v>
      </c>
      <c r="H138" s="628">
        <v>219</v>
      </c>
      <c r="I138" s="629">
        <v>510</v>
      </c>
      <c r="J138" s="400">
        <f>G138+I138</f>
        <v>2541.67</v>
      </c>
      <c r="K138" s="628">
        <v>4135</v>
      </c>
      <c r="L138" s="629">
        <v>2040.3</v>
      </c>
      <c r="M138" s="401">
        <f>L138/J138</f>
        <v>0.80273993083287754</v>
      </c>
      <c r="N138" s="598">
        <v>100</v>
      </c>
      <c r="O138" s="402">
        <v>280.5</v>
      </c>
      <c r="P138" s="402">
        <f>O138-N138</f>
        <v>180.5</v>
      </c>
      <c r="Q138" s="415">
        <f>O138/N138</f>
        <v>2.8050000000000002</v>
      </c>
      <c r="R138" s="338"/>
      <c r="S138" s="338"/>
      <c r="T138" s="338"/>
      <c r="U138" s="338"/>
      <c r="V138" s="338"/>
      <c r="W138" s="414"/>
    </row>
    <row r="139" spans="1:23" ht="26.1" customHeight="1" x14ac:dyDescent="0.15">
      <c r="A139" s="800" t="s">
        <v>22</v>
      </c>
      <c r="B139" s="663"/>
      <c r="C139" s="380">
        <f>RANK(M139,M138:M144,1)</f>
        <v>7</v>
      </c>
      <c r="D139" s="549">
        <v>985</v>
      </c>
      <c r="E139" s="515">
        <v>14</v>
      </c>
      <c r="F139" s="515">
        <v>28</v>
      </c>
      <c r="G139" s="579">
        <v>11089.5</v>
      </c>
      <c r="H139" s="580">
        <v>498</v>
      </c>
      <c r="I139" s="582">
        <v>1202</v>
      </c>
      <c r="J139" s="400">
        <f t="shared" ref="J139:J144" si="53">G139+I139</f>
        <v>12291.5</v>
      </c>
      <c r="K139" s="580">
        <v>386324</v>
      </c>
      <c r="L139" s="582">
        <v>13869</v>
      </c>
      <c r="M139" s="401">
        <f t="shared" ref="M139:M145" si="54">L139/J139</f>
        <v>1.1283407232640443</v>
      </c>
      <c r="N139" s="591">
        <v>200</v>
      </c>
      <c r="O139" s="581">
        <v>385.5</v>
      </c>
      <c r="P139" s="402">
        <f t="shared" ref="P139:P145" si="55">O139-N139</f>
        <v>185.5</v>
      </c>
      <c r="Q139" s="415">
        <f t="shared" ref="Q139:Q145" si="56">O139/N139</f>
        <v>1.9275</v>
      </c>
      <c r="R139" s="338"/>
      <c r="S139" s="338"/>
      <c r="T139" s="338"/>
      <c r="U139" s="338"/>
      <c r="V139" s="338"/>
      <c r="W139" s="414"/>
    </row>
    <row r="140" spans="1:23" ht="26.1" customHeight="1" x14ac:dyDescent="0.15">
      <c r="A140" s="800" t="s">
        <v>23</v>
      </c>
      <c r="B140" s="663"/>
      <c r="C140" s="380">
        <f>RANK(M140,M138:M144,1)</f>
        <v>5</v>
      </c>
      <c r="D140" s="549">
        <v>169</v>
      </c>
      <c r="E140" s="515">
        <v>5</v>
      </c>
      <c r="F140" s="515">
        <v>1</v>
      </c>
      <c r="G140" s="579">
        <v>812.6</v>
      </c>
      <c r="H140" s="580">
        <v>0</v>
      </c>
      <c r="I140" s="582">
        <v>0</v>
      </c>
      <c r="J140" s="400">
        <f t="shared" si="53"/>
        <v>812.6</v>
      </c>
      <c r="K140" s="580">
        <v>2399</v>
      </c>
      <c r="L140" s="582">
        <v>716.5</v>
      </c>
      <c r="M140" s="401">
        <f t="shared" si="54"/>
        <v>0.88173763229141022</v>
      </c>
      <c r="N140" s="591">
        <v>100</v>
      </c>
      <c r="O140" s="581">
        <v>10</v>
      </c>
      <c r="P140" s="402">
        <f>O140-N140</f>
        <v>-90</v>
      </c>
      <c r="Q140" s="415">
        <f t="shared" si="56"/>
        <v>0.1</v>
      </c>
      <c r="R140" s="338"/>
      <c r="S140" s="338"/>
      <c r="T140" s="338"/>
      <c r="U140" s="338"/>
      <c r="V140" s="338"/>
      <c r="W140" s="414"/>
    </row>
    <row r="141" spans="1:23" ht="26.1" customHeight="1" x14ac:dyDescent="0.15">
      <c r="A141" s="800" t="s">
        <v>24</v>
      </c>
      <c r="B141" s="663"/>
      <c r="C141" s="380">
        <f>RANK(M141,M138:M144,1)</f>
        <v>2</v>
      </c>
      <c r="D141" s="549">
        <v>28</v>
      </c>
      <c r="E141" s="515">
        <v>7</v>
      </c>
      <c r="F141" s="515">
        <v>3</v>
      </c>
      <c r="G141" s="579">
        <v>1602</v>
      </c>
      <c r="H141" s="580">
        <v>28</v>
      </c>
      <c r="I141" s="582">
        <v>445</v>
      </c>
      <c r="J141" s="400">
        <f t="shared" si="53"/>
        <v>2047</v>
      </c>
      <c r="K141" s="580">
        <v>11442</v>
      </c>
      <c r="L141" s="582">
        <v>1530.4</v>
      </c>
      <c r="M141" s="401">
        <f t="shared" si="54"/>
        <v>0.74763067904250124</v>
      </c>
      <c r="N141" s="591">
        <v>100</v>
      </c>
      <c r="O141" s="581">
        <v>164</v>
      </c>
      <c r="P141" s="402">
        <f t="shared" si="55"/>
        <v>64</v>
      </c>
      <c r="Q141" s="415">
        <f t="shared" si="56"/>
        <v>1.64</v>
      </c>
      <c r="R141" s="338"/>
      <c r="S141" s="338"/>
      <c r="T141" s="338"/>
      <c r="U141" s="338"/>
      <c r="V141" s="338"/>
      <c r="W141" s="414"/>
    </row>
    <row r="142" spans="1:23" ht="26.1" customHeight="1" x14ac:dyDescent="0.15">
      <c r="A142" s="800" t="s">
        <v>25</v>
      </c>
      <c r="B142" s="663"/>
      <c r="C142" s="380">
        <f>RANK(M142,M138:M144,1)</f>
        <v>1</v>
      </c>
      <c r="D142" s="549">
        <v>27</v>
      </c>
      <c r="E142" s="515">
        <v>7</v>
      </c>
      <c r="F142" s="515">
        <v>0</v>
      </c>
      <c r="G142" s="579">
        <v>216</v>
      </c>
      <c r="H142" s="580">
        <v>0</v>
      </c>
      <c r="I142" s="582">
        <v>0</v>
      </c>
      <c r="J142" s="400">
        <f t="shared" si="53"/>
        <v>216</v>
      </c>
      <c r="K142" s="580">
        <v>60</v>
      </c>
      <c r="L142" s="582">
        <v>24</v>
      </c>
      <c r="M142" s="401">
        <f>L142/J142</f>
        <v>0.1111111111111111</v>
      </c>
      <c r="N142" s="591">
        <v>100</v>
      </c>
      <c r="O142" s="581">
        <v>176</v>
      </c>
      <c r="P142" s="402">
        <f t="shared" si="55"/>
        <v>76</v>
      </c>
      <c r="Q142" s="415">
        <f t="shared" si="56"/>
        <v>1.76</v>
      </c>
      <c r="R142" s="338"/>
      <c r="S142" s="338"/>
      <c r="T142" s="338"/>
      <c r="U142" s="338"/>
      <c r="V142" s="338"/>
      <c r="W142" s="414"/>
    </row>
    <row r="143" spans="1:23" ht="26.1" customHeight="1" x14ac:dyDescent="0.15">
      <c r="A143" s="800" t="s">
        <v>26</v>
      </c>
      <c r="B143" s="663"/>
      <c r="C143" s="380">
        <f>RANK(M143,M138:M144,1)</f>
        <v>6</v>
      </c>
      <c r="D143" s="549">
        <v>162</v>
      </c>
      <c r="E143" s="515">
        <v>13</v>
      </c>
      <c r="F143" s="515">
        <v>0</v>
      </c>
      <c r="G143" s="579">
        <v>1296</v>
      </c>
      <c r="H143" s="580">
        <v>138</v>
      </c>
      <c r="I143" s="582">
        <v>279</v>
      </c>
      <c r="J143" s="400">
        <f t="shared" si="53"/>
        <v>1575</v>
      </c>
      <c r="K143" s="580">
        <v>60681</v>
      </c>
      <c r="L143" s="582">
        <v>1456.03</v>
      </c>
      <c r="M143" s="401">
        <f>L143/J143</f>
        <v>0.9244634920634921</v>
      </c>
      <c r="N143" s="591">
        <v>60</v>
      </c>
      <c r="O143" s="581">
        <v>51.83</v>
      </c>
      <c r="P143" s="402" t="e">
        <f>#REF!-#REF!</f>
        <v>#REF!</v>
      </c>
      <c r="Q143" s="415" t="e">
        <f>#REF!/#REF!</f>
        <v>#REF!</v>
      </c>
      <c r="R143" s="338"/>
      <c r="S143" s="338"/>
      <c r="T143" s="338"/>
      <c r="U143" s="338"/>
      <c r="V143" s="338"/>
      <c r="W143" s="414"/>
    </row>
    <row r="144" spans="1:23" ht="26.1" customHeight="1" x14ac:dyDescent="0.15">
      <c r="A144" s="800" t="s">
        <v>27</v>
      </c>
      <c r="B144" s="663"/>
      <c r="C144" s="380">
        <f>RANK(M144,M138:M144,1)</f>
        <v>4</v>
      </c>
      <c r="D144" s="549">
        <v>96</v>
      </c>
      <c r="E144" s="515">
        <v>6</v>
      </c>
      <c r="F144" s="515">
        <v>0</v>
      </c>
      <c r="G144" s="579">
        <v>768</v>
      </c>
      <c r="H144" s="580">
        <v>117</v>
      </c>
      <c r="I144" s="582">
        <v>386</v>
      </c>
      <c r="J144" s="400">
        <f t="shared" si="53"/>
        <v>1154</v>
      </c>
      <c r="K144" s="580">
        <v>12950</v>
      </c>
      <c r="L144" s="582">
        <v>1017.07</v>
      </c>
      <c r="M144" s="401">
        <f t="shared" si="54"/>
        <v>0.88134315424610055</v>
      </c>
      <c r="N144" s="591">
        <v>40</v>
      </c>
      <c r="O144" s="581">
        <v>21</v>
      </c>
      <c r="P144" s="402">
        <f t="shared" si="55"/>
        <v>-19</v>
      </c>
      <c r="Q144" s="415">
        <f t="shared" si="56"/>
        <v>0.52500000000000002</v>
      </c>
      <c r="R144" s="338"/>
      <c r="S144" s="338"/>
      <c r="T144" s="338"/>
      <c r="U144" s="338"/>
      <c r="V144" s="338"/>
      <c r="W144" s="414"/>
    </row>
    <row r="145" spans="1:24" s="333" customFormat="1" ht="26.1" customHeight="1" thickBot="1" x14ac:dyDescent="0.2">
      <c r="A145" s="801" t="s">
        <v>28</v>
      </c>
      <c r="B145" s="802"/>
      <c r="C145" s="391" t="s">
        <v>29</v>
      </c>
      <c r="D145" s="630">
        <f t="shared" ref="D145:L145" si="57">SUM(D138:D144)</f>
        <v>1732</v>
      </c>
      <c r="E145" s="631">
        <f t="shared" si="57"/>
        <v>59</v>
      </c>
      <c r="F145" s="631">
        <f t="shared" si="57"/>
        <v>38</v>
      </c>
      <c r="G145" s="632">
        <f t="shared" si="57"/>
        <v>17815.77</v>
      </c>
      <c r="H145" s="404">
        <f t="shared" si="57"/>
        <v>1000</v>
      </c>
      <c r="I145" s="405">
        <f t="shared" si="57"/>
        <v>2822</v>
      </c>
      <c r="J145" s="403">
        <f t="shared" si="57"/>
        <v>20637.77</v>
      </c>
      <c r="K145" s="404">
        <f t="shared" si="57"/>
        <v>477991</v>
      </c>
      <c r="L145" s="405">
        <f t="shared" si="57"/>
        <v>20653.3</v>
      </c>
      <c r="M145" s="406">
        <f t="shared" si="54"/>
        <v>1.0007525037831122</v>
      </c>
      <c r="N145" s="407">
        <f>SUM(N138:N144)</f>
        <v>700</v>
      </c>
      <c r="O145" s="408">
        <f>SUM(O138:O144)</f>
        <v>1088.83</v>
      </c>
      <c r="P145" s="409">
        <f t="shared" si="55"/>
        <v>388.82999999999993</v>
      </c>
      <c r="Q145" s="416">
        <f t="shared" si="56"/>
        <v>1.5554714285714284</v>
      </c>
      <c r="R145" s="355"/>
      <c r="S145" s="355"/>
      <c r="T145" s="355"/>
      <c r="U145" s="355"/>
      <c r="V145" s="355"/>
      <c r="W145" s="417"/>
      <c r="X145" s="440"/>
    </row>
    <row r="146" spans="1:24" s="333" customFormat="1" ht="26.1" customHeight="1" x14ac:dyDescent="0.15">
      <c r="A146" s="665"/>
      <c r="B146" s="666"/>
      <c r="C146" s="666"/>
      <c r="D146" s="666"/>
      <c r="E146" s="666"/>
      <c r="F146" s="666"/>
      <c r="G146" s="666"/>
      <c r="H146" s="666"/>
      <c r="I146" s="666"/>
      <c r="J146" s="666"/>
      <c r="K146" s="666"/>
      <c r="L146" s="666"/>
      <c r="M146" s="666"/>
      <c r="N146" s="666"/>
      <c r="O146" s="666"/>
      <c r="P146" s="666"/>
      <c r="Q146" s="666"/>
      <c r="R146" s="666"/>
      <c r="S146" s="666"/>
      <c r="T146" s="666"/>
      <c r="U146" s="666"/>
      <c r="V146" s="666"/>
      <c r="W146" s="993"/>
      <c r="X146" s="440"/>
    </row>
    <row r="147" spans="1:24" s="333" customFormat="1" ht="26.1" customHeight="1" thickBot="1" x14ac:dyDescent="0.2">
      <c r="A147" s="782" t="s">
        <v>105</v>
      </c>
      <c r="B147" s="818"/>
      <c r="C147" s="818"/>
      <c r="D147" s="818"/>
      <c r="E147" s="818"/>
      <c r="F147" s="818"/>
      <c r="G147" s="818"/>
      <c r="H147" s="818"/>
      <c r="I147" s="818"/>
      <c r="J147" s="818"/>
      <c r="K147" s="818"/>
      <c r="L147" s="818"/>
      <c r="M147" s="818"/>
      <c r="N147" s="818"/>
      <c r="O147" s="818"/>
      <c r="P147" s="818"/>
      <c r="Q147" s="818"/>
      <c r="R147" s="818"/>
      <c r="S147" s="818"/>
      <c r="T147" s="783"/>
      <c r="U147" s="783"/>
      <c r="V147" s="783"/>
      <c r="W147" s="784"/>
      <c r="X147" s="440"/>
    </row>
    <row r="148" spans="1:24" s="333" customFormat="1" ht="26.1" customHeight="1" x14ac:dyDescent="0.15">
      <c r="A148" s="842" t="s">
        <v>9</v>
      </c>
      <c r="B148" s="843"/>
      <c r="C148" s="879" t="s">
        <v>89</v>
      </c>
      <c r="D148" s="872" t="s">
        <v>106</v>
      </c>
      <c r="E148" s="874"/>
      <c r="F148" s="874"/>
      <c r="G148" s="874"/>
      <c r="H148" s="874"/>
      <c r="I148" s="874"/>
      <c r="J148" s="874"/>
      <c r="K148" s="874"/>
      <c r="L148" s="881" t="s">
        <v>107</v>
      </c>
      <c r="M148" s="882"/>
      <c r="N148" s="882"/>
      <c r="O148" s="883"/>
      <c r="P148" s="874" t="s">
        <v>108</v>
      </c>
      <c r="Q148" s="874"/>
      <c r="R148" s="874"/>
      <c r="S148" s="874"/>
      <c r="T148" s="874"/>
      <c r="U148" s="874"/>
      <c r="V148" s="874"/>
      <c r="W148" s="875"/>
      <c r="X148" s="440"/>
    </row>
    <row r="149" spans="1:24" s="333" customFormat="1" ht="26.1" customHeight="1" x14ac:dyDescent="0.15">
      <c r="A149" s="774"/>
      <c r="B149" s="844"/>
      <c r="C149" s="880"/>
      <c r="D149" s="789" t="s">
        <v>109</v>
      </c>
      <c r="E149" s="789"/>
      <c r="F149" s="789" t="s">
        <v>110</v>
      </c>
      <c r="G149" s="789"/>
      <c r="H149" s="789" t="s">
        <v>75</v>
      </c>
      <c r="I149" s="789"/>
      <c r="J149" s="876" t="s">
        <v>111</v>
      </c>
      <c r="K149" s="877"/>
      <c r="L149" s="884"/>
      <c r="M149" s="885"/>
      <c r="N149" s="885"/>
      <c r="O149" s="886"/>
      <c r="P149" s="877" t="s">
        <v>109</v>
      </c>
      <c r="Q149" s="788"/>
      <c r="R149" s="876" t="s">
        <v>110</v>
      </c>
      <c r="S149" s="788"/>
      <c r="T149" s="876" t="s">
        <v>75</v>
      </c>
      <c r="U149" s="788"/>
      <c r="V149" s="876" t="s">
        <v>111</v>
      </c>
      <c r="W149" s="878"/>
      <c r="X149" s="440"/>
    </row>
    <row r="150" spans="1:24" s="333" customFormat="1" ht="26.1" customHeight="1" x14ac:dyDescent="0.15">
      <c r="A150" s="887" t="s">
        <v>227</v>
      </c>
      <c r="B150" s="663"/>
      <c r="C150" s="392" t="e">
        <f>RANK(J150,J150:K155,1)</f>
        <v>#DIV/0!</v>
      </c>
      <c r="D150" s="888">
        <v>2115</v>
      </c>
      <c r="E150" s="888"/>
      <c r="F150" s="888">
        <v>2371</v>
      </c>
      <c r="G150" s="888"/>
      <c r="H150" s="888">
        <f t="shared" ref="H150:H155" si="58">F150-D150</f>
        <v>256</v>
      </c>
      <c r="I150" s="888"/>
      <c r="J150" s="889">
        <f>F150/D150</f>
        <v>1.1210401891252955</v>
      </c>
      <c r="K150" s="890"/>
      <c r="L150" s="907"/>
      <c r="M150" s="908"/>
      <c r="N150" s="908"/>
      <c r="O150" s="909"/>
      <c r="P150" s="891">
        <v>2515</v>
      </c>
      <c r="Q150" s="888"/>
      <c r="R150" s="888">
        <v>2291</v>
      </c>
      <c r="S150" s="888"/>
      <c r="T150" s="888">
        <f t="shared" ref="T150:T155" si="59">R150-P150</f>
        <v>-224</v>
      </c>
      <c r="U150" s="888"/>
      <c r="V150" s="892">
        <f t="shared" ref="V150:V155" si="60">R150/P150</f>
        <v>0.91093439363817097</v>
      </c>
      <c r="W150" s="893"/>
      <c r="X150" s="440"/>
    </row>
    <row r="151" spans="1:24" s="333" customFormat="1" ht="26.1" customHeight="1" x14ac:dyDescent="0.15">
      <c r="A151" s="800" t="s">
        <v>22</v>
      </c>
      <c r="B151" s="663"/>
      <c r="C151" s="393" t="e">
        <f>RANK(J151,J150:K155,1)</f>
        <v>#DIV/0!</v>
      </c>
      <c r="D151" s="894">
        <v>232</v>
      </c>
      <c r="E151" s="894"/>
      <c r="F151" s="894">
        <v>359.61078500000002</v>
      </c>
      <c r="G151" s="894"/>
      <c r="H151" s="894">
        <f t="shared" si="58"/>
        <v>127.61078500000002</v>
      </c>
      <c r="I151" s="894"/>
      <c r="J151" s="889">
        <f>F151/D151</f>
        <v>1.5500464870689656</v>
      </c>
      <c r="K151" s="890"/>
      <c r="L151" s="907"/>
      <c r="M151" s="908"/>
      <c r="N151" s="908"/>
      <c r="O151" s="909"/>
      <c r="P151" s="895">
        <v>1271</v>
      </c>
      <c r="Q151" s="894"/>
      <c r="R151" s="894">
        <v>432.99078500000002</v>
      </c>
      <c r="S151" s="894"/>
      <c r="T151" s="888">
        <f t="shared" si="59"/>
        <v>-838.00921500000004</v>
      </c>
      <c r="U151" s="888"/>
      <c r="V151" s="892">
        <f t="shared" si="60"/>
        <v>0.34066938237608185</v>
      </c>
      <c r="W151" s="893"/>
      <c r="X151" s="440"/>
    </row>
    <row r="152" spans="1:24" s="333" customFormat="1" ht="26.1" customHeight="1" x14ac:dyDescent="0.15">
      <c r="A152" s="800" t="s">
        <v>23</v>
      </c>
      <c r="B152" s="663"/>
      <c r="C152" s="393" t="e">
        <f>RANK(J152,J150:K155,1)</f>
        <v>#DIV/0!</v>
      </c>
      <c r="D152" s="894">
        <v>1500</v>
      </c>
      <c r="E152" s="894"/>
      <c r="F152" s="894">
        <v>0</v>
      </c>
      <c r="G152" s="894"/>
      <c r="H152" s="894">
        <f t="shared" si="58"/>
        <v>-1500</v>
      </c>
      <c r="I152" s="894"/>
      <c r="J152" s="889">
        <f t="shared" ref="J152:J155" si="61">F152/D152</f>
        <v>0</v>
      </c>
      <c r="K152" s="890"/>
      <c r="L152" s="907"/>
      <c r="M152" s="908"/>
      <c r="N152" s="908"/>
      <c r="O152" s="909"/>
      <c r="P152" s="895">
        <v>1500</v>
      </c>
      <c r="Q152" s="894"/>
      <c r="R152" s="894">
        <v>0</v>
      </c>
      <c r="S152" s="894"/>
      <c r="T152" s="888">
        <f t="shared" si="59"/>
        <v>-1500</v>
      </c>
      <c r="U152" s="888"/>
      <c r="V152" s="892">
        <f t="shared" si="60"/>
        <v>0</v>
      </c>
      <c r="W152" s="893"/>
      <c r="X152" s="440"/>
    </row>
    <row r="153" spans="1:24" s="333" customFormat="1" ht="26.1" customHeight="1" x14ac:dyDescent="0.15">
      <c r="A153" s="800" t="s">
        <v>24</v>
      </c>
      <c r="B153" s="663"/>
      <c r="C153" s="393" t="e">
        <f>RANK(J153,J150:K155,1)</f>
        <v>#DIV/0!</v>
      </c>
      <c r="D153" s="894">
        <v>547.6</v>
      </c>
      <c r="E153" s="894"/>
      <c r="F153" s="894">
        <v>1326</v>
      </c>
      <c r="G153" s="894"/>
      <c r="H153" s="894">
        <f t="shared" si="58"/>
        <v>778.4</v>
      </c>
      <c r="I153" s="894"/>
      <c r="J153" s="889">
        <f t="shared" si="61"/>
        <v>2.4214755295836374</v>
      </c>
      <c r="K153" s="890"/>
      <c r="L153" s="907"/>
      <c r="M153" s="908"/>
      <c r="N153" s="908"/>
      <c r="O153" s="909"/>
      <c r="P153" s="832">
        <v>547.6</v>
      </c>
      <c r="Q153" s="895"/>
      <c r="R153" s="693">
        <v>1326</v>
      </c>
      <c r="S153" s="895"/>
      <c r="T153" s="888">
        <f t="shared" si="59"/>
        <v>778.4</v>
      </c>
      <c r="U153" s="888"/>
      <c r="V153" s="892">
        <f t="shared" si="60"/>
        <v>2.4214755295836374</v>
      </c>
      <c r="W153" s="893"/>
      <c r="X153" s="440"/>
    </row>
    <row r="154" spans="1:24" s="333" customFormat="1" ht="26.1" customHeight="1" x14ac:dyDescent="0.15">
      <c r="A154" s="800" t="s">
        <v>25</v>
      </c>
      <c r="B154" s="663"/>
      <c r="C154" s="393" t="e">
        <f>RANK(J154,J150:K155,1)</f>
        <v>#DIV/0!</v>
      </c>
      <c r="D154" s="894">
        <v>0</v>
      </c>
      <c r="E154" s="894"/>
      <c r="F154" s="894">
        <v>0</v>
      </c>
      <c r="G154" s="894"/>
      <c r="H154" s="894">
        <f t="shared" si="58"/>
        <v>0</v>
      </c>
      <c r="I154" s="894"/>
      <c r="J154" s="889" t="e">
        <f t="shared" si="61"/>
        <v>#DIV/0!</v>
      </c>
      <c r="K154" s="890"/>
      <c r="L154" s="907"/>
      <c r="M154" s="908"/>
      <c r="N154" s="908"/>
      <c r="O154" s="909"/>
      <c r="P154" s="895">
        <v>0</v>
      </c>
      <c r="Q154" s="894"/>
      <c r="R154" s="894">
        <v>0</v>
      </c>
      <c r="S154" s="894"/>
      <c r="T154" s="888">
        <f t="shared" si="59"/>
        <v>0</v>
      </c>
      <c r="U154" s="888"/>
      <c r="V154" s="892" t="e">
        <f t="shared" si="60"/>
        <v>#DIV/0!</v>
      </c>
      <c r="W154" s="893"/>
      <c r="X154" s="440"/>
    </row>
    <row r="155" spans="1:24" s="333" customFormat="1" ht="26.1" customHeight="1" x14ac:dyDescent="0.15">
      <c r="A155" s="800" t="s">
        <v>26</v>
      </c>
      <c r="B155" s="663"/>
      <c r="C155" s="393" t="e">
        <f>RANK(J155,J150:K155,1)</f>
        <v>#DIV/0!</v>
      </c>
      <c r="D155" s="894">
        <v>0</v>
      </c>
      <c r="E155" s="894"/>
      <c r="F155" s="894">
        <v>0</v>
      </c>
      <c r="G155" s="894"/>
      <c r="H155" s="894">
        <f t="shared" si="58"/>
        <v>0</v>
      </c>
      <c r="I155" s="894"/>
      <c r="J155" s="889" t="e">
        <f t="shared" si="61"/>
        <v>#DIV/0!</v>
      </c>
      <c r="K155" s="890"/>
      <c r="L155" s="907"/>
      <c r="M155" s="908"/>
      <c r="N155" s="908"/>
      <c r="O155" s="909"/>
      <c r="P155" s="895">
        <v>354</v>
      </c>
      <c r="Q155" s="894"/>
      <c r="R155" s="894">
        <v>0</v>
      </c>
      <c r="S155" s="894"/>
      <c r="T155" s="888">
        <f t="shared" si="59"/>
        <v>-354</v>
      </c>
      <c r="U155" s="888"/>
      <c r="V155" s="892">
        <f t="shared" si="60"/>
        <v>0</v>
      </c>
      <c r="W155" s="893"/>
      <c r="X155" s="440"/>
    </row>
    <row r="156" spans="1:24" s="333" customFormat="1" ht="26.1" customHeight="1" x14ac:dyDescent="0.15">
      <c r="A156" s="800" t="s">
        <v>27</v>
      </c>
      <c r="B156" s="663"/>
      <c r="C156" s="394" t="s">
        <v>29</v>
      </c>
      <c r="D156" s="894" t="s">
        <v>29</v>
      </c>
      <c r="E156" s="894"/>
      <c r="F156" s="896" t="s">
        <v>29</v>
      </c>
      <c r="G156" s="897"/>
      <c r="H156" s="896" t="s">
        <v>29</v>
      </c>
      <c r="I156" s="891"/>
      <c r="J156" s="898" t="s">
        <v>29</v>
      </c>
      <c r="K156" s="898"/>
      <c r="L156" s="907"/>
      <c r="M156" s="908"/>
      <c r="N156" s="908"/>
      <c r="O156" s="909"/>
      <c r="P156" s="897" t="s">
        <v>29</v>
      </c>
      <c r="Q156" s="897"/>
      <c r="R156" s="896" t="s">
        <v>29</v>
      </c>
      <c r="S156" s="891"/>
      <c r="T156" s="897" t="s">
        <v>29</v>
      </c>
      <c r="U156" s="897"/>
      <c r="V156" s="899" t="s">
        <v>29</v>
      </c>
      <c r="W156" s="900"/>
      <c r="X156" s="440"/>
    </row>
    <row r="157" spans="1:24" s="333" customFormat="1" ht="26.1" customHeight="1" thickBot="1" x14ac:dyDescent="0.2">
      <c r="A157" s="801" t="s">
        <v>28</v>
      </c>
      <c r="B157" s="802"/>
      <c r="C157" s="395" t="s">
        <v>29</v>
      </c>
      <c r="D157" s="901">
        <f>SUM(D150:E155)</f>
        <v>4394.6000000000004</v>
      </c>
      <c r="E157" s="901"/>
      <c r="F157" s="901">
        <f>SUM(F150:G155)</f>
        <v>4056.6107849999999</v>
      </c>
      <c r="G157" s="901"/>
      <c r="H157" s="901">
        <f>F157-D157</f>
        <v>-337.98921500000051</v>
      </c>
      <c r="I157" s="901"/>
      <c r="J157" s="902">
        <f>F157/D157</f>
        <v>0.92308987962499423</v>
      </c>
      <c r="K157" s="903"/>
      <c r="L157" s="910"/>
      <c r="M157" s="911"/>
      <c r="N157" s="911"/>
      <c r="O157" s="912"/>
      <c r="P157" s="904">
        <f>SUM(P150:Q155)</f>
        <v>6187.6</v>
      </c>
      <c r="Q157" s="901"/>
      <c r="R157" s="901">
        <f>SUM(R150:S155)</f>
        <v>4049.990785</v>
      </c>
      <c r="S157" s="901"/>
      <c r="T157" s="901">
        <f>R157-P157</f>
        <v>-2137.6092150000004</v>
      </c>
      <c r="U157" s="901"/>
      <c r="V157" s="905">
        <f>R157/P157</f>
        <v>0.65453338693516061</v>
      </c>
      <c r="W157" s="906"/>
      <c r="X157" s="440"/>
    </row>
    <row r="158" spans="1:24" s="333" customFormat="1" ht="26.1" customHeight="1" x14ac:dyDescent="0.15">
      <c r="A158" s="665"/>
      <c r="B158" s="666"/>
      <c r="C158" s="666"/>
      <c r="D158" s="666"/>
      <c r="E158" s="666"/>
      <c r="F158" s="666"/>
      <c r="G158" s="666"/>
      <c r="H158" s="666"/>
      <c r="I158" s="666"/>
      <c r="J158" s="666"/>
      <c r="K158" s="666"/>
      <c r="L158" s="666"/>
      <c r="M158" s="666"/>
      <c r="N158" s="666"/>
      <c r="O158" s="666"/>
      <c r="P158" s="666"/>
      <c r="Q158" s="666"/>
      <c r="R158" s="666"/>
      <c r="S158" s="666"/>
      <c r="T158" s="666"/>
      <c r="U158" s="666"/>
      <c r="V158" s="666"/>
      <c r="W158" s="993"/>
      <c r="X158" s="440"/>
    </row>
    <row r="159" spans="1:24" s="333" customFormat="1" ht="26.1" customHeight="1" thickBot="1" x14ac:dyDescent="0.2">
      <c r="A159" s="782" t="s">
        <v>112</v>
      </c>
      <c r="B159" s="818"/>
      <c r="C159" s="818"/>
      <c r="D159" s="818"/>
      <c r="E159" s="818"/>
      <c r="F159" s="818"/>
      <c r="G159" s="818"/>
      <c r="H159" s="818"/>
      <c r="I159" s="818"/>
      <c r="J159" s="818"/>
      <c r="K159" s="818"/>
      <c r="L159" s="818"/>
      <c r="M159" s="818"/>
      <c r="N159" s="818"/>
      <c r="O159" s="818"/>
      <c r="P159" s="818"/>
      <c r="Q159" s="818"/>
      <c r="R159" s="818"/>
      <c r="S159" s="818"/>
      <c r="T159" s="783"/>
      <c r="U159" s="783"/>
      <c r="V159" s="783"/>
      <c r="W159" s="784"/>
      <c r="X159" s="440"/>
    </row>
    <row r="160" spans="1:24" s="333" customFormat="1" ht="26.1" customHeight="1" x14ac:dyDescent="0.15">
      <c r="A160" s="932" t="s">
        <v>113</v>
      </c>
      <c r="B160" s="933"/>
      <c r="C160" s="933"/>
      <c r="D160" s="913" t="s">
        <v>38</v>
      </c>
      <c r="E160" s="914"/>
      <c r="F160" s="914"/>
      <c r="G160" s="914"/>
      <c r="H160" s="914"/>
      <c r="I160" s="914"/>
      <c r="J160" s="914"/>
      <c r="K160" s="914"/>
      <c r="L160" s="915"/>
      <c r="M160" s="913" t="s">
        <v>39</v>
      </c>
      <c r="N160" s="914"/>
      <c r="O160" s="914"/>
      <c r="P160" s="914"/>
      <c r="Q160" s="914"/>
      <c r="R160" s="914"/>
      <c r="S160" s="914"/>
      <c r="T160" s="914"/>
      <c r="U160" s="914"/>
      <c r="V160" s="703" t="s">
        <v>114</v>
      </c>
      <c r="W160" s="704"/>
      <c r="X160" s="440"/>
    </row>
    <row r="161" spans="1:24" s="333" customFormat="1" ht="26.1" customHeight="1" x14ac:dyDescent="0.15">
      <c r="A161" s="800"/>
      <c r="B161" s="663"/>
      <c r="C161" s="663"/>
      <c r="D161" s="354" t="s">
        <v>21</v>
      </c>
      <c r="E161" s="354" t="s">
        <v>22</v>
      </c>
      <c r="F161" s="354" t="s">
        <v>23</v>
      </c>
      <c r="G161" s="354" t="s">
        <v>24</v>
      </c>
      <c r="H161" s="354" t="s">
        <v>25</v>
      </c>
      <c r="I161" s="354" t="s">
        <v>26</v>
      </c>
      <c r="J161" s="354" t="s">
        <v>27</v>
      </c>
      <c r="K161" s="764" t="s">
        <v>28</v>
      </c>
      <c r="L161" s="916"/>
      <c r="M161" s="410" t="s">
        <v>21</v>
      </c>
      <c r="N161" s="354" t="s">
        <v>22</v>
      </c>
      <c r="O161" s="354" t="s">
        <v>23</v>
      </c>
      <c r="P161" s="354" t="s">
        <v>24</v>
      </c>
      <c r="Q161" s="354" t="s">
        <v>25</v>
      </c>
      <c r="R161" s="354" t="s">
        <v>26</v>
      </c>
      <c r="S161" s="354" t="s">
        <v>27</v>
      </c>
      <c r="T161" s="764" t="s">
        <v>28</v>
      </c>
      <c r="U161" s="765"/>
      <c r="V161" s="705"/>
      <c r="W161" s="706"/>
      <c r="X161" s="440"/>
    </row>
    <row r="162" spans="1:24" ht="26.1" customHeight="1" x14ac:dyDescent="0.15">
      <c r="A162" s="800" t="s">
        <v>115</v>
      </c>
      <c r="B162" s="663"/>
      <c r="C162" s="354" t="s">
        <v>60</v>
      </c>
      <c r="D162" s="633">
        <v>193763</v>
      </c>
      <c r="E162" s="590">
        <v>2015277</v>
      </c>
      <c r="F162" s="590">
        <v>2412208</v>
      </c>
      <c r="G162" s="590">
        <v>88358</v>
      </c>
      <c r="H162" s="590">
        <v>558947</v>
      </c>
      <c r="I162" s="590">
        <v>653183</v>
      </c>
      <c r="J162" s="590">
        <v>1176056</v>
      </c>
      <c r="K162" s="917">
        <f t="shared" ref="K162:K171" si="62">SUM(D162:J162)</f>
        <v>7097792</v>
      </c>
      <c r="L162" s="918"/>
      <c r="M162" s="634">
        <v>94921.31</v>
      </c>
      <c r="N162" s="590">
        <v>1855866</v>
      </c>
      <c r="O162" s="590">
        <v>2353476</v>
      </c>
      <c r="P162" s="590">
        <v>91007</v>
      </c>
      <c r="Q162" s="590">
        <v>558947</v>
      </c>
      <c r="R162" s="590">
        <v>653183</v>
      </c>
      <c r="S162" s="590">
        <v>103250</v>
      </c>
      <c r="T162" s="917">
        <f t="shared" ref="T162:T171" si="63">SUM(M162:S162)</f>
        <v>5710650.3100000005</v>
      </c>
      <c r="U162" s="919"/>
      <c r="V162" s="920">
        <f>T162-K162</f>
        <v>-1387141.6899999995</v>
      </c>
      <c r="W162" s="921"/>
    </row>
    <row r="163" spans="1:24" ht="26.1" customHeight="1" x14ac:dyDescent="0.15">
      <c r="A163" s="800"/>
      <c r="B163" s="663"/>
      <c r="C163" s="354" t="s">
        <v>61</v>
      </c>
      <c r="D163" s="635">
        <v>71.23</v>
      </c>
      <c r="E163" s="636">
        <v>1040.6300000000001</v>
      </c>
      <c r="F163" s="636">
        <v>308.42</v>
      </c>
      <c r="G163" s="636">
        <v>102.8</v>
      </c>
      <c r="H163" s="636">
        <v>70.87</v>
      </c>
      <c r="I163" s="636">
        <v>138.96</v>
      </c>
      <c r="J163" s="636">
        <v>143.63999999999999</v>
      </c>
      <c r="K163" s="922">
        <f t="shared" si="62"/>
        <v>1876.5500000000002</v>
      </c>
      <c r="L163" s="923"/>
      <c r="M163" s="637">
        <v>88.04</v>
      </c>
      <c r="N163" s="636">
        <v>967.74</v>
      </c>
      <c r="O163" s="636">
        <v>299.67</v>
      </c>
      <c r="P163" s="636">
        <v>89.8</v>
      </c>
      <c r="Q163" s="636">
        <v>70.87</v>
      </c>
      <c r="R163" s="636">
        <v>138.96</v>
      </c>
      <c r="S163" s="636">
        <v>115.08</v>
      </c>
      <c r="T163" s="922">
        <f t="shared" si="63"/>
        <v>1770.1599999999999</v>
      </c>
      <c r="U163" s="924"/>
      <c r="V163" s="895">
        <f t="shared" ref="V163:V171" si="64">T163-K163</f>
        <v>-106.39000000000033</v>
      </c>
      <c r="W163" s="925"/>
    </row>
    <row r="164" spans="1:24" ht="26.1" customHeight="1" x14ac:dyDescent="0.15">
      <c r="A164" s="871" t="s">
        <v>116</v>
      </c>
      <c r="B164" s="1022"/>
      <c r="C164" s="358" t="s">
        <v>60</v>
      </c>
      <c r="D164" s="638">
        <v>0</v>
      </c>
      <c r="E164" s="639">
        <v>499192</v>
      </c>
      <c r="F164" s="639">
        <v>0</v>
      </c>
      <c r="G164" s="639">
        <v>82</v>
      </c>
      <c r="H164" s="639">
        <v>0</v>
      </c>
      <c r="I164" s="639">
        <v>120688</v>
      </c>
      <c r="J164" s="639">
        <v>0</v>
      </c>
      <c r="K164" s="926">
        <f t="shared" si="62"/>
        <v>619962</v>
      </c>
      <c r="L164" s="927"/>
      <c r="M164" s="640">
        <v>0</v>
      </c>
      <c r="N164" s="639">
        <v>492843</v>
      </c>
      <c r="O164" s="639">
        <v>0</v>
      </c>
      <c r="P164" s="639">
        <v>82</v>
      </c>
      <c r="Q164" s="639">
        <v>0</v>
      </c>
      <c r="R164" s="639">
        <v>120688</v>
      </c>
      <c r="S164" s="639">
        <v>0</v>
      </c>
      <c r="T164" s="926">
        <f>SUM(M164:S164)</f>
        <v>613613</v>
      </c>
      <c r="U164" s="928"/>
      <c r="V164" s="920">
        <f t="shared" si="64"/>
        <v>-6349</v>
      </c>
      <c r="W164" s="921"/>
    </row>
    <row r="165" spans="1:24" ht="26.1" customHeight="1" x14ac:dyDescent="0.15">
      <c r="A165" s="800"/>
      <c r="B165" s="663"/>
      <c r="C165" s="354" t="s">
        <v>61</v>
      </c>
      <c r="D165" s="641">
        <v>0</v>
      </c>
      <c r="E165" s="642">
        <v>91.69</v>
      </c>
      <c r="F165" s="642">
        <v>0</v>
      </c>
      <c r="G165" s="642">
        <v>0.22</v>
      </c>
      <c r="H165" s="642">
        <v>0</v>
      </c>
      <c r="I165" s="642">
        <v>23.72</v>
      </c>
      <c r="J165" s="642">
        <v>0</v>
      </c>
      <c r="K165" s="929">
        <f t="shared" si="62"/>
        <v>115.63</v>
      </c>
      <c r="L165" s="930"/>
      <c r="M165" s="643">
        <v>0</v>
      </c>
      <c r="N165" s="642">
        <v>92.32</v>
      </c>
      <c r="O165" s="642">
        <v>0</v>
      </c>
      <c r="P165" s="642">
        <v>0.22</v>
      </c>
      <c r="Q165" s="642">
        <v>0</v>
      </c>
      <c r="R165" s="642">
        <v>23.72</v>
      </c>
      <c r="S165" s="642">
        <v>0</v>
      </c>
      <c r="T165" s="929">
        <f t="shared" si="63"/>
        <v>116.25999999999999</v>
      </c>
      <c r="U165" s="931"/>
      <c r="V165" s="895">
        <f t="shared" si="64"/>
        <v>0.62999999999999545</v>
      </c>
      <c r="W165" s="925"/>
    </row>
    <row r="166" spans="1:24" ht="26.1" customHeight="1" x14ac:dyDescent="0.15">
      <c r="A166" s="800" t="s">
        <v>117</v>
      </c>
      <c r="B166" s="663"/>
      <c r="C166" s="354" t="s">
        <v>60</v>
      </c>
      <c r="D166" s="633">
        <v>3003</v>
      </c>
      <c r="E166" s="590">
        <v>112049</v>
      </c>
      <c r="F166" s="590">
        <v>3404</v>
      </c>
      <c r="G166" s="590">
        <v>1625</v>
      </c>
      <c r="H166" s="590">
        <v>101</v>
      </c>
      <c r="I166" s="590">
        <v>4703</v>
      </c>
      <c r="J166" s="590">
        <v>12343</v>
      </c>
      <c r="K166" s="917">
        <f t="shared" si="62"/>
        <v>137228</v>
      </c>
      <c r="L166" s="918"/>
      <c r="M166" s="634">
        <v>3002</v>
      </c>
      <c r="N166" s="590">
        <v>95767</v>
      </c>
      <c r="O166" s="590">
        <v>2409</v>
      </c>
      <c r="P166" s="590">
        <v>1729</v>
      </c>
      <c r="Q166" s="590">
        <v>101</v>
      </c>
      <c r="R166" s="590">
        <v>4703</v>
      </c>
      <c r="S166" s="590">
        <v>16146</v>
      </c>
      <c r="T166" s="917">
        <f t="shared" si="63"/>
        <v>123857</v>
      </c>
      <c r="U166" s="919"/>
      <c r="V166" s="920">
        <f t="shared" si="64"/>
        <v>-13371</v>
      </c>
      <c r="W166" s="921"/>
    </row>
    <row r="167" spans="1:24" ht="26.1" customHeight="1" x14ac:dyDescent="0.15">
      <c r="A167" s="800"/>
      <c r="B167" s="663"/>
      <c r="C167" s="354" t="s">
        <v>61</v>
      </c>
      <c r="D167" s="635">
        <v>308.52</v>
      </c>
      <c r="E167" s="636">
        <v>277.90999999999997</v>
      </c>
      <c r="F167" s="636">
        <v>248.85</v>
      </c>
      <c r="G167" s="636">
        <v>40.35</v>
      </c>
      <c r="H167" s="636">
        <v>9.9499999999999993</v>
      </c>
      <c r="I167" s="636">
        <v>32.74</v>
      </c>
      <c r="J167" s="636">
        <v>56.73</v>
      </c>
      <c r="K167" s="922">
        <f t="shared" si="62"/>
        <v>975.05000000000007</v>
      </c>
      <c r="L167" s="923"/>
      <c r="M167" s="637">
        <v>345.8</v>
      </c>
      <c r="N167" s="636">
        <v>261.68</v>
      </c>
      <c r="O167" s="636">
        <v>170.15</v>
      </c>
      <c r="P167" s="636">
        <v>38.950000000000003</v>
      </c>
      <c r="Q167" s="636">
        <v>9.9499999999999993</v>
      </c>
      <c r="R167" s="636">
        <v>32.74</v>
      </c>
      <c r="S167" s="636">
        <v>79.25</v>
      </c>
      <c r="T167" s="922">
        <f t="shared" si="63"/>
        <v>938.5200000000001</v>
      </c>
      <c r="U167" s="924"/>
      <c r="V167" s="895">
        <f t="shared" si="64"/>
        <v>-36.529999999999973</v>
      </c>
      <c r="W167" s="925"/>
    </row>
    <row r="168" spans="1:24" ht="26.1" customHeight="1" x14ac:dyDescent="0.15">
      <c r="A168" s="800" t="s">
        <v>119</v>
      </c>
      <c r="B168" s="663"/>
      <c r="C168" s="354" t="s">
        <v>60</v>
      </c>
      <c r="D168" s="633">
        <v>276900</v>
      </c>
      <c r="E168" s="590">
        <v>730233</v>
      </c>
      <c r="F168" s="590">
        <v>18882</v>
      </c>
      <c r="G168" s="590">
        <v>377</v>
      </c>
      <c r="H168" s="590">
        <v>0</v>
      </c>
      <c r="I168" s="590">
        <v>14701</v>
      </c>
      <c r="J168" s="590">
        <v>0</v>
      </c>
      <c r="K168" s="917">
        <f t="shared" si="62"/>
        <v>1041093</v>
      </c>
      <c r="L168" s="918"/>
      <c r="M168" s="634">
        <v>276817</v>
      </c>
      <c r="N168" s="590">
        <v>730233</v>
      </c>
      <c r="O168" s="590">
        <v>18882</v>
      </c>
      <c r="P168" s="590">
        <v>377</v>
      </c>
      <c r="Q168" s="639">
        <v>0</v>
      </c>
      <c r="R168" s="590">
        <v>14701</v>
      </c>
      <c r="S168" s="590">
        <v>0</v>
      </c>
      <c r="T168" s="917">
        <f t="shared" si="63"/>
        <v>1041010</v>
      </c>
      <c r="U168" s="919"/>
      <c r="V168" s="920">
        <f t="shared" si="64"/>
        <v>-83</v>
      </c>
      <c r="W168" s="921"/>
    </row>
    <row r="169" spans="1:24" ht="26.1" customHeight="1" x14ac:dyDescent="0.15">
      <c r="A169" s="800"/>
      <c r="B169" s="663"/>
      <c r="C169" s="354" t="s">
        <v>61</v>
      </c>
      <c r="D169" s="635">
        <v>6.69</v>
      </c>
      <c r="E169" s="636">
        <v>258.20999999999998</v>
      </c>
      <c r="F169" s="636">
        <v>0.8</v>
      </c>
      <c r="G169" s="636">
        <v>0.63</v>
      </c>
      <c r="H169" s="636">
        <v>0</v>
      </c>
      <c r="I169" s="636">
        <v>12.2</v>
      </c>
      <c r="J169" s="636">
        <v>0</v>
      </c>
      <c r="K169" s="922">
        <f t="shared" si="62"/>
        <v>278.52999999999997</v>
      </c>
      <c r="L169" s="923"/>
      <c r="M169" s="637">
        <v>6.68</v>
      </c>
      <c r="N169" s="636">
        <v>258.20999999999998</v>
      </c>
      <c r="O169" s="636">
        <v>0.8</v>
      </c>
      <c r="P169" s="636">
        <v>0.63</v>
      </c>
      <c r="Q169" s="636">
        <v>0</v>
      </c>
      <c r="R169" s="636">
        <v>12.2</v>
      </c>
      <c r="S169" s="636">
        <v>0</v>
      </c>
      <c r="T169" s="922">
        <f t="shared" si="63"/>
        <v>278.52</v>
      </c>
      <c r="U169" s="924"/>
      <c r="V169" s="895">
        <f t="shared" si="64"/>
        <v>-9.9999999999909051E-3</v>
      </c>
      <c r="W169" s="925"/>
    </row>
    <row r="170" spans="1:24" ht="26.1" customHeight="1" x14ac:dyDescent="0.15">
      <c r="A170" s="800" t="s">
        <v>28</v>
      </c>
      <c r="B170" s="663"/>
      <c r="C170" s="354" t="s">
        <v>60</v>
      </c>
      <c r="D170" s="638">
        <v>473666</v>
      </c>
      <c r="E170" s="639">
        <v>3356751</v>
      </c>
      <c r="F170" s="639">
        <v>2434494</v>
      </c>
      <c r="G170" s="639">
        <v>90442</v>
      </c>
      <c r="H170" s="639">
        <v>559048</v>
      </c>
      <c r="I170" s="639">
        <v>793275</v>
      </c>
      <c r="J170" s="639">
        <v>1188399</v>
      </c>
      <c r="K170" s="917">
        <f>SUM(D170:J170)</f>
        <v>8896075</v>
      </c>
      <c r="L170" s="918"/>
      <c r="M170" s="640">
        <f>M162+M164+M166+M168</f>
        <v>374740.31</v>
      </c>
      <c r="N170" s="639">
        <f>N162+N164+N166+N168</f>
        <v>3174709</v>
      </c>
      <c r="O170" s="639">
        <f t="shared" ref="O170:S170" si="65">O162+O164+O166+O168</f>
        <v>2374767</v>
      </c>
      <c r="P170" s="639">
        <f t="shared" si="65"/>
        <v>93195</v>
      </c>
      <c r="Q170" s="639">
        <f t="shared" si="65"/>
        <v>559048</v>
      </c>
      <c r="R170" s="639">
        <f t="shared" si="65"/>
        <v>793275</v>
      </c>
      <c r="S170" s="639">
        <f t="shared" si="65"/>
        <v>119396</v>
      </c>
      <c r="T170" s="917">
        <f t="shared" si="63"/>
        <v>7489130.3100000005</v>
      </c>
      <c r="U170" s="919"/>
      <c r="V170" s="920">
        <f t="shared" si="64"/>
        <v>-1406944.6899999995</v>
      </c>
      <c r="W170" s="921"/>
    </row>
    <row r="171" spans="1:24" ht="26.1" customHeight="1" thickBot="1" x14ac:dyDescent="0.2">
      <c r="A171" s="801"/>
      <c r="B171" s="802"/>
      <c r="C171" s="375" t="s">
        <v>61</v>
      </c>
      <c r="D171" s="397">
        <f>D163+D165+D167+D169</f>
        <v>386.44</v>
      </c>
      <c r="E171" s="396">
        <f>E163+E165+E167+E169</f>
        <v>1668.44</v>
      </c>
      <c r="F171" s="419">
        <f t="shared" ref="F171:J171" si="66">F163+F165+F167+F169</f>
        <v>558.06999999999994</v>
      </c>
      <c r="G171" s="419">
        <f t="shared" si="66"/>
        <v>144</v>
      </c>
      <c r="H171" s="419">
        <f t="shared" si="66"/>
        <v>80.820000000000007</v>
      </c>
      <c r="I171" s="419">
        <f t="shared" si="66"/>
        <v>207.62</v>
      </c>
      <c r="J171" s="419">
        <f t="shared" si="66"/>
        <v>200.36999999999998</v>
      </c>
      <c r="K171" s="934">
        <f t="shared" si="62"/>
        <v>3245.7599999999998</v>
      </c>
      <c r="L171" s="935"/>
      <c r="M171" s="411">
        <f>M163+M165+M167+M169</f>
        <v>440.52000000000004</v>
      </c>
      <c r="N171" s="396">
        <f>N163+N165+N167+N169</f>
        <v>1579.95</v>
      </c>
      <c r="O171" s="428">
        <f t="shared" ref="O171:S171" si="67">O163+O165+O167+O169</f>
        <v>470.62000000000006</v>
      </c>
      <c r="P171" s="428">
        <f t="shared" si="67"/>
        <v>129.6</v>
      </c>
      <c r="Q171" s="428">
        <f t="shared" si="67"/>
        <v>80.820000000000007</v>
      </c>
      <c r="R171" s="428">
        <f t="shared" si="67"/>
        <v>207.62</v>
      </c>
      <c r="S171" s="428">
        <f t="shared" si="67"/>
        <v>194.32999999999998</v>
      </c>
      <c r="T171" s="934">
        <f t="shared" si="63"/>
        <v>3103.46</v>
      </c>
      <c r="U171" s="936"/>
      <c r="V171" s="937">
        <f t="shared" si="64"/>
        <v>-142.29999999999973</v>
      </c>
      <c r="W171" s="938"/>
    </row>
    <row r="172" spans="1:24" ht="26.1" customHeight="1" thickBot="1" x14ac:dyDescent="0.2">
      <c r="A172" s="946"/>
      <c r="B172" s="947"/>
      <c r="C172" s="947"/>
      <c r="D172" s="947"/>
      <c r="E172" s="947"/>
      <c r="F172" s="947"/>
      <c r="G172" s="947"/>
      <c r="H172" s="947"/>
      <c r="I172" s="947"/>
      <c r="J172" s="947"/>
      <c r="K172" s="947"/>
      <c r="L172" s="947"/>
      <c r="M172" s="947"/>
      <c r="N172" s="947"/>
      <c r="O172" s="947"/>
      <c r="P172" s="947"/>
      <c r="Q172" s="947"/>
      <c r="R172" s="947"/>
      <c r="S172" s="947"/>
      <c r="T172" s="947"/>
      <c r="U172" s="947"/>
      <c r="V172" s="947"/>
      <c r="W172" s="948"/>
    </row>
    <row r="173" spans="1:24" ht="26.1" customHeight="1" x14ac:dyDescent="0.15">
      <c r="A173" s="939" t="s">
        <v>120</v>
      </c>
      <c r="B173" s="940"/>
      <c r="C173" s="940"/>
      <c r="D173" s="940"/>
      <c r="E173" s="940"/>
      <c r="F173" s="940"/>
      <c r="G173" s="940"/>
      <c r="H173" s="940"/>
      <c r="I173" s="940"/>
      <c r="J173" s="940"/>
      <c r="K173" s="940"/>
      <c r="L173" s="940"/>
      <c r="M173" s="940"/>
      <c r="N173" s="940"/>
      <c r="O173" s="940"/>
      <c r="P173" s="940"/>
      <c r="Q173" s="940"/>
      <c r="R173" s="940"/>
      <c r="S173" s="940"/>
      <c r="T173" s="940"/>
      <c r="U173" s="940"/>
      <c r="V173" s="940"/>
      <c r="W173" s="941"/>
    </row>
    <row r="174" spans="1:24" ht="26.1" customHeight="1" x14ac:dyDescent="0.15">
      <c r="A174" s="942" t="s">
        <v>9</v>
      </c>
      <c r="B174" s="943"/>
      <c r="C174" s="943" t="s">
        <v>113</v>
      </c>
      <c r="D174" s="943"/>
      <c r="E174" s="944" t="s">
        <v>121</v>
      </c>
      <c r="F174" s="944"/>
      <c r="G174" s="944" t="s">
        <v>122</v>
      </c>
      <c r="H174" s="944"/>
      <c r="I174" s="944" t="s">
        <v>75</v>
      </c>
      <c r="J174" s="944"/>
      <c r="K174" s="944" t="s">
        <v>107</v>
      </c>
      <c r="L174" s="944"/>
      <c r="M174" s="944"/>
      <c r="N174" s="944"/>
      <c r="O174" s="944"/>
      <c r="P174" s="944"/>
      <c r="Q174" s="944"/>
      <c r="R174" s="944"/>
      <c r="S174" s="944"/>
      <c r="T174" s="944"/>
      <c r="U174" s="944"/>
      <c r="V174" s="944"/>
      <c r="W174" s="945"/>
    </row>
    <row r="175" spans="1:24" ht="26.1" customHeight="1" x14ac:dyDescent="0.15">
      <c r="A175" s="942" t="s">
        <v>123</v>
      </c>
      <c r="B175" s="943"/>
      <c r="C175" s="943" t="s">
        <v>115</v>
      </c>
      <c r="D175" s="943"/>
      <c r="E175" s="949">
        <f>M163</f>
        <v>88.04</v>
      </c>
      <c r="F175" s="949"/>
      <c r="G175" s="949">
        <v>105</v>
      </c>
      <c r="H175" s="949"/>
      <c r="I175" s="949">
        <f>E175-G175</f>
        <v>-16.959999999999994</v>
      </c>
      <c r="J175" s="949"/>
      <c r="K175" s="950"/>
      <c r="L175" s="951"/>
      <c r="M175" s="951"/>
      <c r="N175" s="951"/>
      <c r="O175" s="951"/>
      <c r="P175" s="951"/>
      <c r="Q175" s="951"/>
      <c r="R175" s="951"/>
      <c r="S175" s="951"/>
      <c r="T175" s="951"/>
      <c r="U175" s="951"/>
      <c r="V175" s="951"/>
      <c r="W175" s="952"/>
    </row>
    <row r="176" spans="1:24" ht="26.1" customHeight="1" x14ac:dyDescent="0.15">
      <c r="A176" s="942"/>
      <c r="B176" s="943"/>
      <c r="C176" s="943" t="s">
        <v>116</v>
      </c>
      <c r="D176" s="943"/>
      <c r="E176" s="953">
        <f>M165</f>
        <v>0</v>
      </c>
      <c r="F176" s="953"/>
      <c r="G176" s="953">
        <v>0</v>
      </c>
      <c r="H176" s="953"/>
      <c r="I176" s="953">
        <f t="shared" ref="I176:I209" si="68">E176-G176</f>
        <v>0</v>
      </c>
      <c r="J176" s="953"/>
      <c r="K176" s="954"/>
      <c r="L176" s="955"/>
      <c r="M176" s="955"/>
      <c r="N176" s="955"/>
      <c r="O176" s="955"/>
      <c r="P176" s="955"/>
      <c r="Q176" s="955"/>
      <c r="R176" s="955"/>
      <c r="S176" s="955"/>
      <c r="T176" s="955"/>
      <c r="U176" s="955"/>
      <c r="V176" s="955"/>
      <c r="W176" s="956"/>
    </row>
    <row r="177" spans="1:23" ht="26.1" customHeight="1" x14ac:dyDescent="0.15">
      <c r="A177" s="942"/>
      <c r="B177" s="943"/>
      <c r="C177" s="943" t="s">
        <v>117</v>
      </c>
      <c r="D177" s="943"/>
      <c r="E177" s="953">
        <f>M167</f>
        <v>345.8</v>
      </c>
      <c r="F177" s="953"/>
      <c r="G177" s="953">
        <v>95</v>
      </c>
      <c r="H177" s="953"/>
      <c r="I177" s="953">
        <f t="shared" si="68"/>
        <v>250.8</v>
      </c>
      <c r="J177" s="953"/>
      <c r="K177" s="955" t="s">
        <v>287</v>
      </c>
      <c r="L177" s="955"/>
      <c r="M177" s="955"/>
      <c r="N177" s="955"/>
      <c r="O177" s="955"/>
      <c r="P177" s="955"/>
      <c r="Q177" s="955"/>
      <c r="R177" s="955"/>
      <c r="S177" s="955"/>
      <c r="T177" s="955"/>
      <c r="U177" s="955"/>
      <c r="V177" s="955"/>
      <c r="W177" s="956"/>
    </row>
    <row r="178" spans="1:23" ht="26.1" customHeight="1" x14ac:dyDescent="0.15">
      <c r="A178" s="942"/>
      <c r="B178" s="943"/>
      <c r="C178" s="943" t="s">
        <v>119</v>
      </c>
      <c r="D178" s="943"/>
      <c r="E178" s="953">
        <f>M169</f>
        <v>6.68</v>
      </c>
      <c r="F178" s="953"/>
      <c r="G178" s="953">
        <v>0</v>
      </c>
      <c r="H178" s="953"/>
      <c r="I178" s="953">
        <f t="shared" si="68"/>
        <v>6.68</v>
      </c>
      <c r="J178" s="953"/>
      <c r="K178" s="955"/>
      <c r="L178" s="955"/>
      <c r="M178" s="955"/>
      <c r="N178" s="955"/>
      <c r="O178" s="955"/>
      <c r="P178" s="955"/>
      <c r="Q178" s="955"/>
      <c r="R178" s="955"/>
      <c r="S178" s="955"/>
      <c r="T178" s="955"/>
      <c r="U178" s="955"/>
      <c r="V178" s="955"/>
      <c r="W178" s="956"/>
    </row>
    <row r="179" spans="1:23" ht="26.1" customHeight="1" x14ac:dyDescent="0.15">
      <c r="A179" s="942"/>
      <c r="B179" s="943"/>
      <c r="C179" s="957" t="s">
        <v>28</v>
      </c>
      <c r="D179" s="957"/>
      <c r="E179" s="958">
        <f>SUM(E175:F178)</f>
        <v>440.52000000000004</v>
      </c>
      <c r="F179" s="958"/>
      <c r="G179" s="958">
        <f>SUM(G175:H178)</f>
        <v>200</v>
      </c>
      <c r="H179" s="958"/>
      <c r="I179" s="958">
        <f t="shared" si="68"/>
        <v>240.52000000000004</v>
      </c>
      <c r="J179" s="958"/>
      <c r="K179" s="959"/>
      <c r="L179" s="959"/>
      <c r="M179" s="959"/>
      <c r="N179" s="959"/>
      <c r="O179" s="959"/>
      <c r="P179" s="959"/>
      <c r="Q179" s="959"/>
      <c r="R179" s="959"/>
      <c r="S179" s="959"/>
      <c r="T179" s="959"/>
      <c r="U179" s="959"/>
      <c r="V179" s="959"/>
      <c r="W179" s="960"/>
    </row>
    <row r="180" spans="1:23" ht="26.1" customHeight="1" x14ac:dyDescent="0.15">
      <c r="A180" s="942" t="s">
        <v>124</v>
      </c>
      <c r="B180" s="943"/>
      <c r="C180" s="943" t="s">
        <v>115</v>
      </c>
      <c r="D180" s="943"/>
      <c r="E180" s="949">
        <f>N163</f>
        <v>967.74</v>
      </c>
      <c r="F180" s="949"/>
      <c r="G180" s="949">
        <v>925</v>
      </c>
      <c r="H180" s="949"/>
      <c r="I180" s="949">
        <f t="shared" si="68"/>
        <v>42.740000000000009</v>
      </c>
      <c r="J180" s="949"/>
      <c r="K180" s="951"/>
      <c r="L180" s="951"/>
      <c r="M180" s="951"/>
      <c r="N180" s="951"/>
      <c r="O180" s="951"/>
      <c r="P180" s="951"/>
      <c r="Q180" s="951"/>
      <c r="R180" s="951"/>
      <c r="S180" s="951"/>
      <c r="T180" s="951"/>
      <c r="U180" s="951"/>
      <c r="V180" s="951"/>
      <c r="W180" s="952"/>
    </row>
    <row r="181" spans="1:23" ht="26.1" customHeight="1" x14ac:dyDescent="0.15">
      <c r="A181" s="942"/>
      <c r="B181" s="943"/>
      <c r="C181" s="943" t="s">
        <v>116</v>
      </c>
      <c r="D181" s="943"/>
      <c r="E181" s="953">
        <f>N165</f>
        <v>92.32</v>
      </c>
      <c r="F181" s="953"/>
      <c r="G181" s="953">
        <v>95</v>
      </c>
      <c r="H181" s="953"/>
      <c r="I181" s="953">
        <f t="shared" si="68"/>
        <v>-2.6800000000000068</v>
      </c>
      <c r="J181" s="953"/>
      <c r="K181" s="955"/>
      <c r="L181" s="955"/>
      <c r="M181" s="955"/>
      <c r="N181" s="955"/>
      <c r="O181" s="955"/>
      <c r="P181" s="955"/>
      <c r="Q181" s="955"/>
      <c r="R181" s="955"/>
      <c r="S181" s="955"/>
      <c r="T181" s="955"/>
      <c r="U181" s="955"/>
      <c r="V181" s="955"/>
      <c r="W181" s="956"/>
    </row>
    <row r="182" spans="1:23" ht="26.1" customHeight="1" x14ac:dyDescent="0.15">
      <c r="A182" s="942"/>
      <c r="B182" s="943"/>
      <c r="C182" s="943" t="s">
        <v>117</v>
      </c>
      <c r="D182" s="943"/>
      <c r="E182" s="953">
        <f>N167</f>
        <v>261.68</v>
      </c>
      <c r="F182" s="953"/>
      <c r="G182" s="953">
        <v>280</v>
      </c>
      <c r="H182" s="953"/>
      <c r="I182" s="953">
        <f t="shared" si="68"/>
        <v>-18.319999999999993</v>
      </c>
      <c r="J182" s="953"/>
      <c r="K182" s="955"/>
      <c r="L182" s="955"/>
      <c r="M182" s="955"/>
      <c r="N182" s="955"/>
      <c r="O182" s="955"/>
      <c r="P182" s="955"/>
      <c r="Q182" s="955"/>
      <c r="R182" s="955"/>
      <c r="S182" s="955"/>
      <c r="T182" s="955"/>
      <c r="U182" s="955"/>
      <c r="V182" s="955"/>
      <c r="W182" s="956"/>
    </row>
    <row r="183" spans="1:23" ht="26.1" customHeight="1" x14ac:dyDescent="0.15">
      <c r="A183" s="942"/>
      <c r="B183" s="943"/>
      <c r="C183" s="943" t="s">
        <v>119</v>
      </c>
      <c r="D183" s="943"/>
      <c r="E183" s="953">
        <f>N169</f>
        <v>258.20999999999998</v>
      </c>
      <c r="F183" s="953"/>
      <c r="G183" s="953">
        <v>0</v>
      </c>
      <c r="H183" s="953"/>
      <c r="I183" s="953">
        <f t="shared" si="68"/>
        <v>258.20999999999998</v>
      </c>
      <c r="J183" s="953"/>
      <c r="K183" s="955"/>
      <c r="L183" s="955"/>
      <c r="M183" s="955"/>
      <c r="N183" s="955"/>
      <c r="O183" s="955"/>
      <c r="P183" s="955"/>
      <c r="Q183" s="955"/>
      <c r="R183" s="955"/>
      <c r="S183" s="955"/>
      <c r="T183" s="955"/>
      <c r="U183" s="955"/>
      <c r="V183" s="955"/>
      <c r="W183" s="956"/>
    </row>
    <row r="184" spans="1:23" ht="26.1" customHeight="1" x14ac:dyDescent="0.15">
      <c r="A184" s="942"/>
      <c r="B184" s="943"/>
      <c r="C184" s="957" t="s">
        <v>28</v>
      </c>
      <c r="D184" s="957"/>
      <c r="E184" s="958">
        <f>SUM(E180:F183)</f>
        <v>1579.95</v>
      </c>
      <c r="F184" s="958"/>
      <c r="G184" s="958">
        <f>SUM(G180:H183)</f>
        <v>1300</v>
      </c>
      <c r="H184" s="958"/>
      <c r="I184" s="961">
        <f t="shared" si="68"/>
        <v>279.95000000000005</v>
      </c>
      <c r="J184" s="961"/>
      <c r="K184" s="962"/>
      <c r="L184" s="962"/>
      <c r="M184" s="962"/>
      <c r="N184" s="962"/>
      <c r="O184" s="962"/>
      <c r="P184" s="962"/>
      <c r="Q184" s="962"/>
      <c r="R184" s="962"/>
      <c r="S184" s="962"/>
      <c r="T184" s="962"/>
      <c r="U184" s="962"/>
      <c r="V184" s="962"/>
      <c r="W184" s="963"/>
    </row>
    <row r="185" spans="1:23" ht="26.1" customHeight="1" x14ac:dyDescent="0.15">
      <c r="A185" s="942" t="s">
        <v>125</v>
      </c>
      <c r="B185" s="943"/>
      <c r="C185" s="943" t="s">
        <v>115</v>
      </c>
      <c r="D185" s="943"/>
      <c r="E185" s="949">
        <f>O163</f>
        <v>299.67</v>
      </c>
      <c r="F185" s="949"/>
      <c r="G185" s="949">
        <v>222</v>
      </c>
      <c r="H185" s="949"/>
      <c r="I185" s="964">
        <f t="shared" si="68"/>
        <v>77.670000000000016</v>
      </c>
      <c r="J185" s="964"/>
      <c r="K185" s="965" t="s">
        <v>309</v>
      </c>
      <c r="L185" s="966"/>
      <c r="M185" s="966"/>
      <c r="N185" s="966"/>
      <c r="O185" s="966"/>
      <c r="P185" s="966"/>
      <c r="Q185" s="966"/>
      <c r="R185" s="966"/>
      <c r="S185" s="966"/>
      <c r="T185" s="966"/>
      <c r="U185" s="966"/>
      <c r="V185" s="966"/>
      <c r="W185" s="967"/>
    </row>
    <row r="186" spans="1:23" ht="26.1" customHeight="1" x14ac:dyDescent="0.15">
      <c r="A186" s="942"/>
      <c r="B186" s="943"/>
      <c r="C186" s="943" t="s">
        <v>116</v>
      </c>
      <c r="D186" s="943"/>
      <c r="E186" s="953">
        <f>O165</f>
        <v>0</v>
      </c>
      <c r="F186" s="953"/>
      <c r="G186" s="953">
        <v>0</v>
      </c>
      <c r="H186" s="953"/>
      <c r="I186" s="953">
        <f t="shared" si="68"/>
        <v>0</v>
      </c>
      <c r="J186" s="953"/>
      <c r="K186" s="954"/>
      <c r="L186" s="955"/>
      <c r="M186" s="955"/>
      <c r="N186" s="955"/>
      <c r="O186" s="955"/>
      <c r="P186" s="955"/>
      <c r="Q186" s="955"/>
      <c r="R186" s="955"/>
      <c r="S186" s="955"/>
      <c r="T186" s="955"/>
      <c r="U186" s="955"/>
      <c r="V186" s="955"/>
      <c r="W186" s="956"/>
    </row>
    <row r="187" spans="1:23" ht="26.1" customHeight="1" x14ac:dyDescent="0.15">
      <c r="A187" s="942"/>
      <c r="B187" s="943"/>
      <c r="C187" s="943" t="s">
        <v>117</v>
      </c>
      <c r="D187" s="943"/>
      <c r="E187" s="953">
        <f>O167</f>
        <v>170.15</v>
      </c>
      <c r="F187" s="953"/>
      <c r="G187" s="953">
        <v>90</v>
      </c>
      <c r="H187" s="953"/>
      <c r="I187" s="953">
        <f t="shared" si="68"/>
        <v>80.150000000000006</v>
      </c>
      <c r="J187" s="953"/>
      <c r="K187" s="955" t="s">
        <v>310</v>
      </c>
      <c r="L187" s="955"/>
      <c r="M187" s="955"/>
      <c r="N187" s="955"/>
      <c r="O187" s="955"/>
      <c r="P187" s="955"/>
      <c r="Q187" s="955"/>
      <c r="R187" s="955"/>
      <c r="S187" s="955"/>
      <c r="T187" s="955"/>
      <c r="U187" s="955"/>
      <c r="V187" s="955"/>
      <c r="W187" s="956"/>
    </row>
    <row r="188" spans="1:23" ht="26.1" customHeight="1" x14ac:dyDescent="0.15">
      <c r="A188" s="942"/>
      <c r="B188" s="943"/>
      <c r="C188" s="943" t="s">
        <v>119</v>
      </c>
      <c r="D188" s="943"/>
      <c r="E188" s="953">
        <f>O169</f>
        <v>0.8</v>
      </c>
      <c r="F188" s="953"/>
      <c r="G188" s="953">
        <v>0.8</v>
      </c>
      <c r="H188" s="953"/>
      <c r="I188" s="953">
        <f t="shared" si="68"/>
        <v>0</v>
      </c>
      <c r="J188" s="953"/>
      <c r="K188" s="955"/>
      <c r="L188" s="955"/>
      <c r="M188" s="955"/>
      <c r="N188" s="955"/>
      <c r="O188" s="955"/>
      <c r="P188" s="955"/>
      <c r="Q188" s="955"/>
      <c r="R188" s="955"/>
      <c r="S188" s="955"/>
      <c r="T188" s="955"/>
      <c r="U188" s="955"/>
      <c r="V188" s="955"/>
      <c r="W188" s="956"/>
    </row>
    <row r="189" spans="1:23" ht="26.1" customHeight="1" x14ac:dyDescent="0.15">
      <c r="A189" s="942"/>
      <c r="B189" s="943"/>
      <c r="C189" s="957" t="s">
        <v>28</v>
      </c>
      <c r="D189" s="957"/>
      <c r="E189" s="958">
        <f>SUM(E185:F188)</f>
        <v>470.62000000000006</v>
      </c>
      <c r="F189" s="958"/>
      <c r="G189" s="958">
        <f>SUM(G185:H188)</f>
        <v>312.8</v>
      </c>
      <c r="H189" s="958"/>
      <c r="I189" s="958">
        <f t="shared" si="68"/>
        <v>157.82000000000005</v>
      </c>
      <c r="J189" s="958"/>
      <c r="K189" s="959"/>
      <c r="L189" s="959"/>
      <c r="M189" s="959"/>
      <c r="N189" s="959"/>
      <c r="O189" s="959"/>
      <c r="P189" s="959"/>
      <c r="Q189" s="959"/>
      <c r="R189" s="959"/>
      <c r="S189" s="959"/>
      <c r="T189" s="959"/>
      <c r="U189" s="959"/>
      <c r="V189" s="959"/>
      <c r="W189" s="960"/>
    </row>
    <row r="190" spans="1:23" ht="26.1" customHeight="1" x14ac:dyDescent="0.15">
      <c r="A190" s="942" t="s">
        <v>126</v>
      </c>
      <c r="B190" s="943"/>
      <c r="C190" s="943" t="s">
        <v>115</v>
      </c>
      <c r="D190" s="943"/>
      <c r="E190" s="949">
        <f>P163</f>
        <v>89.8</v>
      </c>
      <c r="F190" s="949"/>
      <c r="G190" s="949">
        <v>120</v>
      </c>
      <c r="H190" s="949"/>
      <c r="I190" s="949">
        <f t="shared" si="68"/>
        <v>-30.200000000000003</v>
      </c>
      <c r="J190" s="949"/>
      <c r="K190" s="951"/>
      <c r="L190" s="951"/>
      <c r="M190" s="951"/>
      <c r="N190" s="951"/>
      <c r="O190" s="951"/>
      <c r="P190" s="951"/>
      <c r="Q190" s="951"/>
      <c r="R190" s="951"/>
      <c r="S190" s="951"/>
      <c r="T190" s="951"/>
      <c r="U190" s="951"/>
      <c r="V190" s="951"/>
      <c r="W190" s="952"/>
    </row>
    <row r="191" spans="1:23" ht="26.1" customHeight="1" x14ac:dyDescent="0.15">
      <c r="A191" s="942"/>
      <c r="B191" s="943"/>
      <c r="C191" s="943" t="s">
        <v>116</v>
      </c>
      <c r="D191" s="943"/>
      <c r="E191" s="953">
        <f>P165</f>
        <v>0.22</v>
      </c>
      <c r="F191" s="953"/>
      <c r="G191" s="953">
        <v>0</v>
      </c>
      <c r="H191" s="953"/>
      <c r="I191" s="953">
        <f t="shared" si="68"/>
        <v>0.22</v>
      </c>
      <c r="J191" s="953"/>
      <c r="K191" s="955"/>
      <c r="L191" s="955"/>
      <c r="M191" s="955"/>
      <c r="N191" s="955"/>
      <c r="O191" s="955"/>
      <c r="P191" s="955"/>
      <c r="Q191" s="955"/>
      <c r="R191" s="955"/>
      <c r="S191" s="955"/>
      <c r="T191" s="955"/>
      <c r="U191" s="955"/>
      <c r="V191" s="955"/>
      <c r="W191" s="956"/>
    </row>
    <row r="192" spans="1:23" ht="26.1" customHeight="1" x14ac:dyDescent="0.15">
      <c r="A192" s="942"/>
      <c r="B192" s="943"/>
      <c r="C192" s="943" t="s">
        <v>117</v>
      </c>
      <c r="D192" s="943"/>
      <c r="E192" s="953">
        <f>P167</f>
        <v>38.950000000000003</v>
      </c>
      <c r="F192" s="953"/>
      <c r="G192" s="953">
        <v>65</v>
      </c>
      <c r="H192" s="953"/>
      <c r="I192" s="953">
        <f t="shared" si="68"/>
        <v>-26.049999999999997</v>
      </c>
      <c r="J192" s="953"/>
      <c r="K192" s="955"/>
      <c r="L192" s="955"/>
      <c r="M192" s="955"/>
      <c r="N192" s="955"/>
      <c r="O192" s="955"/>
      <c r="P192" s="955"/>
      <c r="Q192" s="955"/>
      <c r="R192" s="955"/>
      <c r="S192" s="955"/>
      <c r="T192" s="955"/>
      <c r="U192" s="955"/>
      <c r="V192" s="955"/>
      <c r="W192" s="956"/>
    </row>
    <row r="193" spans="1:23" ht="26.1" customHeight="1" x14ac:dyDescent="0.15">
      <c r="A193" s="942"/>
      <c r="B193" s="943"/>
      <c r="C193" s="943" t="s">
        <v>119</v>
      </c>
      <c r="D193" s="943"/>
      <c r="E193" s="953">
        <f>P169</f>
        <v>0.63</v>
      </c>
      <c r="F193" s="953"/>
      <c r="G193" s="953">
        <v>0</v>
      </c>
      <c r="H193" s="953"/>
      <c r="I193" s="953">
        <f t="shared" si="68"/>
        <v>0.63</v>
      </c>
      <c r="J193" s="953"/>
      <c r="K193" s="955"/>
      <c r="L193" s="955"/>
      <c r="M193" s="955"/>
      <c r="N193" s="955"/>
      <c r="O193" s="955"/>
      <c r="P193" s="955"/>
      <c r="Q193" s="955"/>
      <c r="R193" s="955"/>
      <c r="S193" s="955"/>
      <c r="T193" s="955"/>
      <c r="U193" s="955"/>
      <c r="V193" s="955"/>
      <c r="W193" s="956"/>
    </row>
    <row r="194" spans="1:23" ht="26.1" customHeight="1" x14ac:dyDescent="0.15">
      <c r="A194" s="942"/>
      <c r="B194" s="943"/>
      <c r="C194" s="957" t="s">
        <v>28</v>
      </c>
      <c r="D194" s="957"/>
      <c r="E194" s="958">
        <f>SUM(E190:F193)</f>
        <v>129.6</v>
      </c>
      <c r="F194" s="958"/>
      <c r="G194" s="958">
        <f>SUM(G190:H193)</f>
        <v>185</v>
      </c>
      <c r="H194" s="958"/>
      <c r="I194" s="961">
        <f t="shared" si="68"/>
        <v>-55.400000000000006</v>
      </c>
      <c r="J194" s="961"/>
      <c r="K194" s="962"/>
      <c r="L194" s="962"/>
      <c r="M194" s="962"/>
      <c r="N194" s="962"/>
      <c r="O194" s="962"/>
      <c r="P194" s="962"/>
      <c r="Q194" s="962"/>
      <c r="R194" s="962"/>
      <c r="S194" s="962"/>
      <c r="T194" s="962"/>
      <c r="U194" s="962"/>
      <c r="V194" s="962"/>
      <c r="W194" s="963"/>
    </row>
    <row r="195" spans="1:23" ht="26.1" customHeight="1" x14ac:dyDescent="0.15">
      <c r="A195" s="942" t="s">
        <v>127</v>
      </c>
      <c r="B195" s="943"/>
      <c r="C195" s="943" t="s">
        <v>115</v>
      </c>
      <c r="D195" s="943"/>
      <c r="E195" s="949">
        <f>Q163</f>
        <v>70.87</v>
      </c>
      <c r="F195" s="949"/>
      <c r="G195" s="949">
        <v>70</v>
      </c>
      <c r="H195" s="949"/>
      <c r="I195" s="964">
        <f t="shared" si="68"/>
        <v>0.87000000000000455</v>
      </c>
      <c r="J195" s="964"/>
      <c r="K195" s="966"/>
      <c r="L195" s="966"/>
      <c r="M195" s="966"/>
      <c r="N195" s="966"/>
      <c r="O195" s="966"/>
      <c r="P195" s="966"/>
      <c r="Q195" s="966"/>
      <c r="R195" s="966"/>
      <c r="S195" s="966"/>
      <c r="T195" s="966"/>
      <c r="U195" s="966"/>
      <c r="V195" s="966"/>
      <c r="W195" s="967"/>
    </row>
    <row r="196" spans="1:23" ht="26.1" customHeight="1" x14ac:dyDescent="0.15">
      <c r="A196" s="942"/>
      <c r="B196" s="943"/>
      <c r="C196" s="943" t="s">
        <v>116</v>
      </c>
      <c r="D196" s="943"/>
      <c r="E196" s="953">
        <f>Q165</f>
        <v>0</v>
      </c>
      <c r="F196" s="953"/>
      <c r="G196" s="953">
        <v>0</v>
      </c>
      <c r="H196" s="953"/>
      <c r="I196" s="953">
        <f t="shared" si="68"/>
        <v>0</v>
      </c>
      <c r="J196" s="953"/>
      <c r="K196" s="955"/>
      <c r="L196" s="955"/>
      <c r="M196" s="955"/>
      <c r="N196" s="955"/>
      <c r="O196" s="955"/>
      <c r="P196" s="955"/>
      <c r="Q196" s="955"/>
      <c r="R196" s="955"/>
      <c r="S196" s="955"/>
      <c r="T196" s="955"/>
      <c r="U196" s="955"/>
      <c r="V196" s="955"/>
      <c r="W196" s="956"/>
    </row>
    <row r="197" spans="1:23" ht="26.1" customHeight="1" x14ac:dyDescent="0.15">
      <c r="A197" s="942"/>
      <c r="B197" s="943"/>
      <c r="C197" s="943" t="s">
        <v>117</v>
      </c>
      <c r="D197" s="943"/>
      <c r="E197" s="953">
        <f>Q167</f>
        <v>9.9499999999999993</v>
      </c>
      <c r="F197" s="953"/>
      <c r="G197" s="953">
        <v>10</v>
      </c>
      <c r="H197" s="953"/>
      <c r="I197" s="953">
        <f t="shared" si="68"/>
        <v>-5.0000000000000711E-2</v>
      </c>
      <c r="J197" s="953"/>
      <c r="K197" s="955"/>
      <c r="L197" s="955"/>
      <c r="M197" s="955"/>
      <c r="N197" s="955"/>
      <c r="O197" s="955"/>
      <c r="P197" s="955"/>
      <c r="Q197" s="955"/>
      <c r="R197" s="955"/>
      <c r="S197" s="955"/>
      <c r="T197" s="955"/>
      <c r="U197" s="955"/>
      <c r="V197" s="955"/>
      <c r="W197" s="956"/>
    </row>
    <row r="198" spans="1:23" ht="26.1" customHeight="1" x14ac:dyDescent="0.15">
      <c r="A198" s="942"/>
      <c r="B198" s="943"/>
      <c r="C198" s="943" t="s">
        <v>119</v>
      </c>
      <c r="D198" s="943"/>
      <c r="E198" s="953">
        <f>Q169</f>
        <v>0</v>
      </c>
      <c r="F198" s="953"/>
      <c r="G198" s="953">
        <v>0</v>
      </c>
      <c r="H198" s="953"/>
      <c r="I198" s="953">
        <f t="shared" si="68"/>
        <v>0</v>
      </c>
      <c r="J198" s="953"/>
      <c r="K198" s="955"/>
      <c r="L198" s="955"/>
      <c r="M198" s="955"/>
      <c r="N198" s="955"/>
      <c r="O198" s="955"/>
      <c r="P198" s="955"/>
      <c r="Q198" s="955"/>
      <c r="R198" s="955"/>
      <c r="S198" s="955"/>
      <c r="T198" s="955"/>
      <c r="U198" s="955"/>
      <c r="V198" s="955"/>
      <c r="W198" s="956"/>
    </row>
    <row r="199" spans="1:23" ht="26.1" customHeight="1" x14ac:dyDescent="0.15">
      <c r="A199" s="942"/>
      <c r="B199" s="943"/>
      <c r="C199" s="957" t="s">
        <v>28</v>
      </c>
      <c r="D199" s="957"/>
      <c r="E199" s="958">
        <f>SUM(E195:F198)</f>
        <v>80.820000000000007</v>
      </c>
      <c r="F199" s="958"/>
      <c r="G199" s="958">
        <f>SUM(G195:H198)</f>
        <v>80</v>
      </c>
      <c r="H199" s="958"/>
      <c r="I199" s="958">
        <f t="shared" si="68"/>
        <v>0.82000000000000739</v>
      </c>
      <c r="J199" s="958"/>
      <c r="K199" s="959"/>
      <c r="L199" s="959"/>
      <c r="M199" s="959"/>
      <c r="N199" s="959"/>
      <c r="O199" s="959"/>
      <c r="P199" s="959"/>
      <c r="Q199" s="959"/>
      <c r="R199" s="959"/>
      <c r="S199" s="959"/>
      <c r="T199" s="959"/>
      <c r="U199" s="959"/>
      <c r="V199" s="959"/>
      <c r="W199" s="960"/>
    </row>
    <row r="200" spans="1:23" ht="26.1" customHeight="1" x14ac:dyDescent="0.15">
      <c r="A200" s="942" t="s">
        <v>128</v>
      </c>
      <c r="B200" s="943"/>
      <c r="C200" s="943" t="s">
        <v>115</v>
      </c>
      <c r="D200" s="943"/>
      <c r="E200" s="949">
        <f>R163</f>
        <v>138.96</v>
      </c>
      <c r="F200" s="949"/>
      <c r="G200" s="949">
        <v>144</v>
      </c>
      <c r="H200" s="949"/>
      <c r="I200" s="949">
        <f t="shared" si="68"/>
        <v>-5.039999999999992</v>
      </c>
      <c r="J200" s="949"/>
      <c r="K200" s="951" t="s">
        <v>337</v>
      </c>
      <c r="L200" s="951"/>
      <c r="M200" s="951"/>
      <c r="N200" s="951"/>
      <c r="O200" s="951"/>
      <c r="P200" s="951"/>
      <c r="Q200" s="951"/>
      <c r="R200" s="951"/>
      <c r="S200" s="951"/>
      <c r="T200" s="951"/>
      <c r="U200" s="951"/>
      <c r="V200" s="951"/>
      <c r="W200" s="952"/>
    </row>
    <row r="201" spans="1:23" ht="26.1" customHeight="1" x14ac:dyDescent="0.15">
      <c r="A201" s="942"/>
      <c r="B201" s="943"/>
      <c r="C201" s="943" t="s">
        <v>116</v>
      </c>
      <c r="D201" s="943"/>
      <c r="E201" s="953">
        <f>R165</f>
        <v>23.72</v>
      </c>
      <c r="F201" s="953"/>
      <c r="G201" s="953">
        <v>25</v>
      </c>
      <c r="H201" s="953"/>
      <c r="I201" s="953">
        <f t="shared" si="68"/>
        <v>-1.2800000000000011</v>
      </c>
      <c r="J201" s="953"/>
      <c r="K201" s="955" t="s">
        <v>339</v>
      </c>
      <c r="L201" s="955"/>
      <c r="M201" s="955"/>
      <c r="N201" s="955"/>
      <c r="O201" s="955"/>
      <c r="P201" s="955"/>
      <c r="Q201" s="955"/>
      <c r="R201" s="955"/>
      <c r="S201" s="955"/>
      <c r="T201" s="955"/>
      <c r="U201" s="955"/>
      <c r="V201" s="955"/>
      <c r="W201" s="956"/>
    </row>
    <row r="202" spans="1:23" ht="26.1" customHeight="1" x14ac:dyDescent="0.15">
      <c r="A202" s="942"/>
      <c r="B202" s="943"/>
      <c r="C202" s="943" t="s">
        <v>117</v>
      </c>
      <c r="D202" s="943"/>
      <c r="E202" s="953">
        <f>R167</f>
        <v>32.74</v>
      </c>
      <c r="F202" s="953"/>
      <c r="G202" s="953">
        <v>35</v>
      </c>
      <c r="H202" s="953"/>
      <c r="I202" s="953">
        <f t="shared" si="68"/>
        <v>-2.259999999999998</v>
      </c>
      <c r="J202" s="953"/>
      <c r="K202" s="968" t="s">
        <v>338</v>
      </c>
      <c r="L202" s="955"/>
      <c r="M202" s="955"/>
      <c r="N202" s="955"/>
      <c r="O202" s="955"/>
      <c r="P202" s="955"/>
      <c r="Q202" s="955"/>
      <c r="R202" s="955"/>
      <c r="S202" s="955"/>
      <c r="T202" s="955"/>
      <c r="U202" s="955"/>
      <c r="V202" s="955"/>
      <c r="W202" s="956"/>
    </row>
    <row r="203" spans="1:23" ht="26.1" customHeight="1" x14ac:dyDescent="0.15">
      <c r="A203" s="942"/>
      <c r="B203" s="943"/>
      <c r="C203" s="943" t="s">
        <v>119</v>
      </c>
      <c r="D203" s="943"/>
      <c r="E203" s="953">
        <f>R169</f>
        <v>12.2</v>
      </c>
      <c r="F203" s="953"/>
      <c r="G203" s="953">
        <v>0</v>
      </c>
      <c r="H203" s="953"/>
      <c r="I203" s="953">
        <f t="shared" si="68"/>
        <v>12.2</v>
      </c>
      <c r="J203" s="953"/>
      <c r="K203" s="955"/>
      <c r="L203" s="955"/>
      <c r="M203" s="955"/>
      <c r="N203" s="955"/>
      <c r="O203" s="955"/>
      <c r="P203" s="955"/>
      <c r="Q203" s="955"/>
      <c r="R203" s="955"/>
      <c r="S203" s="955"/>
      <c r="T203" s="955"/>
      <c r="U203" s="955"/>
      <c r="V203" s="955"/>
      <c r="W203" s="956"/>
    </row>
    <row r="204" spans="1:23" ht="26.1" customHeight="1" x14ac:dyDescent="0.15">
      <c r="A204" s="942"/>
      <c r="B204" s="943"/>
      <c r="C204" s="957" t="s">
        <v>28</v>
      </c>
      <c r="D204" s="957"/>
      <c r="E204" s="958">
        <f>SUM(E200:F203)</f>
        <v>207.62</v>
      </c>
      <c r="F204" s="958"/>
      <c r="G204" s="958">
        <f>SUM(G200:H203)</f>
        <v>204</v>
      </c>
      <c r="H204" s="958"/>
      <c r="I204" s="961">
        <f t="shared" si="68"/>
        <v>3.6200000000000045</v>
      </c>
      <c r="J204" s="961"/>
      <c r="K204" s="962"/>
      <c r="L204" s="962"/>
      <c r="M204" s="962"/>
      <c r="N204" s="962"/>
      <c r="O204" s="962"/>
      <c r="P204" s="962"/>
      <c r="Q204" s="962"/>
      <c r="R204" s="962"/>
      <c r="S204" s="962"/>
      <c r="T204" s="962"/>
      <c r="U204" s="962"/>
      <c r="V204" s="962"/>
      <c r="W204" s="963"/>
    </row>
    <row r="205" spans="1:23" ht="26.1" customHeight="1" x14ac:dyDescent="0.15">
      <c r="A205" s="942" t="s">
        <v>129</v>
      </c>
      <c r="B205" s="943"/>
      <c r="C205" s="943" t="s">
        <v>115</v>
      </c>
      <c r="D205" s="943"/>
      <c r="E205" s="949">
        <f>S163</f>
        <v>115.08</v>
      </c>
      <c r="F205" s="949"/>
      <c r="G205" s="949">
        <v>152.68</v>
      </c>
      <c r="H205" s="949"/>
      <c r="I205" s="964">
        <f t="shared" si="68"/>
        <v>-37.600000000000009</v>
      </c>
      <c r="J205" s="964"/>
      <c r="K205" s="965"/>
      <c r="L205" s="966"/>
      <c r="M205" s="966"/>
      <c r="N205" s="966"/>
      <c r="O205" s="966"/>
      <c r="P205" s="966"/>
      <c r="Q205" s="966"/>
      <c r="R205" s="966"/>
      <c r="S205" s="966"/>
      <c r="T205" s="966"/>
      <c r="U205" s="966"/>
      <c r="V205" s="966"/>
      <c r="W205" s="967"/>
    </row>
    <row r="206" spans="1:23" ht="26.1" customHeight="1" x14ac:dyDescent="0.15">
      <c r="A206" s="942"/>
      <c r="B206" s="943"/>
      <c r="C206" s="943" t="s">
        <v>116</v>
      </c>
      <c r="D206" s="943"/>
      <c r="E206" s="953">
        <f>S165</f>
        <v>0</v>
      </c>
      <c r="F206" s="953"/>
      <c r="G206" s="953">
        <v>0</v>
      </c>
      <c r="H206" s="953"/>
      <c r="I206" s="953">
        <f t="shared" si="68"/>
        <v>0</v>
      </c>
      <c r="J206" s="953"/>
      <c r="K206" s="955"/>
      <c r="L206" s="955"/>
      <c r="M206" s="955"/>
      <c r="N206" s="955"/>
      <c r="O206" s="955"/>
      <c r="P206" s="955"/>
      <c r="Q206" s="955"/>
      <c r="R206" s="955"/>
      <c r="S206" s="955"/>
      <c r="T206" s="955"/>
      <c r="U206" s="955"/>
      <c r="V206" s="955"/>
      <c r="W206" s="956"/>
    </row>
    <row r="207" spans="1:23" ht="26.1" customHeight="1" x14ac:dyDescent="0.15">
      <c r="A207" s="942"/>
      <c r="B207" s="943"/>
      <c r="C207" s="943" t="s">
        <v>117</v>
      </c>
      <c r="D207" s="943"/>
      <c r="E207" s="953">
        <f>S167</f>
        <v>79.25</v>
      </c>
      <c r="F207" s="953"/>
      <c r="G207" s="953">
        <v>50</v>
      </c>
      <c r="H207" s="953"/>
      <c r="I207" s="953">
        <f t="shared" si="68"/>
        <v>29.25</v>
      </c>
      <c r="J207" s="953"/>
      <c r="K207" s="968" t="s">
        <v>354</v>
      </c>
      <c r="L207" s="955"/>
      <c r="M207" s="955"/>
      <c r="N207" s="955"/>
      <c r="O207" s="955"/>
      <c r="P207" s="955"/>
      <c r="Q207" s="955"/>
      <c r="R207" s="955"/>
      <c r="S207" s="955"/>
      <c r="T207" s="955"/>
      <c r="U207" s="955"/>
      <c r="V207" s="955"/>
      <c r="W207" s="956"/>
    </row>
    <row r="208" spans="1:23" ht="26.1" customHeight="1" x14ac:dyDescent="0.15">
      <c r="A208" s="942"/>
      <c r="B208" s="943"/>
      <c r="C208" s="943" t="s">
        <v>119</v>
      </c>
      <c r="D208" s="943"/>
      <c r="E208" s="953">
        <f>S169</f>
        <v>0</v>
      </c>
      <c r="F208" s="953"/>
      <c r="G208" s="953">
        <v>0</v>
      </c>
      <c r="H208" s="953"/>
      <c r="I208" s="953">
        <f t="shared" si="68"/>
        <v>0</v>
      </c>
      <c r="J208" s="953"/>
      <c r="K208" s="955"/>
      <c r="L208" s="955"/>
      <c r="M208" s="955"/>
      <c r="N208" s="955"/>
      <c r="O208" s="955"/>
      <c r="P208" s="955"/>
      <c r="Q208" s="955"/>
      <c r="R208" s="955"/>
      <c r="S208" s="955"/>
      <c r="T208" s="955"/>
      <c r="U208" s="955"/>
      <c r="V208" s="955"/>
      <c r="W208" s="956"/>
    </row>
    <row r="209" spans="1:23" ht="26.1" customHeight="1" thickBot="1" x14ac:dyDescent="0.2">
      <c r="A209" s="1007"/>
      <c r="B209" s="1008"/>
      <c r="C209" s="969" t="s">
        <v>28</v>
      </c>
      <c r="D209" s="969"/>
      <c r="E209" s="970">
        <f>SUM(E205:F208)</f>
        <v>194.32999999999998</v>
      </c>
      <c r="F209" s="970"/>
      <c r="G209" s="970">
        <f>SUM(G205:H208)</f>
        <v>202.68</v>
      </c>
      <c r="H209" s="970"/>
      <c r="I209" s="970">
        <f t="shared" si="68"/>
        <v>-8.3500000000000227</v>
      </c>
      <c r="J209" s="970"/>
      <c r="K209" s="971"/>
      <c r="L209" s="971"/>
      <c r="M209" s="971"/>
      <c r="N209" s="971"/>
      <c r="O209" s="971"/>
      <c r="P209" s="971"/>
      <c r="Q209" s="971"/>
      <c r="R209" s="971"/>
      <c r="S209" s="971"/>
      <c r="T209" s="971"/>
      <c r="U209" s="971"/>
      <c r="V209" s="971"/>
      <c r="W209" s="972"/>
    </row>
    <row r="210" spans="1:23" ht="26.1" customHeight="1" x14ac:dyDescent="0.15">
      <c r="A210" s="1048"/>
      <c r="B210" s="1049"/>
      <c r="C210" s="1049"/>
      <c r="D210" s="1049"/>
      <c r="E210" s="1049"/>
      <c r="F210" s="1049"/>
      <c r="G210" s="1049"/>
      <c r="H210" s="1049"/>
      <c r="I210" s="1049"/>
      <c r="J210" s="1049"/>
      <c r="K210" s="1049"/>
      <c r="L210" s="1049"/>
      <c r="M210" s="1049"/>
      <c r="N210" s="1049"/>
      <c r="O210" s="1049"/>
      <c r="P210" s="1049"/>
      <c r="Q210" s="1049"/>
      <c r="R210" s="1049"/>
      <c r="S210" s="1049"/>
      <c r="T210" s="1049"/>
      <c r="U210" s="1049"/>
      <c r="V210" s="1049"/>
      <c r="W210" s="1050"/>
    </row>
    <row r="211" spans="1:23" ht="26.1" customHeight="1" thickBot="1" x14ac:dyDescent="0.2">
      <c r="A211" s="782" t="s">
        <v>130</v>
      </c>
      <c r="B211" s="818"/>
      <c r="C211" s="818"/>
      <c r="D211" s="818"/>
      <c r="E211" s="818"/>
      <c r="F211" s="818"/>
      <c r="G211" s="818"/>
      <c r="H211" s="818"/>
      <c r="I211" s="818"/>
      <c r="J211" s="818"/>
      <c r="K211" s="818"/>
      <c r="L211" s="818"/>
      <c r="M211" s="818"/>
      <c r="N211" s="818"/>
      <c r="O211" s="818"/>
      <c r="P211" s="818"/>
      <c r="Q211" s="818"/>
      <c r="R211" s="818"/>
      <c r="S211" s="818"/>
      <c r="T211" s="783"/>
      <c r="U211" s="783"/>
      <c r="V211" s="783"/>
      <c r="W211" s="784"/>
    </row>
    <row r="212" spans="1:23" ht="26.1" customHeight="1" x14ac:dyDescent="0.15">
      <c r="A212" s="842" t="s">
        <v>9</v>
      </c>
      <c r="B212" s="843"/>
      <c r="C212" s="994" t="s">
        <v>56</v>
      </c>
      <c r="D212" s="933"/>
      <c r="E212" s="933"/>
      <c r="F212" s="933"/>
      <c r="G212" s="933"/>
      <c r="H212" s="933"/>
      <c r="I212" s="933"/>
      <c r="J212" s="933"/>
      <c r="K212" s="933" t="s">
        <v>131</v>
      </c>
      <c r="L212" s="933"/>
      <c r="M212" s="933"/>
      <c r="N212" s="933"/>
      <c r="O212" s="933"/>
      <c r="P212" s="933"/>
      <c r="Q212" s="933"/>
      <c r="R212" s="933"/>
      <c r="S212" s="933"/>
      <c r="T212" s="933"/>
      <c r="U212" s="933"/>
      <c r="V212" s="933"/>
      <c r="W212" s="995"/>
    </row>
    <row r="213" spans="1:23" ht="26.1" customHeight="1" x14ac:dyDescent="0.15">
      <c r="A213" s="774"/>
      <c r="B213" s="844"/>
      <c r="C213" s="916" t="s">
        <v>132</v>
      </c>
      <c r="D213" s="663"/>
      <c r="E213" s="663" t="s">
        <v>133</v>
      </c>
      <c r="F213" s="663"/>
      <c r="G213" s="663" t="s">
        <v>134</v>
      </c>
      <c r="H213" s="663"/>
      <c r="I213" s="663" t="s">
        <v>135</v>
      </c>
      <c r="J213" s="663"/>
      <c r="K213" s="663" t="s">
        <v>136</v>
      </c>
      <c r="L213" s="663"/>
      <c r="M213" s="663"/>
      <c r="N213" s="663"/>
      <c r="O213" s="663"/>
      <c r="P213" s="663"/>
      <c r="Q213" s="663"/>
      <c r="R213" s="663"/>
      <c r="S213" s="663"/>
      <c r="T213" s="663"/>
      <c r="U213" s="354" t="s">
        <v>137</v>
      </c>
      <c r="V213" s="354" t="s">
        <v>138</v>
      </c>
      <c r="W213" s="418" t="s">
        <v>35</v>
      </c>
    </row>
    <row r="214" spans="1:23" ht="26.1" customHeight="1" x14ac:dyDescent="0.15">
      <c r="A214" s="800" t="s">
        <v>21</v>
      </c>
      <c r="B214" s="663"/>
      <c r="C214" s="973">
        <v>3980</v>
      </c>
      <c r="D214" s="974"/>
      <c r="E214" s="888">
        <v>428.02</v>
      </c>
      <c r="F214" s="888"/>
      <c r="G214" s="888">
        <v>136102.1</v>
      </c>
      <c r="H214" s="888"/>
      <c r="I214" s="974">
        <v>286</v>
      </c>
      <c r="J214" s="926"/>
      <c r="K214" s="975"/>
      <c r="L214" s="976"/>
      <c r="M214" s="976"/>
      <c r="N214" s="976"/>
      <c r="O214" s="976"/>
      <c r="P214" s="976"/>
      <c r="Q214" s="976"/>
      <c r="R214" s="976"/>
      <c r="S214" s="976"/>
      <c r="T214" s="976"/>
      <c r="U214" s="644"/>
      <c r="V214" s="644"/>
      <c r="W214" s="645"/>
    </row>
    <row r="215" spans="1:23" ht="26.1" customHeight="1" x14ac:dyDescent="0.15">
      <c r="A215" s="800" t="s">
        <v>22</v>
      </c>
      <c r="B215" s="663"/>
      <c r="C215" s="1010">
        <v>94438</v>
      </c>
      <c r="D215" s="1005"/>
      <c r="E215" s="894">
        <v>703.7600000000001</v>
      </c>
      <c r="F215" s="894"/>
      <c r="G215" s="894">
        <v>752945.35</v>
      </c>
      <c r="H215" s="894"/>
      <c r="I215" s="1005">
        <v>1569</v>
      </c>
      <c r="J215" s="1006"/>
      <c r="K215" s="1011"/>
      <c r="L215" s="1012"/>
      <c r="M215" s="1012"/>
      <c r="N215" s="1012"/>
      <c r="O215" s="1012"/>
      <c r="P215" s="1012"/>
      <c r="Q215" s="1012"/>
      <c r="R215" s="1012"/>
      <c r="S215" s="1012"/>
      <c r="T215" s="1012"/>
      <c r="U215" s="646"/>
      <c r="V215" s="646"/>
      <c r="W215" s="647"/>
    </row>
    <row r="216" spans="1:23" ht="26.1" customHeight="1" x14ac:dyDescent="0.15">
      <c r="A216" s="800" t="s">
        <v>23</v>
      </c>
      <c r="B216" s="663"/>
      <c r="C216" s="1010">
        <v>7000</v>
      </c>
      <c r="D216" s="1005"/>
      <c r="E216" s="894">
        <v>221</v>
      </c>
      <c r="F216" s="894"/>
      <c r="G216" s="894">
        <v>34703</v>
      </c>
      <c r="H216" s="894"/>
      <c r="I216" s="1005">
        <v>84</v>
      </c>
      <c r="J216" s="1006"/>
      <c r="K216" s="1013"/>
      <c r="L216" s="1012"/>
      <c r="M216" s="1012"/>
      <c r="N216" s="1012"/>
      <c r="O216" s="1012"/>
      <c r="P216" s="1012"/>
      <c r="Q216" s="1012"/>
      <c r="R216" s="1012"/>
      <c r="S216" s="1012"/>
      <c r="T216" s="1012"/>
      <c r="U216" s="648"/>
      <c r="V216" s="649"/>
      <c r="W216" s="650"/>
    </row>
    <row r="217" spans="1:23" ht="26.1" customHeight="1" x14ac:dyDescent="0.15">
      <c r="A217" s="800" t="s">
        <v>24</v>
      </c>
      <c r="B217" s="663"/>
      <c r="C217" s="1010">
        <v>11891</v>
      </c>
      <c r="D217" s="1005"/>
      <c r="E217" s="894">
        <v>283.75</v>
      </c>
      <c r="F217" s="894"/>
      <c r="G217" s="894">
        <v>96341.5</v>
      </c>
      <c r="H217" s="894"/>
      <c r="I217" s="1005">
        <v>207</v>
      </c>
      <c r="J217" s="1006"/>
      <c r="K217" s="1047" t="s">
        <v>325</v>
      </c>
      <c r="L217" s="1012"/>
      <c r="M217" s="1012"/>
      <c r="N217" s="1012"/>
      <c r="O217" s="1012"/>
      <c r="P217" s="1012"/>
      <c r="Q217" s="1012"/>
      <c r="R217" s="1012"/>
      <c r="S217" s="1012"/>
      <c r="T217" s="1012"/>
      <c r="U217" s="648" t="s">
        <v>323</v>
      </c>
      <c r="V217" s="648" t="s">
        <v>324</v>
      </c>
      <c r="W217" s="650">
        <v>44015</v>
      </c>
    </row>
    <row r="218" spans="1:23" ht="26.1" customHeight="1" x14ac:dyDescent="0.15">
      <c r="A218" s="800" t="s">
        <v>25</v>
      </c>
      <c r="B218" s="663"/>
      <c r="C218" s="1010">
        <v>50</v>
      </c>
      <c r="D218" s="1005"/>
      <c r="E218" s="894">
        <v>6</v>
      </c>
      <c r="F218" s="894"/>
      <c r="G218" s="894">
        <v>1200</v>
      </c>
      <c r="H218" s="894"/>
      <c r="I218" s="1005">
        <v>6</v>
      </c>
      <c r="J218" s="1006"/>
      <c r="K218" s="1047"/>
      <c r="L218" s="1012"/>
      <c r="M218" s="1012"/>
      <c r="N218" s="1012"/>
      <c r="O218" s="1012"/>
      <c r="P218" s="1012"/>
      <c r="Q218" s="1012"/>
      <c r="R218" s="1012"/>
      <c r="S218" s="1012"/>
      <c r="T218" s="1012"/>
      <c r="U218" s="648"/>
      <c r="V218" s="648"/>
      <c r="W218" s="651"/>
    </row>
    <row r="219" spans="1:23" ht="26.1" customHeight="1" x14ac:dyDescent="0.15">
      <c r="A219" s="800" t="s">
        <v>26</v>
      </c>
      <c r="B219" s="663"/>
      <c r="C219" s="1010">
        <v>52121</v>
      </c>
      <c r="D219" s="1005"/>
      <c r="E219" s="894">
        <v>87.356059999999999</v>
      </c>
      <c r="F219" s="894"/>
      <c r="G219" s="894">
        <v>81967</v>
      </c>
      <c r="H219" s="894"/>
      <c r="I219" s="1005">
        <v>161</v>
      </c>
      <c r="J219" s="1006"/>
      <c r="K219" s="1047"/>
      <c r="L219" s="1012"/>
      <c r="M219" s="1012"/>
      <c r="N219" s="1012"/>
      <c r="O219" s="1012"/>
      <c r="P219" s="1012"/>
      <c r="Q219" s="1012"/>
      <c r="R219" s="1012"/>
      <c r="S219" s="1012"/>
      <c r="T219" s="1012"/>
      <c r="U219" s="648"/>
      <c r="V219" s="648"/>
      <c r="W219" s="651"/>
    </row>
    <row r="220" spans="1:23" ht="25.5" customHeight="1" x14ac:dyDescent="0.15">
      <c r="A220" s="800" t="s">
        <v>27</v>
      </c>
      <c r="B220" s="663"/>
      <c r="C220" s="1010">
        <v>14490</v>
      </c>
      <c r="D220" s="1005"/>
      <c r="E220" s="894">
        <v>53.461990802242198</v>
      </c>
      <c r="F220" s="894"/>
      <c r="G220" s="894">
        <v>53164.5</v>
      </c>
      <c r="H220" s="894"/>
      <c r="I220" s="1005">
        <v>89</v>
      </c>
      <c r="J220" s="1006"/>
      <c r="K220" s="1011" t="s">
        <v>355</v>
      </c>
      <c r="L220" s="1012"/>
      <c r="M220" s="1012"/>
      <c r="N220" s="1012"/>
      <c r="O220" s="1012"/>
      <c r="P220" s="1012"/>
      <c r="Q220" s="1012"/>
      <c r="R220" s="1012"/>
      <c r="S220" s="1012"/>
      <c r="T220" s="1012"/>
      <c r="U220" s="646" t="s">
        <v>356</v>
      </c>
      <c r="V220" s="646" t="s">
        <v>357</v>
      </c>
      <c r="W220" s="647" t="s">
        <v>358</v>
      </c>
    </row>
    <row r="221" spans="1:23" ht="26.1" customHeight="1" thickBot="1" x14ac:dyDescent="0.2">
      <c r="A221" s="801" t="s">
        <v>28</v>
      </c>
      <c r="B221" s="802"/>
      <c r="C221" s="1051">
        <f>SUM(C214:D220)</f>
        <v>183970</v>
      </c>
      <c r="D221" s="1052"/>
      <c r="E221" s="901">
        <f>SUM(E214:F220)</f>
        <v>1783.3480508022424</v>
      </c>
      <c r="F221" s="901"/>
      <c r="G221" s="901">
        <f>SUM(G214:H220)</f>
        <v>1156423.45</v>
      </c>
      <c r="H221" s="901"/>
      <c r="I221" s="1052">
        <f>SUM(I214:J220)</f>
        <v>2402</v>
      </c>
      <c r="J221" s="1053"/>
      <c r="K221" s="1054"/>
      <c r="L221" s="1055"/>
      <c r="M221" s="1055"/>
      <c r="N221" s="1055"/>
      <c r="O221" s="1055"/>
      <c r="P221" s="1055"/>
      <c r="Q221" s="1055"/>
      <c r="R221" s="1055"/>
      <c r="S221" s="1055"/>
      <c r="T221" s="1055"/>
      <c r="U221" s="652"/>
      <c r="V221" s="652"/>
      <c r="W221" s="653"/>
    </row>
    <row r="222" spans="1:23" ht="26.1" customHeight="1" x14ac:dyDescent="0.15">
      <c r="A222" s="665"/>
      <c r="B222" s="666"/>
      <c r="C222" s="666"/>
      <c r="D222" s="666"/>
      <c r="E222" s="666"/>
      <c r="F222" s="666"/>
      <c r="G222" s="666"/>
      <c r="H222" s="666"/>
      <c r="I222" s="666"/>
      <c r="J222" s="666"/>
      <c r="K222" s="666"/>
      <c r="L222" s="666"/>
      <c r="M222" s="666"/>
      <c r="N222" s="666"/>
      <c r="O222" s="666"/>
      <c r="P222" s="666"/>
      <c r="Q222" s="666"/>
      <c r="R222" s="666"/>
      <c r="S222" s="666"/>
      <c r="T222" s="666"/>
      <c r="U222" s="666"/>
      <c r="V222" s="666"/>
      <c r="W222" s="993"/>
    </row>
    <row r="223" spans="1:23" ht="26.1" customHeight="1" thickBot="1" x14ac:dyDescent="0.2">
      <c r="A223" s="674" t="s">
        <v>139</v>
      </c>
      <c r="B223" s="675"/>
      <c r="C223" s="675"/>
      <c r="D223" s="675"/>
      <c r="E223" s="675"/>
      <c r="F223" s="675"/>
      <c r="G223" s="675"/>
      <c r="H223" s="675"/>
      <c r="I223" s="675"/>
      <c r="J223" s="675"/>
      <c r="K223" s="675"/>
      <c r="L223" s="675"/>
      <c r="M223" s="675"/>
      <c r="N223" s="675"/>
      <c r="O223" s="675"/>
      <c r="P223" s="675"/>
      <c r="Q223" s="675"/>
      <c r="R223" s="675"/>
      <c r="S223" s="675"/>
      <c r="T223" s="675"/>
      <c r="U223" s="675"/>
      <c r="V223" s="675"/>
      <c r="W223" s="676"/>
    </row>
    <row r="224" spans="1:23" ht="26.1" customHeight="1" x14ac:dyDescent="0.15">
      <c r="A224" s="1003" t="s">
        <v>9</v>
      </c>
      <c r="B224" s="994"/>
      <c r="C224" s="882" t="s">
        <v>39</v>
      </c>
      <c r="D224" s="882"/>
      <c r="E224" s="882"/>
      <c r="F224" s="882"/>
      <c r="G224" s="882"/>
      <c r="H224" s="882"/>
      <c r="I224" s="882"/>
      <c r="J224" s="882"/>
      <c r="K224" s="882"/>
      <c r="L224" s="882"/>
      <c r="M224" s="881" t="s">
        <v>140</v>
      </c>
      <c r="N224" s="882"/>
      <c r="O224" s="882"/>
      <c r="P224" s="882"/>
      <c r="Q224" s="882"/>
      <c r="R224" s="882"/>
      <c r="S224" s="882"/>
      <c r="T224" s="882"/>
      <c r="U224" s="882"/>
      <c r="V224" s="882"/>
      <c r="W224" s="1004"/>
    </row>
    <row r="225" spans="1:23" ht="26.25" customHeight="1" x14ac:dyDescent="0.15">
      <c r="A225" s="800" t="s">
        <v>21</v>
      </c>
      <c r="B225" s="663"/>
      <c r="C225" s="997" t="s">
        <v>229</v>
      </c>
      <c r="D225" s="998"/>
      <c r="E225" s="998"/>
      <c r="F225" s="998"/>
      <c r="G225" s="998"/>
      <c r="H225" s="998"/>
      <c r="I225" s="998"/>
      <c r="J225" s="998"/>
      <c r="K225" s="998"/>
      <c r="L225" s="998"/>
      <c r="M225" s="997" t="s">
        <v>281</v>
      </c>
      <c r="N225" s="998"/>
      <c r="O225" s="998"/>
      <c r="P225" s="998"/>
      <c r="Q225" s="998"/>
      <c r="R225" s="998"/>
      <c r="S225" s="998"/>
      <c r="T225" s="998"/>
      <c r="U225" s="998"/>
      <c r="V225" s="998"/>
      <c r="W225" s="999"/>
    </row>
    <row r="226" spans="1:23" ht="25.5" customHeight="1" x14ac:dyDescent="0.15">
      <c r="A226" s="800" t="s">
        <v>22</v>
      </c>
      <c r="B226" s="663"/>
      <c r="C226" s="997" t="s">
        <v>288</v>
      </c>
      <c r="D226" s="998"/>
      <c r="E226" s="998"/>
      <c r="F226" s="998"/>
      <c r="G226" s="998"/>
      <c r="H226" s="998"/>
      <c r="I226" s="998"/>
      <c r="J226" s="998"/>
      <c r="K226" s="998"/>
      <c r="L226" s="998"/>
      <c r="M226" s="997" t="s">
        <v>289</v>
      </c>
      <c r="N226" s="998"/>
      <c r="O226" s="998"/>
      <c r="P226" s="998"/>
      <c r="Q226" s="998"/>
      <c r="R226" s="998"/>
      <c r="S226" s="998"/>
      <c r="T226" s="998"/>
      <c r="U226" s="998"/>
      <c r="V226" s="998"/>
      <c r="W226" s="999"/>
    </row>
    <row r="227" spans="1:23" ht="26.1" customHeight="1" x14ac:dyDescent="0.15">
      <c r="A227" s="800" t="s">
        <v>23</v>
      </c>
      <c r="B227" s="663"/>
      <c r="C227" s="997" t="s">
        <v>302</v>
      </c>
      <c r="D227" s="998"/>
      <c r="E227" s="998"/>
      <c r="F227" s="998"/>
      <c r="G227" s="998"/>
      <c r="H227" s="998"/>
      <c r="I227" s="998"/>
      <c r="J227" s="998"/>
      <c r="K227" s="998"/>
      <c r="L227" s="998"/>
      <c r="M227" s="997" t="s">
        <v>303</v>
      </c>
      <c r="N227" s="998"/>
      <c r="O227" s="998"/>
      <c r="P227" s="998"/>
      <c r="Q227" s="998"/>
      <c r="R227" s="998"/>
      <c r="S227" s="998"/>
      <c r="T227" s="998"/>
      <c r="U227" s="998"/>
      <c r="V227" s="998"/>
      <c r="W227" s="999"/>
    </row>
    <row r="228" spans="1:23" ht="26.1" customHeight="1" x14ac:dyDescent="0.15">
      <c r="A228" s="800" t="s">
        <v>24</v>
      </c>
      <c r="B228" s="663"/>
      <c r="C228" s="997" t="s">
        <v>311</v>
      </c>
      <c r="D228" s="998"/>
      <c r="E228" s="998"/>
      <c r="F228" s="998"/>
      <c r="G228" s="998"/>
      <c r="H228" s="998"/>
      <c r="I228" s="998"/>
      <c r="J228" s="998"/>
      <c r="K228" s="998"/>
      <c r="L228" s="998"/>
      <c r="M228" s="997" t="s">
        <v>312</v>
      </c>
      <c r="N228" s="998"/>
      <c r="O228" s="998"/>
      <c r="P228" s="998"/>
      <c r="Q228" s="998"/>
      <c r="R228" s="998"/>
      <c r="S228" s="998"/>
      <c r="T228" s="998"/>
      <c r="U228" s="998"/>
      <c r="V228" s="998"/>
      <c r="W228" s="999"/>
    </row>
    <row r="229" spans="1:23" ht="26.1" customHeight="1" x14ac:dyDescent="0.15">
      <c r="A229" s="800" t="s">
        <v>25</v>
      </c>
      <c r="B229" s="663"/>
      <c r="C229" s="997" t="s">
        <v>327</v>
      </c>
      <c r="D229" s="998"/>
      <c r="E229" s="998"/>
      <c r="F229" s="998"/>
      <c r="G229" s="998"/>
      <c r="H229" s="998"/>
      <c r="I229" s="998"/>
      <c r="J229" s="998"/>
      <c r="K229" s="998"/>
      <c r="L229" s="998"/>
      <c r="M229" s="997" t="s">
        <v>328</v>
      </c>
      <c r="N229" s="998"/>
      <c r="O229" s="998"/>
      <c r="P229" s="998"/>
      <c r="Q229" s="998"/>
      <c r="R229" s="998"/>
      <c r="S229" s="998"/>
      <c r="T229" s="998"/>
      <c r="U229" s="998"/>
      <c r="V229" s="998"/>
      <c r="W229" s="999"/>
    </row>
    <row r="230" spans="1:23" ht="26.1" customHeight="1" x14ac:dyDescent="0.15">
      <c r="A230" s="800" t="s">
        <v>26</v>
      </c>
      <c r="B230" s="663"/>
      <c r="C230" s="997" t="s">
        <v>329</v>
      </c>
      <c r="D230" s="998"/>
      <c r="E230" s="998"/>
      <c r="F230" s="998"/>
      <c r="G230" s="998"/>
      <c r="H230" s="998"/>
      <c r="I230" s="998"/>
      <c r="J230" s="998"/>
      <c r="K230" s="998"/>
      <c r="L230" s="998"/>
      <c r="M230" s="997" t="s">
        <v>330</v>
      </c>
      <c r="N230" s="998"/>
      <c r="O230" s="998"/>
      <c r="P230" s="998"/>
      <c r="Q230" s="998"/>
      <c r="R230" s="998"/>
      <c r="S230" s="998"/>
      <c r="T230" s="998"/>
      <c r="U230" s="998"/>
      <c r="V230" s="998"/>
      <c r="W230" s="999"/>
    </row>
    <row r="231" spans="1:23" ht="26.1" customHeight="1" thickBot="1" x14ac:dyDescent="0.2">
      <c r="A231" s="801" t="s">
        <v>27</v>
      </c>
      <c r="B231" s="802"/>
      <c r="C231" s="978" t="s">
        <v>342</v>
      </c>
      <c r="D231" s="979"/>
      <c r="E231" s="979"/>
      <c r="F231" s="979"/>
      <c r="G231" s="979"/>
      <c r="H231" s="979"/>
      <c r="I231" s="979"/>
      <c r="J231" s="979"/>
      <c r="K231" s="979"/>
      <c r="L231" s="979"/>
      <c r="M231" s="978" t="s">
        <v>343</v>
      </c>
      <c r="N231" s="979"/>
      <c r="O231" s="979"/>
      <c r="P231" s="979"/>
      <c r="Q231" s="979"/>
      <c r="R231" s="979"/>
      <c r="S231" s="979"/>
      <c r="T231" s="979"/>
      <c r="U231" s="979"/>
      <c r="V231" s="979"/>
      <c r="W231" s="980"/>
    </row>
    <row r="232" spans="1:23" ht="26.1" customHeight="1" x14ac:dyDescent="0.15">
      <c r="A232" s="665"/>
      <c r="B232" s="666"/>
      <c r="C232" s="666"/>
      <c r="D232" s="666"/>
      <c r="E232" s="666"/>
      <c r="F232" s="666"/>
      <c r="G232" s="666"/>
      <c r="H232" s="666"/>
      <c r="I232" s="666"/>
      <c r="J232" s="666"/>
      <c r="K232" s="666"/>
      <c r="L232" s="666"/>
      <c r="M232" s="666"/>
      <c r="N232" s="666"/>
      <c r="O232" s="666"/>
      <c r="P232" s="666"/>
      <c r="Q232" s="666"/>
      <c r="R232" s="666"/>
      <c r="S232" s="666"/>
      <c r="T232" s="666"/>
      <c r="U232" s="666"/>
      <c r="V232" s="666"/>
      <c r="W232" s="993"/>
    </row>
    <row r="233" spans="1:23" ht="26.1" customHeight="1" x14ac:dyDescent="0.15">
      <c r="A233" s="674" t="s">
        <v>141</v>
      </c>
      <c r="B233" s="675"/>
      <c r="C233" s="675"/>
      <c r="D233" s="675"/>
      <c r="E233" s="675"/>
      <c r="F233" s="675"/>
      <c r="G233" s="675"/>
      <c r="H233" s="675"/>
      <c r="I233" s="675"/>
      <c r="J233" s="675"/>
      <c r="K233" s="675"/>
      <c r="L233" s="675"/>
      <c r="M233" s="675"/>
      <c r="N233" s="675"/>
      <c r="O233" s="675"/>
      <c r="P233" s="675"/>
      <c r="Q233" s="675"/>
      <c r="R233" s="675"/>
      <c r="S233" s="675"/>
      <c r="T233" s="675"/>
      <c r="U233" s="675"/>
      <c r="V233" s="675"/>
      <c r="W233" s="676"/>
    </row>
    <row r="234" spans="1:23" ht="26.1" customHeight="1" thickBot="1" x14ac:dyDescent="0.2">
      <c r="A234" s="782" t="s">
        <v>142</v>
      </c>
      <c r="B234" s="818"/>
      <c r="C234" s="818"/>
      <c r="D234" s="818"/>
      <c r="E234" s="818"/>
      <c r="F234" s="818"/>
      <c r="G234" s="818"/>
      <c r="H234" s="818"/>
      <c r="I234" s="818"/>
      <c r="J234" s="818"/>
      <c r="K234" s="818"/>
      <c r="L234" s="818"/>
      <c r="M234" s="818"/>
      <c r="N234" s="818"/>
      <c r="O234" s="818"/>
      <c r="P234" s="818"/>
      <c r="Q234" s="818"/>
      <c r="R234" s="818"/>
      <c r="S234" s="818"/>
      <c r="T234" s="783"/>
      <c r="U234" s="783"/>
      <c r="V234" s="783"/>
      <c r="W234" s="784"/>
    </row>
    <row r="235" spans="1:23" ht="26.1" customHeight="1" x14ac:dyDescent="0.15">
      <c r="A235" s="422" t="s">
        <v>143</v>
      </c>
      <c r="B235" s="977" t="s">
        <v>144</v>
      </c>
      <c r="C235" s="977"/>
      <c r="D235" s="977" t="s">
        <v>145</v>
      </c>
      <c r="E235" s="977"/>
      <c r="F235" s="977"/>
      <c r="G235" s="977"/>
      <c r="H235" s="977"/>
      <c r="I235" s="881" t="s">
        <v>146</v>
      </c>
      <c r="J235" s="882"/>
      <c r="K235" s="882"/>
      <c r="L235" s="882"/>
      <c r="M235" s="882"/>
      <c r="N235" s="882"/>
      <c r="O235" s="882"/>
      <c r="P235" s="882"/>
      <c r="Q235" s="882"/>
      <c r="R235" s="882"/>
      <c r="S235" s="883"/>
      <c r="T235" s="420" t="s">
        <v>33</v>
      </c>
      <c r="U235" s="420" t="s">
        <v>34</v>
      </c>
      <c r="V235" s="420" t="s">
        <v>147</v>
      </c>
      <c r="W235" s="421" t="s">
        <v>35</v>
      </c>
    </row>
    <row r="236" spans="1:23" ht="25.5" customHeight="1" x14ac:dyDescent="0.15">
      <c r="A236" s="423">
        <v>1</v>
      </c>
      <c r="B236" s="989"/>
      <c r="C236" s="990"/>
      <c r="D236" s="981"/>
      <c r="E236" s="981"/>
      <c r="F236" s="981"/>
      <c r="G236" s="981"/>
      <c r="H236" s="981"/>
      <c r="I236" s="982"/>
      <c r="J236" s="983"/>
      <c r="K236" s="983"/>
      <c r="L236" s="983"/>
      <c r="M236" s="983"/>
      <c r="N236" s="983"/>
      <c r="O236" s="983"/>
      <c r="P236" s="983"/>
      <c r="Q236" s="983"/>
      <c r="R236" s="983"/>
      <c r="S236" s="984"/>
      <c r="T236" s="442"/>
      <c r="U236" s="443"/>
      <c r="V236" s="442"/>
      <c r="W236" s="444"/>
    </row>
    <row r="237" spans="1:23" ht="25.5" customHeight="1" x14ac:dyDescent="0.15">
      <c r="A237" s="423">
        <v>2</v>
      </c>
      <c r="B237" s="991"/>
      <c r="C237" s="992"/>
      <c r="D237" s="985"/>
      <c r="E237" s="985"/>
      <c r="F237" s="985"/>
      <c r="G237" s="985"/>
      <c r="H237" s="985"/>
      <c r="I237" s="986"/>
      <c r="J237" s="987"/>
      <c r="K237" s="987"/>
      <c r="L237" s="987"/>
      <c r="M237" s="987"/>
      <c r="N237" s="987"/>
      <c r="O237" s="987"/>
      <c r="P237" s="987"/>
      <c r="Q237" s="987"/>
      <c r="R237" s="987"/>
      <c r="S237" s="988"/>
      <c r="T237" s="445"/>
      <c r="U237" s="446"/>
      <c r="V237" s="445"/>
      <c r="W237" s="447"/>
    </row>
    <row r="238" spans="1:23" ht="25.5" customHeight="1" thickBot="1" x14ac:dyDescent="0.2">
      <c r="A238" s="423">
        <v>3</v>
      </c>
      <c r="B238" s="991"/>
      <c r="C238" s="992"/>
      <c r="D238" s="991"/>
      <c r="E238" s="996"/>
      <c r="F238" s="996"/>
      <c r="G238" s="996"/>
      <c r="H238" s="992"/>
      <c r="I238" s="986"/>
      <c r="J238" s="987"/>
      <c r="K238" s="987"/>
      <c r="L238" s="987"/>
      <c r="M238" s="987"/>
      <c r="N238" s="987"/>
      <c r="O238" s="987"/>
      <c r="P238" s="987"/>
      <c r="Q238" s="987"/>
      <c r="R238" s="987"/>
      <c r="S238" s="988"/>
      <c r="T238" s="445"/>
      <c r="U238" s="446"/>
      <c r="V238" s="445"/>
      <c r="W238" s="447"/>
    </row>
    <row r="239" spans="1:23" ht="25.5" customHeight="1" x14ac:dyDescent="0.15">
      <c r="A239" s="665"/>
      <c r="B239" s="666"/>
      <c r="C239" s="666"/>
      <c r="D239" s="666"/>
      <c r="E239" s="666"/>
      <c r="F239" s="666"/>
      <c r="G239" s="666"/>
      <c r="H239" s="666"/>
      <c r="I239" s="666"/>
      <c r="J239" s="666"/>
      <c r="K239" s="666"/>
      <c r="L239" s="666"/>
      <c r="M239" s="666"/>
      <c r="N239" s="666"/>
      <c r="O239" s="666"/>
      <c r="P239" s="666"/>
      <c r="Q239" s="666"/>
      <c r="R239" s="666"/>
      <c r="S239" s="666"/>
      <c r="T239" s="666"/>
      <c r="U239" s="666"/>
      <c r="V239" s="666"/>
      <c r="W239" s="993"/>
    </row>
    <row r="240" spans="1:23" ht="25.5" customHeight="1" thickBot="1" x14ac:dyDescent="0.2">
      <c r="A240" s="782" t="s">
        <v>148</v>
      </c>
      <c r="B240" s="818"/>
      <c r="C240" s="818"/>
      <c r="D240" s="818"/>
      <c r="E240" s="818"/>
      <c r="F240" s="818"/>
      <c r="G240" s="818"/>
      <c r="H240" s="818"/>
      <c r="I240" s="818"/>
      <c r="J240" s="818"/>
      <c r="K240" s="818"/>
      <c r="L240" s="818"/>
      <c r="M240" s="818"/>
      <c r="N240" s="818"/>
      <c r="O240" s="818"/>
      <c r="P240" s="818"/>
      <c r="Q240" s="818"/>
      <c r="R240" s="818"/>
      <c r="S240" s="818"/>
      <c r="T240" s="783"/>
      <c r="U240" s="783"/>
      <c r="V240" s="783"/>
      <c r="W240" s="784"/>
    </row>
    <row r="241" spans="1:23" ht="25.5" customHeight="1" x14ac:dyDescent="0.15">
      <c r="A241" s="422" t="s">
        <v>143</v>
      </c>
      <c r="B241" s="977" t="s">
        <v>144</v>
      </c>
      <c r="C241" s="977"/>
      <c r="D241" s="977" t="s">
        <v>145</v>
      </c>
      <c r="E241" s="977"/>
      <c r="F241" s="977"/>
      <c r="G241" s="977" t="s">
        <v>149</v>
      </c>
      <c r="H241" s="977"/>
      <c r="I241" s="977"/>
      <c r="J241" s="977"/>
      <c r="K241" s="881" t="s">
        <v>32</v>
      </c>
      <c r="L241" s="882"/>
      <c r="M241" s="882"/>
      <c r="N241" s="882"/>
      <c r="O241" s="882"/>
      <c r="P241" s="882"/>
      <c r="Q241" s="882"/>
      <c r="R241" s="882"/>
      <c r="S241" s="883"/>
      <c r="T241" s="420" t="s">
        <v>33</v>
      </c>
      <c r="U241" s="420" t="s">
        <v>34</v>
      </c>
      <c r="V241" s="420" t="s">
        <v>147</v>
      </c>
      <c r="W241" s="421" t="s">
        <v>35</v>
      </c>
    </row>
    <row r="242" spans="1:23" ht="25.5" customHeight="1" x14ac:dyDescent="0.15">
      <c r="A242" s="423">
        <v>1</v>
      </c>
      <c r="B242" s="989"/>
      <c r="C242" s="990"/>
      <c r="D242" s="989"/>
      <c r="E242" s="1000"/>
      <c r="F242" s="990"/>
      <c r="G242" s="989"/>
      <c r="H242" s="1000"/>
      <c r="I242" s="1000"/>
      <c r="J242" s="990"/>
      <c r="K242" s="1001"/>
      <c r="L242" s="983"/>
      <c r="M242" s="983"/>
      <c r="N242" s="983"/>
      <c r="O242" s="983"/>
      <c r="P242" s="983"/>
      <c r="Q242" s="983"/>
      <c r="R242" s="983"/>
      <c r="S242" s="983"/>
      <c r="T242" s="442"/>
      <c r="U242" s="442"/>
      <c r="V242" s="442"/>
      <c r="W242" s="444"/>
    </row>
    <row r="243" spans="1:23" ht="25.5" customHeight="1" x14ac:dyDescent="0.15">
      <c r="A243" s="423">
        <v>2</v>
      </c>
      <c r="B243" s="991"/>
      <c r="C243" s="992"/>
      <c r="D243" s="991"/>
      <c r="E243" s="996"/>
      <c r="F243" s="992"/>
      <c r="G243" s="991"/>
      <c r="H243" s="996"/>
      <c r="I243" s="996"/>
      <c r="J243" s="992"/>
      <c r="K243" s="1002"/>
      <c r="L243" s="987"/>
      <c r="M243" s="987"/>
      <c r="N243" s="987"/>
      <c r="O243" s="987"/>
      <c r="P243" s="987"/>
      <c r="Q243" s="987"/>
      <c r="R243" s="987"/>
      <c r="S243" s="987"/>
      <c r="T243" s="445"/>
      <c r="U243" s="448"/>
      <c r="V243" s="445"/>
      <c r="W243" s="447"/>
    </row>
    <row r="244" spans="1:23" ht="25.5" customHeight="1" thickBot="1" x14ac:dyDescent="0.2">
      <c r="A244" s="423">
        <v>3</v>
      </c>
      <c r="B244" s="991"/>
      <c r="C244" s="992"/>
      <c r="D244" s="991"/>
      <c r="E244" s="996"/>
      <c r="F244" s="992"/>
      <c r="G244" s="991"/>
      <c r="H244" s="996"/>
      <c r="I244" s="996"/>
      <c r="J244" s="992"/>
      <c r="K244" s="1002"/>
      <c r="L244" s="987"/>
      <c r="M244" s="987"/>
      <c r="N244" s="987"/>
      <c r="O244" s="987"/>
      <c r="P244" s="987"/>
      <c r="Q244" s="987"/>
      <c r="R244" s="987"/>
      <c r="S244" s="987"/>
      <c r="T244" s="445"/>
      <c r="U244" s="445"/>
      <c r="V244" s="445"/>
      <c r="W244" s="447"/>
    </row>
    <row r="245" spans="1:23" ht="26.1" customHeight="1" x14ac:dyDescent="0.15">
      <c r="A245" s="665"/>
      <c r="B245" s="666"/>
      <c r="C245" s="666"/>
      <c r="D245" s="666"/>
      <c r="E245" s="666"/>
      <c r="F245" s="666"/>
      <c r="G245" s="666"/>
      <c r="H245" s="666"/>
      <c r="I245" s="666"/>
      <c r="J245" s="666"/>
      <c r="K245" s="666"/>
      <c r="L245" s="666"/>
      <c r="M245" s="666"/>
      <c r="N245" s="666"/>
      <c r="O245" s="666"/>
      <c r="P245" s="666"/>
      <c r="Q245" s="666"/>
      <c r="R245" s="666"/>
      <c r="S245" s="666"/>
      <c r="T245" s="666"/>
      <c r="U245" s="666"/>
      <c r="V245" s="666"/>
      <c r="W245" s="993"/>
    </row>
    <row r="246" spans="1:23" ht="26.1" customHeight="1" thickBot="1" x14ac:dyDescent="0.2">
      <c r="A246" s="674" t="s">
        <v>150</v>
      </c>
      <c r="B246" s="675"/>
      <c r="C246" s="675"/>
      <c r="D246" s="675"/>
      <c r="E246" s="675"/>
      <c r="F246" s="675"/>
      <c r="G246" s="675"/>
      <c r="H246" s="675"/>
      <c r="I246" s="675"/>
      <c r="J246" s="675"/>
      <c r="K246" s="675"/>
      <c r="L246" s="675"/>
      <c r="M246" s="675"/>
      <c r="N246" s="675"/>
      <c r="O246" s="675"/>
      <c r="P246" s="675"/>
      <c r="Q246" s="675"/>
      <c r="R246" s="675"/>
      <c r="S246" s="675"/>
      <c r="T246" s="675"/>
      <c r="U246" s="675"/>
      <c r="V246" s="675"/>
      <c r="W246" s="676"/>
    </row>
    <row r="247" spans="1:23" ht="26.1" customHeight="1" x14ac:dyDescent="0.15">
      <c r="A247" s="753" t="s">
        <v>225</v>
      </c>
      <c r="B247" s="754"/>
      <c r="C247" s="439" t="s">
        <v>22</v>
      </c>
      <c r="D247" s="439" t="s">
        <v>26</v>
      </c>
      <c r="E247" s="439" t="s">
        <v>23</v>
      </c>
      <c r="F247" s="439" t="s">
        <v>24</v>
      </c>
      <c r="G247" s="439" t="s">
        <v>21</v>
      </c>
      <c r="H247" s="439" t="s">
        <v>25</v>
      </c>
      <c r="I247" s="713"/>
      <c r="J247" s="714"/>
      <c r="K247" s="714"/>
      <c r="L247" s="714"/>
      <c r="M247" s="714"/>
      <c r="N247" s="714"/>
      <c r="O247" s="715"/>
      <c r="P247" s="749"/>
      <c r="Q247" s="722"/>
      <c r="R247" s="723"/>
      <c r="S247" s="723"/>
      <c r="T247" s="723"/>
      <c r="U247" s="723"/>
      <c r="V247" s="723"/>
      <c r="W247" s="724"/>
    </row>
    <row r="248" spans="1:23" ht="26.1" customHeight="1" x14ac:dyDescent="0.15">
      <c r="A248" s="709" t="s">
        <v>221</v>
      </c>
      <c r="B248" s="429" t="s">
        <v>222</v>
      </c>
      <c r="C248" s="432">
        <v>1000</v>
      </c>
      <c r="D248" s="432">
        <v>500</v>
      </c>
      <c r="E248" s="432">
        <v>300</v>
      </c>
      <c r="F248" s="433">
        <v>300</v>
      </c>
      <c r="G248" s="433">
        <v>800</v>
      </c>
      <c r="H248" s="433">
        <v>500</v>
      </c>
      <c r="I248" s="716"/>
      <c r="J248" s="717"/>
      <c r="K248" s="717"/>
      <c r="L248" s="717"/>
      <c r="M248" s="717"/>
      <c r="N248" s="717"/>
      <c r="O248" s="718"/>
      <c r="P248" s="744"/>
      <c r="Q248" s="725"/>
      <c r="R248" s="726"/>
      <c r="S248" s="726"/>
      <c r="T248" s="726"/>
      <c r="U248" s="726"/>
      <c r="V248" s="726"/>
      <c r="W248" s="727"/>
    </row>
    <row r="249" spans="1:23" ht="26.1" customHeight="1" x14ac:dyDescent="0.15">
      <c r="A249" s="710"/>
      <c r="B249" s="429" t="s">
        <v>223</v>
      </c>
      <c r="C249" s="432">
        <v>4970</v>
      </c>
      <c r="D249" s="432">
        <v>34697</v>
      </c>
      <c r="E249" s="432">
        <v>362</v>
      </c>
      <c r="F249" s="433">
        <v>278</v>
      </c>
      <c r="G249" s="433">
        <v>0</v>
      </c>
      <c r="H249" s="433">
        <v>0</v>
      </c>
      <c r="I249" s="716"/>
      <c r="J249" s="717"/>
      <c r="K249" s="717"/>
      <c r="L249" s="717"/>
      <c r="M249" s="717"/>
      <c r="N249" s="717"/>
      <c r="O249" s="718"/>
      <c r="P249" s="744"/>
      <c r="Q249" s="725"/>
      <c r="R249" s="726"/>
      <c r="S249" s="726"/>
      <c r="T249" s="726"/>
      <c r="U249" s="726"/>
      <c r="V249" s="726"/>
      <c r="W249" s="727"/>
    </row>
    <row r="250" spans="1:23" ht="26.1" customHeight="1" x14ac:dyDescent="0.15">
      <c r="A250" s="711"/>
      <c r="B250" s="431" t="s">
        <v>226</v>
      </c>
      <c r="C250" s="436">
        <f t="shared" ref="C250:H250" si="69">C249/C248</f>
        <v>4.97</v>
      </c>
      <c r="D250" s="436">
        <f t="shared" si="69"/>
        <v>69.394000000000005</v>
      </c>
      <c r="E250" s="436">
        <f t="shared" si="69"/>
        <v>1.2066666666666668</v>
      </c>
      <c r="F250" s="436">
        <f t="shared" si="69"/>
        <v>0.92666666666666664</v>
      </c>
      <c r="G250" s="436">
        <f t="shared" si="69"/>
        <v>0</v>
      </c>
      <c r="H250" s="436">
        <f t="shared" si="69"/>
        <v>0</v>
      </c>
      <c r="I250" s="716"/>
      <c r="J250" s="717"/>
      <c r="K250" s="717"/>
      <c r="L250" s="717"/>
      <c r="M250" s="717"/>
      <c r="N250" s="717"/>
      <c r="O250" s="718"/>
      <c r="P250" s="744"/>
      <c r="Q250" s="725"/>
      <c r="R250" s="726"/>
      <c r="S250" s="726"/>
      <c r="T250" s="726"/>
      <c r="U250" s="726"/>
      <c r="V250" s="726"/>
      <c r="W250" s="727"/>
    </row>
    <row r="251" spans="1:23" ht="26.1" customHeight="1" x14ac:dyDescent="0.15">
      <c r="A251" s="709" t="s">
        <v>151</v>
      </c>
      <c r="B251" s="429" t="s">
        <v>222</v>
      </c>
      <c r="C251" s="432">
        <v>800</v>
      </c>
      <c r="D251" s="432">
        <v>500</v>
      </c>
      <c r="E251" s="432">
        <v>500</v>
      </c>
      <c r="F251" s="433">
        <v>500</v>
      </c>
      <c r="G251" s="433">
        <v>1000</v>
      </c>
      <c r="H251" s="433">
        <v>300</v>
      </c>
      <c r="I251" s="716"/>
      <c r="J251" s="717"/>
      <c r="K251" s="717"/>
      <c r="L251" s="717"/>
      <c r="M251" s="717"/>
      <c r="N251" s="717"/>
      <c r="O251" s="718"/>
      <c r="P251" s="744"/>
      <c r="Q251" s="725"/>
      <c r="R251" s="726"/>
      <c r="S251" s="726"/>
      <c r="T251" s="726"/>
      <c r="U251" s="726"/>
      <c r="V251" s="726"/>
      <c r="W251" s="727"/>
    </row>
    <row r="252" spans="1:23" ht="26.1" customHeight="1" x14ac:dyDescent="0.15">
      <c r="A252" s="710"/>
      <c r="B252" s="429" t="s">
        <v>223</v>
      </c>
      <c r="C252" s="432">
        <v>3122</v>
      </c>
      <c r="D252" s="432">
        <v>3469</v>
      </c>
      <c r="E252" s="432">
        <v>301</v>
      </c>
      <c r="F252" s="433">
        <v>725</v>
      </c>
      <c r="G252" s="433">
        <v>7739</v>
      </c>
      <c r="H252" s="433">
        <v>0</v>
      </c>
      <c r="I252" s="719"/>
      <c r="J252" s="720"/>
      <c r="K252" s="720"/>
      <c r="L252" s="720"/>
      <c r="M252" s="720"/>
      <c r="N252" s="720"/>
      <c r="O252" s="721"/>
      <c r="P252" s="744"/>
      <c r="Q252" s="728"/>
      <c r="R252" s="729"/>
      <c r="S252" s="729"/>
      <c r="T252" s="729"/>
      <c r="U252" s="729"/>
      <c r="V252" s="729"/>
      <c r="W252" s="730"/>
    </row>
    <row r="253" spans="1:23" ht="26.1" customHeight="1" x14ac:dyDescent="0.15">
      <c r="A253" s="711"/>
      <c r="B253" s="431" t="s">
        <v>226</v>
      </c>
      <c r="C253" s="436">
        <f>C252/C251</f>
        <v>3.9024999999999999</v>
      </c>
      <c r="D253" s="436">
        <f t="shared" ref="D253" si="70">D252/D251</f>
        <v>6.9379999999999997</v>
      </c>
      <c r="E253" s="436">
        <f t="shared" ref="E253" si="71">E252/E251</f>
        <v>0.60199999999999998</v>
      </c>
      <c r="F253" s="436">
        <f t="shared" ref="F253" si="72">F252/F251</f>
        <v>1.45</v>
      </c>
      <c r="G253" s="436">
        <f t="shared" ref="G253" si="73">G252/G251</f>
        <v>7.7389999999999999</v>
      </c>
      <c r="H253" s="436">
        <f t="shared" ref="H253" si="74">H252/H251</f>
        <v>0</v>
      </c>
      <c r="I253" s="750"/>
      <c r="J253" s="751"/>
      <c r="K253" s="751"/>
      <c r="L253" s="751"/>
      <c r="M253" s="751"/>
      <c r="N253" s="751"/>
      <c r="O253" s="751"/>
      <c r="P253" s="744"/>
      <c r="Q253" s="751"/>
      <c r="R253" s="751"/>
      <c r="S253" s="751"/>
      <c r="T253" s="751"/>
      <c r="U253" s="751"/>
      <c r="V253" s="751"/>
      <c r="W253" s="752"/>
    </row>
    <row r="254" spans="1:23" ht="26.1" customHeight="1" x14ac:dyDescent="0.15">
      <c r="A254" s="709" t="s">
        <v>152</v>
      </c>
      <c r="B254" s="429" t="s">
        <v>222</v>
      </c>
      <c r="C254" s="432">
        <v>200</v>
      </c>
      <c r="D254" s="432">
        <v>60</v>
      </c>
      <c r="E254" s="432">
        <v>300</v>
      </c>
      <c r="F254" s="433">
        <v>250</v>
      </c>
      <c r="G254" s="433">
        <v>500</v>
      </c>
      <c r="H254" s="433">
        <v>100</v>
      </c>
      <c r="I254" s="731"/>
      <c r="J254" s="732"/>
      <c r="K254" s="732"/>
      <c r="L254" s="732"/>
      <c r="M254" s="732"/>
      <c r="N254" s="732"/>
      <c r="O254" s="733"/>
      <c r="P254" s="744"/>
      <c r="Q254" s="740"/>
      <c r="R254" s="741"/>
      <c r="S254" s="741"/>
      <c r="T254" s="741"/>
      <c r="U254" s="741"/>
      <c r="V254" s="741"/>
      <c r="W254" s="742"/>
    </row>
    <row r="255" spans="1:23" ht="26.1" customHeight="1" x14ac:dyDescent="0.15">
      <c r="A255" s="710"/>
      <c r="B255" s="429" t="s">
        <v>223</v>
      </c>
      <c r="C255" s="432">
        <v>98</v>
      </c>
      <c r="D255" s="432">
        <v>82</v>
      </c>
      <c r="E255" s="432">
        <v>0</v>
      </c>
      <c r="F255" s="433">
        <v>0</v>
      </c>
      <c r="G255" s="433">
        <v>0</v>
      </c>
      <c r="H255" s="433">
        <v>0</v>
      </c>
      <c r="I255" s="734"/>
      <c r="J255" s="735"/>
      <c r="K255" s="735"/>
      <c r="L255" s="735"/>
      <c r="M255" s="735"/>
      <c r="N255" s="735"/>
      <c r="O255" s="736"/>
      <c r="P255" s="744"/>
      <c r="Q255" s="743"/>
      <c r="R255" s="744"/>
      <c r="S255" s="744"/>
      <c r="T255" s="744"/>
      <c r="U255" s="744"/>
      <c r="V255" s="744"/>
      <c r="W255" s="745"/>
    </row>
    <row r="256" spans="1:23" ht="26.1" customHeight="1" x14ac:dyDescent="0.15">
      <c r="A256" s="711"/>
      <c r="B256" s="431" t="s">
        <v>226</v>
      </c>
      <c r="C256" s="436">
        <f>C255/C254</f>
        <v>0.49</v>
      </c>
      <c r="D256" s="436">
        <f t="shared" ref="D256" si="75">D255/D254</f>
        <v>1.3666666666666667</v>
      </c>
      <c r="E256" s="436">
        <f t="shared" ref="E256" si="76">E255/E254</f>
        <v>0</v>
      </c>
      <c r="F256" s="436">
        <f t="shared" ref="F256" si="77">F255/F254</f>
        <v>0</v>
      </c>
      <c r="G256" s="436">
        <f t="shared" ref="G256" si="78">G255/G254</f>
        <v>0</v>
      </c>
      <c r="H256" s="436">
        <f t="shared" ref="H256" si="79">H255/H254</f>
        <v>0</v>
      </c>
      <c r="I256" s="734"/>
      <c r="J256" s="735"/>
      <c r="K256" s="735"/>
      <c r="L256" s="735"/>
      <c r="M256" s="735"/>
      <c r="N256" s="735"/>
      <c r="O256" s="736"/>
      <c r="P256" s="744"/>
      <c r="Q256" s="743"/>
      <c r="R256" s="744"/>
      <c r="S256" s="744"/>
      <c r="T256" s="744"/>
      <c r="U256" s="744"/>
      <c r="V256" s="744"/>
      <c r="W256" s="745"/>
    </row>
    <row r="257" spans="1:24" ht="26.1" customHeight="1" x14ac:dyDescent="0.15">
      <c r="A257" s="709" t="s">
        <v>224</v>
      </c>
      <c r="B257" s="429" t="s">
        <v>222</v>
      </c>
      <c r="C257" s="434">
        <v>1</v>
      </c>
      <c r="D257" s="434">
        <v>1</v>
      </c>
      <c r="E257" s="434">
        <v>1</v>
      </c>
      <c r="F257" s="435">
        <v>1</v>
      </c>
      <c r="G257" s="435">
        <v>0.9</v>
      </c>
      <c r="H257" s="435">
        <v>1</v>
      </c>
      <c r="I257" s="734"/>
      <c r="J257" s="735"/>
      <c r="K257" s="735"/>
      <c r="L257" s="735"/>
      <c r="M257" s="735"/>
      <c r="N257" s="735"/>
      <c r="O257" s="736"/>
      <c r="P257" s="744"/>
      <c r="Q257" s="743"/>
      <c r="R257" s="744"/>
      <c r="S257" s="744"/>
      <c r="T257" s="744"/>
      <c r="U257" s="744"/>
      <c r="V257" s="744"/>
      <c r="W257" s="745"/>
    </row>
    <row r="258" spans="1:24" ht="26.1" customHeight="1" x14ac:dyDescent="0.15">
      <c r="A258" s="710"/>
      <c r="B258" s="429" t="s">
        <v>223</v>
      </c>
      <c r="C258" s="434">
        <v>0.6</v>
      </c>
      <c r="D258" s="434">
        <v>1</v>
      </c>
      <c r="E258" s="434">
        <v>1</v>
      </c>
      <c r="F258" s="435">
        <v>1</v>
      </c>
      <c r="G258" s="435">
        <v>1</v>
      </c>
      <c r="H258" s="435">
        <v>1</v>
      </c>
      <c r="I258" s="734"/>
      <c r="J258" s="735"/>
      <c r="K258" s="735"/>
      <c r="L258" s="735"/>
      <c r="M258" s="735"/>
      <c r="N258" s="735"/>
      <c r="O258" s="736"/>
      <c r="P258" s="744"/>
      <c r="Q258" s="743"/>
      <c r="R258" s="744"/>
      <c r="S258" s="744"/>
      <c r="T258" s="744"/>
      <c r="U258" s="744"/>
      <c r="V258" s="744"/>
      <c r="W258" s="745"/>
    </row>
    <row r="259" spans="1:24" ht="26.1" customHeight="1" thickBot="1" x14ac:dyDescent="0.2">
      <c r="A259" s="712"/>
      <c r="B259" s="437" t="s">
        <v>226</v>
      </c>
      <c r="C259" s="438">
        <f>C258/C257</f>
        <v>0.6</v>
      </c>
      <c r="D259" s="438">
        <f t="shared" ref="D259" si="80">D258/D257</f>
        <v>1</v>
      </c>
      <c r="E259" s="438">
        <f t="shared" ref="E259" si="81">E258/E257</f>
        <v>1</v>
      </c>
      <c r="F259" s="438">
        <f t="shared" ref="F259" si="82">F258/F257</f>
        <v>1</v>
      </c>
      <c r="G259" s="438">
        <f>G258/G257</f>
        <v>1.1111111111111112</v>
      </c>
      <c r="H259" s="438">
        <f t="shared" ref="H259" si="83">H258/H257</f>
        <v>1</v>
      </c>
      <c r="I259" s="737"/>
      <c r="J259" s="738"/>
      <c r="K259" s="738"/>
      <c r="L259" s="738"/>
      <c r="M259" s="738"/>
      <c r="N259" s="738"/>
      <c r="O259" s="739"/>
      <c r="P259" s="747"/>
      <c r="Q259" s="746"/>
      <c r="R259" s="747"/>
      <c r="S259" s="747"/>
      <c r="T259" s="747"/>
      <c r="U259" s="747"/>
      <c r="V259" s="747"/>
      <c r="W259" s="748"/>
    </row>
    <row r="260" spans="1:24" ht="26.1" customHeight="1" x14ac:dyDescent="0.15">
      <c r="A260" s="376"/>
      <c r="B260" s="377"/>
      <c r="C260" s="377"/>
      <c r="I260" s="377"/>
      <c r="J260" s="377"/>
      <c r="K260" s="377"/>
      <c r="L260" s="377"/>
      <c r="M260" s="377"/>
      <c r="N260" s="377"/>
      <c r="O260" s="377"/>
      <c r="P260" s="377"/>
      <c r="Q260" s="377"/>
      <c r="R260" s="377"/>
      <c r="S260" s="377"/>
      <c r="T260" s="377"/>
      <c r="U260" s="377"/>
      <c r="V260" s="377"/>
      <c r="W260" s="424"/>
      <c r="X260" s="424"/>
    </row>
    <row r="261" spans="1:24" ht="26.1" customHeight="1" x14ac:dyDescent="0.15">
      <c r="A261" s="335"/>
    </row>
    <row r="262" spans="1:24" ht="26.1" customHeight="1" x14ac:dyDescent="0.15">
      <c r="A262" s="335"/>
    </row>
    <row r="263" spans="1:24" ht="26.1" customHeight="1" x14ac:dyDescent="0.15">
      <c r="A263" s="333"/>
      <c r="B263" s="333"/>
      <c r="C263" s="333"/>
      <c r="O263" s="333"/>
      <c r="P263" s="333"/>
      <c r="Q263" s="333"/>
      <c r="R263" s="333"/>
      <c r="S263" s="333"/>
      <c r="T263" s="333"/>
      <c r="U263" s="333"/>
      <c r="V263" s="333"/>
    </row>
    <row r="264" spans="1:24" ht="26.1" customHeight="1" x14ac:dyDescent="0.15">
      <c r="A264" s="333"/>
      <c r="B264" s="333"/>
      <c r="C264" s="333"/>
      <c r="O264" s="333"/>
      <c r="P264" s="333"/>
      <c r="Q264" s="333"/>
      <c r="R264" s="333"/>
      <c r="S264" s="333"/>
      <c r="T264" s="333"/>
      <c r="U264" s="333"/>
      <c r="V264" s="333"/>
    </row>
    <row r="265" spans="1:24" ht="26.1" customHeight="1" x14ac:dyDescent="0.15">
      <c r="A265" s="333"/>
      <c r="B265" s="333"/>
      <c r="C265" s="333"/>
      <c r="O265" s="333"/>
      <c r="P265" s="333"/>
      <c r="Q265" s="333"/>
      <c r="R265" s="333"/>
      <c r="S265" s="333"/>
      <c r="T265" s="333"/>
      <c r="U265" s="333"/>
      <c r="V265" s="333"/>
    </row>
    <row r="266" spans="1:24" ht="26.1" customHeight="1" x14ac:dyDescent="0.15">
      <c r="A266" s="333"/>
      <c r="B266" s="333"/>
      <c r="C266" s="333"/>
      <c r="O266" s="333"/>
      <c r="P266" s="333"/>
      <c r="Q266" s="333"/>
      <c r="R266" s="333"/>
      <c r="S266" s="333"/>
      <c r="T266" s="333"/>
      <c r="U266" s="333"/>
      <c r="V266" s="333"/>
    </row>
    <row r="267" spans="1:24" ht="26.1" customHeight="1" x14ac:dyDescent="0.15">
      <c r="A267" s="333"/>
      <c r="B267" s="333"/>
      <c r="C267" s="333"/>
      <c r="O267" s="333"/>
      <c r="P267" s="333"/>
      <c r="Q267" s="333"/>
      <c r="R267" s="333"/>
      <c r="S267" s="333"/>
      <c r="T267" s="333"/>
      <c r="U267" s="333"/>
      <c r="V267" s="333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D273" s="333"/>
      <c r="E273" s="333"/>
      <c r="F273" s="333"/>
      <c r="G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D274" s="333"/>
      <c r="E274" s="333"/>
      <c r="F274" s="333"/>
      <c r="G274" s="333"/>
      <c r="H274" s="333"/>
      <c r="I274" s="333"/>
      <c r="J274" s="333"/>
      <c r="K274" s="333"/>
      <c r="L274" s="333"/>
      <c r="M274" s="333"/>
      <c r="N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  <c r="M275" s="333"/>
      <c r="N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  <c r="M276" s="333"/>
      <c r="N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H277" s="333"/>
      <c r="I277" s="333"/>
      <c r="J277" s="333"/>
      <c r="K277" s="333"/>
      <c r="L277" s="333"/>
      <c r="M277" s="333"/>
      <c r="N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6.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206.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22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171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168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219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144.94999999999999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  <row r="437" spans="1:22" ht="150" customHeight="1" x14ac:dyDescent="0.15">
      <c r="A437" s="333"/>
      <c r="B437" s="333"/>
      <c r="C437" s="333"/>
      <c r="D437" s="333"/>
      <c r="E437" s="333"/>
      <c r="F437" s="333"/>
      <c r="G437" s="333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333"/>
      <c r="T437" s="333"/>
      <c r="U437" s="333"/>
      <c r="V437" s="333"/>
    </row>
    <row r="438" spans="1:22" ht="170.1" customHeight="1" x14ac:dyDescent="0.15">
      <c r="A438" s="333"/>
      <c r="B438" s="333"/>
      <c r="C438" s="333"/>
      <c r="D438" s="333"/>
      <c r="E438" s="333"/>
      <c r="F438" s="333"/>
      <c r="G438" s="333"/>
      <c r="H438" s="333"/>
      <c r="I438" s="333"/>
      <c r="J438" s="333"/>
      <c r="K438" s="333"/>
      <c r="L438" s="333"/>
      <c r="M438" s="333"/>
      <c r="N438" s="333"/>
      <c r="O438" s="333"/>
      <c r="P438" s="333"/>
      <c r="Q438" s="333"/>
      <c r="R438" s="333"/>
      <c r="S438" s="333"/>
      <c r="T438" s="333"/>
      <c r="U438" s="333"/>
      <c r="V438" s="333"/>
    </row>
  </sheetData>
  <mergeCells count="735">
    <mergeCell ref="A245:W245"/>
    <mergeCell ref="A58:B60"/>
    <mergeCell ref="K58:L58"/>
    <mergeCell ref="T58:U58"/>
    <mergeCell ref="V58:W58"/>
    <mergeCell ref="K59:L59"/>
    <mergeCell ref="T59:U59"/>
    <mergeCell ref="V59:W59"/>
    <mergeCell ref="K60:L60"/>
    <mergeCell ref="T60:U60"/>
    <mergeCell ref="V60:W60"/>
    <mergeCell ref="V99:W101"/>
    <mergeCell ref="V117:W121"/>
    <mergeCell ref="A229:B229"/>
    <mergeCell ref="A230:B230"/>
    <mergeCell ref="A231:B231"/>
    <mergeCell ref="C229:L229"/>
    <mergeCell ref="M229:W229"/>
    <mergeCell ref="C230:L230"/>
    <mergeCell ref="V85:W85"/>
    <mergeCell ref="A84:A88"/>
    <mergeCell ref="K217:T217"/>
    <mergeCell ref="B107:F107"/>
    <mergeCell ref="G107:M107"/>
    <mergeCell ref="A3:W3"/>
    <mergeCell ref="A33:W33"/>
    <mergeCell ref="A61:W61"/>
    <mergeCell ref="A75:W75"/>
    <mergeCell ref="A95:W95"/>
    <mergeCell ref="A122:W122"/>
    <mergeCell ref="A134:W134"/>
    <mergeCell ref="A146:W146"/>
    <mergeCell ref="A158:W158"/>
    <mergeCell ref="B102:F102"/>
    <mergeCell ref="G102:M102"/>
    <mergeCell ref="N102:T102"/>
    <mergeCell ref="B103:F103"/>
    <mergeCell ref="G103:M103"/>
    <mergeCell ref="N103:T103"/>
    <mergeCell ref="B104:F104"/>
    <mergeCell ref="G104:M104"/>
    <mergeCell ref="N104:T104"/>
    <mergeCell ref="B105:F105"/>
    <mergeCell ref="V79:W79"/>
    <mergeCell ref="V80:W80"/>
    <mergeCell ref="V81:W81"/>
    <mergeCell ref="V82:W82"/>
    <mergeCell ref="V83:W83"/>
    <mergeCell ref="A218:B218"/>
    <mergeCell ref="A226:B226"/>
    <mergeCell ref="A227:B227"/>
    <mergeCell ref="A228:B228"/>
    <mergeCell ref="C226:L226"/>
    <mergeCell ref="M226:W226"/>
    <mergeCell ref="C227:L227"/>
    <mergeCell ref="M227:W227"/>
    <mergeCell ref="C228:L228"/>
    <mergeCell ref="M228:W228"/>
    <mergeCell ref="A222:W222"/>
    <mergeCell ref="A219:B219"/>
    <mergeCell ref="C219:D219"/>
    <mergeCell ref="C218:D218"/>
    <mergeCell ref="E218:F218"/>
    <mergeCell ref="G218:H218"/>
    <mergeCell ref="I218:J218"/>
    <mergeCell ref="K218:T218"/>
    <mergeCell ref="C221:D221"/>
    <mergeCell ref="E221:F221"/>
    <mergeCell ref="G221:H221"/>
    <mergeCell ref="I221:J221"/>
    <mergeCell ref="K221:T221"/>
    <mergeCell ref="A223:W223"/>
    <mergeCell ref="A37:B39"/>
    <mergeCell ref="A4:A14"/>
    <mergeCell ref="A200:B204"/>
    <mergeCell ref="A185:B189"/>
    <mergeCell ref="A190:B194"/>
    <mergeCell ref="A195:B199"/>
    <mergeCell ref="A225:B225"/>
    <mergeCell ref="C225:L225"/>
    <mergeCell ref="M225:W225"/>
    <mergeCell ref="A212:B213"/>
    <mergeCell ref="A221:B221"/>
    <mergeCell ref="K219:T219"/>
    <mergeCell ref="A220:B220"/>
    <mergeCell ref="C220:D220"/>
    <mergeCell ref="E220:F220"/>
    <mergeCell ref="A210:W210"/>
    <mergeCell ref="G220:H220"/>
    <mergeCell ref="I220:J220"/>
    <mergeCell ref="K220:T220"/>
    <mergeCell ref="A217:B217"/>
    <mergeCell ref="C217:D217"/>
    <mergeCell ref="E217:F217"/>
    <mergeCell ref="G217:H217"/>
    <mergeCell ref="I217:J217"/>
    <mergeCell ref="S1:S2"/>
    <mergeCell ref="V77:W78"/>
    <mergeCell ref="A97:C98"/>
    <mergeCell ref="A1:B2"/>
    <mergeCell ref="C1:R2"/>
    <mergeCell ref="A164:B165"/>
    <mergeCell ref="A162:B163"/>
    <mergeCell ref="A166:B167"/>
    <mergeCell ref="A168:B169"/>
    <mergeCell ref="B4:L14"/>
    <mergeCell ref="M4:W14"/>
    <mergeCell ref="A40:B42"/>
    <mergeCell ref="A43:B45"/>
    <mergeCell ref="A46:B48"/>
    <mergeCell ref="A49:B51"/>
    <mergeCell ref="A52:B54"/>
    <mergeCell ref="A55:B57"/>
    <mergeCell ref="K167:L167"/>
    <mergeCell ref="T167:U167"/>
    <mergeCell ref="V167:W167"/>
    <mergeCell ref="K168:L168"/>
    <mergeCell ref="T168:U168"/>
    <mergeCell ref="V168:W168"/>
    <mergeCell ref="K169:L169"/>
    <mergeCell ref="A224:B224"/>
    <mergeCell ref="C224:L224"/>
    <mergeCell ref="M224:W224"/>
    <mergeCell ref="E219:F219"/>
    <mergeCell ref="G219:H219"/>
    <mergeCell ref="I219:J219"/>
    <mergeCell ref="A205:B209"/>
    <mergeCell ref="A180:B184"/>
    <mergeCell ref="A35:C36"/>
    <mergeCell ref="A64:B66"/>
    <mergeCell ref="A89:L94"/>
    <mergeCell ref="A77:C78"/>
    <mergeCell ref="A215:B215"/>
    <mergeCell ref="C215:D215"/>
    <mergeCell ref="E215:F215"/>
    <mergeCell ref="G215:H215"/>
    <mergeCell ref="I215:J215"/>
    <mergeCell ref="K215:T215"/>
    <mergeCell ref="A216:B216"/>
    <mergeCell ref="C216:D216"/>
    <mergeCell ref="E216:F216"/>
    <mergeCell ref="G216:H216"/>
    <mergeCell ref="I216:J216"/>
    <mergeCell ref="K216:T216"/>
    <mergeCell ref="A211:W211"/>
    <mergeCell ref="C212:J212"/>
    <mergeCell ref="K212:W212"/>
    <mergeCell ref="B238:C238"/>
    <mergeCell ref="D238:H238"/>
    <mergeCell ref="I238:S238"/>
    <mergeCell ref="M230:W230"/>
    <mergeCell ref="C231:L231"/>
    <mergeCell ref="A246:W246"/>
    <mergeCell ref="B242:C242"/>
    <mergeCell ref="D242:F242"/>
    <mergeCell ref="G242:J242"/>
    <mergeCell ref="K242:S242"/>
    <mergeCell ref="B243:C243"/>
    <mergeCell ref="D243:F243"/>
    <mergeCell ref="G243:J243"/>
    <mergeCell ref="K243:S243"/>
    <mergeCell ref="B244:C244"/>
    <mergeCell ref="D244:F244"/>
    <mergeCell ref="G244:J244"/>
    <mergeCell ref="K244:S244"/>
    <mergeCell ref="A240:W240"/>
    <mergeCell ref="B241:C241"/>
    <mergeCell ref="D241:F241"/>
    <mergeCell ref="G241:J241"/>
    <mergeCell ref="K241:S241"/>
    <mergeCell ref="M231:W231"/>
    <mergeCell ref="A233:W233"/>
    <mergeCell ref="A234:W234"/>
    <mergeCell ref="B235:C235"/>
    <mergeCell ref="D235:H235"/>
    <mergeCell ref="I235:S235"/>
    <mergeCell ref="D236:H236"/>
    <mergeCell ref="I236:S236"/>
    <mergeCell ref="D237:H237"/>
    <mergeCell ref="I237:S237"/>
    <mergeCell ref="B236:C236"/>
    <mergeCell ref="B237:C237"/>
    <mergeCell ref="A232:W232"/>
    <mergeCell ref="A239:W239"/>
    <mergeCell ref="C213:D213"/>
    <mergeCell ref="E213:F213"/>
    <mergeCell ref="G213:H213"/>
    <mergeCell ref="I213:J213"/>
    <mergeCell ref="K213:T213"/>
    <mergeCell ref="A214:B214"/>
    <mergeCell ref="C214:D214"/>
    <mergeCell ref="E214:F214"/>
    <mergeCell ref="G214:H214"/>
    <mergeCell ref="I214:J214"/>
    <mergeCell ref="K214:T214"/>
    <mergeCell ref="C208:D208"/>
    <mergeCell ref="E208:F208"/>
    <mergeCell ref="G208:H208"/>
    <mergeCell ref="I208:J208"/>
    <mergeCell ref="K208:W208"/>
    <mergeCell ref="C209:D209"/>
    <mergeCell ref="E209:F209"/>
    <mergeCell ref="G209:H209"/>
    <mergeCell ref="I209:J209"/>
    <mergeCell ref="K209:W209"/>
    <mergeCell ref="C206:D206"/>
    <mergeCell ref="E206:F206"/>
    <mergeCell ref="G206:H206"/>
    <mergeCell ref="I206:J206"/>
    <mergeCell ref="K206:W206"/>
    <mergeCell ref="C207:D207"/>
    <mergeCell ref="E207:F207"/>
    <mergeCell ref="G207:H207"/>
    <mergeCell ref="I207:J207"/>
    <mergeCell ref="K207:W207"/>
    <mergeCell ref="C204:D204"/>
    <mergeCell ref="E204:F204"/>
    <mergeCell ref="G204:H204"/>
    <mergeCell ref="I204:J204"/>
    <mergeCell ref="K204:W204"/>
    <mergeCell ref="C205:D205"/>
    <mergeCell ref="E205:F205"/>
    <mergeCell ref="G205:H205"/>
    <mergeCell ref="I205:J205"/>
    <mergeCell ref="K205:W205"/>
    <mergeCell ref="C202:D202"/>
    <mergeCell ref="E202:F202"/>
    <mergeCell ref="G202:H202"/>
    <mergeCell ref="I202:J202"/>
    <mergeCell ref="K202:W202"/>
    <mergeCell ref="C203:D203"/>
    <mergeCell ref="E203:F203"/>
    <mergeCell ref="G203:H203"/>
    <mergeCell ref="I203:J203"/>
    <mergeCell ref="K203:W203"/>
    <mergeCell ref="C200:D200"/>
    <mergeCell ref="E200:F200"/>
    <mergeCell ref="G200:H200"/>
    <mergeCell ref="I200:J200"/>
    <mergeCell ref="K200:W200"/>
    <mergeCell ref="C201:D201"/>
    <mergeCell ref="E201:F201"/>
    <mergeCell ref="G201:H201"/>
    <mergeCell ref="I201:J201"/>
    <mergeCell ref="K201:W201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75:D175"/>
    <mergeCell ref="E175:F175"/>
    <mergeCell ref="G175:H175"/>
    <mergeCell ref="I175:J175"/>
    <mergeCell ref="K175:W175"/>
    <mergeCell ref="A175:B179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K170:L170"/>
    <mergeCell ref="T170:U170"/>
    <mergeCell ref="V170:W170"/>
    <mergeCell ref="K171:L171"/>
    <mergeCell ref="T171:U171"/>
    <mergeCell ref="V171:W171"/>
    <mergeCell ref="A173:W173"/>
    <mergeCell ref="A174:B174"/>
    <mergeCell ref="C174:D174"/>
    <mergeCell ref="E174:F174"/>
    <mergeCell ref="G174:H174"/>
    <mergeCell ref="I174:J174"/>
    <mergeCell ref="K174:W174"/>
    <mergeCell ref="A170:B171"/>
    <mergeCell ref="A172:W172"/>
    <mergeCell ref="T169:U169"/>
    <mergeCell ref="V169:W169"/>
    <mergeCell ref="K164:L164"/>
    <mergeCell ref="T164:U164"/>
    <mergeCell ref="V164:W164"/>
    <mergeCell ref="K165:L165"/>
    <mergeCell ref="T165:U165"/>
    <mergeCell ref="V165:W165"/>
    <mergeCell ref="A160:C161"/>
    <mergeCell ref="V160:W161"/>
    <mergeCell ref="K166:L166"/>
    <mergeCell ref="T166:U166"/>
    <mergeCell ref="V166:W166"/>
    <mergeCell ref="A159:W159"/>
    <mergeCell ref="D160:L160"/>
    <mergeCell ref="M160:U160"/>
    <mergeCell ref="K161:L161"/>
    <mergeCell ref="T161:U161"/>
    <mergeCell ref="K162:L162"/>
    <mergeCell ref="T162:U162"/>
    <mergeCell ref="V162:W162"/>
    <mergeCell ref="K163:L163"/>
    <mergeCell ref="T163:U163"/>
    <mergeCell ref="V163:W163"/>
    <mergeCell ref="A157:B157"/>
    <mergeCell ref="D157:E157"/>
    <mergeCell ref="F157:G157"/>
    <mergeCell ref="H157:I157"/>
    <mergeCell ref="J157:K157"/>
    <mergeCell ref="P157:Q157"/>
    <mergeCell ref="R157:S157"/>
    <mergeCell ref="T157:U157"/>
    <mergeCell ref="V157:W157"/>
    <mergeCell ref="L150:O157"/>
    <mergeCell ref="A154:B154"/>
    <mergeCell ref="D154:E154"/>
    <mergeCell ref="F154:G154"/>
    <mergeCell ref="H154:I154"/>
    <mergeCell ref="J154:K154"/>
    <mergeCell ref="P154:Q154"/>
    <mergeCell ref="R154:S154"/>
    <mergeCell ref="T154:U154"/>
    <mergeCell ref="V154:W154"/>
    <mergeCell ref="A155:B155"/>
    <mergeCell ref="D155:E155"/>
    <mergeCell ref="F155:G155"/>
    <mergeCell ref="H155:I155"/>
    <mergeCell ref="A156:B156"/>
    <mergeCell ref="D156:E156"/>
    <mergeCell ref="F156:G156"/>
    <mergeCell ref="H156:I156"/>
    <mergeCell ref="J156:K156"/>
    <mergeCell ref="P156:Q156"/>
    <mergeCell ref="R156:S156"/>
    <mergeCell ref="T156:U156"/>
    <mergeCell ref="V156:W156"/>
    <mergeCell ref="J155:K155"/>
    <mergeCell ref="P155:Q155"/>
    <mergeCell ref="R155:S155"/>
    <mergeCell ref="T155:U155"/>
    <mergeCell ref="V155:W155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3:B153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A142:B142"/>
    <mergeCell ref="A143:B143"/>
    <mergeCell ref="A144:B144"/>
    <mergeCell ref="A145:B145"/>
    <mergeCell ref="A147:W147"/>
    <mergeCell ref="D148:K148"/>
    <mergeCell ref="P148:W148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C148:C149"/>
    <mergeCell ref="L148:O149"/>
    <mergeCell ref="A148:B149"/>
    <mergeCell ref="A135:W135"/>
    <mergeCell ref="D136:G136"/>
    <mergeCell ref="H136:I136"/>
    <mergeCell ref="K136:L136"/>
    <mergeCell ref="N136:Q136"/>
    <mergeCell ref="A138:B138"/>
    <mergeCell ref="A139:B139"/>
    <mergeCell ref="A140:B140"/>
    <mergeCell ref="A141:B141"/>
    <mergeCell ref="C136:C137"/>
    <mergeCell ref="A136:B137"/>
    <mergeCell ref="J136:J137"/>
    <mergeCell ref="M136:M137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B99:C99"/>
    <mergeCell ref="B118:C118"/>
    <mergeCell ref="A99:A101"/>
    <mergeCell ref="A117:A121"/>
    <mergeCell ref="Q124:Q125"/>
    <mergeCell ref="K99:L99"/>
    <mergeCell ref="T99:U99"/>
    <mergeCell ref="B100:C100"/>
    <mergeCell ref="K100:L100"/>
    <mergeCell ref="T100:U100"/>
    <mergeCell ref="B101:C101"/>
    <mergeCell ref="K101:L101"/>
    <mergeCell ref="T101:U101"/>
    <mergeCell ref="B117:C117"/>
    <mergeCell ref="K117:L117"/>
    <mergeCell ref="T117:U117"/>
    <mergeCell ref="B106:F106"/>
    <mergeCell ref="G106:M106"/>
    <mergeCell ref="N106:T106"/>
    <mergeCell ref="B108:F108"/>
    <mergeCell ref="G108:M108"/>
    <mergeCell ref="N108:T108"/>
    <mergeCell ref="A115:C116"/>
    <mergeCell ref="D115:L115"/>
    <mergeCell ref="M115:U115"/>
    <mergeCell ref="N107:T107"/>
    <mergeCell ref="B88:C88"/>
    <mergeCell ref="K88:L88"/>
    <mergeCell ref="T88:U88"/>
    <mergeCell ref="V88:W88"/>
    <mergeCell ref="V86:W86"/>
    <mergeCell ref="K118:L118"/>
    <mergeCell ref="A124:B125"/>
    <mergeCell ref="B120:C120"/>
    <mergeCell ref="K120:L120"/>
    <mergeCell ref="T120:U120"/>
    <mergeCell ref="B121:C121"/>
    <mergeCell ref="K121:L121"/>
    <mergeCell ref="T121:U121"/>
    <mergeCell ref="A123:W123"/>
    <mergeCell ref="C124:G124"/>
    <mergeCell ref="H124:L124"/>
    <mergeCell ref="B119:C119"/>
    <mergeCell ref="K119:L119"/>
    <mergeCell ref="T119:U119"/>
    <mergeCell ref="T118:U118"/>
    <mergeCell ref="M124:M125"/>
    <mergeCell ref="N124:N125"/>
    <mergeCell ref="O124:O125"/>
    <mergeCell ref="P124:P125"/>
    <mergeCell ref="B81:B82"/>
    <mergeCell ref="G105:M105"/>
    <mergeCell ref="N105:T105"/>
    <mergeCell ref="A96:W96"/>
    <mergeCell ref="D97:L97"/>
    <mergeCell ref="M97:U97"/>
    <mergeCell ref="K98:L98"/>
    <mergeCell ref="T98:U98"/>
    <mergeCell ref="M89:W94"/>
    <mergeCell ref="V97:W98"/>
    <mergeCell ref="B85:C85"/>
    <mergeCell ref="K85:L85"/>
    <mergeCell ref="T85:U85"/>
    <mergeCell ref="B86:C86"/>
    <mergeCell ref="K86:L86"/>
    <mergeCell ref="T86:U86"/>
    <mergeCell ref="B87:C87"/>
    <mergeCell ref="K87:L87"/>
    <mergeCell ref="T87:U87"/>
    <mergeCell ref="V87:W87"/>
    <mergeCell ref="B84:C84"/>
    <mergeCell ref="K84:L84"/>
    <mergeCell ref="T84:U84"/>
    <mergeCell ref="V84:W84"/>
    <mergeCell ref="K78:L78"/>
    <mergeCell ref="T78:U78"/>
    <mergeCell ref="K79:L79"/>
    <mergeCell ref="T79:U79"/>
    <mergeCell ref="K80:L80"/>
    <mergeCell ref="T80:U80"/>
    <mergeCell ref="A67:B67"/>
    <mergeCell ref="A68:B68"/>
    <mergeCell ref="A69:B69"/>
    <mergeCell ref="A70:B70"/>
    <mergeCell ref="A71:B71"/>
    <mergeCell ref="A72:B72"/>
    <mergeCell ref="A73:B73"/>
    <mergeCell ref="A74:B74"/>
    <mergeCell ref="A76:W76"/>
    <mergeCell ref="B79:B80"/>
    <mergeCell ref="A79:A83"/>
    <mergeCell ref="K81:L81"/>
    <mergeCell ref="T81:U81"/>
    <mergeCell ref="K82:L82"/>
    <mergeCell ref="T82:U82"/>
    <mergeCell ref="B83:C83"/>
    <mergeCell ref="K83:L83"/>
    <mergeCell ref="T83:U83"/>
    <mergeCell ref="C65:D65"/>
    <mergeCell ref="E65:G65"/>
    <mergeCell ref="H65:I65"/>
    <mergeCell ref="J65:K65"/>
    <mergeCell ref="L65:M65"/>
    <mergeCell ref="N65:O65"/>
    <mergeCell ref="P65:Q65"/>
    <mergeCell ref="D77:L77"/>
    <mergeCell ref="M77:U77"/>
    <mergeCell ref="K56:L56"/>
    <mergeCell ref="T56:U56"/>
    <mergeCell ref="V56:W56"/>
    <mergeCell ref="K57:L57"/>
    <mergeCell ref="T57:U57"/>
    <mergeCell ref="V57:W57"/>
    <mergeCell ref="A62:W62"/>
    <mergeCell ref="A63:W63"/>
    <mergeCell ref="C64:K64"/>
    <mergeCell ref="L64:Q64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0:L50"/>
    <mergeCell ref="T50:U50"/>
    <mergeCell ref="V50:W50"/>
    <mergeCell ref="K51:L51"/>
    <mergeCell ref="T51:U51"/>
    <mergeCell ref="V51:W51"/>
    <mergeCell ref="K52:L52"/>
    <mergeCell ref="T52:U52"/>
    <mergeCell ref="V52:W52"/>
    <mergeCell ref="K47:L47"/>
    <mergeCell ref="T47:U47"/>
    <mergeCell ref="V47:W47"/>
    <mergeCell ref="K48:L48"/>
    <mergeCell ref="T48:U48"/>
    <mergeCell ref="V48:W48"/>
    <mergeCell ref="K49:L49"/>
    <mergeCell ref="T49:U49"/>
    <mergeCell ref="V49:W49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A254:A256"/>
    <mergeCell ref="A257:A259"/>
    <mergeCell ref="A248:A250"/>
    <mergeCell ref="I247:O252"/>
    <mergeCell ref="Q247:W252"/>
    <mergeCell ref="I254:O259"/>
    <mergeCell ref="Q254:W259"/>
    <mergeCell ref="P247:P259"/>
    <mergeCell ref="I253:O253"/>
    <mergeCell ref="Q253:W253"/>
    <mergeCell ref="A247:B247"/>
    <mergeCell ref="A251:A253"/>
    <mergeCell ref="T46:U46"/>
    <mergeCell ref="K40:L40"/>
    <mergeCell ref="T40:U40"/>
    <mergeCell ref="V40:W40"/>
    <mergeCell ref="V35:W36"/>
    <mergeCell ref="K41:L41"/>
    <mergeCell ref="T41:U41"/>
    <mergeCell ref="V41:W41"/>
    <mergeCell ref="K42:L42"/>
    <mergeCell ref="T42:U42"/>
    <mergeCell ref="V42:W42"/>
    <mergeCell ref="K36:L36"/>
    <mergeCell ref="T36:U36"/>
    <mergeCell ref="K37:L37"/>
    <mergeCell ref="T37:U37"/>
    <mergeCell ref="V37:W37"/>
    <mergeCell ref="K38:L38"/>
    <mergeCell ref="T38:U38"/>
    <mergeCell ref="V38:W38"/>
    <mergeCell ref="K39:L39"/>
    <mergeCell ref="T39:U39"/>
    <mergeCell ref="V39:W39"/>
    <mergeCell ref="V46:W46"/>
    <mergeCell ref="K43:L43"/>
    <mergeCell ref="H31:L31"/>
    <mergeCell ref="M31:T31"/>
    <mergeCell ref="V115:W116"/>
    <mergeCell ref="K116:L116"/>
    <mergeCell ref="T116:U116"/>
    <mergeCell ref="A28:F32"/>
    <mergeCell ref="A34:W34"/>
    <mergeCell ref="D35:L35"/>
    <mergeCell ref="M35:U35"/>
    <mergeCell ref="H30:L30"/>
    <mergeCell ref="M30:T30"/>
    <mergeCell ref="H32:L32"/>
    <mergeCell ref="M32:T32"/>
    <mergeCell ref="T43:U43"/>
    <mergeCell ref="V43:W43"/>
    <mergeCell ref="K44:L44"/>
    <mergeCell ref="T44:U44"/>
    <mergeCell ref="V44:W44"/>
    <mergeCell ref="K45:L45"/>
    <mergeCell ref="T45:U45"/>
    <mergeCell ref="V45:W45"/>
    <mergeCell ref="K46:L46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1" max="48" man="1"/>
    <brk id="352" max="22" man="1"/>
    <brk id="418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282" t="s">
        <v>9</v>
      </c>
      <c r="B12" s="1283"/>
      <c r="C12" s="1292" t="s">
        <v>153</v>
      </c>
      <c r="D12" s="1292"/>
      <c r="E12" s="1292"/>
      <c r="F12" s="1292"/>
      <c r="G12" s="1262"/>
      <c r="H12" s="1292" t="s">
        <v>154</v>
      </c>
      <c r="I12" s="1292"/>
      <c r="J12" s="1292"/>
      <c r="K12" s="1292"/>
      <c r="L12" s="1262"/>
      <c r="M12" s="1292" t="s">
        <v>155</v>
      </c>
      <c r="N12" s="1292"/>
      <c r="O12" s="1292"/>
      <c r="P12" s="1292"/>
      <c r="Q12" s="1262"/>
      <c r="R12" s="1292" t="s">
        <v>156</v>
      </c>
      <c r="S12" s="1292"/>
      <c r="T12" s="1292"/>
      <c r="U12" s="1292"/>
      <c r="V12" s="1293"/>
    </row>
    <row r="13" spans="1:22" ht="17.100000000000001" customHeight="1" x14ac:dyDescent="0.15">
      <c r="A13" s="1265"/>
      <c r="B13" s="1266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265" t="s">
        <v>21</v>
      </c>
      <c r="B14" s="1266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265" t="s">
        <v>22</v>
      </c>
      <c r="B15" s="1266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265" t="s">
        <v>23</v>
      </c>
      <c r="B16" s="1266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265" t="s">
        <v>24</v>
      </c>
      <c r="B17" s="1266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265" t="s">
        <v>25</v>
      </c>
      <c r="B18" s="1266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265" t="s">
        <v>26</v>
      </c>
      <c r="B19" s="1266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267" t="s">
        <v>27</v>
      </c>
      <c r="B20" s="1268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269" t="s">
        <v>28</v>
      </c>
      <c r="B21" s="1270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282" t="s">
        <v>9</v>
      </c>
      <c r="B33" s="1283"/>
      <c r="C33" s="1271" t="s">
        <v>68</v>
      </c>
      <c r="D33" s="1271"/>
      <c r="E33" s="1271"/>
      <c r="F33" s="1271"/>
      <c r="G33" s="1271"/>
      <c r="H33" s="1271"/>
      <c r="I33" s="1271"/>
      <c r="J33" s="1271"/>
      <c r="K33" s="1271"/>
      <c r="L33" s="1271"/>
      <c r="M33" s="1271" t="s">
        <v>69</v>
      </c>
      <c r="N33" s="1271"/>
      <c r="O33" s="1271"/>
      <c r="P33" s="1271"/>
      <c r="Q33" s="1271"/>
      <c r="R33" s="1271"/>
      <c r="S33" s="1271"/>
      <c r="T33" s="1271"/>
      <c r="U33" s="1271"/>
      <c r="V33" s="1272"/>
    </row>
    <row r="34" spans="1:22" ht="17.100000000000001" customHeight="1" x14ac:dyDescent="0.15">
      <c r="A34" s="1265"/>
      <c r="B34" s="1266"/>
      <c r="C34" s="1273" t="s">
        <v>49</v>
      </c>
      <c r="D34" s="1273"/>
      <c r="E34" s="1273" t="s">
        <v>50</v>
      </c>
      <c r="F34" s="1273"/>
      <c r="G34" s="1273" t="s">
        <v>163</v>
      </c>
      <c r="H34" s="1273"/>
      <c r="I34" s="1273" t="s">
        <v>104</v>
      </c>
      <c r="J34" s="1273"/>
      <c r="K34" s="1273" t="s">
        <v>75</v>
      </c>
      <c r="L34" s="1273"/>
      <c r="M34" s="1273" t="s">
        <v>164</v>
      </c>
      <c r="N34" s="1273"/>
      <c r="O34" s="1273" t="s">
        <v>165</v>
      </c>
      <c r="P34" s="1273"/>
      <c r="Q34" s="1273" t="s">
        <v>163</v>
      </c>
      <c r="R34" s="1273"/>
      <c r="S34" s="1273" t="s">
        <v>104</v>
      </c>
      <c r="T34" s="1273"/>
      <c r="U34" s="1273" t="s">
        <v>75</v>
      </c>
      <c r="V34" s="1294"/>
    </row>
    <row r="35" spans="1:22" ht="17.100000000000001" customHeight="1" x14ac:dyDescent="0.15">
      <c r="A35" s="1265" t="s">
        <v>21</v>
      </c>
      <c r="B35" s="1266"/>
      <c r="C35" s="1277"/>
      <c r="D35" s="1303"/>
      <c r="E35" s="1303"/>
      <c r="F35" s="1303"/>
      <c r="G35" s="1296" t="e">
        <f t="shared" ref="G35:G42" si="12">C35/E35</f>
        <v>#DIV/0!</v>
      </c>
      <c r="H35" s="1296"/>
      <c r="I35" s="1295"/>
      <c r="J35" s="1295"/>
      <c r="K35" s="1296" t="e">
        <f t="shared" ref="K35:K42" si="13">G35-I35</f>
        <v>#DIV/0!</v>
      </c>
      <c r="L35" s="1304"/>
      <c r="M35" s="1277"/>
      <c r="N35" s="1303"/>
      <c r="O35" s="1303"/>
      <c r="P35" s="1303"/>
      <c r="Q35" s="1296" t="e">
        <f t="shared" ref="Q35:Q42" si="14">M35/O35</f>
        <v>#DIV/0!</v>
      </c>
      <c r="R35" s="1296"/>
      <c r="S35" s="1295"/>
      <c r="T35" s="1295"/>
      <c r="U35" s="1296" t="e">
        <f t="shared" ref="U35:U42" si="15">Q35-S35</f>
        <v>#DIV/0!</v>
      </c>
      <c r="V35" s="1297"/>
    </row>
    <row r="36" spans="1:22" ht="17.100000000000001" customHeight="1" x14ac:dyDescent="0.15">
      <c r="A36" s="1265" t="s">
        <v>22</v>
      </c>
      <c r="B36" s="1266"/>
      <c r="C36" s="1281"/>
      <c r="D36" s="1298"/>
      <c r="E36" s="1298"/>
      <c r="F36" s="1298"/>
      <c r="G36" s="1299" t="e">
        <f t="shared" si="12"/>
        <v>#DIV/0!</v>
      </c>
      <c r="H36" s="1299"/>
      <c r="I36" s="1300"/>
      <c r="J36" s="1300"/>
      <c r="K36" s="1299" t="e">
        <f t="shared" si="13"/>
        <v>#DIV/0!</v>
      </c>
      <c r="L36" s="1301"/>
      <c r="M36" s="1281"/>
      <c r="N36" s="1298"/>
      <c r="O36" s="1298"/>
      <c r="P36" s="1298"/>
      <c r="Q36" s="1299" t="e">
        <f t="shared" si="14"/>
        <v>#DIV/0!</v>
      </c>
      <c r="R36" s="1299"/>
      <c r="S36" s="1300"/>
      <c r="T36" s="1300"/>
      <c r="U36" s="1299" t="e">
        <f t="shared" si="15"/>
        <v>#DIV/0!</v>
      </c>
      <c r="V36" s="1302"/>
    </row>
    <row r="37" spans="1:22" ht="17.100000000000001" customHeight="1" x14ac:dyDescent="0.15">
      <c r="A37" s="1265" t="s">
        <v>23</v>
      </c>
      <c r="B37" s="1266"/>
      <c r="C37" s="1281"/>
      <c r="D37" s="1298"/>
      <c r="E37" s="1298"/>
      <c r="F37" s="1298"/>
      <c r="G37" s="1299" t="e">
        <f t="shared" si="12"/>
        <v>#DIV/0!</v>
      </c>
      <c r="H37" s="1299"/>
      <c r="I37" s="1300"/>
      <c r="J37" s="1300"/>
      <c r="K37" s="1299" t="e">
        <f t="shared" si="13"/>
        <v>#DIV/0!</v>
      </c>
      <c r="L37" s="1301"/>
      <c r="M37" s="1281"/>
      <c r="N37" s="1298"/>
      <c r="O37" s="1298"/>
      <c r="P37" s="1298"/>
      <c r="Q37" s="1299" t="e">
        <f t="shared" si="14"/>
        <v>#DIV/0!</v>
      </c>
      <c r="R37" s="1299"/>
      <c r="S37" s="1300"/>
      <c r="T37" s="1300"/>
      <c r="U37" s="1299" t="e">
        <f t="shared" si="15"/>
        <v>#DIV/0!</v>
      </c>
      <c r="V37" s="1302"/>
    </row>
    <row r="38" spans="1:22" ht="17.100000000000001" customHeight="1" x14ac:dyDescent="0.15">
      <c r="A38" s="1265" t="s">
        <v>24</v>
      </c>
      <c r="B38" s="1266"/>
      <c r="C38" s="1281"/>
      <c r="D38" s="1298"/>
      <c r="E38" s="1298"/>
      <c r="F38" s="1298"/>
      <c r="G38" s="1299" t="e">
        <f t="shared" si="12"/>
        <v>#DIV/0!</v>
      </c>
      <c r="H38" s="1299"/>
      <c r="I38" s="1300"/>
      <c r="J38" s="1300"/>
      <c r="K38" s="1299" t="e">
        <f t="shared" si="13"/>
        <v>#DIV/0!</v>
      </c>
      <c r="L38" s="1301"/>
      <c r="M38" s="1281"/>
      <c r="N38" s="1298"/>
      <c r="O38" s="1298"/>
      <c r="P38" s="1298"/>
      <c r="Q38" s="1299" t="e">
        <f t="shared" si="14"/>
        <v>#DIV/0!</v>
      </c>
      <c r="R38" s="1299"/>
      <c r="S38" s="1300"/>
      <c r="T38" s="1300"/>
      <c r="U38" s="1299" t="e">
        <f t="shared" si="15"/>
        <v>#DIV/0!</v>
      </c>
      <c r="V38" s="1302"/>
    </row>
    <row r="39" spans="1:22" ht="17.100000000000001" customHeight="1" x14ac:dyDescent="0.15">
      <c r="A39" s="1265" t="s">
        <v>25</v>
      </c>
      <c r="B39" s="1266"/>
      <c r="C39" s="1281"/>
      <c r="D39" s="1298"/>
      <c r="E39" s="1298"/>
      <c r="F39" s="1298"/>
      <c r="G39" s="1299" t="e">
        <f t="shared" si="12"/>
        <v>#DIV/0!</v>
      </c>
      <c r="H39" s="1299"/>
      <c r="I39" s="1300"/>
      <c r="J39" s="1300"/>
      <c r="K39" s="1299" t="e">
        <f t="shared" si="13"/>
        <v>#DIV/0!</v>
      </c>
      <c r="L39" s="1301"/>
      <c r="M39" s="1281"/>
      <c r="N39" s="1298"/>
      <c r="O39" s="1298"/>
      <c r="P39" s="1298"/>
      <c r="Q39" s="1299" t="e">
        <f t="shared" si="14"/>
        <v>#DIV/0!</v>
      </c>
      <c r="R39" s="1299"/>
      <c r="S39" s="1300"/>
      <c r="T39" s="1300"/>
      <c r="U39" s="1299" t="e">
        <f t="shared" si="15"/>
        <v>#DIV/0!</v>
      </c>
      <c r="V39" s="1302"/>
    </row>
    <row r="40" spans="1:22" ht="17.100000000000001" customHeight="1" x14ac:dyDescent="0.15">
      <c r="A40" s="1265" t="s">
        <v>26</v>
      </c>
      <c r="B40" s="1266"/>
      <c r="C40" s="1281"/>
      <c r="D40" s="1298"/>
      <c r="E40" s="1298"/>
      <c r="F40" s="1298"/>
      <c r="G40" s="1299" t="e">
        <f t="shared" si="12"/>
        <v>#DIV/0!</v>
      </c>
      <c r="H40" s="1299"/>
      <c r="I40" s="1300"/>
      <c r="J40" s="1300"/>
      <c r="K40" s="1299" t="e">
        <f t="shared" si="13"/>
        <v>#DIV/0!</v>
      </c>
      <c r="L40" s="1301"/>
      <c r="M40" s="1281"/>
      <c r="N40" s="1298"/>
      <c r="O40" s="1298"/>
      <c r="P40" s="1298"/>
      <c r="Q40" s="1299" t="e">
        <f t="shared" si="14"/>
        <v>#DIV/0!</v>
      </c>
      <c r="R40" s="1299"/>
      <c r="S40" s="1300"/>
      <c r="T40" s="1300"/>
      <c r="U40" s="1299" t="e">
        <f t="shared" si="15"/>
        <v>#DIV/0!</v>
      </c>
      <c r="V40" s="1302"/>
    </row>
    <row r="41" spans="1:22" ht="17.100000000000001" customHeight="1" x14ac:dyDescent="0.15">
      <c r="A41" s="1267" t="s">
        <v>27</v>
      </c>
      <c r="B41" s="1268"/>
      <c r="C41" s="1281"/>
      <c r="D41" s="1298"/>
      <c r="E41" s="1298"/>
      <c r="F41" s="1298"/>
      <c r="G41" s="1299" t="e">
        <f t="shared" si="12"/>
        <v>#DIV/0!</v>
      </c>
      <c r="H41" s="1299"/>
      <c r="I41" s="1300"/>
      <c r="J41" s="1300"/>
      <c r="K41" s="1299" t="e">
        <f t="shared" si="13"/>
        <v>#DIV/0!</v>
      </c>
      <c r="L41" s="1301"/>
      <c r="M41" s="1281"/>
      <c r="N41" s="1298"/>
      <c r="O41" s="1298"/>
      <c r="P41" s="1298"/>
      <c r="Q41" s="1299" t="e">
        <f t="shared" si="14"/>
        <v>#DIV/0!</v>
      </c>
      <c r="R41" s="1299"/>
      <c r="S41" s="1300"/>
      <c r="T41" s="1300"/>
      <c r="U41" s="1299" t="e">
        <f t="shared" si="15"/>
        <v>#DIV/0!</v>
      </c>
      <c r="V41" s="1302"/>
    </row>
    <row r="42" spans="1:22" ht="17.100000000000001" customHeight="1" x14ac:dyDescent="0.15">
      <c r="A42" s="1269" t="s">
        <v>28</v>
      </c>
      <c r="B42" s="1270"/>
      <c r="C42" s="1291">
        <f>SUM(C35:D41)</f>
        <v>0</v>
      </c>
      <c r="D42" s="1305"/>
      <c r="E42" s="1305">
        <f>SUM(E35:F41)</f>
        <v>0</v>
      </c>
      <c r="F42" s="1305"/>
      <c r="G42" s="1306" t="e">
        <f t="shared" si="12"/>
        <v>#DIV/0!</v>
      </c>
      <c r="H42" s="1306"/>
      <c r="I42" s="1306">
        <f>SUM(I35:J41)</f>
        <v>0</v>
      </c>
      <c r="J42" s="1306"/>
      <c r="K42" s="1306" t="e">
        <f t="shared" si="13"/>
        <v>#DIV/0!</v>
      </c>
      <c r="L42" s="1307"/>
      <c r="M42" s="1291">
        <f>SUM(M35:N41)</f>
        <v>0</v>
      </c>
      <c r="N42" s="1305"/>
      <c r="O42" s="1305">
        <f>SUM(O35:P41)</f>
        <v>0</v>
      </c>
      <c r="P42" s="1305"/>
      <c r="Q42" s="1306" t="e">
        <f t="shared" si="14"/>
        <v>#DIV/0!</v>
      </c>
      <c r="R42" s="1306"/>
      <c r="S42" s="1306">
        <f>SUM(S35:T41)</f>
        <v>0</v>
      </c>
      <c r="T42" s="1306"/>
      <c r="U42" s="1306" t="e">
        <f t="shared" si="15"/>
        <v>#DIV/0!</v>
      </c>
      <c r="V42" s="1308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282" t="s">
        <v>166</v>
      </c>
      <c r="B15" s="1283"/>
      <c r="C15" s="1292" t="s">
        <v>153</v>
      </c>
      <c r="D15" s="1292"/>
      <c r="E15" s="1292"/>
      <c r="F15" s="1262"/>
      <c r="G15" s="1292" t="s">
        <v>154</v>
      </c>
      <c r="H15" s="1292"/>
      <c r="I15" s="1292"/>
      <c r="J15" s="1262"/>
      <c r="K15" s="1292" t="s">
        <v>155</v>
      </c>
      <c r="L15" s="1292"/>
      <c r="M15" s="1292"/>
      <c r="N15" s="1262"/>
      <c r="O15" s="1292" t="s">
        <v>156</v>
      </c>
      <c r="P15" s="1292"/>
      <c r="Q15" s="1292"/>
      <c r="R15" s="1293"/>
    </row>
    <row r="16" spans="1:18" ht="17.100000000000001" customHeight="1" x14ac:dyDescent="0.15">
      <c r="A16" s="1265"/>
      <c r="B16" s="1266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265" t="s">
        <v>21</v>
      </c>
      <c r="B17" s="1266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265" t="s">
        <v>22</v>
      </c>
      <c r="B18" s="1266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265" t="s">
        <v>23</v>
      </c>
      <c r="B19" s="1266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265" t="s">
        <v>24</v>
      </c>
      <c r="B20" s="1266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265" t="s">
        <v>25</v>
      </c>
      <c r="B21" s="1266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265" t="s">
        <v>26</v>
      </c>
      <c r="B22" s="1266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267" t="s">
        <v>27</v>
      </c>
      <c r="B23" s="1268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269" t="s">
        <v>28</v>
      </c>
      <c r="B24" s="1270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317" t="s">
        <v>167</v>
      </c>
      <c r="B26" s="1318"/>
      <c r="C26" s="1309" t="s">
        <v>168</v>
      </c>
      <c r="D26" s="1315"/>
      <c r="E26" s="1309" t="s">
        <v>54</v>
      </c>
      <c r="F26" s="1309"/>
      <c r="G26" s="1309"/>
      <c r="H26" s="1309"/>
      <c r="I26" s="1309"/>
      <c r="J26" s="1309"/>
      <c r="K26" s="1309"/>
      <c r="L26" s="1309"/>
      <c r="M26" s="1309"/>
      <c r="N26" s="1310" t="s">
        <v>55</v>
      </c>
      <c r="O26" s="1309"/>
      <c r="P26" s="1309"/>
      <c r="Q26" s="1309"/>
      <c r="R26" s="1309"/>
      <c r="S26" s="1311"/>
    </row>
    <row r="27" spans="1:19" ht="17.100000000000001" customHeight="1" x14ac:dyDescent="0.15">
      <c r="A27" s="1319"/>
      <c r="B27" s="1320"/>
      <c r="C27" s="1312"/>
      <c r="D27" s="1316"/>
      <c r="E27" s="1312" t="s">
        <v>56</v>
      </c>
      <c r="F27" s="1312"/>
      <c r="G27" s="1312" t="s">
        <v>57</v>
      </c>
      <c r="H27" s="1312"/>
      <c r="I27" s="1312"/>
      <c r="J27" s="1312" t="s">
        <v>58</v>
      </c>
      <c r="K27" s="1312"/>
      <c r="L27" s="1312" t="s">
        <v>59</v>
      </c>
      <c r="M27" s="1312"/>
      <c r="N27" s="1313" t="s">
        <v>56</v>
      </c>
      <c r="O27" s="1312"/>
      <c r="P27" s="1312" t="s">
        <v>58</v>
      </c>
      <c r="Q27" s="1312"/>
      <c r="R27" s="1312" t="s">
        <v>59</v>
      </c>
      <c r="S27" s="1314"/>
    </row>
    <row r="28" spans="1:19" ht="17.100000000000001" customHeight="1" x14ac:dyDescent="0.15">
      <c r="A28" s="1321"/>
      <c r="B28" s="1322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265" t="s">
        <v>21</v>
      </c>
      <c r="B29" s="1266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265" t="s">
        <v>22</v>
      </c>
      <c r="B30" s="1266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265" t="s">
        <v>23</v>
      </c>
      <c r="B31" s="1266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265" t="s">
        <v>24</v>
      </c>
      <c r="B32" s="1266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265" t="s">
        <v>25</v>
      </c>
      <c r="B33" s="1266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265" t="s">
        <v>26</v>
      </c>
      <c r="B34" s="1266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267" t="s">
        <v>27</v>
      </c>
      <c r="B35" s="1268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269" t="s">
        <v>28</v>
      </c>
      <c r="B36" s="1270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O15:R15"/>
    <mergeCell ref="A17:B17"/>
    <mergeCell ref="A21:B21"/>
    <mergeCell ref="A22:B22"/>
    <mergeCell ref="C15:F15"/>
    <mergeCell ref="G15:J15"/>
    <mergeCell ref="K15:N15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282" t="s">
        <v>9</v>
      </c>
      <c r="B15" s="1309" t="s">
        <v>153</v>
      </c>
      <c r="C15" s="1309"/>
      <c r="D15" s="1309"/>
      <c r="E15" s="1309"/>
      <c r="F15" s="1309"/>
      <c r="G15" s="1309" t="s">
        <v>154</v>
      </c>
      <c r="H15" s="1309"/>
      <c r="I15" s="1309"/>
      <c r="J15" s="1309"/>
      <c r="K15" s="1309"/>
      <c r="L15" s="1309" t="s">
        <v>155</v>
      </c>
      <c r="M15" s="1309"/>
      <c r="N15" s="1309"/>
      <c r="O15" s="1309"/>
      <c r="P15" s="1309"/>
      <c r="Q15" s="1323" t="s">
        <v>156</v>
      </c>
      <c r="R15" s="1323"/>
      <c r="S15" s="1323"/>
      <c r="T15" s="1323"/>
      <c r="U15" s="1324"/>
    </row>
    <row r="16" spans="1:21" ht="17.100000000000001" customHeight="1" x14ac:dyDescent="0.15">
      <c r="A16" s="1265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82" t="s">
        <v>9</v>
      </c>
      <c r="B38" s="1309" t="s">
        <v>157</v>
      </c>
      <c r="C38" s="1309"/>
      <c r="D38" s="1309"/>
      <c r="E38" s="1309"/>
      <c r="F38" s="1309"/>
      <c r="G38" s="1309" t="s">
        <v>68</v>
      </c>
      <c r="H38" s="1309"/>
      <c r="I38" s="1309"/>
      <c r="J38" s="1309"/>
      <c r="K38" s="1309"/>
      <c r="L38" s="1309" t="s">
        <v>69</v>
      </c>
      <c r="M38" s="1309"/>
      <c r="N38" s="1309"/>
      <c r="O38" s="1309"/>
      <c r="P38" s="1309"/>
      <c r="Q38" s="1323" t="s">
        <v>173</v>
      </c>
      <c r="R38" s="1323"/>
      <c r="S38" s="1323"/>
      <c r="T38" s="1323"/>
      <c r="U38" s="1324"/>
    </row>
    <row r="39" spans="1:21" ht="17.100000000000001" customHeight="1" x14ac:dyDescent="0.15">
      <c r="A39" s="1265"/>
      <c r="B39" s="1325" t="s">
        <v>169</v>
      </c>
      <c r="C39" s="1325" t="s">
        <v>170</v>
      </c>
      <c r="D39" s="1325" t="s">
        <v>171</v>
      </c>
      <c r="E39" s="1325" t="s">
        <v>172</v>
      </c>
      <c r="F39" s="1325" t="s">
        <v>42</v>
      </c>
      <c r="G39" s="1325" t="s">
        <v>169</v>
      </c>
      <c r="H39" s="1325" t="s">
        <v>170</v>
      </c>
      <c r="I39" s="1325" t="s">
        <v>171</v>
      </c>
      <c r="J39" s="1325" t="s">
        <v>172</v>
      </c>
      <c r="K39" s="1325" t="s">
        <v>42</v>
      </c>
      <c r="L39" s="1325" t="s">
        <v>174</v>
      </c>
      <c r="M39" s="1325" t="s">
        <v>175</v>
      </c>
      <c r="N39" s="1325" t="s">
        <v>176</v>
      </c>
      <c r="O39" s="1325" t="s">
        <v>177</v>
      </c>
      <c r="P39" s="1325" t="s">
        <v>42</v>
      </c>
      <c r="Q39" s="1325" t="s">
        <v>178</v>
      </c>
      <c r="R39" s="1325" t="s">
        <v>179</v>
      </c>
      <c r="S39" s="1325" t="s">
        <v>176</v>
      </c>
      <c r="T39" s="1325" t="s">
        <v>177</v>
      </c>
      <c r="U39" s="1326" t="s">
        <v>42</v>
      </c>
    </row>
    <row r="40" spans="1:21" ht="17.100000000000001" customHeight="1" x14ac:dyDescent="0.15">
      <c r="A40" s="1265"/>
      <c r="B40" s="1325"/>
      <c r="C40" s="1325"/>
      <c r="D40" s="1325"/>
      <c r="E40" s="1325"/>
      <c r="F40" s="1325"/>
      <c r="G40" s="1325"/>
      <c r="H40" s="1325"/>
      <c r="I40" s="1325"/>
      <c r="J40" s="1325"/>
      <c r="K40" s="1325"/>
      <c r="L40" s="1325"/>
      <c r="M40" s="1325"/>
      <c r="N40" s="1325"/>
      <c r="O40" s="1325"/>
      <c r="P40" s="1325"/>
      <c r="Q40" s="1325"/>
      <c r="R40" s="1325"/>
      <c r="S40" s="1325"/>
      <c r="T40" s="1325"/>
      <c r="U40" s="1326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  <mergeCell ref="G39:G40"/>
    <mergeCell ref="H39:H40"/>
    <mergeCell ref="I39:I40"/>
    <mergeCell ref="J39:J40"/>
    <mergeCell ref="K39:K40"/>
    <mergeCell ref="A15:A16"/>
    <mergeCell ref="A38:A40"/>
    <mergeCell ref="B39:B40"/>
    <mergeCell ref="C39:C40"/>
    <mergeCell ref="D39:D40"/>
    <mergeCell ref="B15:F15"/>
    <mergeCell ref="E39:E40"/>
    <mergeCell ref="F39:F40"/>
    <mergeCell ref="G15:K15"/>
    <mergeCell ref="L15:P15"/>
    <mergeCell ref="Q15:U15"/>
    <mergeCell ref="B38:F38"/>
    <mergeCell ref="G38:K38"/>
    <mergeCell ref="L38:P38"/>
    <mergeCell ref="Q38:U38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82" t="s">
        <v>9</v>
      </c>
      <c r="B14" s="1309" t="s">
        <v>153</v>
      </c>
      <c r="C14" s="1309"/>
      <c r="D14" s="1309"/>
      <c r="E14" s="1309"/>
      <c r="F14" s="1309"/>
      <c r="G14" s="1309" t="s">
        <v>154</v>
      </c>
      <c r="H14" s="1309"/>
      <c r="I14" s="1309"/>
      <c r="J14" s="1309"/>
      <c r="K14" s="1309"/>
      <c r="L14" s="1309" t="s">
        <v>155</v>
      </c>
      <c r="M14" s="1309"/>
      <c r="N14" s="1309"/>
      <c r="O14" s="1309"/>
      <c r="P14" s="1309"/>
      <c r="Q14" s="1323" t="s">
        <v>156</v>
      </c>
      <c r="R14" s="1323"/>
      <c r="S14" s="1323"/>
      <c r="T14" s="1323"/>
      <c r="U14" s="1324"/>
    </row>
    <row r="15" spans="1:21" ht="17.100000000000001" customHeight="1" x14ac:dyDescent="0.15">
      <c r="A15" s="1343"/>
      <c r="B15" s="1327" t="s">
        <v>104</v>
      </c>
      <c r="C15" s="1327" t="s">
        <v>64</v>
      </c>
      <c r="D15" s="1327" t="s">
        <v>65</v>
      </c>
      <c r="E15" s="1327" t="s">
        <v>180</v>
      </c>
      <c r="F15" s="1327" t="s">
        <v>75</v>
      </c>
      <c r="G15" s="1327" t="s">
        <v>104</v>
      </c>
      <c r="H15" s="1327" t="s">
        <v>64</v>
      </c>
      <c r="I15" s="1327" t="s">
        <v>65</v>
      </c>
      <c r="J15" s="1327" t="s">
        <v>180</v>
      </c>
      <c r="K15" s="1327" t="s">
        <v>75</v>
      </c>
      <c r="L15" s="1327" t="s">
        <v>104</v>
      </c>
      <c r="M15" s="1327" t="s">
        <v>64</v>
      </c>
      <c r="N15" s="1327" t="s">
        <v>65</v>
      </c>
      <c r="O15" s="1327" t="s">
        <v>180</v>
      </c>
      <c r="P15" s="1327" t="s">
        <v>75</v>
      </c>
      <c r="Q15" s="1327" t="s">
        <v>104</v>
      </c>
      <c r="R15" s="1327" t="s">
        <v>64</v>
      </c>
      <c r="S15" s="1327" t="s">
        <v>65</v>
      </c>
      <c r="T15" s="1327" t="s">
        <v>180</v>
      </c>
      <c r="U15" s="1329" t="s">
        <v>75</v>
      </c>
    </row>
    <row r="16" spans="1:21" ht="17.100000000000001" customHeight="1" x14ac:dyDescent="0.15">
      <c r="A16" s="1265"/>
      <c r="B16" s="1328"/>
      <c r="C16" s="1328"/>
      <c r="D16" s="1328"/>
      <c r="E16" s="1328"/>
      <c r="F16" s="1328"/>
      <c r="G16" s="1328"/>
      <c r="H16" s="1328"/>
      <c r="I16" s="1328"/>
      <c r="J16" s="1328"/>
      <c r="K16" s="1328"/>
      <c r="L16" s="1328"/>
      <c r="M16" s="1328"/>
      <c r="N16" s="1328"/>
      <c r="O16" s="1328"/>
      <c r="P16" s="1328"/>
      <c r="Q16" s="1328"/>
      <c r="R16" s="1328"/>
      <c r="S16" s="1328"/>
      <c r="T16" s="1328"/>
      <c r="U16" s="1330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82" t="s">
        <v>9</v>
      </c>
      <c r="B38" s="1309" t="s">
        <v>157</v>
      </c>
      <c r="C38" s="1309"/>
      <c r="D38" s="1309"/>
      <c r="E38" s="1309"/>
      <c r="F38" s="1309"/>
      <c r="G38" s="1309"/>
      <c r="H38" s="1309" t="s">
        <v>68</v>
      </c>
      <c r="I38" s="1309"/>
      <c r="J38" s="1309"/>
      <c r="K38" s="1309"/>
      <c r="L38" s="1309"/>
      <c r="M38" s="1309"/>
      <c r="N38" s="1309" t="s">
        <v>69</v>
      </c>
      <c r="O38" s="1309"/>
      <c r="P38" s="1309"/>
      <c r="Q38" s="1309"/>
      <c r="R38" s="1309"/>
      <c r="S38" s="1309"/>
      <c r="T38" s="1309"/>
      <c r="U38" s="1311"/>
    </row>
    <row r="39" spans="1:21" ht="17.100000000000001" customHeight="1" x14ac:dyDescent="0.15">
      <c r="A39" s="1343"/>
      <c r="B39" s="1344" t="s">
        <v>104</v>
      </c>
      <c r="C39" s="1344" t="s">
        <v>64</v>
      </c>
      <c r="D39" s="1344" t="s">
        <v>65</v>
      </c>
      <c r="E39" s="1346" t="s">
        <v>180</v>
      </c>
      <c r="F39" s="1344" t="s">
        <v>75</v>
      </c>
      <c r="G39" s="1344" t="s">
        <v>42</v>
      </c>
      <c r="H39" s="1344" t="s">
        <v>104</v>
      </c>
      <c r="I39" s="1344" t="s">
        <v>64</v>
      </c>
      <c r="J39" s="1344" t="s">
        <v>65</v>
      </c>
      <c r="K39" s="1346" t="s">
        <v>180</v>
      </c>
      <c r="L39" s="1344" t="s">
        <v>75</v>
      </c>
      <c r="M39" s="1344" t="s">
        <v>42</v>
      </c>
      <c r="N39" s="1344" t="s">
        <v>161</v>
      </c>
      <c r="O39" s="1346" t="s">
        <v>181</v>
      </c>
      <c r="P39" s="1344" t="s">
        <v>65</v>
      </c>
      <c r="Q39" s="1344" t="s">
        <v>63</v>
      </c>
      <c r="R39" s="1348" t="s">
        <v>75</v>
      </c>
      <c r="S39" s="1352"/>
      <c r="T39" s="1348" t="s">
        <v>42</v>
      </c>
      <c r="U39" s="1349"/>
    </row>
    <row r="40" spans="1:21" ht="17.100000000000001" customHeight="1" x14ac:dyDescent="0.15">
      <c r="A40" s="1265"/>
      <c r="B40" s="1345"/>
      <c r="C40" s="1345"/>
      <c r="D40" s="1345"/>
      <c r="E40" s="1347"/>
      <c r="F40" s="1345"/>
      <c r="G40" s="1345"/>
      <c r="H40" s="1345"/>
      <c r="I40" s="1345"/>
      <c r="J40" s="1345"/>
      <c r="K40" s="1347"/>
      <c r="L40" s="1345"/>
      <c r="M40" s="1345"/>
      <c r="N40" s="1345"/>
      <c r="O40" s="1347"/>
      <c r="P40" s="1345"/>
      <c r="Q40" s="1345"/>
      <c r="R40" s="1350"/>
      <c r="S40" s="1353"/>
      <c r="T40" s="1350"/>
      <c r="U40" s="1351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331" t="e">
        <f t="shared" ref="R41:R48" si="18">Q41-N41</f>
        <v>#DIV/0!</v>
      </c>
      <c r="S41" s="1332"/>
      <c r="T41" s="1333" t="e">
        <f t="shared" ref="T41:T48" si="19">Q41/N41</f>
        <v>#DIV/0!</v>
      </c>
      <c r="U41" s="1334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335" t="e">
        <f t="shared" si="18"/>
        <v>#DIV/0!</v>
      </c>
      <c r="S42" s="1336"/>
      <c r="T42" s="1337" t="e">
        <f t="shared" si="19"/>
        <v>#DIV/0!</v>
      </c>
      <c r="U42" s="1338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335" t="e">
        <f t="shared" si="18"/>
        <v>#DIV/0!</v>
      </c>
      <c r="S43" s="1336"/>
      <c r="T43" s="1337" t="e">
        <f t="shared" si="19"/>
        <v>#DIV/0!</v>
      </c>
      <c r="U43" s="1338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335" t="e">
        <f t="shared" si="18"/>
        <v>#DIV/0!</v>
      </c>
      <c r="S44" s="1336"/>
      <c r="T44" s="1337" t="e">
        <f t="shared" si="19"/>
        <v>#DIV/0!</v>
      </c>
      <c r="U44" s="1338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335" t="e">
        <f t="shared" si="18"/>
        <v>#DIV/0!</v>
      </c>
      <c r="S45" s="1336"/>
      <c r="T45" s="1337" t="e">
        <f t="shared" si="19"/>
        <v>#DIV/0!</v>
      </c>
      <c r="U45" s="1338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335" t="e">
        <f t="shared" si="18"/>
        <v>#DIV/0!</v>
      </c>
      <c r="S46" s="1336"/>
      <c r="T46" s="1337" t="e">
        <f t="shared" si="19"/>
        <v>#DIV/0!</v>
      </c>
      <c r="U46" s="1338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335" t="e">
        <f t="shared" si="18"/>
        <v>#DIV/0!</v>
      </c>
      <c r="S47" s="1336"/>
      <c r="T47" s="1337" t="e">
        <f t="shared" si="19"/>
        <v>#DIV/0!</v>
      </c>
      <c r="U47" s="1338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339" t="e">
        <f t="shared" si="18"/>
        <v>#DIV/0!</v>
      </c>
      <c r="S48" s="1340"/>
      <c r="T48" s="1341" t="e">
        <f t="shared" si="19"/>
        <v>#DIV/0!</v>
      </c>
      <c r="U48" s="1342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T39:U40"/>
    <mergeCell ref="P39:P40"/>
    <mergeCell ref="Q15:Q16"/>
    <mergeCell ref="Q39:Q40"/>
    <mergeCell ref="R15:R16"/>
    <mergeCell ref="S15:S16"/>
    <mergeCell ref="R39:S40"/>
    <mergeCell ref="M39:M40"/>
    <mergeCell ref="N15:N16"/>
    <mergeCell ref="N39:N40"/>
    <mergeCell ref="O15:O16"/>
    <mergeCell ref="O39:O40"/>
    <mergeCell ref="J39:J40"/>
    <mergeCell ref="K15:K16"/>
    <mergeCell ref="K39:K40"/>
    <mergeCell ref="L15:L16"/>
    <mergeCell ref="L39:L40"/>
    <mergeCell ref="G39:G40"/>
    <mergeCell ref="H15:H16"/>
    <mergeCell ref="H39:H40"/>
    <mergeCell ref="I15:I16"/>
    <mergeCell ref="I39:I40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282" t="s">
        <v>9</v>
      </c>
      <c r="B14" s="1283"/>
      <c r="C14" s="1263" t="s">
        <v>153</v>
      </c>
      <c r="D14" s="1263"/>
      <c r="E14" s="1263"/>
      <c r="F14" s="1263" t="s">
        <v>154</v>
      </c>
      <c r="G14" s="1263"/>
      <c r="H14" s="1263"/>
      <c r="I14" s="1263" t="s">
        <v>155</v>
      </c>
      <c r="J14" s="1263"/>
      <c r="K14" s="1263"/>
      <c r="L14" s="1263" t="s">
        <v>156</v>
      </c>
      <c r="M14" s="1263"/>
      <c r="N14" s="1264"/>
    </row>
    <row r="15" spans="1:14" ht="17.100000000000001" customHeight="1" x14ac:dyDescent="0.15">
      <c r="A15" s="1265"/>
      <c r="B15" s="1266"/>
      <c r="C15" s="1354" t="s">
        <v>72</v>
      </c>
      <c r="D15" s="1354" t="s">
        <v>73</v>
      </c>
      <c r="E15" s="1355" t="s">
        <v>71</v>
      </c>
      <c r="F15" s="1354" t="s">
        <v>72</v>
      </c>
      <c r="G15" s="1354" t="s">
        <v>73</v>
      </c>
      <c r="H15" s="1355" t="s">
        <v>71</v>
      </c>
      <c r="I15" s="1354" t="s">
        <v>72</v>
      </c>
      <c r="J15" s="1354" t="s">
        <v>73</v>
      </c>
      <c r="K15" s="1355" t="s">
        <v>71</v>
      </c>
      <c r="L15" s="1354" t="s">
        <v>72</v>
      </c>
      <c r="M15" s="1354" t="s">
        <v>73</v>
      </c>
      <c r="N15" s="1371" t="s">
        <v>71</v>
      </c>
    </row>
    <row r="16" spans="1:14" ht="17.100000000000001" customHeight="1" x14ac:dyDescent="0.15">
      <c r="A16" s="1265"/>
      <c r="B16" s="1266"/>
      <c r="C16" s="1354"/>
      <c r="D16" s="1354"/>
      <c r="E16" s="1355"/>
      <c r="F16" s="1354"/>
      <c r="G16" s="1354"/>
      <c r="H16" s="1355"/>
      <c r="I16" s="1354"/>
      <c r="J16" s="1354"/>
      <c r="K16" s="1355"/>
      <c r="L16" s="1354"/>
      <c r="M16" s="1354"/>
      <c r="N16" s="1371"/>
    </row>
    <row r="17" spans="1:14" ht="17.100000000000001" customHeight="1" x14ac:dyDescent="0.15">
      <c r="A17" s="1265" t="s">
        <v>21</v>
      </c>
      <c r="B17" s="1266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265" t="s">
        <v>22</v>
      </c>
      <c r="B18" s="1266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265" t="s">
        <v>23</v>
      </c>
      <c r="B19" s="1266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265" t="s">
        <v>24</v>
      </c>
      <c r="B20" s="1266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265" t="s">
        <v>25</v>
      </c>
      <c r="B21" s="1266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265" t="s">
        <v>26</v>
      </c>
      <c r="B22" s="1266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265" t="s">
        <v>27</v>
      </c>
      <c r="B23" s="1266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269" t="s">
        <v>28</v>
      </c>
      <c r="B24" s="1270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282" t="s">
        <v>9</v>
      </c>
      <c r="B37" s="1283"/>
      <c r="C37" s="1271" t="s">
        <v>68</v>
      </c>
      <c r="D37" s="1271"/>
      <c r="E37" s="1271"/>
      <c r="F37" s="1271"/>
      <c r="G37" s="1271"/>
      <c r="H37" s="1271"/>
      <c r="I37" s="1271" t="s">
        <v>69</v>
      </c>
      <c r="J37" s="1271"/>
      <c r="K37" s="1271"/>
      <c r="L37" s="1271"/>
      <c r="M37" s="1271"/>
      <c r="N37" s="1272"/>
    </row>
    <row r="38" spans="1:14" ht="17.100000000000001" customHeight="1" x14ac:dyDescent="0.15">
      <c r="A38" s="1265"/>
      <c r="B38" s="1266"/>
      <c r="C38" s="1273" t="s">
        <v>72</v>
      </c>
      <c r="D38" s="1273"/>
      <c r="E38" s="1273" t="s">
        <v>73</v>
      </c>
      <c r="F38" s="1273"/>
      <c r="G38" s="1273" t="s">
        <v>71</v>
      </c>
      <c r="H38" s="1273"/>
      <c r="I38" s="1273" t="s">
        <v>182</v>
      </c>
      <c r="J38" s="1273"/>
      <c r="K38" s="1273" t="s">
        <v>183</v>
      </c>
      <c r="L38" s="1273"/>
      <c r="M38" s="1273" t="s">
        <v>71</v>
      </c>
      <c r="N38" s="1294"/>
    </row>
    <row r="39" spans="1:14" ht="17.100000000000001" customHeight="1" x14ac:dyDescent="0.15">
      <c r="A39" s="1265" t="s">
        <v>21</v>
      </c>
      <c r="B39" s="1266"/>
      <c r="C39" s="1362"/>
      <c r="D39" s="1356"/>
      <c r="E39" s="1356"/>
      <c r="F39" s="1356"/>
      <c r="G39" s="1363" t="e">
        <f>E39/C39</f>
        <v>#DIV/0!</v>
      </c>
      <c r="H39" s="1364"/>
      <c r="I39" s="1365"/>
      <c r="J39" s="1356"/>
      <c r="K39" s="1356"/>
      <c r="L39" s="1356"/>
      <c r="M39" s="1296" t="e">
        <f t="shared" ref="M39:M46" si="6">K39/I39</f>
        <v>#DIV/0!</v>
      </c>
      <c r="N39" s="1297"/>
    </row>
    <row r="40" spans="1:14" ht="17.100000000000001" customHeight="1" x14ac:dyDescent="0.15">
      <c r="A40" s="1265" t="s">
        <v>22</v>
      </c>
      <c r="B40" s="1266"/>
      <c r="C40" s="1357"/>
      <c r="D40" s="1358"/>
      <c r="E40" s="1358"/>
      <c r="F40" s="1358"/>
      <c r="G40" s="1359" t="e">
        <f>E40/C40</f>
        <v>#DIV/0!</v>
      </c>
      <c r="H40" s="1360"/>
      <c r="I40" s="1361"/>
      <c r="J40" s="1358"/>
      <c r="K40" s="1358"/>
      <c r="L40" s="1358"/>
      <c r="M40" s="1299" t="e">
        <f t="shared" si="6"/>
        <v>#DIV/0!</v>
      </c>
      <c r="N40" s="1302"/>
    </row>
    <row r="41" spans="1:14" ht="17.100000000000001" customHeight="1" x14ac:dyDescent="0.15">
      <c r="A41" s="1265" t="s">
        <v>23</v>
      </c>
      <c r="B41" s="1266"/>
      <c r="C41" s="1357"/>
      <c r="D41" s="1358"/>
      <c r="E41" s="1358"/>
      <c r="F41" s="1358"/>
      <c r="G41" s="1359" t="e">
        <f t="shared" ref="G41:G46" si="7">E41/C41</f>
        <v>#DIV/0!</v>
      </c>
      <c r="H41" s="1360"/>
      <c r="I41" s="1361"/>
      <c r="J41" s="1358"/>
      <c r="K41" s="1358"/>
      <c r="L41" s="1358"/>
      <c r="M41" s="1299" t="e">
        <f t="shared" si="6"/>
        <v>#DIV/0!</v>
      </c>
      <c r="N41" s="1302"/>
    </row>
    <row r="42" spans="1:14" ht="17.100000000000001" customHeight="1" x14ac:dyDescent="0.15">
      <c r="A42" s="1265" t="s">
        <v>24</v>
      </c>
      <c r="B42" s="1266"/>
      <c r="C42" s="1357"/>
      <c r="D42" s="1358"/>
      <c r="E42" s="1358"/>
      <c r="F42" s="1358"/>
      <c r="G42" s="1359" t="e">
        <f t="shared" si="7"/>
        <v>#DIV/0!</v>
      </c>
      <c r="H42" s="1360"/>
      <c r="I42" s="1361"/>
      <c r="J42" s="1358"/>
      <c r="K42" s="1358"/>
      <c r="L42" s="1358"/>
      <c r="M42" s="1299" t="e">
        <f t="shared" si="6"/>
        <v>#DIV/0!</v>
      </c>
      <c r="N42" s="1302"/>
    </row>
    <row r="43" spans="1:14" ht="17.100000000000001" customHeight="1" x14ac:dyDescent="0.15">
      <c r="A43" s="1265" t="s">
        <v>25</v>
      </c>
      <c r="B43" s="1266"/>
      <c r="C43" s="1357"/>
      <c r="D43" s="1358"/>
      <c r="E43" s="1358"/>
      <c r="F43" s="1358"/>
      <c r="G43" s="1359" t="e">
        <f t="shared" si="7"/>
        <v>#DIV/0!</v>
      </c>
      <c r="H43" s="1360"/>
      <c r="I43" s="1361"/>
      <c r="J43" s="1358"/>
      <c r="K43" s="1358"/>
      <c r="L43" s="1358"/>
      <c r="M43" s="1299" t="e">
        <f t="shared" si="6"/>
        <v>#DIV/0!</v>
      </c>
      <c r="N43" s="1302"/>
    </row>
    <row r="44" spans="1:14" ht="17.100000000000001" customHeight="1" x14ac:dyDescent="0.15">
      <c r="A44" s="1265" t="s">
        <v>26</v>
      </c>
      <c r="B44" s="1266"/>
      <c r="C44" s="1357"/>
      <c r="D44" s="1358"/>
      <c r="E44" s="1358"/>
      <c r="F44" s="1358"/>
      <c r="G44" s="1359" t="e">
        <f t="shared" si="7"/>
        <v>#DIV/0!</v>
      </c>
      <c r="H44" s="1360"/>
      <c r="I44" s="1361"/>
      <c r="J44" s="1358"/>
      <c r="K44" s="1358"/>
      <c r="L44" s="1358"/>
      <c r="M44" s="1299" t="e">
        <f t="shared" si="6"/>
        <v>#DIV/0!</v>
      </c>
      <c r="N44" s="1302"/>
    </row>
    <row r="45" spans="1:14" ht="17.100000000000001" customHeight="1" x14ac:dyDescent="0.15">
      <c r="A45" s="1265" t="s">
        <v>27</v>
      </c>
      <c r="B45" s="1266"/>
      <c r="C45" s="1357"/>
      <c r="D45" s="1358"/>
      <c r="E45" s="1358"/>
      <c r="F45" s="1358"/>
      <c r="G45" s="1359" t="e">
        <f t="shared" si="7"/>
        <v>#DIV/0!</v>
      </c>
      <c r="H45" s="1360"/>
      <c r="I45" s="1361"/>
      <c r="J45" s="1358"/>
      <c r="K45" s="1358"/>
      <c r="L45" s="1358"/>
      <c r="M45" s="1299" t="e">
        <f t="shared" si="6"/>
        <v>#DIV/0!</v>
      </c>
      <c r="N45" s="1302"/>
    </row>
    <row r="46" spans="1:14" ht="17.100000000000001" customHeight="1" x14ac:dyDescent="0.15">
      <c r="A46" s="1269" t="s">
        <v>28</v>
      </c>
      <c r="B46" s="1270"/>
      <c r="C46" s="1367">
        <f>SUM(C39:D45)</f>
        <v>0</v>
      </c>
      <c r="D46" s="1366"/>
      <c r="E46" s="1366">
        <f>SUM(E39:F45)</f>
        <v>0</v>
      </c>
      <c r="F46" s="1366"/>
      <c r="G46" s="1368" t="e">
        <f t="shared" si="7"/>
        <v>#DIV/0!</v>
      </c>
      <c r="H46" s="1369"/>
      <c r="I46" s="1370">
        <f>SUM(I39:J45)</f>
        <v>0</v>
      </c>
      <c r="J46" s="1366"/>
      <c r="K46" s="1366">
        <f>SUM(K39:L45)</f>
        <v>0</v>
      </c>
      <c r="L46" s="1366"/>
      <c r="M46" s="1306" t="e">
        <f t="shared" si="6"/>
        <v>#DIV/0!</v>
      </c>
      <c r="N46" s="1308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E43:F43"/>
    <mergeCell ref="G43:H43"/>
    <mergeCell ref="I43:J43"/>
    <mergeCell ref="K41:L41"/>
    <mergeCell ref="M41:N41"/>
    <mergeCell ref="K42:L42"/>
    <mergeCell ref="M42:N42"/>
    <mergeCell ref="A42:B42"/>
    <mergeCell ref="C42:D42"/>
    <mergeCell ref="E42:F42"/>
    <mergeCell ref="G42:H42"/>
    <mergeCell ref="I42:J42"/>
    <mergeCell ref="A41:B41"/>
    <mergeCell ref="C41:D41"/>
    <mergeCell ref="E41:F41"/>
    <mergeCell ref="G41:H41"/>
    <mergeCell ref="I41:J41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A18:B18"/>
    <mergeCell ref="A19:B19"/>
    <mergeCell ref="A20:B20"/>
    <mergeCell ref="A21:B21"/>
    <mergeCell ref="A22:B22"/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282" t="s">
        <v>9</v>
      </c>
      <c r="B17" s="1263" t="s">
        <v>153</v>
      </c>
      <c r="C17" s="1263"/>
      <c r="D17" s="1263"/>
      <c r="E17" s="1263"/>
      <c r="F17" s="1263"/>
      <c r="G17" s="1263" t="s">
        <v>154</v>
      </c>
      <c r="H17" s="1263"/>
      <c r="I17" s="1263"/>
      <c r="J17" s="1263"/>
      <c r="K17" s="1263"/>
      <c r="L17" s="1263" t="s">
        <v>155</v>
      </c>
      <c r="M17" s="1263"/>
      <c r="N17" s="1263"/>
      <c r="O17" s="1263"/>
      <c r="P17" s="1263"/>
      <c r="Q17" s="1263" t="s">
        <v>156</v>
      </c>
      <c r="R17" s="1263"/>
      <c r="S17" s="1263"/>
      <c r="T17" s="1263"/>
      <c r="U17" s="1264"/>
    </row>
    <row r="18" spans="1:21" ht="17.100000000000001" customHeight="1" x14ac:dyDescent="0.15">
      <c r="A18" s="1265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282" t="s">
        <v>9</v>
      </c>
      <c r="B28" s="1309" t="s">
        <v>68</v>
      </c>
      <c r="C28" s="1309"/>
      <c r="D28" s="1309"/>
      <c r="E28" s="1309"/>
      <c r="F28" s="1309"/>
      <c r="G28" s="1309"/>
      <c r="H28" s="1309"/>
      <c r="I28" s="1309"/>
      <c r="J28" s="1309"/>
      <c r="K28" s="1309"/>
      <c r="L28" s="1309" t="s">
        <v>69</v>
      </c>
      <c r="M28" s="1309"/>
      <c r="N28" s="1309"/>
      <c r="O28" s="1309"/>
      <c r="P28" s="1309"/>
      <c r="Q28" s="1309"/>
      <c r="R28" s="1309"/>
      <c r="S28" s="1309"/>
      <c r="T28" s="1309"/>
      <c r="U28" s="1311"/>
    </row>
    <row r="29" spans="1:21" ht="17.100000000000001" customHeight="1" x14ac:dyDescent="0.15">
      <c r="A29" s="1265"/>
      <c r="B29" s="1312" t="s">
        <v>104</v>
      </c>
      <c r="C29" s="1312"/>
      <c r="D29" s="1312" t="s">
        <v>41</v>
      </c>
      <c r="E29" s="1312"/>
      <c r="F29" s="1312" t="s">
        <v>75</v>
      </c>
      <c r="G29" s="1312"/>
      <c r="H29" s="1312" t="s">
        <v>76</v>
      </c>
      <c r="I29" s="1312"/>
      <c r="J29" s="1312" t="s">
        <v>77</v>
      </c>
      <c r="K29" s="1312"/>
      <c r="L29" s="1312" t="s">
        <v>104</v>
      </c>
      <c r="M29" s="1312"/>
      <c r="N29" s="1312" t="s">
        <v>41</v>
      </c>
      <c r="O29" s="1312"/>
      <c r="P29" s="1312" t="s">
        <v>75</v>
      </c>
      <c r="Q29" s="1312"/>
      <c r="R29" s="1312" t="s">
        <v>76</v>
      </c>
      <c r="S29" s="1312"/>
      <c r="T29" s="1312" t="s">
        <v>77</v>
      </c>
      <c r="U29" s="1314"/>
    </row>
    <row r="30" spans="1:21" ht="17.100000000000001" customHeight="1" x14ac:dyDescent="0.15">
      <c r="A30" s="165" t="s">
        <v>21</v>
      </c>
      <c r="B30" s="1372"/>
      <c r="C30" s="1373"/>
      <c r="D30" s="1374"/>
      <c r="E30" s="1373"/>
      <c r="F30" s="1375">
        <f t="shared" ref="F30:F37" si="11">D30-B30</f>
        <v>0</v>
      </c>
      <c r="G30" s="1376"/>
      <c r="H30" s="1374"/>
      <c r="I30" s="1373"/>
      <c r="J30" s="1377" t="e">
        <f t="shared" ref="J30:J37" si="12">D30/H30</f>
        <v>#DIV/0!</v>
      </c>
      <c r="K30" s="1378"/>
      <c r="L30" s="1379"/>
      <c r="M30" s="1373"/>
      <c r="N30" s="1374"/>
      <c r="O30" s="1373"/>
      <c r="P30" s="1375">
        <f t="shared" ref="P30:P37" si="13">N30-L30</f>
        <v>0</v>
      </c>
      <c r="Q30" s="1376"/>
      <c r="R30" s="1374"/>
      <c r="S30" s="1373"/>
      <c r="T30" s="1377" t="e">
        <f t="shared" ref="T30:T37" si="14">N30/R30</f>
        <v>#DIV/0!</v>
      </c>
      <c r="U30" s="1380"/>
    </row>
    <row r="31" spans="1:21" ht="17.100000000000001" customHeight="1" x14ac:dyDescent="0.15">
      <c r="A31" s="165" t="s">
        <v>22</v>
      </c>
      <c r="B31" s="1381"/>
      <c r="C31" s="1382"/>
      <c r="D31" s="1383"/>
      <c r="E31" s="1382"/>
      <c r="F31" s="1384">
        <f t="shared" si="11"/>
        <v>0</v>
      </c>
      <c r="G31" s="1385"/>
      <c r="H31" s="1383"/>
      <c r="I31" s="1382"/>
      <c r="J31" s="1386" t="e">
        <f t="shared" si="12"/>
        <v>#DIV/0!</v>
      </c>
      <c r="K31" s="1387"/>
      <c r="L31" s="1388"/>
      <c r="M31" s="1382"/>
      <c r="N31" s="1383"/>
      <c r="O31" s="1382"/>
      <c r="P31" s="1384">
        <f t="shared" si="13"/>
        <v>0</v>
      </c>
      <c r="Q31" s="1385"/>
      <c r="R31" s="1383"/>
      <c r="S31" s="1382"/>
      <c r="T31" s="1386" t="e">
        <f t="shared" si="14"/>
        <v>#DIV/0!</v>
      </c>
      <c r="U31" s="1389"/>
    </row>
    <row r="32" spans="1:21" ht="17.100000000000001" customHeight="1" x14ac:dyDescent="0.15">
      <c r="A32" s="165" t="s">
        <v>23</v>
      </c>
      <c r="B32" s="1381"/>
      <c r="C32" s="1382"/>
      <c r="D32" s="1383"/>
      <c r="E32" s="1382"/>
      <c r="F32" s="1384">
        <f t="shared" si="11"/>
        <v>0</v>
      </c>
      <c r="G32" s="1385"/>
      <c r="H32" s="1383"/>
      <c r="I32" s="1382"/>
      <c r="J32" s="1386" t="e">
        <f t="shared" si="12"/>
        <v>#DIV/0!</v>
      </c>
      <c r="K32" s="1387"/>
      <c r="L32" s="1388"/>
      <c r="M32" s="1382"/>
      <c r="N32" s="1383"/>
      <c r="O32" s="1382"/>
      <c r="P32" s="1384">
        <f t="shared" si="13"/>
        <v>0</v>
      </c>
      <c r="Q32" s="1385"/>
      <c r="R32" s="1383"/>
      <c r="S32" s="1382"/>
      <c r="T32" s="1386" t="e">
        <f t="shared" si="14"/>
        <v>#DIV/0!</v>
      </c>
      <c r="U32" s="1389"/>
    </row>
    <row r="33" spans="1:21" ht="17.100000000000001" customHeight="1" x14ac:dyDescent="0.15">
      <c r="A33" s="165" t="s">
        <v>24</v>
      </c>
      <c r="B33" s="1381"/>
      <c r="C33" s="1382"/>
      <c r="D33" s="1383"/>
      <c r="E33" s="1382"/>
      <c r="F33" s="1384">
        <f t="shared" si="11"/>
        <v>0</v>
      </c>
      <c r="G33" s="1385"/>
      <c r="H33" s="1383"/>
      <c r="I33" s="1382"/>
      <c r="J33" s="1386" t="e">
        <f t="shared" si="12"/>
        <v>#DIV/0!</v>
      </c>
      <c r="K33" s="1387"/>
      <c r="L33" s="1388"/>
      <c r="M33" s="1382"/>
      <c r="N33" s="1383"/>
      <c r="O33" s="1382"/>
      <c r="P33" s="1384">
        <f t="shared" si="13"/>
        <v>0</v>
      </c>
      <c r="Q33" s="1385"/>
      <c r="R33" s="1383"/>
      <c r="S33" s="1382"/>
      <c r="T33" s="1386" t="e">
        <f t="shared" si="14"/>
        <v>#DIV/0!</v>
      </c>
      <c r="U33" s="1389"/>
    </row>
    <row r="34" spans="1:21" ht="17.100000000000001" customHeight="1" x14ac:dyDescent="0.15">
      <c r="A34" s="165" t="s">
        <v>25</v>
      </c>
      <c r="B34" s="1381"/>
      <c r="C34" s="1382"/>
      <c r="D34" s="1383"/>
      <c r="E34" s="1382"/>
      <c r="F34" s="1384">
        <f t="shared" si="11"/>
        <v>0</v>
      </c>
      <c r="G34" s="1385"/>
      <c r="H34" s="1383"/>
      <c r="I34" s="1382"/>
      <c r="J34" s="1386" t="e">
        <f t="shared" si="12"/>
        <v>#DIV/0!</v>
      </c>
      <c r="K34" s="1387"/>
      <c r="L34" s="1388"/>
      <c r="M34" s="1382"/>
      <c r="N34" s="1383"/>
      <c r="O34" s="1382"/>
      <c r="P34" s="1384">
        <f t="shared" si="13"/>
        <v>0</v>
      </c>
      <c r="Q34" s="1385"/>
      <c r="R34" s="1383"/>
      <c r="S34" s="1382"/>
      <c r="T34" s="1386" t="e">
        <f t="shared" si="14"/>
        <v>#DIV/0!</v>
      </c>
      <c r="U34" s="1389"/>
    </row>
    <row r="35" spans="1:21" ht="17.100000000000001" customHeight="1" x14ac:dyDescent="0.15">
      <c r="A35" s="165" t="s">
        <v>26</v>
      </c>
      <c r="B35" s="1381"/>
      <c r="C35" s="1382"/>
      <c r="D35" s="1383"/>
      <c r="E35" s="1382"/>
      <c r="F35" s="1384">
        <f t="shared" si="11"/>
        <v>0</v>
      </c>
      <c r="G35" s="1385"/>
      <c r="H35" s="1383"/>
      <c r="I35" s="1382"/>
      <c r="J35" s="1386" t="e">
        <f t="shared" si="12"/>
        <v>#DIV/0!</v>
      </c>
      <c r="K35" s="1387"/>
      <c r="L35" s="1388"/>
      <c r="M35" s="1382"/>
      <c r="N35" s="1383"/>
      <c r="O35" s="1382"/>
      <c r="P35" s="1384">
        <f t="shared" si="13"/>
        <v>0</v>
      </c>
      <c r="Q35" s="1385"/>
      <c r="R35" s="1383"/>
      <c r="S35" s="1382"/>
      <c r="T35" s="1386" t="e">
        <f t="shared" si="14"/>
        <v>#DIV/0!</v>
      </c>
      <c r="U35" s="1389"/>
    </row>
    <row r="36" spans="1:21" ht="17.100000000000001" customHeight="1" x14ac:dyDescent="0.15">
      <c r="A36" s="165" t="s">
        <v>27</v>
      </c>
      <c r="B36" s="1381"/>
      <c r="C36" s="1382"/>
      <c r="D36" s="1383"/>
      <c r="E36" s="1382"/>
      <c r="F36" s="1384">
        <f t="shared" si="11"/>
        <v>0</v>
      </c>
      <c r="G36" s="1385"/>
      <c r="H36" s="1383"/>
      <c r="I36" s="1382"/>
      <c r="J36" s="1386" t="e">
        <f t="shared" si="12"/>
        <v>#DIV/0!</v>
      </c>
      <c r="K36" s="1387"/>
      <c r="L36" s="1388"/>
      <c r="M36" s="1382"/>
      <c r="N36" s="1383"/>
      <c r="O36" s="1382"/>
      <c r="P36" s="1384">
        <f t="shared" si="13"/>
        <v>0</v>
      </c>
      <c r="Q36" s="1385"/>
      <c r="R36" s="1383"/>
      <c r="S36" s="1382"/>
      <c r="T36" s="1386" t="e">
        <f t="shared" si="14"/>
        <v>#DIV/0!</v>
      </c>
      <c r="U36" s="1389"/>
    </row>
    <row r="37" spans="1:21" ht="17.100000000000001" customHeight="1" x14ac:dyDescent="0.15">
      <c r="A37" s="173" t="s">
        <v>28</v>
      </c>
      <c r="B37" s="1394">
        <f>SUM(B30:C36)</f>
        <v>0</v>
      </c>
      <c r="C37" s="1391"/>
      <c r="D37" s="1390">
        <f>SUM(D30:E36)</f>
        <v>0</v>
      </c>
      <c r="E37" s="1391"/>
      <c r="F37" s="1390">
        <f t="shared" si="11"/>
        <v>0</v>
      </c>
      <c r="G37" s="1391"/>
      <c r="H37" s="1390">
        <f>SUM(H30:I36)</f>
        <v>0</v>
      </c>
      <c r="I37" s="1391"/>
      <c r="J37" s="1392" t="e">
        <f t="shared" si="12"/>
        <v>#DIV/0!</v>
      </c>
      <c r="K37" s="1395"/>
      <c r="L37" s="1396">
        <f>SUM(L30:M36)</f>
        <v>0</v>
      </c>
      <c r="M37" s="1391"/>
      <c r="N37" s="1390">
        <f>SUM(N30:O36)</f>
        <v>0</v>
      </c>
      <c r="O37" s="1391"/>
      <c r="P37" s="1390">
        <f t="shared" si="13"/>
        <v>0</v>
      </c>
      <c r="Q37" s="1391"/>
      <c r="R37" s="1390">
        <f>SUM(R30:S36)</f>
        <v>0</v>
      </c>
      <c r="S37" s="1391"/>
      <c r="T37" s="1392" t="e">
        <f t="shared" si="14"/>
        <v>#DIV/0!</v>
      </c>
      <c r="U37" s="1393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  <mergeCell ref="R37:S37"/>
    <mergeCell ref="T37:U37"/>
    <mergeCell ref="B37:C37"/>
    <mergeCell ref="D37:E37"/>
    <mergeCell ref="F37:G37"/>
    <mergeCell ref="H37:I37"/>
    <mergeCell ref="J37:K37"/>
    <mergeCell ref="R36:S36"/>
    <mergeCell ref="T36:U36"/>
    <mergeCell ref="B36:C36"/>
    <mergeCell ref="D36:E36"/>
    <mergeCell ref="F36:G36"/>
    <mergeCell ref="H36:I36"/>
    <mergeCell ref="J36:K36"/>
    <mergeCell ref="R35:S35"/>
    <mergeCell ref="T35:U35"/>
    <mergeCell ref="B35:C35"/>
    <mergeCell ref="D35:E35"/>
    <mergeCell ref="F35:G35"/>
    <mergeCell ref="H35:I35"/>
    <mergeCell ref="J35:K35"/>
    <mergeCell ref="R34:S34"/>
    <mergeCell ref="T34:U34"/>
    <mergeCell ref="B34:C34"/>
    <mergeCell ref="D34:E34"/>
    <mergeCell ref="F34:G34"/>
    <mergeCell ref="H34:I34"/>
    <mergeCell ref="J34:K34"/>
    <mergeCell ref="P33:Q33"/>
    <mergeCell ref="R33:S33"/>
    <mergeCell ref="T33:U33"/>
    <mergeCell ref="B33:C33"/>
    <mergeCell ref="D33:E33"/>
    <mergeCell ref="F33:G33"/>
    <mergeCell ref="H33:I33"/>
    <mergeCell ref="J33:K33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B29:C29"/>
    <mergeCell ref="D29:E29"/>
    <mergeCell ref="F29:G29"/>
    <mergeCell ref="H29:I29"/>
    <mergeCell ref="J29:K29"/>
    <mergeCell ref="B17:F17"/>
    <mergeCell ref="G17:K17"/>
    <mergeCell ref="L17:P17"/>
    <mergeCell ref="Q17:U17"/>
    <mergeCell ref="B28:K28"/>
    <mergeCell ref="L28:U28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82" t="s">
        <v>9</v>
      </c>
      <c r="B14" s="1263" t="s">
        <v>153</v>
      </c>
      <c r="C14" s="1263"/>
      <c r="D14" s="1263"/>
      <c r="E14" s="1263"/>
      <c r="F14" s="1263"/>
      <c r="G14" s="1263" t="s">
        <v>154</v>
      </c>
      <c r="H14" s="1263"/>
      <c r="I14" s="1263"/>
      <c r="J14" s="1263"/>
      <c r="K14" s="1263"/>
      <c r="L14" s="1263" t="s">
        <v>155</v>
      </c>
      <c r="M14" s="1263"/>
      <c r="N14" s="1263"/>
      <c r="O14" s="1263"/>
      <c r="P14" s="1263"/>
      <c r="Q14" s="1263" t="s">
        <v>156</v>
      </c>
      <c r="R14" s="1263"/>
      <c r="S14" s="1263"/>
      <c r="T14" s="1263"/>
      <c r="U14" s="1264"/>
    </row>
    <row r="15" spans="1:21" ht="17.100000000000001" customHeight="1" x14ac:dyDescent="0.15">
      <c r="A15" s="1265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282" t="s">
        <v>9</v>
      </c>
      <c r="B37" s="1414"/>
      <c r="C37" s="1309" t="s">
        <v>85</v>
      </c>
      <c r="D37" s="1309"/>
      <c r="E37" s="1309"/>
      <c r="F37" s="1309"/>
      <c r="G37" s="1309" t="s">
        <v>84</v>
      </c>
      <c r="H37" s="1309"/>
      <c r="I37" s="1309"/>
      <c r="J37" s="1309"/>
      <c r="K37" s="1309" t="s">
        <v>86</v>
      </c>
      <c r="L37" s="1309"/>
      <c r="M37" s="1309"/>
      <c r="N37" s="1309"/>
      <c r="O37" s="1309" t="s">
        <v>87</v>
      </c>
      <c r="P37" s="1309"/>
      <c r="Q37" s="1309"/>
      <c r="R37" s="1309"/>
      <c r="S37" s="1323" t="s">
        <v>184</v>
      </c>
      <c r="T37" s="1324"/>
    </row>
    <row r="38" spans="1:20" ht="17.100000000000001" customHeight="1" x14ac:dyDescent="0.15">
      <c r="A38" s="1265"/>
      <c r="B38" s="1404"/>
      <c r="C38" s="1312" t="s">
        <v>65</v>
      </c>
      <c r="D38" s="1312"/>
      <c r="E38" s="1312" t="s">
        <v>185</v>
      </c>
      <c r="F38" s="1312"/>
      <c r="G38" s="1312" t="s">
        <v>65</v>
      </c>
      <c r="H38" s="1312"/>
      <c r="I38" s="1312" t="s">
        <v>185</v>
      </c>
      <c r="J38" s="1312"/>
      <c r="K38" s="1312" t="s">
        <v>65</v>
      </c>
      <c r="L38" s="1312"/>
      <c r="M38" s="1312" t="s">
        <v>185</v>
      </c>
      <c r="N38" s="1312"/>
      <c r="O38" s="1312" t="s">
        <v>65</v>
      </c>
      <c r="P38" s="1312"/>
      <c r="Q38" s="1312" t="s">
        <v>185</v>
      </c>
      <c r="R38" s="1312"/>
      <c r="S38" s="1415"/>
      <c r="T38" s="1416"/>
    </row>
    <row r="39" spans="1:20" ht="17.100000000000001" customHeight="1" x14ac:dyDescent="0.15">
      <c r="A39" s="1265" t="s">
        <v>21</v>
      </c>
      <c r="B39" s="1404"/>
      <c r="C39" s="1397"/>
      <c r="D39" s="1398"/>
      <c r="E39" s="1399"/>
      <c r="F39" s="1400"/>
      <c r="G39" s="1397"/>
      <c r="H39" s="1398"/>
      <c r="I39" s="1399"/>
      <c r="J39" s="1401"/>
      <c r="K39" s="1413"/>
      <c r="L39" s="1398"/>
      <c r="M39" s="1399"/>
      <c r="N39" s="1400"/>
      <c r="O39" s="1397"/>
      <c r="P39" s="1398"/>
      <c r="Q39" s="1399"/>
      <c r="R39" s="1401"/>
      <c r="S39" s="1402">
        <f t="shared" ref="S39:S46" si="5">C39+G39+K39+O39</f>
        <v>0</v>
      </c>
      <c r="T39" s="1403"/>
    </row>
    <row r="40" spans="1:20" ht="17.100000000000001" customHeight="1" x14ac:dyDescent="0.15">
      <c r="A40" s="1265" t="s">
        <v>22</v>
      </c>
      <c r="B40" s="1404"/>
      <c r="C40" s="1405"/>
      <c r="D40" s="1406"/>
      <c r="E40" s="1407"/>
      <c r="F40" s="1408"/>
      <c r="G40" s="1405"/>
      <c r="H40" s="1406"/>
      <c r="I40" s="1407"/>
      <c r="J40" s="1409"/>
      <c r="K40" s="1410"/>
      <c r="L40" s="1406"/>
      <c r="M40" s="1407"/>
      <c r="N40" s="1408"/>
      <c r="O40" s="1405"/>
      <c r="P40" s="1406"/>
      <c r="Q40" s="1407"/>
      <c r="R40" s="1409"/>
      <c r="S40" s="1411">
        <f t="shared" si="5"/>
        <v>0</v>
      </c>
      <c r="T40" s="1412"/>
    </row>
    <row r="41" spans="1:20" ht="17.100000000000001" customHeight="1" x14ac:dyDescent="0.15">
      <c r="A41" s="1265" t="s">
        <v>23</v>
      </c>
      <c r="B41" s="1404"/>
      <c r="C41" s="1405"/>
      <c r="D41" s="1406"/>
      <c r="E41" s="1407"/>
      <c r="F41" s="1408"/>
      <c r="G41" s="1405"/>
      <c r="H41" s="1406"/>
      <c r="I41" s="1407"/>
      <c r="J41" s="1409"/>
      <c r="K41" s="1410"/>
      <c r="L41" s="1406"/>
      <c r="M41" s="1407"/>
      <c r="N41" s="1408"/>
      <c r="O41" s="1405"/>
      <c r="P41" s="1406"/>
      <c r="Q41" s="1407"/>
      <c r="R41" s="1409"/>
      <c r="S41" s="1411">
        <f t="shared" si="5"/>
        <v>0</v>
      </c>
      <c r="T41" s="1412"/>
    </row>
    <row r="42" spans="1:20" ht="17.100000000000001" customHeight="1" x14ac:dyDescent="0.15">
      <c r="A42" s="1265" t="s">
        <v>24</v>
      </c>
      <c r="B42" s="1404"/>
      <c r="C42" s="1405"/>
      <c r="D42" s="1406"/>
      <c r="E42" s="1407"/>
      <c r="F42" s="1408"/>
      <c r="G42" s="1405"/>
      <c r="H42" s="1406"/>
      <c r="I42" s="1407"/>
      <c r="J42" s="1409"/>
      <c r="K42" s="1410"/>
      <c r="L42" s="1406"/>
      <c r="M42" s="1407"/>
      <c r="N42" s="1408"/>
      <c r="O42" s="1405"/>
      <c r="P42" s="1406"/>
      <c r="Q42" s="1407"/>
      <c r="R42" s="1409"/>
      <c r="S42" s="1411">
        <f t="shared" si="5"/>
        <v>0</v>
      </c>
      <c r="T42" s="1412"/>
    </row>
    <row r="43" spans="1:20" ht="17.100000000000001" customHeight="1" x14ac:dyDescent="0.15">
      <c r="A43" s="1265" t="s">
        <v>25</v>
      </c>
      <c r="B43" s="1404"/>
      <c r="C43" s="1405"/>
      <c r="D43" s="1406"/>
      <c r="E43" s="1407"/>
      <c r="F43" s="1408"/>
      <c r="G43" s="1405"/>
      <c r="H43" s="1406"/>
      <c r="I43" s="1407"/>
      <c r="J43" s="1409"/>
      <c r="K43" s="1410"/>
      <c r="L43" s="1406"/>
      <c r="M43" s="1407"/>
      <c r="N43" s="1408"/>
      <c r="O43" s="1405"/>
      <c r="P43" s="1406"/>
      <c r="Q43" s="1407"/>
      <c r="R43" s="1409"/>
      <c r="S43" s="1411">
        <f t="shared" si="5"/>
        <v>0</v>
      </c>
      <c r="T43" s="1412"/>
    </row>
    <row r="44" spans="1:20" ht="17.100000000000001" customHeight="1" x14ac:dyDescent="0.15">
      <c r="A44" s="1265" t="s">
        <v>26</v>
      </c>
      <c r="B44" s="1404"/>
      <c r="C44" s="1405"/>
      <c r="D44" s="1406"/>
      <c r="E44" s="1407"/>
      <c r="F44" s="1408"/>
      <c r="G44" s="1405"/>
      <c r="H44" s="1406"/>
      <c r="I44" s="1407"/>
      <c r="J44" s="1409"/>
      <c r="K44" s="1410"/>
      <c r="L44" s="1406"/>
      <c r="M44" s="1407"/>
      <c r="N44" s="1408"/>
      <c r="O44" s="1405"/>
      <c r="P44" s="1406"/>
      <c r="Q44" s="1407"/>
      <c r="R44" s="1409"/>
      <c r="S44" s="1411">
        <f t="shared" si="5"/>
        <v>0</v>
      </c>
      <c r="T44" s="1412"/>
    </row>
    <row r="45" spans="1:20" ht="17.100000000000001" customHeight="1" x14ac:dyDescent="0.15">
      <c r="A45" s="1265" t="s">
        <v>27</v>
      </c>
      <c r="B45" s="1404"/>
      <c r="C45" s="1405"/>
      <c r="D45" s="1406"/>
      <c r="E45" s="1407"/>
      <c r="F45" s="1408"/>
      <c r="G45" s="1405"/>
      <c r="H45" s="1406"/>
      <c r="I45" s="1407"/>
      <c r="J45" s="1409"/>
      <c r="K45" s="1410"/>
      <c r="L45" s="1406"/>
      <c r="M45" s="1407"/>
      <c r="N45" s="1408"/>
      <c r="O45" s="1405"/>
      <c r="P45" s="1406"/>
      <c r="Q45" s="1407"/>
      <c r="R45" s="1409"/>
      <c r="S45" s="1411">
        <f t="shared" si="5"/>
        <v>0</v>
      </c>
      <c r="T45" s="1412"/>
    </row>
    <row r="46" spans="1:20" ht="17.100000000000001" customHeight="1" x14ac:dyDescent="0.15">
      <c r="A46" s="1269" t="s">
        <v>28</v>
      </c>
      <c r="B46" s="1422"/>
      <c r="C46" s="1419">
        <f>SUM(C39:D45)</f>
        <v>0</v>
      </c>
      <c r="D46" s="1418"/>
      <c r="E46" s="1340" t="e">
        <f>AVERAGE(E39:F45)</f>
        <v>#DIV/0!</v>
      </c>
      <c r="F46" s="1392"/>
      <c r="G46" s="1419">
        <f>SUM(G39:H45)</f>
        <v>0</v>
      </c>
      <c r="H46" s="1418"/>
      <c r="I46" s="1340" t="e">
        <f>AVERAGE(I39:J45)</f>
        <v>#DIV/0!</v>
      </c>
      <c r="J46" s="1420"/>
      <c r="K46" s="1417">
        <f>SUM(K39:L45)</f>
        <v>0</v>
      </c>
      <c r="L46" s="1418"/>
      <c r="M46" s="1340" t="e">
        <f>AVERAGE(M39:N45)</f>
        <v>#DIV/0!</v>
      </c>
      <c r="N46" s="1392"/>
      <c r="O46" s="1419">
        <f>SUM(O39:P45)</f>
        <v>0</v>
      </c>
      <c r="P46" s="1418"/>
      <c r="Q46" s="1340" t="e">
        <f>AVERAGE(Q39:R45)</f>
        <v>#DIV/0!</v>
      </c>
      <c r="R46" s="1420"/>
      <c r="S46" s="1417">
        <f t="shared" si="5"/>
        <v>0</v>
      </c>
      <c r="T46" s="1421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  <mergeCell ref="Q45:R45"/>
    <mergeCell ref="S45:T45"/>
    <mergeCell ref="A45:B45"/>
    <mergeCell ref="C45:D45"/>
    <mergeCell ref="E45:F45"/>
    <mergeCell ref="G45:H45"/>
    <mergeCell ref="I45:J45"/>
    <mergeCell ref="K44:L44"/>
    <mergeCell ref="M44:N44"/>
    <mergeCell ref="O44:P44"/>
    <mergeCell ref="Q44:R44"/>
    <mergeCell ref="S44:T44"/>
    <mergeCell ref="A44:B44"/>
    <mergeCell ref="C44:D44"/>
    <mergeCell ref="E44:F44"/>
    <mergeCell ref="G44:H44"/>
    <mergeCell ref="I44:J44"/>
    <mergeCell ref="K43:L43"/>
    <mergeCell ref="M43:N43"/>
    <mergeCell ref="O43:P43"/>
    <mergeCell ref="Q43:R43"/>
    <mergeCell ref="S43:T43"/>
    <mergeCell ref="A43:B43"/>
    <mergeCell ref="C43:D43"/>
    <mergeCell ref="E43:F43"/>
    <mergeCell ref="G43:H43"/>
    <mergeCell ref="I43:J43"/>
    <mergeCell ref="K42:L42"/>
    <mergeCell ref="M42:N42"/>
    <mergeCell ref="O42:P42"/>
    <mergeCell ref="Q42:R42"/>
    <mergeCell ref="S42:T42"/>
    <mergeCell ref="A42:B42"/>
    <mergeCell ref="C42:D42"/>
    <mergeCell ref="E42:F42"/>
    <mergeCell ref="G42:H42"/>
    <mergeCell ref="I42:J42"/>
    <mergeCell ref="K41:L41"/>
    <mergeCell ref="M41:N41"/>
    <mergeCell ref="O41:P41"/>
    <mergeCell ref="Q41:R41"/>
    <mergeCell ref="S41:T41"/>
    <mergeCell ref="A41:B41"/>
    <mergeCell ref="C41:D41"/>
    <mergeCell ref="E41:F41"/>
    <mergeCell ref="G41:H41"/>
    <mergeCell ref="I41:J41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C39:D39"/>
    <mergeCell ref="E39:F39"/>
    <mergeCell ref="G39:H39"/>
    <mergeCell ref="I39:J39"/>
    <mergeCell ref="K38:L38"/>
    <mergeCell ref="B14:F14"/>
    <mergeCell ref="G14:K14"/>
    <mergeCell ref="L14:P14"/>
    <mergeCell ref="Q14:U14"/>
    <mergeCell ref="C37:F37"/>
    <mergeCell ref="G37:J37"/>
    <mergeCell ref="K37:N37"/>
    <mergeCell ref="O37:R37"/>
    <mergeCell ref="M38:N38"/>
    <mergeCell ref="O38:P38"/>
    <mergeCell ref="Q38:R38"/>
    <mergeCell ref="C38:D38"/>
    <mergeCell ref="E38:F38"/>
    <mergeCell ref="G38:H38"/>
    <mergeCell ref="I38:J38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82" t="s">
        <v>9</v>
      </c>
      <c r="B14" s="1263" t="s">
        <v>153</v>
      </c>
      <c r="C14" s="1263"/>
      <c r="D14" s="1263"/>
      <c r="E14" s="1263"/>
      <c r="F14" s="1263"/>
      <c r="G14" s="1263" t="s">
        <v>154</v>
      </c>
      <c r="H14" s="1263"/>
      <c r="I14" s="1263"/>
      <c r="J14" s="1263"/>
      <c r="K14" s="1263"/>
      <c r="L14" s="1263" t="s">
        <v>155</v>
      </c>
      <c r="M14" s="1263"/>
      <c r="N14" s="1263"/>
      <c r="O14" s="1263"/>
      <c r="P14" s="1263"/>
      <c r="Q14" s="1263" t="s">
        <v>156</v>
      </c>
      <c r="R14" s="1263"/>
      <c r="S14" s="1263"/>
      <c r="T14" s="1263"/>
      <c r="U14" s="1264"/>
    </row>
    <row r="15" spans="1:21" ht="17.100000000000001" customHeight="1" x14ac:dyDescent="0.15">
      <c r="A15" s="1265"/>
      <c r="B15" s="166" t="s">
        <v>92</v>
      </c>
      <c r="C15" s="166" t="s">
        <v>103</v>
      </c>
      <c r="D15" s="166" t="s">
        <v>94</v>
      </c>
      <c r="E15" s="1354" t="s">
        <v>186</v>
      </c>
      <c r="F15" s="1354"/>
      <c r="G15" s="166" t="s">
        <v>92</v>
      </c>
      <c r="H15" s="166" t="s">
        <v>103</v>
      </c>
      <c r="I15" s="166" t="s">
        <v>94</v>
      </c>
      <c r="J15" s="1354" t="s">
        <v>186</v>
      </c>
      <c r="K15" s="1354"/>
      <c r="L15" s="166" t="s">
        <v>92</v>
      </c>
      <c r="M15" s="166" t="s">
        <v>103</v>
      </c>
      <c r="N15" s="166" t="s">
        <v>94</v>
      </c>
      <c r="O15" s="1354" t="s">
        <v>186</v>
      </c>
      <c r="P15" s="1354"/>
      <c r="Q15" s="166" t="s">
        <v>92</v>
      </c>
      <c r="R15" s="166" t="s">
        <v>103</v>
      </c>
      <c r="S15" s="166" t="s">
        <v>94</v>
      </c>
      <c r="T15" s="1354" t="s">
        <v>186</v>
      </c>
      <c r="U15" s="1423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424"/>
      <c r="F16" s="1374"/>
      <c r="G16" s="167"/>
      <c r="H16" s="168"/>
      <c r="I16" s="216" t="e">
        <f t="shared" ref="I16:I23" si="1">H16/G16</f>
        <v>#DIV/0!</v>
      </c>
      <c r="J16" s="1424"/>
      <c r="K16" s="1425"/>
      <c r="L16" s="193"/>
      <c r="M16" s="168"/>
      <c r="N16" s="216" t="e">
        <f t="shared" ref="N16:N23" si="2">M16/L16</f>
        <v>#DIV/0!</v>
      </c>
      <c r="O16" s="1424"/>
      <c r="P16" s="1374"/>
      <c r="Q16" s="167"/>
      <c r="R16" s="168"/>
      <c r="S16" s="216" t="e">
        <f t="shared" ref="S16:S23" si="3">R16/Q16</f>
        <v>#DIV/0!</v>
      </c>
      <c r="T16" s="1424"/>
      <c r="U16" s="1426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427"/>
      <c r="F17" s="1383"/>
      <c r="G17" s="170"/>
      <c r="H17" s="171"/>
      <c r="I17" s="217" t="e">
        <f t="shared" si="1"/>
        <v>#DIV/0!</v>
      </c>
      <c r="J17" s="1427"/>
      <c r="K17" s="1428"/>
      <c r="L17" s="195"/>
      <c r="M17" s="171"/>
      <c r="N17" s="217" t="e">
        <f t="shared" si="2"/>
        <v>#DIV/0!</v>
      </c>
      <c r="O17" s="1427"/>
      <c r="P17" s="1383"/>
      <c r="Q17" s="170"/>
      <c r="R17" s="171"/>
      <c r="S17" s="217" t="e">
        <f t="shared" si="3"/>
        <v>#DIV/0!</v>
      </c>
      <c r="T17" s="1427"/>
      <c r="U17" s="1429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427"/>
      <c r="F18" s="1383"/>
      <c r="G18" s="170"/>
      <c r="H18" s="171"/>
      <c r="I18" s="217" t="e">
        <f t="shared" si="1"/>
        <v>#DIV/0!</v>
      </c>
      <c r="J18" s="1427"/>
      <c r="K18" s="1428"/>
      <c r="L18" s="195"/>
      <c r="M18" s="171"/>
      <c r="N18" s="217" t="e">
        <f t="shared" si="2"/>
        <v>#DIV/0!</v>
      </c>
      <c r="O18" s="1427"/>
      <c r="P18" s="1383"/>
      <c r="Q18" s="170"/>
      <c r="R18" s="171"/>
      <c r="S18" s="217" t="e">
        <f t="shared" si="3"/>
        <v>#DIV/0!</v>
      </c>
      <c r="T18" s="1427"/>
      <c r="U18" s="1429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427"/>
      <c r="F19" s="1383"/>
      <c r="G19" s="170"/>
      <c r="H19" s="171"/>
      <c r="I19" s="217" t="e">
        <f t="shared" si="1"/>
        <v>#DIV/0!</v>
      </c>
      <c r="J19" s="1427"/>
      <c r="K19" s="1428"/>
      <c r="L19" s="195"/>
      <c r="M19" s="171"/>
      <c r="N19" s="217" t="e">
        <f t="shared" si="2"/>
        <v>#DIV/0!</v>
      </c>
      <c r="O19" s="1427"/>
      <c r="P19" s="1383"/>
      <c r="Q19" s="170"/>
      <c r="R19" s="171"/>
      <c r="S19" s="217" t="e">
        <f t="shared" si="3"/>
        <v>#DIV/0!</v>
      </c>
      <c r="T19" s="1427"/>
      <c r="U19" s="1429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427"/>
      <c r="F20" s="1383"/>
      <c r="G20" s="170"/>
      <c r="H20" s="171"/>
      <c r="I20" s="217" t="e">
        <f t="shared" si="1"/>
        <v>#DIV/0!</v>
      </c>
      <c r="J20" s="1427"/>
      <c r="K20" s="1428"/>
      <c r="L20" s="195"/>
      <c r="M20" s="171"/>
      <c r="N20" s="217" t="e">
        <f t="shared" si="2"/>
        <v>#DIV/0!</v>
      </c>
      <c r="O20" s="1427"/>
      <c r="P20" s="1383"/>
      <c r="Q20" s="170"/>
      <c r="R20" s="171"/>
      <c r="S20" s="217" t="e">
        <f t="shared" si="3"/>
        <v>#DIV/0!</v>
      </c>
      <c r="T20" s="1427"/>
      <c r="U20" s="1429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427"/>
      <c r="F21" s="1383"/>
      <c r="G21" s="170"/>
      <c r="H21" s="171"/>
      <c r="I21" s="217" t="e">
        <f t="shared" si="1"/>
        <v>#DIV/0!</v>
      </c>
      <c r="J21" s="1427"/>
      <c r="K21" s="1428"/>
      <c r="L21" s="195"/>
      <c r="M21" s="171"/>
      <c r="N21" s="217" t="e">
        <f t="shared" si="2"/>
        <v>#DIV/0!</v>
      </c>
      <c r="O21" s="1427"/>
      <c r="P21" s="1383"/>
      <c r="Q21" s="170"/>
      <c r="R21" s="171"/>
      <c r="S21" s="217" t="e">
        <f t="shared" si="3"/>
        <v>#DIV/0!</v>
      </c>
      <c r="T21" s="1427"/>
      <c r="U21" s="1429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427"/>
      <c r="F22" s="1383"/>
      <c r="G22" s="170"/>
      <c r="H22" s="171"/>
      <c r="I22" s="217" t="e">
        <f t="shared" si="1"/>
        <v>#DIV/0!</v>
      </c>
      <c r="J22" s="1427"/>
      <c r="K22" s="1428"/>
      <c r="L22" s="195"/>
      <c r="M22" s="171"/>
      <c r="N22" s="217" t="e">
        <f t="shared" si="2"/>
        <v>#DIV/0!</v>
      </c>
      <c r="O22" s="1427"/>
      <c r="P22" s="1383"/>
      <c r="Q22" s="170"/>
      <c r="R22" s="171"/>
      <c r="S22" s="217" t="e">
        <f t="shared" si="3"/>
        <v>#DIV/0!</v>
      </c>
      <c r="T22" s="1427"/>
      <c r="U22" s="1429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339">
        <f>SUM(E16:F22)</f>
        <v>0</v>
      </c>
      <c r="F23" s="1390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339">
        <f>SUM(J16:K22)</f>
        <v>0</v>
      </c>
      <c r="K23" s="1430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339">
        <f>SUM(O16:P22)</f>
        <v>0</v>
      </c>
      <c r="P23" s="1390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339">
        <f>SUM(T16:U22)</f>
        <v>0</v>
      </c>
      <c r="U23" s="1431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82" t="s">
        <v>9</v>
      </c>
      <c r="B38" s="1309" t="s">
        <v>90</v>
      </c>
      <c r="C38" s="1309"/>
      <c r="D38" s="1309"/>
      <c r="E38" s="1309"/>
      <c r="F38" s="1309" t="s">
        <v>91</v>
      </c>
      <c r="G38" s="1309"/>
      <c r="H38" s="1309" t="s">
        <v>92</v>
      </c>
      <c r="I38" s="1309"/>
      <c r="J38" s="1309" t="s">
        <v>93</v>
      </c>
      <c r="K38" s="1309"/>
      <c r="L38" s="1309"/>
      <c r="M38" s="1309"/>
      <c r="N38" s="1309" t="s">
        <v>94</v>
      </c>
      <c r="O38" s="1309"/>
      <c r="P38" s="1309" t="s">
        <v>187</v>
      </c>
      <c r="Q38" s="1309"/>
      <c r="R38" s="1309"/>
      <c r="S38" s="1309"/>
      <c r="T38" s="1309"/>
      <c r="U38" s="1311"/>
    </row>
    <row r="39" spans="1:21" ht="17.100000000000001" customHeight="1" x14ac:dyDescent="0.15">
      <c r="A39" s="1265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312"/>
      <c r="I39" s="1312"/>
      <c r="J39" s="1312" t="s">
        <v>188</v>
      </c>
      <c r="K39" s="1312"/>
      <c r="L39" s="1312" t="s">
        <v>189</v>
      </c>
      <c r="M39" s="1312"/>
      <c r="N39" s="1312"/>
      <c r="O39" s="1312"/>
      <c r="P39" s="1312" t="s">
        <v>190</v>
      </c>
      <c r="Q39" s="1312"/>
      <c r="R39" s="1432" t="s">
        <v>191</v>
      </c>
      <c r="S39" s="1432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443">
        <f t="shared" ref="H40:H47" si="6">E40+G40</f>
        <v>0</v>
      </c>
      <c r="I40" s="1444"/>
      <c r="J40" s="1445"/>
      <c r="K40" s="1446"/>
      <c r="L40" s="1433"/>
      <c r="M40" s="1447"/>
      <c r="N40" s="1448" t="e">
        <f t="shared" ref="N40:N47" si="7">L40/H40</f>
        <v>#DIV/0!</v>
      </c>
      <c r="O40" s="1449"/>
      <c r="P40" s="1450"/>
      <c r="Q40" s="1451"/>
      <c r="R40" s="1433"/>
      <c r="S40" s="1433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434">
        <f t="shared" si="6"/>
        <v>0</v>
      </c>
      <c r="I41" s="1435"/>
      <c r="J41" s="1436"/>
      <c r="K41" s="1437"/>
      <c r="L41" s="1438"/>
      <c r="M41" s="1439"/>
      <c r="N41" s="1440" t="e">
        <f t="shared" si="7"/>
        <v>#DIV/0!</v>
      </c>
      <c r="O41" s="1441"/>
      <c r="P41" s="1442"/>
      <c r="Q41" s="1438"/>
      <c r="R41" s="1438"/>
      <c r="S41" s="1438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434">
        <f t="shared" si="6"/>
        <v>0</v>
      </c>
      <c r="I42" s="1435"/>
      <c r="J42" s="1436"/>
      <c r="K42" s="1437"/>
      <c r="L42" s="1438"/>
      <c r="M42" s="1439"/>
      <c r="N42" s="1440" t="e">
        <f t="shared" si="7"/>
        <v>#DIV/0!</v>
      </c>
      <c r="O42" s="1441"/>
      <c r="P42" s="1442"/>
      <c r="Q42" s="1438"/>
      <c r="R42" s="1438"/>
      <c r="S42" s="1438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434">
        <f t="shared" si="6"/>
        <v>0</v>
      </c>
      <c r="I43" s="1435"/>
      <c r="J43" s="1436"/>
      <c r="K43" s="1437"/>
      <c r="L43" s="1438"/>
      <c r="M43" s="1439"/>
      <c r="N43" s="1440" t="e">
        <f t="shared" si="7"/>
        <v>#DIV/0!</v>
      </c>
      <c r="O43" s="1441"/>
      <c r="P43" s="1442"/>
      <c r="Q43" s="1438"/>
      <c r="R43" s="1438"/>
      <c r="S43" s="1438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434">
        <f t="shared" si="6"/>
        <v>0</v>
      </c>
      <c r="I44" s="1435"/>
      <c r="J44" s="1436"/>
      <c r="K44" s="1437"/>
      <c r="L44" s="1438"/>
      <c r="M44" s="1439"/>
      <c r="N44" s="1440" t="e">
        <f t="shared" si="7"/>
        <v>#DIV/0!</v>
      </c>
      <c r="O44" s="1441"/>
      <c r="P44" s="1442"/>
      <c r="Q44" s="1438"/>
      <c r="R44" s="1438"/>
      <c r="S44" s="1438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434">
        <f t="shared" si="6"/>
        <v>0</v>
      </c>
      <c r="I45" s="1435"/>
      <c r="J45" s="1436"/>
      <c r="K45" s="1437"/>
      <c r="L45" s="1438"/>
      <c r="M45" s="1439"/>
      <c r="N45" s="1440" t="e">
        <f t="shared" si="7"/>
        <v>#DIV/0!</v>
      </c>
      <c r="O45" s="1441"/>
      <c r="P45" s="1442"/>
      <c r="Q45" s="1438"/>
      <c r="R45" s="1438"/>
      <c r="S45" s="1438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434">
        <f t="shared" si="6"/>
        <v>0</v>
      </c>
      <c r="I46" s="1435"/>
      <c r="J46" s="1436"/>
      <c r="K46" s="1437"/>
      <c r="L46" s="1438"/>
      <c r="M46" s="1439"/>
      <c r="N46" s="1440" t="e">
        <f t="shared" si="7"/>
        <v>#DIV/0!</v>
      </c>
      <c r="O46" s="1441"/>
      <c r="P46" s="1442"/>
      <c r="Q46" s="1438"/>
      <c r="R46" s="1438"/>
      <c r="S46" s="1438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453">
        <f t="shared" si="6"/>
        <v>0</v>
      </c>
      <c r="I47" s="1454"/>
      <c r="J47" s="1455">
        <f>SUM(J40:K46)</f>
        <v>0</v>
      </c>
      <c r="K47" s="1456"/>
      <c r="L47" s="1452">
        <f>SUM(L40:M46)</f>
        <v>0</v>
      </c>
      <c r="M47" s="1457"/>
      <c r="N47" s="1458" t="e">
        <f t="shared" si="7"/>
        <v>#DIV/0!</v>
      </c>
      <c r="O47" s="1459"/>
      <c r="P47" s="1460">
        <f>SUM(P40:Q46)</f>
        <v>0</v>
      </c>
      <c r="Q47" s="1452"/>
      <c r="R47" s="1452">
        <f>SUM(R40:S46)</f>
        <v>0</v>
      </c>
      <c r="S47" s="1452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B38:E38"/>
    <mergeCell ref="F38:G38"/>
    <mergeCell ref="J38:M38"/>
    <mergeCell ref="P38:U38"/>
    <mergeCell ref="J39:K39"/>
    <mergeCell ref="L39:M39"/>
    <mergeCell ref="P39:Q39"/>
    <mergeCell ref="R39:S39"/>
    <mergeCell ref="E22:F22"/>
    <mergeCell ref="J22:K22"/>
    <mergeCell ref="O22:P22"/>
    <mergeCell ref="T22:U22"/>
    <mergeCell ref="E23:F23"/>
    <mergeCell ref="J23:K23"/>
    <mergeCell ref="O23:P23"/>
    <mergeCell ref="T23:U23"/>
    <mergeCell ref="E20:F20"/>
    <mergeCell ref="J20:K20"/>
    <mergeCell ref="O20:P20"/>
    <mergeCell ref="T20:U20"/>
    <mergeCell ref="E21:F21"/>
    <mergeCell ref="J21:K21"/>
    <mergeCell ref="O21:P21"/>
    <mergeCell ref="T21:U21"/>
    <mergeCell ref="E18:F18"/>
    <mergeCell ref="J18:K18"/>
    <mergeCell ref="O18:P18"/>
    <mergeCell ref="T18:U18"/>
    <mergeCell ref="E19:F19"/>
    <mergeCell ref="J19:K19"/>
    <mergeCell ref="O19:P19"/>
    <mergeCell ref="T19:U19"/>
    <mergeCell ref="E16:F16"/>
    <mergeCell ref="J16:K16"/>
    <mergeCell ref="O16:P16"/>
    <mergeCell ref="T16:U16"/>
    <mergeCell ref="E17:F17"/>
    <mergeCell ref="J17:K17"/>
    <mergeCell ref="O17:P17"/>
    <mergeCell ref="T17:U17"/>
    <mergeCell ref="B14:F14"/>
    <mergeCell ref="G14:K14"/>
    <mergeCell ref="L14:P14"/>
    <mergeCell ref="Q14:U14"/>
    <mergeCell ref="E15:F15"/>
    <mergeCell ref="J15:K15"/>
    <mergeCell ref="O15:P15"/>
    <mergeCell ref="T15:U15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282" t="s">
        <v>9</v>
      </c>
      <c r="B14" s="1283"/>
      <c r="C14" s="1263" t="s">
        <v>153</v>
      </c>
      <c r="D14" s="1263"/>
      <c r="E14" s="1263"/>
      <c r="F14" s="1263"/>
      <c r="G14" s="1263" t="s">
        <v>154</v>
      </c>
      <c r="H14" s="1263"/>
      <c r="I14" s="1263"/>
      <c r="J14" s="1263"/>
      <c r="K14" s="1263" t="s">
        <v>155</v>
      </c>
      <c r="L14" s="1263"/>
      <c r="M14" s="1263"/>
      <c r="N14" s="1263"/>
      <c r="O14" s="1263" t="s">
        <v>156</v>
      </c>
      <c r="P14" s="1263"/>
      <c r="Q14" s="1263"/>
      <c r="R14" s="1264"/>
    </row>
    <row r="15" spans="1:18" ht="17.100000000000001" customHeight="1" x14ac:dyDescent="0.15">
      <c r="A15" s="1265"/>
      <c r="B15" s="1266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265" t="s">
        <v>21</v>
      </c>
      <c r="B16" s="1266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265" t="s">
        <v>22</v>
      </c>
      <c r="B17" s="1266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265" t="s">
        <v>23</v>
      </c>
      <c r="B18" s="1266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265" t="s">
        <v>24</v>
      </c>
      <c r="B19" s="1266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265" t="s">
        <v>25</v>
      </c>
      <c r="B20" s="1266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265" t="s">
        <v>26</v>
      </c>
      <c r="B21" s="1266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265" t="s">
        <v>27</v>
      </c>
      <c r="B22" s="1266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269" t="s">
        <v>28</v>
      </c>
      <c r="B23" s="1270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282" t="s">
        <v>9</v>
      </c>
      <c r="B38" s="1283"/>
      <c r="C38" s="1309" t="s">
        <v>106</v>
      </c>
      <c r="D38" s="1309"/>
      <c r="E38" s="1309"/>
      <c r="F38" s="1309"/>
      <c r="G38" s="1309"/>
      <c r="H38" s="1309"/>
      <c r="I38" s="1309"/>
      <c r="J38" s="1309"/>
      <c r="K38" s="1309" t="s">
        <v>192</v>
      </c>
      <c r="L38" s="1309"/>
      <c r="M38" s="1309"/>
      <c r="N38" s="1309"/>
      <c r="O38" s="1309"/>
      <c r="P38" s="1309"/>
      <c r="Q38" s="1309"/>
      <c r="R38" s="1311"/>
    </row>
    <row r="39" spans="1:18" ht="17.100000000000001" customHeight="1" x14ac:dyDescent="0.15">
      <c r="A39" s="1265"/>
      <c r="B39" s="1266"/>
      <c r="C39" s="1312" t="s">
        <v>109</v>
      </c>
      <c r="D39" s="1312"/>
      <c r="E39" s="1312" t="s">
        <v>110</v>
      </c>
      <c r="F39" s="1312"/>
      <c r="G39" s="1312" t="s">
        <v>75</v>
      </c>
      <c r="H39" s="1312"/>
      <c r="I39" s="1312" t="s">
        <v>111</v>
      </c>
      <c r="J39" s="1312"/>
      <c r="K39" s="1312" t="s">
        <v>109</v>
      </c>
      <c r="L39" s="1312"/>
      <c r="M39" s="1312" t="s">
        <v>110</v>
      </c>
      <c r="N39" s="1312"/>
      <c r="O39" s="1312" t="s">
        <v>75</v>
      </c>
      <c r="P39" s="1312"/>
      <c r="Q39" s="1312" t="s">
        <v>111</v>
      </c>
      <c r="R39" s="1314"/>
    </row>
    <row r="40" spans="1:18" ht="17.100000000000001" customHeight="1" x14ac:dyDescent="0.15">
      <c r="A40" s="1265" t="s">
        <v>21</v>
      </c>
      <c r="B40" s="1266"/>
      <c r="C40" s="1465"/>
      <c r="D40" s="1424"/>
      <c r="E40" s="1424"/>
      <c r="F40" s="1424"/>
      <c r="G40" s="1331">
        <f t="shared" ref="G40:G47" si="10">E40-C40</f>
        <v>0</v>
      </c>
      <c r="H40" s="1331"/>
      <c r="I40" s="1332" t="e">
        <f t="shared" ref="I40:I47" si="11">E40/C40</f>
        <v>#DIV/0!</v>
      </c>
      <c r="J40" s="1466"/>
      <c r="K40" s="1373"/>
      <c r="L40" s="1424"/>
      <c r="M40" s="1424"/>
      <c r="N40" s="1424"/>
      <c r="O40" s="1331">
        <f t="shared" ref="O40:O47" si="12">M40-K40</f>
        <v>0</v>
      </c>
      <c r="P40" s="1331"/>
      <c r="Q40" s="1332" t="e">
        <f t="shared" ref="Q40:Q47" si="13">M40/K40</f>
        <v>#DIV/0!</v>
      </c>
      <c r="R40" s="1461"/>
    </row>
    <row r="41" spans="1:18" ht="17.100000000000001" customHeight="1" x14ac:dyDescent="0.15">
      <c r="A41" s="1265" t="s">
        <v>22</v>
      </c>
      <c r="B41" s="1266"/>
      <c r="C41" s="1462"/>
      <c r="D41" s="1427"/>
      <c r="E41" s="1427"/>
      <c r="F41" s="1427"/>
      <c r="G41" s="1335">
        <f t="shared" si="10"/>
        <v>0</v>
      </c>
      <c r="H41" s="1335"/>
      <c r="I41" s="1336" t="e">
        <f t="shared" si="11"/>
        <v>#DIV/0!</v>
      </c>
      <c r="J41" s="1463"/>
      <c r="K41" s="1382"/>
      <c r="L41" s="1427"/>
      <c r="M41" s="1427"/>
      <c r="N41" s="1427"/>
      <c r="O41" s="1335">
        <f t="shared" si="12"/>
        <v>0</v>
      </c>
      <c r="P41" s="1335"/>
      <c r="Q41" s="1336" t="e">
        <f t="shared" si="13"/>
        <v>#DIV/0!</v>
      </c>
      <c r="R41" s="1464"/>
    </row>
    <row r="42" spans="1:18" ht="17.100000000000001" customHeight="1" x14ac:dyDescent="0.15">
      <c r="A42" s="1265" t="s">
        <v>23</v>
      </c>
      <c r="B42" s="1266"/>
      <c r="C42" s="1462"/>
      <c r="D42" s="1427"/>
      <c r="E42" s="1427"/>
      <c r="F42" s="1427"/>
      <c r="G42" s="1335">
        <f t="shared" si="10"/>
        <v>0</v>
      </c>
      <c r="H42" s="1335"/>
      <c r="I42" s="1336" t="e">
        <f t="shared" si="11"/>
        <v>#DIV/0!</v>
      </c>
      <c r="J42" s="1463"/>
      <c r="K42" s="1382"/>
      <c r="L42" s="1427"/>
      <c r="M42" s="1427"/>
      <c r="N42" s="1427"/>
      <c r="O42" s="1335">
        <f t="shared" si="12"/>
        <v>0</v>
      </c>
      <c r="P42" s="1335"/>
      <c r="Q42" s="1336" t="e">
        <f t="shared" si="13"/>
        <v>#DIV/0!</v>
      </c>
      <c r="R42" s="1464"/>
    </row>
    <row r="43" spans="1:18" ht="17.100000000000001" customHeight="1" x14ac:dyDescent="0.15">
      <c r="A43" s="1265" t="s">
        <v>24</v>
      </c>
      <c r="B43" s="1266"/>
      <c r="C43" s="1462"/>
      <c r="D43" s="1427"/>
      <c r="E43" s="1427"/>
      <c r="F43" s="1427"/>
      <c r="G43" s="1335">
        <f t="shared" si="10"/>
        <v>0</v>
      </c>
      <c r="H43" s="1335"/>
      <c r="I43" s="1336" t="e">
        <f t="shared" si="11"/>
        <v>#DIV/0!</v>
      </c>
      <c r="J43" s="1463"/>
      <c r="K43" s="1382"/>
      <c r="L43" s="1427"/>
      <c r="M43" s="1427"/>
      <c r="N43" s="1427"/>
      <c r="O43" s="1335">
        <f t="shared" si="12"/>
        <v>0</v>
      </c>
      <c r="P43" s="1335"/>
      <c r="Q43" s="1336" t="e">
        <f t="shared" si="13"/>
        <v>#DIV/0!</v>
      </c>
      <c r="R43" s="1464"/>
    </row>
    <row r="44" spans="1:18" ht="17.100000000000001" customHeight="1" x14ac:dyDescent="0.15">
      <c r="A44" s="1265" t="s">
        <v>25</v>
      </c>
      <c r="B44" s="1266"/>
      <c r="C44" s="1462"/>
      <c r="D44" s="1427"/>
      <c r="E44" s="1427"/>
      <c r="F44" s="1427"/>
      <c r="G44" s="1335">
        <f t="shared" si="10"/>
        <v>0</v>
      </c>
      <c r="H44" s="1335"/>
      <c r="I44" s="1336" t="e">
        <f t="shared" si="11"/>
        <v>#DIV/0!</v>
      </c>
      <c r="J44" s="1463"/>
      <c r="K44" s="1382"/>
      <c r="L44" s="1427"/>
      <c r="M44" s="1427"/>
      <c r="N44" s="1427"/>
      <c r="O44" s="1335">
        <f t="shared" si="12"/>
        <v>0</v>
      </c>
      <c r="P44" s="1335"/>
      <c r="Q44" s="1336" t="e">
        <f t="shared" si="13"/>
        <v>#DIV/0!</v>
      </c>
      <c r="R44" s="1464"/>
    </row>
    <row r="45" spans="1:18" ht="17.100000000000001" customHeight="1" x14ac:dyDescent="0.15">
      <c r="A45" s="1265" t="s">
        <v>26</v>
      </c>
      <c r="B45" s="1266"/>
      <c r="C45" s="1462"/>
      <c r="D45" s="1427"/>
      <c r="E45" s="1427"/>
      <c r="F45" s="1427"/>
      <c r="G45" s="1335">
        <f t="shared" si="10"/>
        <v>0</v>
      </c>
      <c r="H45" s="1335"/>
      <c r="I45" s="1336" t="e">
        <f t="shared" si="11"/>
        <v>#DIV/0!</v>
      </c>
      <c r="J45" s="1463"/>
      <c r="K45" s="1382"/>
      <c r="L45" s="1427"/>
      <c r="M45" s="1427"/>
      <c r="N45" s="1427"/>
      <c r="O45" s="1335">
        <f t="shared" si="12"/>
        <v>0</v>
      </c>
      <c r="P45" s="1335"/>
      <c r="Q45" s="1336" t="e">
        <f t="shared" si="13"/>
        <v>#DIV/0!</v>
      </c>
      <c r="R45" s="1464"/>
    </row>
    <row r="46" spans="1:18" ht="17.100000000000001" customHeight="1" x14ac:dyDescent="0.15">
      <c r="A46" s="1265" t="s">
        <v>27</v>
      </c>
      <c r="B46" s="1266"/>
      <c r="C46" s="1462"/>
      <c r="D46" s="1427"/>
      <c r="E46" s="1427"/>
      <c r="F46" s="1427"/>
      <c r="G46" s="1335">
        <f t="shared" si="10"/>
        <v>0</v>
      </c>
      <c r="H46" s="1335"/>
      <c r="I46" s="1336" t="e">
        <f t="shared" si="11"/>
        <v>#DIV/0!</v>
      </c>
      <c r="J46" s="1463"/>
      <c r="K46" s="1382"/>
      <c r="L46" s="1427"/>
      <c r="M46" s="1427"/>
      <c r="N46" s="1427"/>
      <c r="O46" s="1335">
        <f t="shared" si="12"/>
        <v>0</v>
      </c>
      <c r="P46" s="1335"/>
      <c r="Q46" s="1336" t="e">
        <f t="shared" si="13"/>
        <v>#DIV/0!</v>
      </c>
      <c r="R46" s="1464"/>
    </row>
    <row r="47" spans="1:18" ht="17.100000000000001" customHeight="1" x14ac:dyDescent="0.15">
      <c r="A47" s="1269" t="s">
        <v>28</v>
      </c>
      <c r="B47" s="1270"/>
      <c r="C47" s="1467">
        <f>SUM(C40:D46)</f>
        <v>0</v>
      </c>
      <c r="D47" s="1339"/>
      <c r="E47" s="1339">
        <f>SUM(E40:F46)</f>
        <v>0</v>
      </c>
      <c r="F47" s="1339"/>
      <c r="G47" s="1339">
        <f t="shared" si="10"/>
        <v>0</v>
      </c>
      <c r="H47" s="1339"/>
      <c r="I47" s="1340" t="e">
        <f t="shared" si="11"/>
        <v>#DIV/0!</v>
      </c>
      <c r="J47" s="1420"/>
      <c r="K47" s="1391">
        <f>SUM(K40:L46)</f>
        <v>0</v>
      </c>
      <c r="L47" s="1339"/>
      <c r="M47" s="1339">
        <f>SUM(M40:N46)</f>
        <v>0</v>
      </c>
      <c r="N47" s="1339"/>
      <c r="O47" s="1339">
        <f t="shared" si="12"/>
        <v>0</v>
      </c>
      <c r="P47" s="1339"/>
      <c r="Q47" s="1340" t="e">
        <f t="shared" si="13"/>
        <v>#DIV/0!</v>
      </c>
      <c r="R47" s="1468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  <mergeCell ref="M44:N44"/>
    <mergeCell ref="O44:P44"/>
    <mergeCell ref="K46:L46"/>
    <mergeCell ref="M46:N46"/>
    <mergeCell ref="O46:P46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M40:N40"/>
    <mergeCell ref="O40:P40"/>
    <mergeCell ref="K42:L42"/>
    <mergeCell ref="M42:N42"/>
    <mergeCell ref="O42:P42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A17:B17"/>
    <mergeCell ref="A18:B18"/>
    <mergeCell ref="A19:B19"/>
    <mergeCell ref="A20:B20"/>
    <mergeCell ref="A21:B21"/>
    <mergeCell ref="C14:F14"/>
    <mergeCell ref="G14:J14"/>
    <mergeCell ref="K14:N14"/>
    <mergeCell ref="O14:R14"/>
    <mergeCell ref="A16:B16"/>
    <mergeCell ref="A14:B15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V71"/>
  <sheetViews>
    <sheetView zoomScale="85" zoomScaleNormal="85" workbookViewId="0">
      <selection activeCell="Y60" sqref="Y60"/>
    </sheetView>
  </sheetViews>
  <sheetFormatPr defaultColWidth="6.875" defaultRowHeight="15" customHeight="1" x14ac:dyDescent="0.15"/>
  <cols>
    <col min="1" max="3" width="3.375" style="466" customWidth="1"/>
    <col min="4" max="11" width="8.5" style="466" customWidth="1"/>
    <col min="12" max="14" width="3.375" style="466" customWidth="1"/>
    <col min="15" max="23" width="8.5" style="466" customWidth="1"/>
    <col min="24" max="16384" width="6.875" style="466"/>
  </cols>
  <sheetData>
    <row r="1" spans="1:22" s="465" customFormat="1" ht="18.95" customHeight="1" thickTop="1" x14ac:dyDescent="0.15">
      <c r="A1" s="1088"/>
      <c r="B1" s="1089"/>
      <c r="C1" s="1089"/>
      <c r="D1" s="1089"/>
      <c r="E1" s="1092" t="s">
        <v>262</v>
      </c>
      <c r="F1" s="1093"/>
      <c r="G1" s="1093"/>
      <c r="H1" s="1093"/>
      <c r="I1" s="1093"/>
      <c r="J1" s="1093"/>
      <c r="K1" s="1093"/>
      <c r="L1" s="1093"/>
      <c r="M1" s="1093"/>
      <c r="N1" s="1093"/>
      <c r="O1" s="1096" t="s">
        <v>230</v>
      </c>
      <c r="P1" s="1097"/>
      <c r="Q1" s="1096" t="s">
        <v>2</v>
      </c>
      <c r="R1" s="1097"/>
      <c r="S1" s="1096" t="s">
        <v>3</v>
      </c>
      <c r="T1" s="1097"/>
      <c r="U1" s="1096" t="s">
        <v>4</v>
      </c>
      <c r="V1" s="1098"/>
    </row>
    <row r="2" spans="1:22" ht="18.95" customHeight="1" thickBot="1" x14ac:dyDescent="0.2">
      <c r="A2" s="1090"/>
      <c r="B2" s="1091"/>
      <c r="C2" s="1091"/>
      <c r="D2" s="1091"/>
      <c r="E2" s="1094"/>
      <c r="F2" s="1095"/>
      <c r="G2" s="1095"/>
      <c r="H2" s="1095"/>
      <c r="I2" s="1095"/>
      <c r="J2" s="1095"/>
      <c r="K2" s="1095"/>
      <c r="L2" s="1095"/>
      <c r="M2" s="1095"/>
      <c r="N2" s="1095"/>
      <c r="O2" s="1099">
        <v>44075</v>
      </c>
      <c r="P2" s="1100"/>
      <c r="Q2" s="1101" t="s">
        <v>340</v>
      </c>
      <c r="R2" s="1102"/>
      <c r="S2" s="1101"/>
      <c r="T2" s="1102"/>
      <c r="U2" s="1101"/>
      <c r="V2" s="1103"/>
    </row>
    <row r="3" spans="1:22" ht="14.1" customHeight="1" thickBot="1" x14ac:dyDescent="0.2">
      <c r="A3" s="1113"/>
      <c r="B3" s="1114"/>
      <c r="C3" s="1114"/>
      <c r="D3" s="1114"/>
      <c r="E3" s="1114"/>
      <c r="F3" s="1114"/>
      <c r="G3" s="1114"/>
      <c r="H3" s="1114"/>
      <c r="I3" s="1114"/>
      <c r="J3" s="1114"/>
      <c r="K3" s="1114"/>
      <c r="L3" s="1114"/>
      <c r="M3" s="1114"/>
      <c r="N3" s="1114"/>
      <c r="O3" s="1115"/>
      <c r="P3" s="1115"/>
      <c r="Q3" s="1115"/>
      <c r="R3" s="1115"/>
      <c r="S3" s="1115"/>
      <c r="T3" s="1115"/>
      <c r="U3" s="1114"/>
      <c r="V3" s="1116"/>
    </row>
    <row r="4" spans="1:22" ht="14.1" customHeight="1" thickBot="1" x14ac:dyDescent="0.2">
      <c r="A4" s="1117" t="s">
        <v>231</v>
      </c>
      <c r="B4" s="1118"/>
      <c r="C4" s="1118"/>
      <c r="D4" s="1118" t="s">
        <v>232</v>
      </c>
      <c r="E4" s="1118"/>
      <c r="F4" s="467" t="s">
        <v>233</v>
      </c>
      <c r="G4" s="467" t="s">
        <v>234</v>
      </c>
      <c r="H4" s="467" t="s">
        <v>235</v>
      </c>
      <c r="I4" s="467" t="s">
        <v>236</v>
      </c>
      <c r="J4" s="468" t="s">
        <v>237</v>
      </c>
      <c r="K4" s="1119"/>
      <c r="L4" s="1120" t="s">
        <v>231</v>
      </c>
      <c r="M4" s="1118"/>
      <c r="N4" s="1118"/>
      <c r="O4" s="1118" t="s">
        <v>232</v>
      </c>
      <c r="P4" s="1118"/>
      <c r="Q4" s="467" t="s">
        <v>233</v>
      </c>
      <c r="R4" s="467" t="s">
        <v>234</v>
      </c>
      <c r="S4" s="467" t="s">
        <v>235</v>
      </c>
      <c r="T4" s="467" t="s">
        <v>236</v>
      </c>
      <c r="U4" s="469" t="s">
        <v>237</v>
      </c>
      <c r="V4" s="1121"/>
    </row>
    <row r="5" spans="1:22" ht="14.1" customHeight="1" x14ac:dyDescent="0.15">
      <c r="A5" s="1122" t="s">
        <v>25</v>
      </c>
      <c r="B5" s="1123"/>
      <c r="C5" s="1124"/>
      <c r="D5" s="1104" t="s">
        <v>15</v>
      </c>
      <c r="E5" s="1105"/>
      <c r="F5" s="470">
        <v>80</v>
      </c>
      <c r="G5" s="471">
        <v>80</v>
      </c>
      <c r="H5" s="471">
        <v>80</v>
      </c>
      <c r="I5" s="471">
        <v>80</v>
      </c>
      <c r="J5" s="472">
        <f t="shared" ref="J5:J12" si="0">AVERAGE(F5:I5)</f>
        <v>80</v>
      </c>
      <c r="K5" s="1119"/>
      <c r="L5" s="1131" t="s">
        <v>21</v>
      </c>
      <c r="M5" s="1123"/>
      <c r="N5" s="1124"/>
      <c r="O5" s="1104" t="s">
        <v>15</v>
      </c>
      <c r="P5" s="1105"/>
      <c r="Q5" s="470">
        <v>200</v>
      </c>
      <c r="R5" s="471">
        <v>200</v>
      </c>
      <c r="S5" s="471">
        <v>200</v>
      </c>
      <c r="T5" s="471">
        <v>186.44</v>
      </c>
      <c r="U5" s="473">
        <f t="shared" ref="U5:U12" si="1">AVERAGE(Q5:T5)</f>
        <v>196.61</v>
      </c>
      <c r="V5" s="1121"/>
    </row>
    <row r="6" spans="1:22" ht="14.1" customHeight="1" x14ac:dyDescent="0.15">
      <c r="A6" s="1125"/>
      <c r="B6" s="1126"/>
      <c r="C6" s="1127"/>
      <c r="D6" s="1106" t="s">
        <v>41</v>
      </c>
      <c r="E6" s="474" t="s">
        <v>115</v>
      </c>
      <c r="F6" s="475">
        <v>71.44</v>
      </c>
      <c r="G6" s="476">
        <v>71.62</v>
      </c>
      <c r="H6" s="477">
        <v>70.87</v>
      </c>
      <c r="I6" s="477">
        <v>70.87</v>
      </c>
      <c r="J6" s="478">
        <f t="shared" si="0"/>
        <v>71.2</v>
      </c>
      <c r="K6" s="1119"/>
      <c r="L6" s="1132"/>
      <c r="M6" s="1126"/>
      <c r="N6" s="1127"/>
      <c r="O6" s="1106" t="s">
        <v>41</v>
      </c>
      <c r="P6" s="474" t="s">
        <v>115</v>
      </c>
      <c r="Q6" s="479">
        <v>69.58</v>
      </c>
      <c r="R6" s="476">
        <v>101.35</v>
      </c>
      <c r="S6" s="476">
        <v>101.35</v>
      </c>
      <c r="T6" s="476">
        <v>-28.769999999999996</v>
      </c>
      <c r="U6" s="480">
        <f t="shared" si="1"/>
        <v>60.877499999999998</v>
      </c>
      <c r="V6" s="1121"/>
    </row>
    <row r="7" spans="1:22" ht="14.1" customHeight="1" x14ac:dyDescent="0.15">
      <c r="A7" s="1125"/>
      <c r="B7" s="1126"/>
      <c r="C7" s="1127"/>
      <c r="D7" s="1107"/>
      <c r="E7" s="481" t="s">
        <v>116</v>
      </c>
      <c r="F7" s="475">
        <v>0</v>
      </c>
      <c r="G7" s="482">
        <v>0</v>
      </c>
      <c r="H7" s="483">
        <v>0</v>
      </c>
      <c r="I7" s="483">
        <v>0</v>
      </c>
      <c r="J7" s="478">
        <f t="shared" si="0"/>
        <v>0</v>
      </c>
      <c r="K7" s="1119"/>
      <c r="L7" s="1132"/>
      <c r="M7" s="1126"/>
      <c r="N7" s="1127"/>
      <c r="O7" s="1107"/>
      <c r="P7" s="481" t="s">
        <v>116</v>
      </c>
      <c r="Q7" s="479">
        <v>0</v>
      </c>
      <c r="R7" s="482">
        <v>0</v>
      </c>
      <c r="S7" s="482">
        <v>0</v>
      </c>
      <c r="T7" s="482">
        <v>0</v>
      </c>
      <c r="U7" s="480">
        <f t="shared" si="1"/>
        <v>0</v>
      </c>
      <c r="V7" s="1121"/>
    </row>
    <row r="8" spans="1:22" ht="14.1" customHeight="1" x14ac:dyDescent="0.15">
      <c r="A8" s="1125"/>
      <c r="B8" s="1126"/>
      <c r="C8" s="1127"/>
      <c r="D8" s="1107"/>
      <c r="E8" s="474" t="s">
        <v>117</v>
      </c>
      <c r="F8" s="484">
        <v>11.6</v>
      </c>
      <c r="G8" s="485">
        <v>7.68</v>
      </c>
      <c r="H8" s="486">
        <v>9.9499999999999993</v>
      </c>
      <c r="I8" s="486">
        <v>9.9499999999999993</v>
      </c>
      <c r="J8" s="478">
        <f t="shared" si="0"/>
        <v>9.7949999999999999</v>
      </c>
      <c r="K8" s="1119"/>
      <c r="L8" s="1132"/>
      <c r="M8" s="1126"/>
      <c r="N8" s="1127"/>
      <c r="O8" s="1107"/>
      <c r="P8" s="474" t="s">
        <v>117</v>
      </c>
      <c r="Q8" s="487">
        <v>224.38</v>
      </c>
      <c r="R8" s="485">
        <v>138.38</v>
      </c>
      <c r="S8" s="485">
        <v>138.38</v>
      </c>
      <c r="T8" s="485">
        <v>208.51999999999998</v>
      </c>
      <c r="U8" s="480">
        <f t="shared" si="1"/>
        <v>177.41499999999999</v>
      </c>
      <c r="V8" s="1121"/>
    </row>
    <row r="9" spans="1:22" ht="14.1" customHeight="1" x14ac:dyDescent="0.15">
      <c r="A9" s="1125"/>
      <c r="B9" s="1126"/>
      <c r="C9" s="1127"/>
      <c r="D9" s="1107"/>
      <c r="E9" s="481" t="s">
        <v>119</v>
      </c>
      <c r="F9" s="488">
        <v>0</v>
      </c>
      <c r="G9" s="476">
        <v>0</v>
      </c>
      <c r="H9" s="477">
        <v>0</v>
      </c>
      <c r="I9" s="477">
        <v>0</v>
      </c>
      <c r="J9" s="478">
        <f t="shared" si="0"/>
        <v>0</v>
      </c>
      <c r="K9" s="1119"/>
      <c r="L9" s="1132"/>
      <c r="M9" s="1126"/>
      <c r="N9" s="1127"/>
      <c r="O9" s="1107"/>
      <c r="P9" s="481" t="s">
        <v>119</v>
      </c>
      <c r="Q9" s="482">
        <v>17.350000000000001</v>
      </c>
      <c r="R9" s="476">
        <v>6.72</v>
      </c>
      <c r="S9" s="476">
        <v>6.72</v>
      </c>
      <c r="T9" s="476">
        <v>6.69</v>
      </c>
      <c r="U9" s="480">
        <f t="shared" si="1"/>
        <v>9.3699999999999992</v>
      </c>
      <c r="V9" s="1121"/>
    </row>
    <row r="10" spans="1:22" ht="14.1" customHeight="1" x14ac:dyDescent="0.15">
      <c r="A10" s="1125"/>
      <c r="B10" s="1126"/>
      <c r="C10" s="1127"/>
      <c r="D10" s="1108"/>
      <c r="E10" s="474" t="s">
        <v>28</v>
      </c>
      <c r="F10" s="476">
        <f>SUM(F6:F9)</f>
        <v>83.039999999999992</v>
      </c>
      <c r="G10" s="476">
        <f>SUM(G6:G9)</f>
        <v>79.300000000000011</v>
      </c>
      <c r="H10" s="476">
        <f>SUM(H6:H9)</f>
        <v>80.820000000000007</v>
      </c>
      <c r="I10" s="476">
        <f>SUM(I6:I9)</f>
        <v>80.820000000000007</v>
      </c>
      <c r="J10" s="478">
        <f t="shared" si="0"/>
        <v>80.995000000000005</v>
      </c>
      <c r="K10" s="1119"/>
      <c r="L10" s="1132"/>
      <c r="M10" s="1126"/>
      <c r="N10" s="1127"/>
      <c r="O10" s="1108"/>
      <c r="P10" s="474" t="s">
        <v>28</v>
      </c>
      <c r="Q10" s="476">
        <f>SUM(Q6:Q9)</f>
        <v>311.31</v>
      </c>
      <c r="R10" s="476">
        <f>SUM(R6:R9)</f>
        <v>246.45</v>
      </c>
      <c r="S10" s="476">
        <f>SUM(S6:S9)</f>
        <v>246.45</v>
      </c>
      <c r="T10" s="476">
        <f>SUM(T6:T9)</f>
        <v>186.44</v>
      </c>
      <c r="U10" s="480">
        <f t="shared" si="1"/>
        <v>247.66250000000002</v>
      </c>
      <c r="V10" s="1121"/>
    </row>
    <row r="11" spans="1:22" ht="14.1" customHeight="1" x14ac:dyDescent="0.15">
      <c r="A11" s="1125"/>
      <c r="B11" s="1126"/>
      <c r="C11" s="1127"/>
      <c r="D11" s="1109" t="s">
        <v>75</v>
      </c>
      <c r="E11" s="1110"/>
      <c r="F11" s="482">
        <f>F10-F5</f>
        <v>3.039999999999992</v>
      </c>
      <c r="G11" s="482">
        <f>G10-G5</f>
        <v>-0.69999999999998863</v>
      </c>
      <c r="H11" s="482">
        <f>H10-H5</f>
        <v>0.82000000000000739</v>
      </c>
      <c r="I11" s="482">
        <f>I10-I5</f>
        <v>0.82000000000000739</v>
      </c>
      <c r="J11" s="478">
        <f t="shared" si="0"/>
        <v>0.99500000000000455</v>
      </c>
      <c r="K11" s="1119"/>
      <c r="L11" s="1132"/>
      <c r="M11" s="1126"/>
      <c r="N11" s="1127"/>
      <c r="O11" s="1109" t="s">
        <v>75</v>
      </c>
      <c r="P11" s="1110"/>
      <c r="Q11" s="489">
        <f>Q10-Q5</f>
        <v>111.31</v>
      </c>
      <c r="R11" s="489">
        <f>R10-R5</f>
        <v>46.449999999999989</v>
      </c>
      <c r="S11" s="489">
        <f>S10-S5</f>
        <v>46.449999999999989</v>
      </c>
      <c r="T11" s="489">
        <f>T10-T5</f>
        <v>0</v>
      </c>
      <c r="U11" s="490">
        <f t="shared" si="1"/>
        <v>51.052499999999995</v>
      </c>
      <c r="V11" s="1121"/>
    </row>
    <row r="12" spans="1:22" ht="14.1" customHeight="1" thickBot="1" x14ac:dyDescent="0.2">
      <c r="A12" s="1128"/>
      <c r="B12" s="1129"/>
      <c r="C12" s="1130"/>
      <c r="D12" s="1111" t="s">
        <v>42</v>
      </c>
      <c r="E12" s="1112"/>
      <c r="F12" s="491">
        <f>F10/F5</f>
        <v>1.0379999999999998</v>
      </c>
      <c r="G12" s="491">
        <f>G10/G5</f>
        <v>0.99125000000000019</v>
      </c>
      <c r="H12" s="491">
        <f>H10/H5</f>
        <v>1.0102500000000001</v>
      </c>
      <c r="I12" s="491">
        <f>I10/I5</f>
        <v>1.0102500000000001</v>
      </c>
      <c r="J12" s="492">
        <f t="shared" si="0"/>
        <v>1.0124375000000001</v>
      </c>
      <c r="K12" s="1119"/>
      <c r="L12" s="1133"/>
      <c r="M12" s="1129"/>
      <c r="N12" s="1130"/>
      <c r="O12" s="1111" t="s">
        <v>42</v>
      </c>
      <c r="P12" s="1112"/>
      <c r="Q12" s="491">
        <f>Q10/Q5</f>
        <v>1.5565500000000001</v>
      </c>
      <c r="R12" s="491">
        <f>R10/R5</f>
        <v>1.2322499999999998</v>
      </c>
      <c r="S12" s="491">
        <f>S10/S5</f>
        <v>1.2322499999999998</v>
      </c>
      <c r="T12" s="491">
        <f>T10/T5</f>
        <v>1</v>
      </c>
      <c r="U12" s="493">
        <f t="shared" si="1"/>
        <v>1.2552624999999999</v>
      </c>
      <c r="V12" s="1121"/>
    </row>
    <row r="13" spans="1:22" ht="14.1" customHeight="1" thickBot="1" x14ac:dyDescent="0.2">
      <c r="A13" s="1134"/>
      <c r="B13" s="1135"/>
      <c r="C13" s="1135"/>
      <c r="D13" s="1135"/>
      <c r="E13" s="1135"/>
      <c r="F13" s="1135"/>
      <c r="G13" s="1135"/>
      <c r="H13" s="1135"/>
      <c r="I13" s="1135"/>
      <c r="J13" s="1136"/>
      <c r="K13" s="1119"/>
      <c r="L13" s="1135"/>
      <c r="M13" s="1135"/>
      <c r="N13" s="1135"/>
      <c r="O13" s="1135"/>
      <c r="P13" s="1135"/>
      <c r="Q13" s="1135"/>
      <c r="R13" s="1135"/>
      <c r="S13" s="1135"/>
      <c r="T13" s="1135"/>
      <c r="U13" s="1135"/>
      <c r="V13" s="1121"/>
    </row>
    <row r="14" spans="1:22" ht="14.1" customHeight="1" x14ac:dyDescent="0.15">
      <c r="A14" s="1137" t="s">
        <v>23</v>
      </c>
      <c r="B14" s="1138"/>
      <c r="C14" s="1139"/>
      <c r="D14" s="1104" t="s">
        <v>15</v>
      </c>
      <c r="E14" s="1105"/>
      <c r="F14" s="470">
        <v>312</v>
      </c>
      <c r="G14" s="470">
        <v>312</v>
      </c>
      <c r="H14" s="471">
        <v>312</v>
      </c>
      <c r="I14" s="471">
        <v>312</v>
      </c>
      <c r="J14" s="472">
        <f t="shared" ref="J14:J18" si="2">AVERAGE(F14:I14)</f>
        <v>312</v>
      </c>
      <c r="K14" s="1119"/>
      <c r="L14" s="1140" t="s">
        <v>22</v>
      </c>
      <c r="M14" s="1141"/>
      <c r="N14" s="1142"/>
      <c r="O14" s="1104" t="s">
        <v>15</v>
      </c>
      <c r="P14" s="1105"/>
      <c r="Q14" s="470">
        <v>900</v>
      </c>
      <c r="R14" s="470">
        <v>900</v>
      </c>
      <c r="S14" s="471">
        <v>1200</v>
      </c>
      <c r="T14" s="471">
        <v>1200</v>
      </c>
      <c r="U14" s="473">
        <f t="shared" ref="U14:U21" si="3">AVERAGE(Q14:T14)</f>
        <v>1050</v>
      </c>
      <c r="V14" s="1121"/>
    </row>
    <row r="15" spans="1:22" ht="14.1" customHeight="1" x14ac:dyDescent="0.15">
      <c r="A15" s="1125"/>
      <c r="B15" s="1126"/>
      <c r="C15" s="1127"/>
      <c r="D15" s="1106" t="s">
        <v>41</v>
      </c>
      <c r="E15" s="474" t="s">
        <v>115</v>
      </c>
      <c r="F15" s="479">
        <v>302</v>
      </c>
      <c r="G15" s="476">
        <v>297.8</v>
      </c>
      <c r="H15" s="476">
        <v>308.42</v>
      </c>
      <c r="I15" s="476">
        <v>299.67</v>
      </c>
      <c r="J15" s="478">
        <f t="shared" si="2"/>
        <v>301.97250000000003</v>
      </c>
      <c r="K15" s="1119"/>
      <c r="L15" s="1143"/>
      <c r="M15" s="1144"/>
      <c r="N15" s="1145"/>
      <c r="O15" s="1106" t="s">
        <v>41</v>
      </c>
      <c r="P15" s="474" t="s">
        <v>115</v>
      </c>
      <c r="Q15" s="479">
        <v>1042</v>
      </c>
      <c r="R15" s="476">
        <v>958.91000000000008</v>
      </c>
      <c r="S15" s="476">
        <v>1040.6300000000001</v>
      </c>
      <c r="T15" s="476">
        <v>1040.6300000000001</v>
      </c>
      <c r="U15" s="480">
        <f t="shared" si="3"/>
        <v>1020.5425</v>
      </c>
      <c r="V15" s="1121"/>
    </row>
    <row r="16" spans="1:22" ht="14.1" customHeight="1" x14ac:dyDescent="0.15">
      <c r="A16" s="1125"/>
      <c r="B16" s="1126"/>
      <c r="C16" s="1127"/>
      <c r="D16" s="1107"/>
      <c r="E16" s="481" t="s">
        <v>116</v>
      </c>
      <c r="F16" s="479">
        <v>0</v>
      </c>
      <c r="G16" s="482">
        <v>0</v>
      </c>
      <c r="H16" s="482">
        <v>0</v>
      </c>
      <c r="I16" s="482">
        <v>0</v>
      </c>
      <c r="J16" s="478">
        <f t="shared" si="2"/>
        <v>0</v>
      </c>
      <c r="K16" s="1119"/>
      <c r="L16" s="1143"/>
      <c r="M16" s="1144"/>
      <c r="N16" s="1145"/>
      <c r="O16" s="1107"/>
      <c r="P16" s="481" t="s">
        <v>116</v>
      </c>
      <c r="Q16" s="479">
        <v>95</v>
      </c>
      <c r="R16" s="482">
        <v>96.75</v>
      </c>
      <c r="S16" s="482">
        <v>91.69</v>
      </c>
      <c r="T16" s="482">
        <v>91.69</v>
      </c>
      <c r="U16" s="480">
        <f t="shared" si="3"/>
        <v>93.782499999999999</v>
      </c>
      <c r="V16" s="1121"/>
    </row>
    <row r="17" spans="1:22" ht="14.1" customHeight="1" x14ac:dyDescent="0.15">
      <c r="A17" s="1125"/>
      <c r="B17" s="1126"/>
      <c r="C17" s="1127"/>
      <c r="D17" s="1107"/>
      <c r="E17" s="474" t="s">
        <v>117</v>
      </c>
      <c r="F17" s="494">
        <v>208</v>
      </c>
      <c r="G17" s="482">
        <v>228.76</v>
      </c>
      <c r="H17" s="486">
        <v>248.85</v>
      </c>
      <c r="I17" s="495">
        <v>170.15</v>
      </c>
      <c r="J17" s="478">
        <f t="shared" si="2"/>
        <v>213.94</v>
      </c>
      <c r="K17" s="1119"/>
      <c r="L17" s="1143"/>
      <c r="M17" s="1144"/>
      <c r="N17" s="1145"/>
      <c r="O17" s="1107"/>
      <c r="P17" s="474" t="s">
        <v>117</v>
      </c>
      <c r="Q17" s="494">
        <v>241</v>
      </c>
      <c r="R17" s="486">
        <v>204.18</v>
      </c>
      <c r="S17" s="486">
        <v>277.90999999999997</v>
      </c>
      <c r="T17" s="486">
        <v>277.90999999999997</v>
      </c>
      <c r="U17" s="480">
        <f t="shared" si="3"/>
        <v>250.24999999999997</v>
      </c>
      <c r="V17" s="1121"/>
    </row>
    <row r="18" spans="1:22" ht="14.1" customHeight="1" x14ac:dyDescent="0.15">
      <c r="A18" s="1125"/>
      <c r="B18" s="1126"/>
      <c r="C18" s="1127"/>
      <c r="D18" s="1107"/>
      <c r="E18" s="481" t="s">
        <v>119</v>
      </c>
      <c r="F18" s="482">
        <v>0.77</v>
      </c>
      <c r="G18" s="486">
        <v>0.77</v>
      </c>
      <c r="H18" s="476">
        <v>0.77</v>
      </c>
      <c r="I18" s="476">
        <v>0.77</v>
      </c>
      <c r="J18" s="478">
        <f t="shared" si="2"/>
        <v>0.77</v>
      </c>
      <c r="K18" s="1119"/>
      <c r="L18" s="1143"/>
      <c r="M18" s="1144"/>
      <c r="N18" s="1145"/>
      <c r="O18" s="1107"/>
      <c r="P18" s="481" t="s">
        <v>119</v>
      </c>
      <c r="Q18" s="482">
        <v>301</v>
      </c>
      <c r="R18" s="476">
        <v>258.20999999999998</v>
      </c>
      <c r="S18" s="476">
        <v>258.20999999999998</v>
      </c>
      <c r="T18" s="476">
        <v>258.20999999999998</v>
      </c>
      <c r="U18" s="480">
        <f t="shared" si="3"/>
        <v>268.90750000000003</v>
      </c>
      <c r="V18" s="1121"/>
    </row>
    <row r="19" spans="1:22" ht="14.1" customHeight="1" x14ac:dyDescent="0.15">
      <c r="A19" s="1125"/>
      <c r="B19" s="1126"/>
      <c r="C19" s="1127"/>
      <c r="D19" s="1108"/>
      <c r="E19" s="474" t="s">
        <v>28</v>
      </c>
      <c r="F19" s="476">
        <f>SUM(F15:F18)</f>
        <v>510.77</v>
      </c>
      <c r="G19" s="476">
        <f>SUM(G15:G18)</f>
        <v>527.32999999999993</v>
      </c>
      <c r="H19" s="476">
        <f>SUM(H15:H18)</f>
        <v>558.04</v>
      </c>
      <c r="I19" s="476">
        <f>SUM(I15:I18)</f>
        <v>470.59000000000003</v>
      </c>
      <c r="J19" s="478">
        <f>AVERAGE(F19:I19)</f>
        <v>516.6825</v>
      </c>
      <c r="K19" s="1119"/>
      <c r="L19" s="1143"/>
      <c r="M19" s="1144"/>
      <c r="N19" s="1145"/>
      <c r="O19" s="1108"/>
      <c r="P19" s="474" t="s">
        <v>28</v>
      </c>
      <c r="Q19" s="476">
        <f>SUM(Q15:Q18)</f>
        <v>1679</v>
      </c>
      <c r="R19" s="476">
        <f>SUM(R15:R18)</f>
        <v>1518.0500000000002</v>
      </c>
      <c r="S19" s="476">
        <f>SUM(S15:S18)</f>
        <v>1668.44</v>
      </c>
      <c r="T19" s="476">
        <f>SUM(T15:T18)</f>
        <v>1668.44</v>
      </c>
      <c r="U19" s="480">
        <f t="shared" si="3"/>
        <v>1633.4825000000001</v>
      </c>
      <c r="V19" s="1121"/>
    </row>
    <row r="20" spans="1:22" ht="14.1" customHeight="1" x14ac:dyDescent="0.15">
      <c r="A20" s="1125"/>
      <c r="B20" s="1126"/>
      <c r="C20" s="1127"/>
      <c r="D20" s="1109" t="s">
        <v>75</v>
      </c>
      <c r="E20" s="1110"/>
      <c r="F20" s="482">
        <f>F19-F14</f>
        <v>198.76999999999998</v>
      </c>
      <c r="G20" s="482">
        <f>G19-G14</f>
        <v>215.32999999999993</v>
      </c>
      <c r="H20" s="482">
        <f>H19-H14</f>
        <v>246.03999999999996</v>
      </c>
      <c r="I20" s="482">
        <f>I19-I14</f>
        <v>158.59000000000003</v>
      </c>
      <c r="J20" s="478">
        <f>AVERAGE(F20:I20)</f>
        <v>204.68249999999998</v>
      </c>
      <c r="K20" s="1119"/>
      <c r="L20" s="1143"/>
      <c r="M20" s="1144"/>
      <c r="N20" s="1145"/>
      <c r="O20" s="1109" t="s">
        <v>75</v>
      </c>
      <c r="P20" s="1110"/>
      <c r="Q20" s="482">
        <f>Q19-Q14</f>
        <v>779</v>
      </c>
      <c r="R20" s="482">
        <f>R19-R14</f>
        <v>618.05000000000018</v>
      </c>
      <c r="S20" s="482">
        <f>S19-S14</f>
        <v>468.44000000000005</v>
      </c>
      <c r="T20" s="482">
        <f>T19-T14</f>
        <v>468.44000000000005</v>
      </c>
      <c r="U20" s="480">
        <f t="shared" si="3"/>
        <v>583.48250000000007</v>
      </c>
      <c r="V20" s="1121"/>
    </row>
    <row r="21" spans="1:22" ht="14.1" customHeight="1" thickBot="1" x14ac:dyDescent="0.2">
      <c r="A21" s="1128"/>
      <c r="B21" s="1129"/>
      <c r="C21" s="1130"/>
      <c r="D21" s="1111" t="s">
        <v>42</v>
      </c>
      <c r="E21" s="1112"/>
      <c r="F21" s="491">
        <f>F19/F14</f>
        <v>1.6370833333333332</v>
      </c>
      <c r="G21" s="491">
        <f>G19/G14</f>
        <v>1.6901602564102562</v>
      </c>
      <c r="H21" s="491">
        <f>H19/H14</f>
        <v>1.7885897435897435</v>
      </c>
      <c r="I21" s="491">
        <f>I19/I14</f>
        <v>1.5083012820512822</v>
      </c>
      <c r="J21" s="496">
        <f>AVERAGE(F21:I21)</f>
        <v>1.6560336538461538</v>
      </c>
      <c r="K21" s="1119"/>
      <c r="L21" s="1143"/>
      <c r="M21" s="1144"/>
      <c r="N21" s="1145"/>
      <c r="O21" s="1111" t="s">
        <v>42</v>
      </c>
      <c r="P21" s="1112"/>
      <c r="Q21" s="491">
        <f>Q19/Q14</f>
        <v>1.8655555555555556</v>
      </c>
      <c r="R21" s="491">
        <f>R19/R14</f>
        <v>1.6867222222222225</v>
      </c>
      <c r="S21" s="491">
        <f>S19/S14</f>
        <v>1.3903666666666668</v>
      </c>
      <c r="T21" s="491">
        <f>T19/T14</f>
        <v>1.3903666666666668</v>
      </c>
      <c r="U21" s="497">
        <f t="shared" si="3"/>
        <v>1.5832527777777781</v>
      </c>
      <c r="V21" s="1121"/>
    </row>
    <row r="22" spans="1:22" ht="14.1" customHeight="1" thickBot="1" x14ac:dyDescent="0.2">
      <c r="A22" s="1146"/>
      <c r="B22" s="1147"/>
      <c r="C22" s="1147"/>
      <c r="D22" s="1147"/>
      <c r="E22" s="1147"/>
      <c r="F22" s="1147"/>
      <c r="G22" s="1147"/>
      <c r="H22" s="1147"/>
      <c r="I22" s="1147"/>
      <c r="J22" s="1148"/>
      <c r="K22" s="1119"/>
      <c r="L22" s="1135"/>
      <c r="M22" s="1135"/>
      <c r="N22" s="1135"/>
      <c r="O22" s="1135"/>
      <c r="P22" s="1135"/>
      <c r="Q22" s="1135"/>
      <c r="R22" s="1135"/>
      <c r="S22" s="1135"/>
      <c r="T22" s="1135"/>
      <c r="U22" s="1135"/>
      <c r="V22" s="1121"/>
    </row>
    <row r="23" spans="1:22" ht="14.1" customHeight="1" x14ac:dyDescent="0.15">
      <c r="A23" s="1137" t="s">
        <v>24</v>
      </c>
      <c r="B23" s="1138"/>
      <c r="C23" s="1139"/>
      <c r="D23" s="1149" t="s">
        <v>15</v>
      </c>
      <c r="E23" s="1150"/>
      <c r="F23" s="498">
        <v>150</v>
      </c>
      <c r="G23" s="471">
        <v>146.41999999999999</v>
      </c>
      <c r="H23" s="471">
        <v>239.8</v>
      </c>
      <c r="I23" s="499">
        <v>146</v>
      </c>
      <c r="J23" s="472">
        <f t="shared" ref="J23:J30" si="4">AVERAGE(F23:I23)</f>
        <v>170.55500000000001</v>
      </c>
      <c r="K23" s="1119"/>
      <c r="L23" s="1143" t="s">
        <v>213</v>
      </c>
      <c r="M23" s="1144"/>
      <c r="N23" s="1145"/>
      <c r="O23" s="1104" t="s">
        <v>15</v>
      </c>
      <c r="P23" s="1105"/>
      <c r="Q23" s="498">
        <v>600</v>
      </c>
      <c r="R23" s="471">
        <v>600</v>
      </c>
      <c r="S23" s="499">
        <v>600</v>
      </c>
      <c r="T23" s="471">
        <v>600</v>
      </c>
      <c r="U23" s="473">
        <f t="shared" ref="U23:U30" si="5">AVERAGE(Q23:T23)</f>
        <v>600</v>
      </c>
      <c r="V23" s="1121"/>
    </row>
    <row r="24" spans="1:22" ht="14.1" customHeight="1" x14ac:dyDescent="0.15">
      <c r="A24" s="1125"/>
      <c r="B24" s="1126"/>
      <c r="C24" s="1127"/>
      <c r="D24" s="1106" t="s">
        <v>41</v>
      </c>
      <c r="E24" s="474" t="s">
        <v>115</v>
      </c>
      <c r="F24" s="500">
        <v>97.22</v>
      </c>
      <c r="G24" s="476">
        <v>77.540000000000006</v>
      </c>
      <c r="H24" s="476">
        <v>102.30000000000001</v>
      </c>
      <c r="I24" s="477">
        <v>89.79</v>
      </c>
      <c r="J24" s="478">
        <f t="shared" si="4"/>
        <v>91.712500000000006</v>
      </c>
      <c r="K24" s="1119"/>
      <c r="L24" s="1143"/>
      <c r="M24" s="1144"/>
      <c r="N24" s="1145"/>
      <c r="O24" s="1106" t="s">
        <v>41</v>
      </c>
      <c r="P24" s="474" t="s">
        <v>115</v>
      </c>
      <c r="Q24" s="500">
        <v>300.5</v>
      </c>
      <c r="R24" s="476">
        <v>300.5</v>
      </c>
      <c r="S24" s="477">
        <v>309.3</v>
      </c>
      <c r="T24" s="476">
        <v>309.3</v>
      </c>
      <c r="U24" s="480">
        <f t="shared" si="5"/>
        <v>304.89999999999998</v>
      </c>
      <c r="V24" s="1121"/>
    </row>
    <row r="25" spans="1:22" ht="14.1" customHeight="1" x14ac:dyDescent="0.15">
      <c r="A25" s="1125"/>
      <c r="B25" s="1126"/>
      <c r="C25" s="1127"/>
      <c r="D25" s="1107"/>
      <c r="E25" s="481" t="s">
        <v>116</v>
      </c>
      <c r="F25" s="500">
        <v>0.22</v>
      </c>
      <c r="G25" s="482">
        <v>0.22</v>
      </c>
      <c r="H25" s="482">
        <v>0.22</v>
      </c>
      <c r="I25" s="501">
        <v>0.22</v>
      </c>
      <c r="J25" s="478">
        <f t="shared" si="4"/>
        <v>0.22</v>
      </c>
      <c r="K25" s="1119"/>
      <c r="L25" s="1143"/>
      <c r="M25" s="1144"/>
      <c r="N25" s="1145"/>
      <c r="O25" s="1107"/>
      <c r="P25" s="481" t="s">
        <v>116</v>
      </c>
      <c r="Q25" s="500">
        <v>135.30000000000001</v>
      </c>
      <c r="R25" s="482">
        <v>135.30000000000001</v>
      </c>
      <c r="S25" s="501">
        <v>138.27000000000001</v>
      </c>
      <c r="T25" s="476">
        <v>138.27000000000001</v>
      </c>
      <c r="U25" s="480">
        <f t="shared" si="5"/>
        <v>136.785</v>
      </c>
      <c r="V25" s="1121"/>
    </row>
    <row r="26" spans="1:22" ht="14.1" customHeight="1" x14ac:dyDescent="0.15">
      <c r="A26" s="1125"/>
      <c r="B26" s="1126"/>
      <c r="C26" s="1127"/>
      <c r="D26" s="1107"/>
      <c r="E26" s="474" t="s">
        <v>117</v>
      </c>
      <c r="F26" s="502">
        <v>60.03</v>
      </c>
      <c r="G26" s="485">
        <v>68.66</v>
      </c>
      <c r="H26" s="485">
        <v>40.35</v>
      </c>
      <c r="I26" s="486">
        <v>38.950000000000003</v>
      </c>
      <c r="J26" s="478">
        <f t="shared" si="4"/>
        <v>51.997500000000002</v>
      </c>
      <c r="K26" s="1119"/>
      <c r="L26" s="1143"/>
      <c r="M26" s="1144"/>
      <c r="N26" s="1145"/>
      <c r="O26" s="1107"/>
      <c r="P26" s="474" t="s">
        <v>117</v>
      </c>
      <c r="Q26" s="503">
        <v>129.13</v>
      </c>
      <c r="R26" s="504">
        <v>129.13</v>
      </c>
      <c r="S26" s="504">
        <v>112.95909999999998</v>
      </c>
      <c r="T26" s="476">
        <v>112.95909999999998</v>
      </c>
      <c r="U26" s="480">
        <f t="shared" si="5"/>
        <v>121.04454999999999</v>
      </c>
      <c r="V26" s="1121"/>
    </row>
    <row r="27" spans="1:22" ht="14.1" customHeight="1" x14ac:dyDescent="0.15">
      <c r="A27" s="1125"/>
      <c r="B27" s="1126"/>
      <c r="C27" s="1127"/>
      <c r="D27" s="1107"/>
      <c r="E27" s="481" t="s">
        <v>119</v>
      </c>
      <c r="F27" s="501">
        <v>0</v>
      </c>
      <c r="G27" s="476">
        <v>0</v>
      </c>
      <c r="H27" s="476">
        <v>1</v>
      </c>
      <c r="I27" s="477">
        <v>0</v>
      </c>
      <c r="J27" s="478">
        <f t="shared" si="4"/>
        <v>0.25</v>
      </c>
      <c r="K27" s="1119"/>
      <c r="L27" s="1143"/>
      <c r="M27" s="1144"/>
      <c r="N27" s="1145"/>
      <c r="O27" s="1107"/>
      <c r="P27" s="481" t="s">
        <v>119</v>
      </c>
      <c r="Q27" s="501">
        <v>0.28999999999999998</v>
      </c>
      <c r="R27" s="476">
        <v>0.28999999999999998</v>
      </c>
      <c r="S27" s="476">
        <v>0.28999999999999998</v>
      </c>
      <c r="T27" s="476">
        <v>0.28999999999999998</v>
      </c>
      <c r="U27" s="480">
        <f t="shared" si="5"/>
        <v>0.28999999999999998</v>
      </c>
      <c r="V27" s="1121"/>
    </row>
    <row r="28" spans="1:22" ht="14.1" customHeight="1" x14ac:dyDescent="0.15">
      <c r="A28" s="1125"/>
      <c r="B28" s="1126"/>
      <c r="C28" s="1127"/>
      <c r="D28" s="1108"/>
      <c r="E28" s="474" t="s">
        <v>28</v>
      </c>
      <c r="F28" s="476">
        <f>SUM(F24:F27)</f>
        <v>157.47</v>
      </c>
      <c r="G28" s="476">
        <f>SUM(G24:G27)</f>
        <v>146.42000000000002</v>
      </c>
      <c r="H28" s="476">
        <f>SUM(H24:H27)</f>
        <v>143.87</v>
      </c>
      <c r="I28" s="476">
        <f>SUM(I24:I27)</f>
        <v>128.96</v>
      </c>
      <c r="J28" s="478">
        <f t="shared" si="4"/>
        <v>144.18</v>
      </c>
      <c r="K28" s="1119"/>
      <c r="L28" s="1143"/>
      <c r="M28" s="1144"/>
      <c r="N28" s="1145"/>
      <c r="O28" s="1108"/>
      <c r="P28" s="474" t="s">
        <v>28</v>
      </c>
      <c r="Q28" s="505">
        <f>SUM(Q24:Q27)</f>
        <v>565.22</v>
      </c>
      <c r="R28" s="505">
        <f>SUM(R24:R27)</f>
        <v>565.22</v>
      </c>
      <c r="S28" s="505">
        <f>SUM(S24:S27)</f>
        <v>560.81909999999993</v>
      </c>
      <c r="T28" s="505">
        <f>SUM(T24:T27)</f>
        <v>560.81909999999993</v>
      </c>
      <c r="U28" s="490">
        <f t="shared" si="5"/>
        <v>563.01954999999998</v>
      </c>
      <c r="V28" s="1121"/>
    </row>
    <row r="29" spans="1:22" ht="14.1" customHeight="1" x14ac:dyDescent="0.15">
      <c r="A29" s="1125"/>
      <c r="B29" s="1126"/>
      <c r="C29" s="1127"/>
      <c r="D29" s="1109" t="s">
        <v>75</v>
      </c>
      <c r="E29" s="1110"/>
      <c r="F29" s="489">
        <f>F28-F23</f>
        <v>7.4699999999999989</v>
      </c>
      <c r="G29" s="489">
        <f>G28-G23</f>
        <v>0</v>
      </c>
      <c r="H29" s="489">
        <f>H28-H23</f>
        <v>-95.93</v>
      </c>
      <c r="I29" s="489">
        <f>I28-I23</f>
        <v>-17.039999999999992</v>
      </c>
      <c r="J29" s="506">
        <f t="shared" si="4"/>
        <v>-26.375</v>
      </c>
      <c r="K29" s="1119"/>
      <c r="L29" s="1143"/>
      <c r="M29" s="1144"/>
      <c r="N29" s="1145"/>
      <c r="O29" s="1109" t="s">
        <v>75</v>
      </c>
      <c r="P29" s="1110"/>
      <c r="Q29" s="489">
        <f>Q28-Q23</f>
        <v>-34.779999999999973</v>
      </c>
      <c r="R29" s="489">
        <f>R28-R23</f>
        <v>-34.779999999999973</v>
      </c>
      <c r="S29" s="489">
        <f>S28-S23</f>
        <v>-39.180900000000065</v>
      </c>
      <c r="T29" s="489">
        <f>T28-T23</f>
        <v>-39.180900000000065</v>
      </c>
      <c r="U29" s="490">
        <f>AVERAGE(Q29:T29)</f>
        <v>-36.980450000000019</v>
      </c>
      <c r="V29" s="1121"/>
    </row>
    <row r="30" spans="1:22" ht="14.1" customHeight="1" thickBot="1" x14ac:dyDescent="0.2">
      <c r="A30" s="1128"/>
      <c r="B30" s="1129"/>
      <c r="C30" s="1130"/>
      <c r="D30" s="1111" t="s">
        <v>42</v>
      </c>
      <c r="E30" s="1112"/>
      <c r="F30" s="491">
        <f>F28/F23</f>
        <v>1.0498000000000001</v>
      </c>
      <c r="G30" s="491">
        <f>G28/G23</f>
        <v>1.0000000000000002</v>
      </c>
      <c r="H30" s="491">
        <f>H28/H23</f>
        <v>0.59995829858215177</v>
      </c>
      <c r="I30" s="491">
        <f>I28/I23</f>
        <v>0.88328767123287677</v>
      </c>
      <c r="J30" s="492">
        <f t="shared" si="4"/>
        <v>0.88326149245375718</v>
      </c>
      <c r="K30" s="1119"/>
      <c r="L30" s="1151"/>
      <c r="M30" s="1152"/>
      <c r="N30" s="1153"/>
      <c r="O30" s="1111" t="s">
        <v>42</v>
      </c>
      <c r="P30" s="1112"/>
      <c r="Q30" s="491">
        <f>Q28/Q23</f>
        <v>0.94203333333333339</v>
      </c>
      <c r="R30" s="491">
        <f>R28/R23</f>
        <v>0.94203333333333339</v>
      </c>
      <c r="S30" s="491">
        <f>S28/S23</f>
        <v>0.93469849999999988</v>
      </c>
      <c r="T30" s="491">
        <f>T28/T23</f>
        <v>0.93469849999999988</v>
      </c>
      <c r="U30" s="497">
        <f t="shared" si="5"/>
        <v>0.93836591666666669</v>
      </c>
      <c r="V30" s="1121"/>
    </row>
    <row r="31" spans="1:22" ht="14.1" customHeight="1" thickBot="1" x14ac:dyDescent="0.2">
      <c r="A31" s="1134"/>
      <c r="B31" s="1135"/>
      <c r="C31" s="1135"/>
      <c r="D31" s="1135"/>
      <c r="E31" s="1135"/>
      <c r="F31" s="1135"/>
      <c r="G31" s="1135"/>
      <c r="H31" s="1135"/>
      <c r="I31" s="1135"/>
      <c r="J31" s="1136"/>
      <c r="K31" s="1119"/>
      <c r="L31" s="1119"/>
      <c r="M31" s="1119"/>
      <c r="N31" s="1119"/>
      <c r="O31" s="1119"/>
      <c r="P31" s="1119"/>
      <c r="Q31" s="1119"/>
      <c r="R31" s="1119"/>
      <c r="S31" s="1119"/>
      <c r="T31" s="1119"/>
      <c r="U31" s="1119"/>
      <c r="V31" s="1121"/>
    </row>
    <row r="32" spans="1:22" ht="14.1" customHeight="1" x14ac:dyDescent="0.15">
      <c r="A32" s="1154" t="s">
        <v>238</v>
      </c>
      <c r="B32" s="1141"/>
      <c r="C32" s="1142"/>
      <c r="D32" s="1104" t="s">
        <v>15</v>
      </c>
      <c r="E32" s="1105"/>
      <c r="F32" s="470">
        <v>203</v>
      </c>
      <c r="G32" s="471">
        <v>202.68</v>
      </c>
      <c r="H32" s="471">
        <v>202.68</v>
      </c>
      <c r="I32" s="471">
        <v>202.68</v>
      </c>
      <c r="J32" s="472">
        <f t="shared" ref="J32:J39" si="6">AVERAGE(F32:I32)</f>
        <v>202.76</v>
      </c>
      <c r="K32" s="1119"/>
      <c r="L32" s="1140" t="s">
        <v>26</v>
      </c>
      <c r="M32" s="1141"/>
      <c r="N32" s="1142"/>
      <c r="O32" s="1149" t="s">
        <v>15</v>
      </c>
      <c r="P32" s="1150"/>
      <c r="Q32" s="470">
        <v>215</v>
      </c>
      <c r="R32" s="471">
        <v>204</v>
      </c>
      <c r="S32" s="471">
        <v>204</v>
      </c>
      <c r="T32" s="471">
        <v>204</v>
      </c>
      <c r="U32" s="473">
        <f t="shared" ref="U32:U39" si="7">AVERAGE(Q32:T32)</f>
        <v>206.75</v>
      </c>
      <c r="V32" s="1121"/>
    </row>
    <row r="33" spans="1:22" ht="14.1" customHeight="1" x14ac:dyDescent="0.15">
      <c r="A33" s="1155"/>
      <c r="B33" s="1144"/>
      <c r="C33" s="1145"/>
      <c r="D33" s="1106" t="s">
        <v>41</v>
      </c>
      <c r="E33" s="474" t="s">
        <v>115</v>
      </c>
      <c r="F33" s="479">
        <v>168.88</v>
      </c>
      <c r="G33" s="476">
        <v>149.66</v>
      </c>
      <c r="H33" s="476">
        <v>143.63999999999999</v>
      </c>
      <c r="I33" s="476">
        <v>115.08</v>
      </c>
      <c r="J33" s="478">
        <f t="shared" si="6"/>
        <v>144.315</v>
      </c>
      <c r="K33" s="1119"/>
      <c r="L33" s="1143"/>
      <c r="M33" s="1144"/>
      <c r="N33" s="1145"/>
      <c r="O33" s="1106" t="s">
        <v>41</v>
      </c>
      <c r="P33" s="474" t="s">
        <v>115</v>
      </c>
      <c r="Q33" s="479">
        <v>174.28</v>
      </c>
      <c r="R33" s="476">
        <v>145.26</v>
      </c>
      <c r="S33" s="476">
        <v>138.96</v>
      </c>
      <c r="T33" s="476">
        <v>138.96</v>
      </c>
      <c r="U33" s="480">
        <f t="shared" si="7"/>
        <v>149.36500000000001</v>
      </c>
      <c r="V33" s="1121"/>
    </row>
    <row r="34" spans="1:22" ht="14.1" customHeight="1" x14ac:dyDescent="0.15">
      <c r="A34" s="1155"/>
      <c r="B34" s="1144"/>
      <c r="C34" s="1145"/>
      <c r="D34" s="1107"/>
      <c r="E34" s="481" t="s">
        <v>116</v>
      </c>
      <c r="F34" s="479">
        <v>0</v>
      </c>
      <c r="G34" s="482">
        <v>0</v>
      </c>
      <c r="H34" s="482">
        <v>0</v>
      </c>
      <c r="I34" s="482">
        <v>0</v>
      </c>
      <c r="J34" s="478">
        <f t="shared" si="6"/>
        <v>0</v>
      </c>
      <c r="K34" s="1119"/>
      <c r="L34" s="1143"/>
      <c r="M34" s="1144"/>
      <c r="N34" s="1145"/>
      <c r="O34" s="1107"/>
      <c r="P34" s="481" t="s">
        <v>116</v>
      </c>
      <c r="Q34" s="479">
        <v>29.55</v>
      </c>
      <c r="R34" s="482">
        <v>19.93</v>
      </c>
      <c r="S34" s="482">
        <v>23.72</v>
      </c>
      <c r="T34" s="482">
        <v>23.72</v>
      </c>
      <c r="U34" s="480">
        <f t="shared" si="7"/>
        <v>24.23</v>
      </c>
      <c r="V34" s="1121"/>
    </row>
    <row r="35" spans="1:22" ht="14.1" customHeight="1" x14ac:dyDescent="0.15">
      <c r="A35" s="1155"/>
      <c r="B35" s="1144"/>
      <c r="C35" s="1145"/>
      <c r="D35" s="1107"/>
      <c r="E35" s="474" t="s">
        <v>117</v>
      </c>
      <c r="F35" s="487">
        <v>26.57</v>
      </c>
      <c r="G35" s="485">
        <v>50.66</v>
      </c>
      <c r="H35" s="485">
        <v>56.73</v>
      </c>
      <c r="I35" s="485">
        <v>79.25</v>
      </c>
      <c r="J35" s="478">
        <f t="shared" si="6"/>
        <v>53.302499999999995</v>
      </c>
      <c r="K35" s="1119"/>
      <c r="L35" s="1143"/>
      <c r="M35" s="1144"/>
      <c r="N35" s="1145"/>
      <c r="O35" s="1107"/>
      <c r="P35" s="474" t="s">
        <v>117</v>
      </c>
      <c r="Q35" s="487">
        <v>26.67</v>
      </c>
      <c r="R35" s="485">
        <v>28.41</v>
      </c>
      <c r="S35" s="485">
        <v>32.74</v>
      </c>
      <c r="T35" s="485">
        <v>32.74</v>
      </c>
      <c r="U35" s="480">
        <f t="shared" si="7"/>
        <v>30.14</v>
      </c>
      <c r="V35" s="1121"/>
    </row>
    <row r="36" spans="1:22" ht="14.1" customHeight="1" x14ac:dyDescent="0.15">
      <c r="A36" s="1155"/>
      <c r="B36" s="1144"/>
      <c r="C36" s="1145"/>
      <c r="D36" s="1107"/>
      <c r="E36" s="481" t="s">
        <v>119</v>
      </c>
      <c r="F36" s="489">
        <v>0</v>
      </c>
      <c r="G36" s="505">
        <v>0</v>
      </c>
      <c r="H36" s="505">
        <v>0</v>
      </c>
      <c r="I36" s="505">
        <v>0</v>
      </c>
      <c r="J36" s="506">
        <f t="shared" si="6"/>
        <v>0</v>
      </c>
      <c r="K36" s="1119"/>
      <c r="L36" s="1143"/>
      <c r="M36" s="1144"/>
      <c r="N36" s="1145"/>
      <c r="O36" s="1107"/>
      <c r="P36" s="481" t="s">
        <v>119</v>
      </c>
      <c r="Q36" s="482">
        <v>9.5</v>
      </c>
      <c r="R36" s="476">
        <v>15.2</v>
      </c>
      <c r="S36" s="476">
        <v>12.2</v>
      </c>
      <c r="T36" s="476">
        <v>12.2</v>
      </c>
      <c r="U36" s="480">
        <f t="shared" si="7"/>
        <v>12.274999999999999</v>
      </c>
      <c r="V36" s="1121"/>
    </row>
    <row r="37" spans="1:22" ht="14.1" customHeight="1" x14ac:dyDescent="0.15">
      <c r="A37" s="1155"/>
      <c r="B37" s="1144"/>
      <c r="C37" s="1145"/>
      <c r="D37" s="1108"/>
      <c r="E37" s="474" t="s">
        <v>28</v>
      </c>
      <c r="F37" s="505">
        <f>SUM(F33:F36)</f>
        <v>195.45</v>
      </c>
      <c r="G37" s="505">
        <f>SUM(G33:G36)</f>
        <v>200.32</v>
      </c>
      <c r="H37" s="505">
        <f>SUM(H33:H36)</f>
        <v>200.36999999999998</v>
      </c>
      <c r="I37" s="505">
        <f>SUM(I33:I36)</f>
        <v>194.32999999999998</v>
      </c>
      <c r="J37" s="506">
        <f t="shared" si="6"/>
        <v>197.61750000000001</v>
      </c>
      <c r="K37" s="1119"/>
      <c r="L37" s="1143"/>
      <c r="M37" s="1144"/>
      <c r="N37" s="1145"/>
      <c r="O37" s="1108"/>
      <c r="P37" s="474" t="s">
        <v>28</v>
      </c>
      <c r="Q37" s="476">
        <f>SUM(Q33:Q36)</f>
        <v>240</v>
      </c>
      <c r="R37" s="476">
        <f>SUM(R33:R36)</f>
        <v>208.79999999999998</v>
      </c>
      <c r="S37" s="476">
        <f>SUM(S33:S36)</f>
        <v>207.62</v>
      </c>
      <c r="T37" s="476">
        <f>SUM(T33:T36)</f>
        <v>207.62</v>
      </c>
      <c r="U37" s="480">
        <f t="shared" si="7"/>
        <v>216.01</v>
      </c>
      <c r="V37" s="1121"/>
    </row>
    <row r="38" spans="1:22" ht="14.1" customHeight="1" x14ac:dyDescent="0.15">
      <c r="A38" s="1155"/>
      <c r="B38" s="1144"/>
      <c r="C38" s="1145"/>
      <c r="D38" s="1109" t="s">
        <v>75</v>
      </c>
      <c r="E38" s="1110"/>
      <c r="F38" s="489">
        <f>F37-F32</f>
        <v>-7.5500000000000114</v>
      </c>
      <c r="G38" s="489">
        <f>G37-G32</f>
        <v>-2.3600000000000136</v>
      </c>
      <c r="H38" s="489">
        <f>H37-H32</f>
        <v>-2.3100000000000307</v>
      </c>
      <c r="I38" s="489">
        <f>I37-I32</f>
        <v>-8.3500000000000227</v>
      </c>
      <c r="J38" s="506">
        <f t="shared" si="6"/>
        <v>-5.1425000000000196</v>
      </c>
      <c r="K38" s="1119"/>
      <c r="L38" s="1143"/>
      <c r="M38" s="1144"/>
      <c r="N38" s="1145"/>
      <c r="O38" s="1109" t="s">
        <v>75</v>
      </c>
      <c r="P38" s="1110"/>
      <c r="Q38" s="489">
        <f>Q37-Q32</f>
        <v>25</v>
      </c>
      <c r="R38" s="489">
        <f>R37-R32</f>
        <v>4.7999999999999829</v>
      </c>
      <c r="S38" s="489">
        <f>S37-S32</f>
        <v>3.6200000000000045</v>
      </c>
      <c r="T38" s="489">
        <f>T37-T32</f>
        <v>3.6200000000000045</v>
      </c>
      <c r="U38" s="490">
        <f t="shared" si="7"/>
        <v>9.259999999999998</v>
      </c>
      <c r="V38" s="1121"/>
    </row>
    <row r="39" spans="1:22" ht="14.1" customHeight="1" thickBot="1" x14ac:dyDescent="0.2">
      <c r="A39" s="1156"/>
      <c r="B39" s="1152"/>
      <c r="C39" s="1153"/>
      <c r="D39" s="1111" t="s">
        <v>42</v>
      </c>
      <c r="E39" s="1112"/>
      <c r="F39" s="491">
        <f>F37/F32</f>
        <v>0.96280788177339893</v>
      </c>
      <c r="G39" s="491">
        <f>G37/G32</f>
        <v>0.98835602920860466</v>
      </c>
      <c r="H39" s="491">
        <f>H37/H32</f>
        <v>0.98860272350503242</v>
      </c>
      <c r="I39" s="491">
        <f>I37/I32</f>
        <v>0.95880205249654615</v>
      </c>
      <c r="J39" s="492">
        <f t="shared" si="6"/>
        <v>0.97464217174589551</v>
      </c>
      <c r="K39" s="1119"/>
      <c r="L39" s="1151"/>
      <c r="M39" s="1152"/>
      <c r="N39" s="1153"/>
      <c r="O39" s="1111" t="s">
        <v>42</v>
      </c>
      <c r="P39" s="1112"/>
      <c r="Q39" s="491">
        <f>Q37/Q32</f>
        <v>1.1162790697674418</v>
      </c>
      <c r="R39" s="491">
        <f>R37/R32</f>
        <v>1.0235294117647058</v>
      </c>
      <c r="S39" s="491">
        <f>S37/S32</f>
        <v>1.0177450980392158</v>
      </c>
      <c r="T39" s="491">
        <f>T37/T32</f>
        <v>1.0177450980392158</v>
      </c>
      <c r="U39" s="507">
        <f t="shared" si="7"/>
        <v>1.0438246694026447</v>
      </c>
      <c r="V39" s="1121"/>
    </row>
    <row r="40" spans="1:22" ht="14.1" customHeight="1" thickBot="1" x14ac:dyDescent="0.2">
      <c r="A40" s="1156"/>
      <c r="B40" s="1152"/>
      <c r="C40" s="1152"/>
      <c r="D40" s="1152"/>
      <c r="E40" s="1152"/>
      <c r="F40" s="1152"/>
      <c r="G40" s="1152"/>
      <c r="H40" s="1152"/>
      <c r="I40" s="1152"/>
      <c r="J40" s="1152"/>
      <c r="K40" s="1152"/>
      <c r="L40" s="1152"/>
      <c r="M40" s="1152"/>
      <c r="N40" s="1152"/>
      <c r="O40" s="1152"/>
      <c r="P40" s="1152"/>
      <c r="Q40" s="1152"/>
      <c r="R40" s="1152"/>
      <c r="S40" s="1152"/>
      <c r="T40" s="1152"/>
      <c r="U40" s="1152"/>
      <c r="V40" s="1157"/>
    </row>
    <row r="41" spans="1:22" ht="14.1" customHeight="1" x14ac:dyDescent="0.15">
      <c r="A41" s="1158" t="s">
        <v>239</v>
      </c>
      <c r="B41" s="1159"/>
      <c r="C41" s="1159"/>
      <c r="D41" s="1159"/>
      <c r="E41" s="1159"/>
      <c r="F41" s="1159"/>
      <c r="G41" s="1159"/>
      <c r="H41" s="1159"/>
      <c r="I41" s="1159"/>
      <c r="J41" s="1159"/>
      <c r="K41" s="1159"/>
      <c r="L41" s="1159"/>
      <c r="M41" s="1159"/>
      <c r="N41" s="1159"/>
      <c r="O41" s="1159"/>
      <c r="P41" s="1159"/>
      <c r="Q41" s="1159"/>
      <c r="R41" s="1159"/>
      <c r="S41" s="1159"/>
      <c r="T41" s="1159"/>
      <c r="U41" s="1160"/>
      <c r="V41" s="1165"/>
    </row>
    <row r="42" spans="1:22" ht="14.1" customHeight="1" x14ac:dyDescent="0.15">
      <c r="A42" s="1161"/>
      <c r="B42" s="1162"/>
      <c r="C42" s="1162"/>
      <c r="D42" s="1162"/>
      <c r="E42" s="1162"/>
      <c r="F42" s="1162"/>
      <c r="G42" s="1162"/>
      <c r="H42" s="1162"/>
      <c r="I42" s="1162"/>
      <c r="J42" s="1162"/>
      <c r="K42" s="1162"/>
      <c r="L42" s="1162"/>
      <c r="M42" s="1162"/>
      <c r="N42" s="1162"/>
      <c r="O42" s="1163"/>
      <c r="P42" s="1163"/>
      <c r="Q42" s="1163"/>
      <c r="R42" s="1163"/>
      <c r="S42" s="1163"/>
      <c r="T42" s="1163"/>
      <c r="U42" s="1164"/>
      <c r="V42" s="1165"/>
    </row>
    <row r="43" spans="1:22" ht="14.1" customHeight="1" x14ac:dyDescent="0.15">
      <c r="A43" s="1167"/>
      <c r="B43" s="1168"/>
      <c r="C43" s="1169"/>
      <c r="D43" s="1170" t="s">
        <v>232</v>
      </c>
      <c r="E43" s="1169"/>
      <c r="F43" s="1171" t="s">
        <v>233</v>
      </c>
      <c r="G43" s="1171"/>
      <c r="H43" s="1171" t="s">
        <v>234</v>
      </c>
      <c r="I43" s="1171"/>
      <c r="J43" s="1171" t="s">
        <v>235</v>
      </c>
      <c r="K43" s="1171"/>
      <c r="L43" s="1172" t="s">
        <v>236</v>
      </c>
      <c r="M43" s="1173"/>
      <c r="N43" s="1173"/>
      <c r="O43" s="1174"/>
      <c r="P43" s="1171" t="s">
        <v>237</v>
      </c>
      <c r="Q43" s="1171"/>
      <c r="R43" s="1173" t="s">
        <v>70</v>
      </c>
      <c r="S43" s="1173"/>
      <c r="T43" s="1173"/>
      <c r="U43" s="1175"/>
      <c r="V43" s="1165"/>
    </row>
    <row r="44" spans="1:22" ht="14.1" customHeight="1" x14ac:dyDescent="0.15">
      <c r="A44" s="1176" t="s">
        <v>240</v>
      </c>
      <c r="B44" s="1177"/>
      <c r="C44" s="1177"/>
      <c r="D44" s="1104" t="s">
        <v>15</v>
      </c>
      <c r="E44" s="1105"/>
      <c r="F44" s="1182">
        <f>F5+F14+F23+F32+Q5+Q14+Q23+Q32</f>
        <v>2660</v>
      </c>
      <c r="G44" s="1183"/>
      <c r="H44" s="1184">
        <f>G5+G14+G23+G32+R5+R14+R23+R32</f>
        <v>2645.1</v>
      </c>
      <c r="I44" s="1184"/>
      <c r="J44" s="1184">
        <f>H5+H14+H23+H32+S5+S14+S23+S32</f>
        <v>3038.48</v>
      </c>
      <c r="K44" s="1183"/>
      <c r="L44" s="1185">
        <f>I5+I14+I23+I32+T5+T14+T23+T32</f>
        <v>2931.12</v>
      </c>
      <c r="M44" s="1186"/>
      <c r="N44" s="1186"/>
      <c r="O44" s="1186"/>
      <c r="P44" s="1187">
        <f t="shared" ref="P44:P51" si="8">AVERAGE(F44:O44)</f>
        <v>2818.6750000000002</v>
      </c>
      <c r="Q44" s="1188"/>
      <c r="R44" s="1189"/>
      <c r="S44" s="1189"/>
      <c r="T44" s="1189"/>
      <c r="U44" s="1190"/>
      <c r="V44" s="1165"/>
    </row>
    <row r="45" spans="1:22" ht="14.1" customHeight="1" x14ac:dyDescent="0.15">
      <c r="A45" s="1178"/>
      <c r="B45" s="1179"/>
      <c r="C45" s="1179"/>
      <c r="D45" s="1106" t="s">
        <v>41</v>
      </c>
      <c r="E45" s="474" t="s">
        <v>115</v>
      </c>
      <c r="F45" s="1193">
        <f>F6+F15+F24+F33+Q6+Q15+Q24+Q33</f>
        <v>2225.9</v>
      </c>
      <c r="G45" s="1194"/>
      <c r="H45" s="1195">
        <f>G6+G15+G24+G33+R6+R15+R24+R33</f>
        <v>2102.6400000000003</v>
      </c>
      <c r="I45" s="1196"/>
      <c r="J45" s="1195">
        <f>H6+H15+H24+H33+S6+S15+S24+S33</f>
        <v>2215.4700000000003</v>
      </c>
      <c r="K45" s="1196"/>
      <c r="L45" s="1197">
        <f>I6+I15+I24+I33+T6+T15+T24+T33</f>
        <v>2035.5300000000002</v>
      </c>
      <c r="M45" s="1198"/>
      <c r="N45" s="1198"/>
      <c r="O45" s="1198"/>
      <c r="P45" s="1199">
        <f t="shared" si="8"/>
        <v>2144.8850000000002</v>
      </c>
      <c r="Q45" s="1200"/>
      <c r="R45" s="1119"/>
      <c r="S45" s="1119"/>
      <c r="T45" s="1119"/>
      <c r="U45" s="1191"/>
      <c r="V45" s="1165"/>
    </row>
    <row r="46" spans="1:22" ht="14.1" customHeight="1" x14ac:dyDescent="0.15">
      <c r="A46" s="1178"/>
      <c r="B46" s="1179"/>
      <c r="C46" s="1179"/>
      <c r="D46" s="1107"/>
      <c r="E46" s="481" t="s">
        <v>116</v>
      </c>
      <c r="F46" s="1201">
        <f>F7+F16+F25+F34+Q7+Q16+Q25+Q34</f>
        <v>260.07</v>
      </c>
      <c r="G46" s="1197"/>
      <c r="H46" s="1202">
        <f>G7+G16+G25+G34+R7+R16+R25+R34</f>
        <v>252.20000000000002</v>
      </c>
      <c r="I46" s="1197"/>
      <c r="J46" s="1202">
        <f>H7+H16+H25+H34+S7+S16+S25+S34</f>
        <v>253.9</v>
      </c>
      <c r="K46" s="1197"/>
      <c r="L46" s="1194">
        <f>I7+I16+I25+I34+T7+T16+T25+T34</f>
        <v>253.9</v>
      </c>
      <c r="M46" s="1203"/>
      <c r="N46" s="1203"/>
      <c r="O46" s="1203"/>
      <c r="P46" s="1204">
        <f t="shared" si="8"/>
        <v>255.01749999999998</v>
      </c>
      <c r="Q46" s="1205"/>
      <c r="R46" s="1119"/>
      <c r="S46" s="1119"/>
      <c r="T46" s="1119"/>
      <c r="U46" s="1191"/>
      <c r="V46" s="1165"/>
    </row>
    <row r="47" spans="1:22" ht="14.1" customHeight="1" x14ac:dyDescent="0.15">
      <c r="A47" s="1178"/>
      <c r="B47" s="1179"/>
      <c r="C47" s="1179"/>
      <c r="D47" s="1107"/>
      <c r="E47" s="474" t="s">
        <v>117</v>
      </c>
      <c r="F47" s="1206">
        <f>F8+F17+F26+F35+Q8+Q17+Q26+Q35</f>
        <v>927.37999999999988</v>
      </c>
      <c r="G47" s="1207"/>
      <c r="H47" s="1208">
        <f>G8+G17+G26+G35+R8+R17+R26+R35</f>
        <v>855.8599999999999</v>
      </c>
      <c r="I47" s="1208"/>
      <c r="J47" s="1208">
        <f>H8+H17+H26+H35+S8+S17+S26+S35</f>
        <v>917.86910000000012</v>
      </c>
      <c r="K47" s="1209"/>
      <c r="L47" s="1194">
        <f>I8+I17+I26+I35+T8+T17+T26+T35</f>
        <v>930.42910000000006</v>
      </c>
      <c r="M47" s="1203"/>
      <c r="N47" s="1203"/>
      <c r="O47" s="1203"/>
      <c r="P47" s="1210">
        <f t="shared" si="8"/>
        <v>907.88454999999999</v>
      </c>
      <c r="Q47" s="1211"/>
      <c r="R47" s="1119"/>
      <c r="S47" s="1119"/>
      <c r="T47" s="1119"/>
      <c r="U47" s="1191"/>
      <c r="V47" s="1165"/>
    </row>
    <row r="48" spans="1:22" ht="14.1" customHeight="1" x14ac:dyDescent="0.15">
      <c r="A48" s="1178"/>
      <c r="B48" s="1179"/>
      <c r="C48" s="1179"/>
      <c r="D48" s="1107"/>
      <c r="E48" s="481" t="s">
        <v>119</v>
      </c>
      <c r="F48" s="1212">
        <f>F9+F18+F27+F36+Q9+Q18+Q27+Q36</f>
        <v>328.91</v>
      </c>
      <c r="G48" s="1202"/>
      <c r="H48" s="1202">
        <f>G9+G18+G27+G36+R9+R18+R27+R36</f>
        <v>281.19</v>
      </c>
      <c r="I48" s="1202"/>
      <c r="J48" s="1202">
        <f>H9+H18+H27+H36+S9+S18+S27+S36</f>
        <v>279.19</v>
      </c>
      <c r="K48" s="1202"/>
      <c r="L48" s="1203">
        <f>I9+I18+I27+I36+T9+T18+T27+T36</f>
        <v>278.15999999999997</v>
      </c>
      <c r="M48" s="1203"/>
      <c r="N48" s="1203"/>
      <c r="O48" s="1203"/>
      <c r="P48" s="1204">
        <f t="shared" si="8"/>
        <v>291.86249999999995</v>
      </c>
      <c r="Q48" s="1205"/>
      <c r="R48" s="1119"/>
      <c r="S48" s="1119"/>
      <c r="T48" s="1119"/>
      <c r="U48" s="1191"/>
      <c r="V48" s="1165"/>
    </row>
    <row r="49" spans="1:22" ht="14.1" customHeight="1" x14ac:dyDescent="0.15">
      <c r="A49" s="1178"/>
      <c r="B49" s="1179"/>
      <c r="C49" s="1179"/>
      <c r="D49" s="1108"/>
      <c r="E49" s="474" t="s">
        <v>28</v>
      </c>
      <c r="F49" s="1219">
        <f>SUM(F45:G48)</f>
        <v>3742.26</v>
      </c>
      <c r="G49" s="1220"/>
      <c r="H49" s="1220">
        <f>SUM(H45:I48)</f>
        <v>3491.89</v>
      </c>
      <c r="I49" s="1220"/>
      <c r="J49" s="1220">
        <f>SUM(J45:K48)</f>
        <v>3666.4291000000007</v>
      </c>
      <c r="K49" s="1220"/>
      <c r="L49" s="1194">
        <f>SUM(L45:M48)</f>
        <v>3498.0191000000004</v>
      </c>
      <c r="M49" s="1203"/>
      <c r="N49" s="1203"/>
      <c r="O49" s="1219"/>
      <c r="P49" s="1204">
        <f t="shared" si="8"/>
        <v>3599.6495500000001</v>
      </c>
      <c r="Q49" s="1205"/>
      <c r="R49" s="1119"/>
      <c r="S49" s="1119"/>
      <c r="T49" s="1119"/>
      <c r="U49" s="1191"/>
      <c r="V49" s="1165"/>
    </row>
    <row r="50" spans="1:22" ht="14.1" customHeight="1" x14ac:dyDescent="0.15">
      <c r="A50" s="1178"/>
      <c r="B50" s="1179"/>
      <c r="C50" s="1179"/>
      <c r="D50" s="1109" t="s">
        <v>75</v>
      </c>
      <c r="E50" s="1110"/>
      <c r="F50" s="1219">
        <f>F49-F44</f>
        <v>1082.2600000000002</v>
      </c>
      <c r="G50" s="1220"/>
      <c r="H50" s="1220">
        <f>H49-H44</f>
        <v>846.79</v>
      </c>
      <c r="I50" s="1220"/>
      <c r="J50" s="1220">
        <f>J49-J44</f>
        <v>627.94910000000073</v>
      </c>
      <c r="K50" s="1220"/>
      <c r="L50" s="1194">
        <f>L49-L44</f>
        <v>566.89910000000054</v>
      </c>
      <c r="M50" s="1203"/>
      <c r="N50" s="1203"/>
      <c r="O50" s="1219"/>
      <c r="P50" s="1204">
        <f t="shared" si="8"/>
        <v>780.97455000000036</v>
      </c>
      <c r="Q50" s="1205"/>
      <c r="R50" s="1119"/>
      <c r="S50" s="1119"/>
      <c r="T50" s="1119"/>
      <c r="U50" s="1191"/>
      <c r="V50" s="1165"/>
    </row>
    <row r="51" spans="1:22" ht="14.1" customHeight="1" thickBot="1" x14ac:dyDescent="0.2">
      <c r="A51" s="1180"/>
      <c r="B51" s="1181"/>
      <c r="C51" s="1181"/>
      <c r="D51" s="1111" t="s">
        <v>42</v>
      </c>
      <c r="E51" s="1112"/>
      <c r="F51" s="1215">
        <f>F49/F44</f>
        <v>1.4068646616541354</v>
      </c>
      <c r="G51" s="1216"/>
      <c r="H51" s="1216">
        <f>H49/H44</f>
        <v>1.3201353445994479</v>
      </c>
      <c r="I51" s="1216"/>
      <c r="J51" s="1216">
        <f>J49/J44</f>
        <v>1.2066655367157266</v>
      </c>
      <c r="K51" s="1216"/>
      <c r="L51" s="1216">
        <f>L49/L44</f>
        <v>1.1934069911842573</v>
      </c>
      <c r="M51" s="1216"/>
      <c r="N51" s="1216"/>
      <c r="O51" s="1216"/>
      <c r="P51" s="1217">
        <f t="shared" si="8"/>
        <v>1.2817681335383919</v>
      </c>
      <c r="Q51" s="1218"/>
      <c r="R51" s="1091"/>
      <c r="S51" s="1091"/>
      <c r="T51" s="1091"/>
      <c r="U51" s="1192"/>
      <c r="V51" s="1165"/>
    </row>
    <row r="52" spans="1:22" ht="15" customHeight="1" thickBot="1" x14ac:dyDescent="0.2">
      <c r="A52" s="1213"/>
      <c r="B52" s="1214"/>
      <c r="C52" s="1214"/>
      <c r="D52" s="1214"/>
      <c r="E52" s="1214"/>
      <c r="F52" s="1214"/>
      <c r="G52" s="1214"/>
      <c r="H52" s="1214"/>
      <c r="I52" s="1214"/>
      <c r="J52" s="1214"/>
      <c r="K52" s="1214"/>
      <c r="L52" s="1214"/>
      <c r="M52" s="1214"/>
      <c r="N52" s="1214"/>
      <c r="O52" s="1214"/>
      <c r="P52" s="1214"/>
      <c r="Q52" s="1214"/>
      <c r="R52" s="1214"/>
      <c r="S52" s="1214"/>
      <c r="T52" s="1214"/>
      <c r="U52" s="1214"/>
      <c r="V52" s="1166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  <row r="71" spans="17:19" ht="15" customHeight="1" x14ac:dyDescent="0.15">
      <c r="Q71"/>
      <c r="R71"/>
      <c r="S71"/>
    </row>
  </sheetData>
  <mergeCells count="121">
    <mergeCell ref="F48:G48"/>
    <mergeCell ref="H48:I48"/>
    <mergeCell ref="J48:K48"/>
    <mergeCell ref="L48:O48"/>
    <mergeCell ref="P48:Q48"/>
    <mergeCell ref="A52:U52"/>
    <mergeCell ref="P50:Q50"/>
    <mergeCell ref="D51:E51"/>
    <mergeCell ref="F51:G51"/>
    <mergeCell ref="H51:I51"/>
    <mergeCell ref="J51:K51"/>
    <mergeCell ref="L51:O51"/>
    <mergeCell ref="P51:Q51"/>
    <mergeCell ref="F49:G49"/>
    <mergeCell ref="H49:I49"/>
    <mergeCell ref="J49:K49"/>
    <mergeCell ref="L49:O49"/>
    <mergeCell ref="P49:Q49"/>
    <mergeCell ref="D50:E50"/>
    <mergeCell ref="F50:G50"/>
    <mergeCell ref="H50:I50"/>
    <mergeCell ref="J50:K50"/>
    <mergeCell ref="L50:O50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A40:V40"/>
    <mergeCell ref="A41:U42"/>
    <mergeCell ref="V41:V52"/>
    <mergeCell ref="A43:C43"/>
    <mergeCell ref="D43:E43"/>
    <mergeCell ref="F43:G43"/>
    <mergeCell ref="H43:I43"/>
    <mergeCell ref="J43:K43"/>
    <mergeCell ref="L43:O43"/>
    <mergeCell ref="P43:Q43"/>
    <mergeCell ref="R43:U43"/>
    <mergeCell ref="A44:C51"/>
    <mergeCell ref="D44:E44"/>
    <mergeCell ref="F44:G44"/>
    <mergeCell ref="H44:I44"/>
    <mergeCell ref="J44:K44"/>
    <mergeCell ref="L44:O44"/>
    <mergeCell ref="P44:Q44"/>
    <mergeCell ref="R44:U51"/>
    <mergeCell ref="D45:D49"/>
    <mergeCell ref="F45:G45"/>
    <mergeCell ref="H45:I45"/>
    <mergeCell ref="J45:K45"/>
    <mergeCell ref="L45:O45"/>
    <mergeCell ref="A32:C39"/>
    <mergeCell ref="D32:E32"/>
    <mergeCell ref="L32:N39"/>
    <mergeCell ref="O32:P32"/>
    <mergeCell ref="D33:D37"/>
    <mergeCell ref="O33:O37"/>
    <mergeCell ref="D38:E38"/>
    <mergeCell ref="O38:P38"/>
    <mergeCell ref="D39:E39"/>
    <mergeCell ref="O39:P39"/>
    <mergeCell ref="O15:O19"/>
    <mergeCell ref="D20:E20"/>
    <mergeCell ref="O20:P20"/>
    <mergeCell ref="D29:E29"/>
    <mergeCell ref="O29:P29"/>
    <mergeCell ref="D30:E30"/>
    <mergeCell ref="O30:P30"/>
    <mergeCell ref="A31:J31"/>
    <mergeCell ref="L31:U31"/>
    <mergeCell ref="D21:E21"/>
    <mergeCell ref="O21:P21"/>
    <mergeCell ref="A22:J22"/>
    <mergeCell ref="L22:U22"/>
    <mergeCell ref="A23:C30"/>
    <mergeCell ref="D23:E23"/>
    <mergeCell ref="L23:N30"/>
    <mergeCell ref="O23:P23"/>
    <mergeCell ref="D24:D28"/>
    <mergeCell ref="O24:O28"/>
    <mergeCell ref="O5:P5"/>
    <mergeCell ref="D6:D10"/>
    <mergeCell ref="O6:O10"/>
    <mergeCell ref="D11:E11"/>
    <mergeCell ref="O11:P11"/>
    <mergeCell ref="D12:E12"/>
    <mergeCell ref="O12:P12"/>
    <mergeCell ref="A3:V3"/>
    <mergeCell ref="A4:C4"/>
    <mergeCell ref="D4:E4"/>
    <mergeCell ref="K4:K39"/>
    <mergeCell ref="L4:N4"/>
    <mergeCell ref="O4:P4"/>
    <mergeCell ref="V4:V39"/>
    <mergeCell ref="A5:C12"/>
    <mergeCell ref="D5:E5"/>
    <mergeCell ref="L5:N12"/>
    <mergeCell ref="A13:J13"/>
    <mergeCell ref="L13:U13"/>
    <mergeCell ref="A14:C21"/>
    <mergeCell ref="D14:E14"/>
    <mergeCell ref="L14:N21"/>
    <mergeCell ref="O14:P14"/>
    <mergeCell ref="D15:D19"/>
    <mergeCell ref="A1:D2"/>
    <mergeCell ref="E1:N2"/>
    <mergeCell ref="O1:P1"/>
    <mergeCell ref="Q1:R1"/>
    <mergeCell ref="S1:T1"/>
    <mergeCell ref="U1:V1"/>
    <mergeCell ref="O2:P2"/>
    <mergeCell ref="Q2:R2"/>
    <mergeCell ref="S2:T2"/>
    <mergeCell ref="U2:V2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82" t="s">
        <v>9</v>
      </c>
      <c r="B14" s="1263" t="s">
        <v>153</v>
      </c>
      <c r="C14" s="1263"/>
      <c r="D14" s="1263"/>
      <c r="E14" s="1263"/>
      <c r="F14" s="1263"/>
      <c r="G14" s="1263" t="s">
        <v>154</v>
      </c>
      <c r="H14" s="1263"/>
      <c r="I14" s="1263"/>
      <c r="J14" s="1263"/>
      <c r="K14" s="1263"/>
      <c r="L14" s="1263" t="s">
        <v>155</v>
      </c>
      <c r="M14" s="1263"/>
      <c r="N14" s="1263"/>
      <c r="O14" s="1263"/>
      <c r="P14" s="1263"/>
      <c r="Q14" s="1263" t="s">
        <v>156</v>
      </c>
      <c r="R14" s="1263"/>
      <c r="S14" s="1263"/>
      <c r="T14" s="1263"/>
      <c r="U14" s="1264"/>
    </row>
    <row r="15" spans="1:21" ht="17.100000000000001" customHeight="1" x14ac:dyDescent="0.15">
      <c r="A15" s="1265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469" t="s">
        <v>193</v>
      </c>
      <c r="B38" s="1263" t="s">
        <v>194</v>
      </c>
      <c r="C38" s="1263"/>
      <c r="D38" s="1263"/>
      <c r="E38" s="1263"/>
      <c r="F38" s="1263"/>
      <c r="G38" s="1263"/>
      <c r="H38" s="1263"/>
      <c r="I38" s="1263" t="s">
        <v>195</v>
      </c>
      <c r="J38" s="1263"/>
      <c r="K38" s="1263"/>
      <c r="L38" s="1263"/>
      <c r="M38" s="1263"/>
      <c r="N38" s="1263"/>
      <c r="O38" s="1264"/>
    </row>
    <row r="39" spans="1:15" ht="17.100000000000001" customHeight="1" x14ac:dyDescent="0.15">
      <c r="A39" s="1470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476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477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476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478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478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478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478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478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478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479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477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478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478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478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478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478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478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479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477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478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478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478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478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478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478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480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479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475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472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472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472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472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472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472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474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471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472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472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472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472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472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472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474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471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472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472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472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472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472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472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473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474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475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472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472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472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472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472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472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474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471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472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472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472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472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472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472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474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471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472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472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472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472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472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472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473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474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475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472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472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472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472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472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472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474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471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472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472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472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472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472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472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474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471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472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472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472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472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472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472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473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474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475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472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472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472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472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472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472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474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471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472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472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472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472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472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472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474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471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472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472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472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472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472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472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473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474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  <mergeCell ref="A133:A141"/>
    <mergeCell ref="A49:A57"/>
    <mergeCell ref="A61:A68"/>
    <mergeCell ref="A69:A76"/>
    <mergeCell ref="A77:A85"/>
    <mergeCell ref="A89:A96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485" t="s">
        <v>211</v>
      </c>
      <c r="E3" s="1485"/>
      <c r="F3" s="1485"/>
      <c r="G3" s="1485"/>
      <c r="H3" s="1485"/>
      <c r="I3" s="1485"/>
      <c r="J3" s="1485"/>
      <c r="K3" s="1485"/>
      <c r="L3" s="1485"/>
      <c r="M3" s="1485"/>
      <c r="N3" s="1485"/>
      <c r="O3" s="1485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481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481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481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481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481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483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483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483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483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483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481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481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481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481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481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483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483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483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483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483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481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482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482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482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482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483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484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484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484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484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481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482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482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482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482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5"/>
  <sheetViews>
    <sheetView zoomScaleNormal="100" workbookViewId="0">
      <selection activeCell="I57" sqref="I57:O57"/>
    </sheetView>
  </sheetViews>
  <sheetFormatPr defaultColWidth="8.875" defaultRowHeight="14.25" x14ac:dyDescent="0.15"/>
  <cols>
    <col min="1" max="7" width="8.5" style="509" customWidth="1"/>
    <col min="8" max="8" width="9" style="509" customWidth="1"/>
    <col min="9" max="24" width="8.5" style="509" customWidth="1"/>
    <col min="25" max="16384" width="8.875" style="509"/>
  </cols>
  <sheetData>
    <row r="1" spans="1:16" ht="45" customHeight="1" thickTop="1" thickBot="1" x14ac:dyDescent="0.2">
      <c r="A1" s="1221" t="s">
        <v>341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1223"/>
      <c r="P1" s="508"/>
    </row>
    <row r="2" spans="1:16" ht="15.95" customHeight="1" x14ac:dyDescent="0.15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1144" t="s">
        <v>241</v>
      </c>
      <c r="O2" s="1157"/>
      <c r="P2" s="511"/>
    </row>
    <row r="3" spans="1:16" ht="15.95" customHeight="1" x14ac:dyDescent="0.15">
      <c r="A3" s="1224" t="s">
        <v>127</v>
      </c>
      <c r="B3" s="1225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1"/>
    </row>
    <row r="4" spans="1:16" x14ac:dyDescent="0.15">
      <c r="A4" s="1226" t="s">
        <v>219</v>
      </c>
      <c r="B4" s="1227"/>
      <c r="C4" s="1228" t="s">
        <v>121</v>
      </c>
      <c r="D4" s="1227"/>
      <c r="E4" s="1228" t="s">
        <v>122</v>
      </c>
      <c r="F4" s="1227"/>
      <c r="G4" s="1228" t="s">
        <v>75</v>
      </c>
      <c r="H4" s="1227"/>
      <c r="I4" s="1228" t="s">
        <v>107</v>
      </c>
      <c r="J4" s="1229"/>
      <c r="K4" s="1229"/>
      <c r="L4" s="1229"/>
      <c r="M4" s="1229"/>
      <c r="N4" s="1229"/>
      <c r="O4" s="1230"/>
    </row>
    <row r="5" spans="1:16" ht="29.1" customHeight="1" x14ac:dyDescent="0.15">
      <c r="A5" s="1231" t="s">
        <v>115</v>
      </c>
      <c r="B5" s="1232"/>
      <c r="C5" s="1233">
        <v>70.87</v>
      </c>
      <c r="D5" s="1234"/>
      <c r="E5" s="1233">
        <v>70</v>
      </c>
      <c r="F5" s="1235"/>
      <c r="G5" s="1234">
        <f t="shared" ref="G5:G8" si="0">C5-E5</f>
        <v>0.87000000000000455</v>
      </c>
      <c r="H5" s="1234"/>
      <c r="I5" s="1236" t="s">
        <v>242</v>
      </c>
      <c r="J5" s="1236"/>
      <c r="K5" s="1236"/>
      <c r="L5" s="1236"/>
      <c r="M5" s="1236"/>
      <c r="N5" s="1236"/>
      <c r="O5" s="1237"/>
    </row>
    <row r="6" spans="1:16" ht="15.95" customHeight="1" x14ac:dyDescent="0.15">
      <c r="A6" s="1231" t="s">
        <v>116</v>
      </c>
      <c r="B6" s="1232"/>
      <c r="C6" s="1233">
        <v>0</v>
      </c>
      <c r="D6" s="1234"/>
      <c r="E6" s="1233">
        <v>0</v>
      </c>
      <c r="F6" s="1235"/>
      <c r="G6" s="1234">
        <f t="shared" si="0"/>
        <v>0</v>
      </c>
      <c r="H6" s="1234"/>
      <c r="I6" s="1238" t="s">
        <v>243</v>
      </c>
      <c r="J6" s="1238"/>
      <c r="K6" s="1238"/>
      <c r="L6" s="1238"/>
      <c r="M6" s="1238"/>
      <c r="N6" s="1238"/>
      <c r="O6" s="1239"/>
    </row>
    <row r="7" spans="1:16" ht="15.95" customHeight="1" x14ac:dyDescent="0.15">
      <c r="A7" s="1231" t="s">
        <v>117</v>
      </c>
      <c r="B7" s="1232"/>
      <c r="C7" s="1233">
        <v>9.9499999999999993</v>
      </c>
      <c r="D7" s="1234"/>
      <c r="E7" s="1233">
        <v>10</v>
      </c>
      <c r="F7" s="1235"/>
      <c r="G7" s="1234">
        <f t="shared" si="0"/>
        <v>-5.0000000000000711E-2</v>
      </c>
      <c r="H7" s="1234"/>
      <c r="I7" s="1236"/>
      <c r="J7" s="1236"/>
      <c r="K7" s="1236"/>
      <c r="L7" s="1236"/>
      <c r="M7" s="1236"/>
      <c r="N7" s="1236"/>
      <c r="O7" s="1237"/>
    </row>
    <row r="8" spans="1:16" ht="15.95" customHeight="1" x14ac:dyDescent="0.15">
      <c r="A8" s="1231" t="s">
        <v>119</v>
      </c>
      <c r="B8" s="1232"/>
      <c r="C8" s="1233">
        <v>0</v>
      </c>
      <c r="D8" s="1234"/>
      <c r="E8" s="1233">
        <v>0</v>
      </c>
      <c r="F8" s="1235"/>
      <c r="G8" s="1234">
        <f t="shared" si="0"/>
        <v>0</v>
      </c>
      <c r="H8" s="1234"/>
      <c r="I8" s="1238" t="s">
        <v>243</v>
      </c>
      <c r="J8" s="1238"/>
      <c r="K8" s="1238"/>
      <c r="L8" s="1238"/>
      <c r="M8" s="1238"/>
      <c r="N8" s="1238"/>
      <c r="O8" s="1239"/>
    </row>
    <row r="9" spans="1:16" ht="15.95" customHeight="1" x14ac:dyDescent="0.15">
      <c r="A9" s="522"/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1"/>
    </row>
    <row r="10" spans="1:16" ht="15.95" customHeight="1" x14ac:dyDescent="0.15">
      <c r="A10" s="1224" t="s">
        <v>125</v>
      </c>
      <c r="B10" s="1225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1"/>
    </row>
    <row r="11" spans="1:16" ht="15.95" customHeight="1" x14ac:dyDescent="0.15">
      <c r="A11" s="1226" t="s">
        <v>219</v>
      </c>
      <c r="B11" s="1227"/>
      <c r="C11" s="1228" t="s">
        <v>121</v>
      </c>
      <c r="D11" s="1227"/>
      <c r="E11" s="1228" t="s">
        <v>122</v>
      </c>
      <c r="F11" s="1227"/>
      <c r="G11" s="1228" t="s">
        <v>75</v>
      </c>
      <c r="H11" s="1227"/>
      <c r="I11" s="1229" t="s">
        <v>107</v>
      </c>
      <c r="J11" s="1229"/>
      <c r="K11" s="1229"/>
      <c r="L11" s="1229"/>
      <c r="M11" s="1229"/>
      <c r="N11" s="1229"/>
      <c r="O11" s="1230"/>
    </row>
    <row r="12" spans="1:16" ht="15.95" customHeight="1" x14ac:dyDescent="0.15">
      <c r="A12" s="1231" t="s">
        <v>115</v>
      </c>
      <c r="B12" s="1232"/>
      <c r="C12" s="1233">
        <v>299.67</v>
      </c>
      <c r="D12" s="1234"/>
      <c r="E12" s="1233">
        <v>222</v>
      </c>
      <c r="F12" s="1235"/>
      <c r="G12" s="1234">
        <v>86.420000000000016</v>
      </c>
      <c r="H12" s="1235"/>
      <c r="I12" s="684" t="s">
        <v>244</v>
      </c>
      <c r="J12" s="684"/>
      <c r="K12" s="684"/>
      <c r="L12" s="684"/>
      <c r="M12" s="684"/>
      <c r="N12" s="684"/>
      <c r="O12" s="1240"/>
    </row>
    <row r="13" spans="1:16" ht="15.95" customHeight="1" x14ac:dyDescent="0.15">
      <c r="A13" s="1231" t="s">
        <v>117</v>
      </c>
      <c r="B13" s="1232"/>
      <c r="C13" s="1233">
        <v>170.15</v>
      </c>
      <c r="D13" s="1234"/>
      <c r="E13" s="1233">
        <v>90</v>
      </c>
      <c r="F13" s="1235"/>
      <c r="G13" s="1234">
        <v>158.85</v>
      </c>
      <c r="H13" s="1235"/>
      <c r="I13" s="684" t="s">
        <v>272</v>
      </c>
      <c r="J13" s="684"/>
      <c r="K13" s="684"/>
      <c r="L13" s="684"/>
      <c r="M13" s="684"/>
      <c r="N13" s="684"/>
      <c r="O13" s="1240"/>
    </row>
    <row r="14" spans="1:16" ht="15.95" customHeight="1" x14ac:dyDescent="0.15">
      <c r="A14" s="1231" t="s">
        <v>119</v>
      </c>
      <c r="B14" s="1232"/>
      <c r="C14" s="1233">
        <v>0.77</v>
      </c>
      <c r="D14" s="1234"/>
      <c r="E14" s="1233">
        <v>0</v>
      </c>
      <c r="F14" s="1235"/>
      <c r="G14" s="1234">
        <v>0.77</v>
      </c>
      <c r="H14" s="1235"/>
      <c r="I14" s="684" t="s">
        <v>245</v>
      </c>
      <c r="J14" s="684"/>
      <c r="K14" s="684"/>
      <c r="L14" s="684"/>
      <c r="M14" s="684"/>
      <c r="N14" s="684"/>
      <c r="O14" s="1240"/>
    </row>
    <row r="15" spans="1:16" ht="15.95" customHeight="1" x14ac:dyDescent="0.15">
      <c r="A15" s="522"/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1"/>
    </row>
    <row r="16" spans="1:16" ht="15.95" customHeight="1" x14ac:dyDescent="0.15">
      <c r="A16" s="1224" t="s">
        <v>126</v>
      </c>
      <c r="B16" s="1225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1"/>
    </row>
    <row r="17" spans="1:18" ht="15.95" customHeight="1" x14ac:dyDescent="0.15">
      <c r="A17" s="1244" t="s">
        <v>219</v>
      </c>
      <c r="B17" s="1245"/>
      <c r="C17" s="1228" t="s">
        <v>121</v>
      </c>
      <c r="D17" s="1227"/>
      <c r="E17" s="1228" t="s">
        <v>122</v>
      </c>
      <c r="F17" s="1227"/>
      <c r="G17" s="1228" t="s">
        <v>75</v>
      </c>
      <c r="H17" s="1227"/>
      <c r="I17" s="1228" t="s">
        <v>107</v>
      </c>
      <c r="J17" s="1229"/>
      <c r="K17" s="1229"/>
      <c r="L17" s="1229"/>
      <c r="M17" s="1229"/>
      <c r="N17" s="1229"/>
      <c r="O17" s="1230"/>
    </row>
    <row r="18" spans="1:18" ht="28.5" x14ac:dyDescent="0.15">
      <c r="A18" s="1246" t="s">
        <v>115</v>
      </c>
      <c r="B18" s="523" t="s">
        <v>246</v>
      </c>
      <c r="C18" s="1241">
        <v>20.239999999999998</v>
      </c>
      <c r="D18" s="1242"/>
      <c r="E18" s="1241">
        <v>22</v>
      </c>
      <c r="F18" s="1242"/>
      <c r="G18" s="1233">
        <f>C18-E18</f>
        <v>-1.7600000000000016</v>
      </c>
      <c r="H18" s="1235"/>
      <c r="I18" s="683"/>
      <c r="J18" s="1086"/>
      <c r="K18" s="1086"/>
      <c r="L18" s="1086"/>
      <c r="M18" s="1086"/>
      <c r="N18" s="1086"/>
      <c r="O18" s="1243"/>
    </row>
    <row r="19" spans="1:18" ht="28.5" x14ac:dyDescent="0.15">
      <c r="A19" s="1246"/>
      <c r="B19" s="523" t="s">
        <v>247</v>
      </c>
      <c r="C19" s="1241">
        <v>11.259999999999998</v>
      </c>
      <c r="D19" s="1242"/>
      <c r="E19" s="1241">
        <v>11</v>
      </c>
      <c r="F19" s="1242"/>
      <c r="G19" s="1233">
        <f t="shared" ref="G19:G28" si="1">C19-E19</f>
        <v>0.25999999999999801</v>
      </c>
      <c r="H19" s="1235"/>
      <c r="I19" s="683"/>
      <c r="J19" s="1086"/>
      <c r="K19" s="1086"/>
      <c r="L19" s="1086"/>
      <c r="M19" s="1086"/>
      <c r="N19" s="1086"/>
      <c r="O19" s="1243"/>
    </row>
    <row r="20" spans="1:18" ht="28.5" x14ac:dyDescent="0.15">
      <c r="A20" s="1246"/>
      <c r="B20" s="523" t="s">
        <v>248</v>
      </c>
      <c r="C20" s="1241">
        <v>37.64</v>
      </c>
      <c r="D20" s="1242"/>
      <c r="E20" s="1241">
        <v>34</v>
      </c>
      <c r="F20" s="1242"/>
      <c r="G20" s="1233">
        <f t="shared" si="1"/>
        <v>3.6400000000000006</v>
      </c>
      <c r="H20" s="1235"/>
      <c r="I20" s="683" t="s">
        <v>326</v>
      </c>
      <c r="J20" s="1086"/>
      <c r="K20" s="1086"/>
      <c r="L20" s="1086"/>
      <c r="M20" s="1086"/>
      <c r="N20" s="1086"/>
      <c r="O20" s="1243"/>
    </row>
    <row r="21" spans="1:18" ht="28.5" x14ac:dyDescent="0.15">
      <c r="A21" s="1246"/>
      <c r="B21" s="523" t="s">
        <v>249</v>
      </c>
      <c r="C21" s="1241">
        <v>20.65</v>
      </c>
      <c r="D21" s="1242"/>
      <c r="E21" s="1241">
        <v>20</v>
      </c>
      <c r="F21" s="1242"/>
      <c r="G21" s="1233">
        <f t="shared" si="1"/>
        <v>0.64999999999999858</v>
      </c>
      <c r="H21" s="1235"/>
      <c r="I21" s="683"/>
      <c r="J21" s="1086"/>
      <c r="K21" s="1086"/>
      <c r="L21" s="1086"/>
      <c r="M21" s="1086"/>
      <c r="N21" s="1086"/>
      <c r="O21" s="1243"/>
    </row>
    <row r="22" spans="1:18" x14ac:dyDescent="0.15">
      <c r="A22" s="1246" t="s">
        <v>116</v>
      </c>
      <c r="B22" s="1247"/>
      <c r="C22" s="1241">
        <v>0.22</v>
      </c>
      <c r="D22" s="1242"/>
      <c r="E22" s="1241">
        <v>0</v>
      </c>
      <c r="F22" s="1242"/>
      <c r="G22" s="1233">
        <f t="shared" si="1"/>
        <v>0.22</v>
      </c>
      <c r="H22" s="1235"/>
      <c r="I22" s="1060"/>
      <c r="J22" s="684"/>
      <c r="K22" s="684"/>
      <c r="L22" s="684"/>
      <c r="M22" s="684"/>
      <c r="N22" s="684"/>
      <c r="O22" s="1240"/>
    </row>
    <row r="23" spans="1:18" x14ac:dyDescent="0.15">
      <c r="A23" s="1246" t="s">
        <v>117</v>
      </c>
      <c r="B23" s="524" t="s">
        <v>250</v>
      </c>
      <c r="C23" s="1241">
        <v>10.33</v>
      </c>
      <c r="D23" s="1242"/>
      <c r="E23" s="1241">
        <v>10</v>
      </c>
      <c r="F23" s="1242"/>
      <c r="G23" s="1233">
        <f t="shared" si="1"/>
        <v>0.33000000000000007</v>
      </c>
      <c r="H23" s="1235"/>
      <c r="I23" s="683"/>
      <c r="J23" s="1086"/>
      <c r="K23" s="1086"/>
      <c r="L23" s="1086"/>
      <c r="M23" s="1086"/>
      <c r="N23" s="1086"/>
      <c r="O23" s="1243"/>
    </row>
    <row r="24" spans="1:18" x14ac:dyDescent="0.15">
      <c r="A24" s="1246"/>
      <c r="B24" s="524" t="s">
        <v>251</v>
      </c>
      <c r="C24" s="1241">
        <v>1.31</v>
      </c>
      <c r="D24" s="1242"/>
      <c r="E24" s="1241">
        <v>7</v>
      </c>
      <c r="F24" s="1242"/>
      <c r="G24" s="1233">
        <f t="shared" si="1"/>
        <v>-5.6899999999999995</v>
      </c>
      <c r="H24" s="1235"/>
      <c r="I24" s="1060"/>
      <c r="J24" s="684"/>
      <c r="K24" s="684"/>
      <c r="L24" s="684"/>
      <c r="M24" s="684"/>
      <c r="N24" s="684"/>
      <c r="O24" s="1240"/>
    </row>
    <row r="25" spans="1:18" x14ac:dyDescent="0.15">
      <c r="A25" s="1246"/>
      <c r="B25" s="524" t="s">
        <v>252</v>
      </c>
      <c r="C25" s="1241">
        <v>9.0299999999999994</v>
      </c>
      <c r="D25" s="1242"/>
      <c r="E25" s="1241">
        <v>20</v>
      </c>
      <c r="F25" s="1242"/>
      <c r="G25" s="1233">
        <f t="shared" si="1"/>
        <v>-10.97</v>
      </c>
      <c r="H25" s="1235"/>
      <c r="I25" s="1086"/>
      <c r="J25" s="684"/>
      <c r="K25" s="684"/>
      <c r="L25" s="684"/>
      <c r="M25" s="684"/>
      <c r="N25" s="684"/>
      <c r="O25" s="1240"/>
    </row>
    <row r="26" spans="1:18" x14ac:dyDescent="0.15">
      <c r="A26" s="1246"/>
      <c r="B26" s="524" t="s">
        <v>253</v>
      </c>
      <c r="C26" s="1241">
        <v>18.28</v>
      </c>
      <c r="D26" s="1242"/>
      <c r="E26" s="1241">
        <v>22</v>
      </c>
      <c r="F26" s="1242"/>
      <c r="G26" s="1233">
        <f t="shared" si="1"/>
        <v>-3.7199999999999989</v>
      </c>
      <c r="H26" s="1235"/>
      <c r="I26" s="684"/>
      <c r="J26" s="684"/>
      <c r="K26" s="684"/>
      <c r="L26" s="684"/>
      <c r="M26" s="684"/>
      <c r="N26" s="684"/>
      <c r="O26" s="1240"/>
    </row>
    <row r="27" spans="1:18" x14ac:dyDescent="0.15">
      <c r="A27" s="1246" t="s">
        <v>119</v>
      </c>
      <c r="B27" s="1247"/>
      <c r="C27" s="1241">
        <v>0</v>
      </c>
      <c r="D27" s="1242"/>
      <c r="E27" s="1241">
        <v>0</v>
      </c>
      <c r="F27" s="1242"/>
      <c r="G27" s="1233">
        <f t="shared" si="1"/>
        <v>0</v>
      </c>
      <c r="H27" s="1235"/>
      <c r="I27" s="1248"/>
      <c r="J27" s="1248"/>
      <c r="K27" s="1248"/>
      <c r="L27" s="1248"/>
      <c r="M27" s="1248"/>
      <c r="N27" s="1248"/>
      <c r="O27" s="1249"/>
    </row>
    <row r="28" spans="1:18" x14ac:dyDescent="0.15">
      <c r="A28" s="1246" t="s">
        <v>254</v>
      </c>
      <c r="B28" s="1247"/>
      <c r="C28" s="1233">
        <f>SUM(C18:D27)</f>
        <v>128.95999999999998</v>
      </c>
      <c r="D28" s="1235"/>
      <c r="E28" s="1233">
        <f>SUM(E18:F27)</f>
        <v>146</v>
      </c>
      <c r="F28" s="1235"/>
      <c r="G28" s="1233">
        <f t="shared" si="1"/>
        <v>-17.04000000000002</v>
      </c>
      <c r="H28" s="1235"/>
      <c r="I28" s="1248"/>
      <c r="J28" s="1248"/>
      <c r="K28" s="1248"/>
      <c r="L28" s="1248"/>
      <c r="M28" s="1248"/>
      <c r="N28" s="1248"/>
      <c r="O28" s="1249"/>
    </row>
    <row r="29" spans="1:18" ht="15.95" customHeight="1" x14ac:dyDescent="0.15">
      <c r="A29" s="522"/>
      <c r="B29" s="520"/>
      <c r="C29" s="520"/>
      <c r="D29" s="520"/>
      <c r="E29" s="520"/>
      <c r="F29" s="520"/>
      <c r="G29" s="520"/>
      <c r="H29" s="520"/>
      <c r="I29" s="525"/>
      <c r="J29" s="525"/>
      <c r="K29" s="525"/>
      <c r="L29" s="525"/>
      <c r="M29" s="525"/>
      <c r="N29" s="525"/>
      <c r="O29" s="521"/>
    </row>
    <row r="30" spans="1:18" s="508" customFormat="1" ht="15.95" customHeight="1" x14ac:dyDescent="0.15">
      <c r="A30" s="1224" t="s">
        <v>129</v>
      </c>
      <c r="B30" s="1225"/>
      <c r="C30" s="520"/>
      <c r="D30" s="520"/>
      <c r="E30" s="520"/>
      <c r="F30" s="520"/>
      <c r="G30" s="520"/>
      <c r="H30" s="520"/>
      <c r="I30" s="525"/>
      <c r="J30" s="525"/>
      <c r="K30" s="525"/>
      <c r="L30" s="525"/>
      <c r="M30" s="525"/>
      <c r="N30" s="525"/>
      <c r="O30" s="521"/>
      <c r="P30" s="509"/>
      <c r="Q30" s="509"/>
      <c r="R30" s="509"/>
    </row>
    <row r="31" spans="1:18" s="508" customFormat="1" ht="15.95" customHeight="1" x14ac:dyDescent="0.15">
      <c r="A31" s="1226" t="s">
        <v>219</v>
      </c>
      <c r="B31" s="1227"/>
      <c r="C31" s="1228" t="s">
        <v>121</v>
      </c>
      <c r="D31" s="1227"/>
      <c r="E31" s="1228" t="s">
        <v>122</v>
      </c>
      <c r="F31" s="1227"/>
      <c r="G31" s="1228" t="s">
        <v>75</v>
      </c>
      <c r="H31" s="1227"/>
      <c r="I31" s="1228" t="s">
        <v>107</v>
      </c>
      <c r="J31" s="1229"/>
      <c r="K31" s="1229"/>
      <c r="L31" s="1229"/>
      <c r="M31" s="1229"/>
      <c r="N31" s="1229"/>
      <c r="O31" s="1230"/>
      <c r="P31" s="509"/>
    </row>
    <row r="32" spans="1:18" s="508" customFormat="1" ht="15.95" customHeight="1" x14ac:dyDescent="0.15">
      <c r="A32" s="1231" t="s">
        <v>115</v>
      </c>
      <c r="B32" s="1232"/>
      <c r="C32" s="1233">
        <v>115.08</v>
      </c>
      <c r="D32" s="1235"/>
      <c r="E32" s="1233">
        <v>152.68</v>
      </c>
      <c r="F32" s="1235"/>
      <c r="G32" s="1233">
        <f>C32-E32</f>
        <v>-37.600000000000009</v>
      </c>
      <c r="H32" s="1235"/>
      <c r="I32" s="1250" t="s">
        <v>255</v>
      </c>
      <c r="J32" s="1251"/>
      <c r="K32" s="1251"/>
      <c r="L32" s="1251"/>
      <c r="M32" s="1251"/>
      <c r="N32" s="1251"/>
      <c r="O32" s="1252"/>
      <c r="P32" s="509"/>
    </row>
    <row r="33" spans="1:19" s="508" customFormat="1" ht="15.95" customHeight="1" x14ac:dyDescent="0.15">
      <c r="A33" s="1231" t="s">
        <v>116</v>
      </c>
      <c r="B33" s="1232"/>
      <c r="C33" s="1233">
        <v>0</v>
      </c>
      <c r="D33" s="1235"/>
      <c r="E33" s="1233">
        <v>0</v>
      </c>
      <c r="F33" s="1235"/>
      <c r="G33" s="1233">
        <f t="shared" ref="G33:G35" si="2">C33-E33</f>
        <v>0</v>
      </c>
      <c r="H33" s="1235"/>
      <c r="I33" s="1253" t="s">
        <v>256</v>
      </c>
      <c r="J33" s="1248"/>
      <c r="K33" s="1248"/>
      <c r="L33" s="1248"/>
      <c r="M33" s="1248"/>
      <c r="N33" s="1248"/>
      <c r="O33" s="1249"/>
      <c r="P33" s="509"/>
    </row>
    <row r="34" spans="1:19" ht="15.95" customHeight="1" x14ac:dyDescent="0.15">
      <c r="A34" s="1231" t="s">
        <v>117</v>
      </c>
      <c r="B34" s="1232"/>
      <c r="C34" s="1233">
        <v>79.25</v>
      </c>
      <c r="D34" s="1235"/>
      <c r="E34" s="1233">
        <v>50</v>
      </c>
      <c r="F34" s="1235"/>
      <c r="G34" s="1233">
        <f t="shared" si="2"/>
        <v>29.25</v>
      </c>
      <c r="H34" s="1235"/>
      <c r="I34" s="1250" t="s">
        <v>278</v>
      </c>
      <c r="J34" s="1251"/>
      <c r="K34" s="1251"/>
      <c r="L34" s="1251"/>
      <c r="M34" s="1251"/>
      <c r="N34" s="1251"/>
      <c r="O34" s="1252"/>
    </row>
    <row r="35" spans="1:19" ht="15.95" customHeight="1" x14ac:dyDescent="0.15">
      <c r="A35" s="1231" t="s">
        <v>119</v>
      </c>
      <c r="B35" s="1232"/>
      <c r="C35" s="1233">
        <v>0</v>
      </c>
      <c r="D35" s="1235"/>
      <c r="E35" s="1233">
        <v>0</v>
      </c>
      <c r="F35" s="1235"/>
      <c r="G35" s="1233">
        <f t="shared" si="2"/>
        <v>0</v>
      </c>
      <c r="H35" s="1235"/>
      <c r="I35" s="1253" t="s">
        <v>256</v>
      </c>
      <c r="J35" s="1248"/>
      <c r="K35" s="1248"/>
      <c r="L35" s="1248"/>
      <c r="M35" s="1248"/>
      <c r="N35" s="1248"/>
      <c r="O35" s="1249"/>
    </row>
    <row r="36" spans="1:19" s="512" customFormat="1" ht="15.95" customHeight="1" x14ac:dyDescent="0.15">
      <c r="A36" s="1231" t="s">
        <v>254</v>
      </c>
      <c r="B36" s="1232"/>
      <c r="C36" s="1254">
        <f>SUM(C32:D35)</f>
        <v>194.32999999999998</v>
      </c>
      <c r="D36" s="1254"/>
      <c r="E36" s="1254">
        <f>SUM(E32:F35)</f>
        <v>202.68</v>
      </c>
      <c r="F36" s="1254"/>
      <c r="G36" s="1255">
        <f>E36-C36</f>
        <v>8.3500000000000227</v>
      </c>
      <c r="H36" s="1255"/>
      <c r="I36" s="1248"/>
      <c r="J36" s="1248"/>
      <c r="K36" s="1248"/>
      <c r="L36" s="1248"/>
      <c r="M36" s="1248"/>
      <c r="N36" s="1248"/>
      <c r="O36" s="1249"/>
      <c r="P36" s="509"/>
      <c r="Q36" s="509"/>
      <c r="R36" s="509"/>
      <c r="S36" s="509"/>
    </row>
    <row r="37" spans="1:19" ht="15.95" customHeight="1" x14ac:dyDescent="0.15">
      <c r="A37" s="522"/>
      <c r="B37" s="520"/>
      <c r="C37" s="520"/>
      <c r="D37" s="520"/>
      <c r="E37" s="520"/>
      <c r="F37" s="520"/>
      <c r="G37" s="520"/>
      <c r="H37" s="520"/>
      <c r="I37" s="520"/>
      <c r="J37" s="520"/>
      <c r="K37" s="520"/>
      <c r="L37" s="520"/>
      <c r="M37" s="520"/>
      <c r="N37" s="520"/>
      <c r="O37" s="521"/>
    </row>
    <row r="38" spans="1:19" s="512" customFormat="1" ht="15.95" customHeight="1" x14ac:dyDescent="0.15">
      <c r="A38" s="1224" t="s">
        <v>123</v>
      </c>
      <c r="B38" s="1225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1"/>
      <c r="P38" s="509"/>
      <c r="Q38" s="509"/>
      <c r="R38" s="509"/>
    </row>
    <row r="39" spans="1:19" s="512" customFormat="1" ht="15.95" customHeight="1" x14ac:dyDescent="0.15">
      <c r="A39" s="1226" t="s">
        <v>219</v>
      </c>
      <c r="B39" s="1227"/>
      <c r="C39" s="1228" t="s">
        <v>121</v>
      </c>
      <c r="D39" s="1227"/>
      <c r="E39" s="1228" t="s">
        <v>122</v>
      </c>
      <c r="F39" s="1227"/>
      <c r="G39" s="1228" t="s">
        <v>75</v>
      </c>
      <c r="H39" s="1227"/>
      <c r="I39" s="1228" t="s">
        <v>107</v>
      </c>
      <c r="J39" s="1229"/>
      <c r="K39" s="1229"/>
      <c r="L39" s="1229"/>
      <c r="M39" s="1229"/>
      <c r="N39" s="1229"/>
      <c r="O39" s="1230"/>
      <c r="P39" s="509"/>
      <c r="Q39" s="509"/>
      <c r="R39" s="509"/>
    </row>
    <row r="40" spans="1:19" s="512" customFormat="1" ht="15.95" customHeight="1" x14ac:dyDescent="0.15">
      <c r="A40" s="1231" t="s">
        <v>115</v>
      </c>
      <c r="B40" s="1232"/>
      <c r="C40" s="1233">
        <v>71.23</v>
      </c>
      <c r="D40" s="1234"/>
      <c r="E40" s="1255">
        <v>100</v>
      </c>
      <c r="F40" s="1255"/>
      <c r="G40" s="1255">
        <f t="shared" ref="G40:G43" si="3">C40-E40</f>
        <v>-28.769999999999996</v>
      </c>
      <c r="H40" s="1255"/>
      <c r="I40" s="1248"/>
      <c r="J40" s="1248"/>
      <c r="K40" s="1248"/>
      <c r="L40" s="1248"/>
      <c r="M40" s="1248"/>
      <c r="N40" s="1248"/>
      <c r="O40" s="1249"/>
      <c r="P40" s="509"/>
      <c r="Q40" s="509"/>
      <c r="R40" s="509"/>
    </row>
    <row r="41" spans="1:19" s="512" customFormat="1" ht="15.95" customHeight="1" x14ac:dyDescent="0.15">
      <c r="A41" s="1231" t="s">
        <v>116</v>
      </c>
      <c r="B41" s="1232"/>
      <c r="C41" s="1233">
        <v>0</v>
      </c>
      <c r="D41" s="1234"/>
      <c r="E41" s="1255">
        <v>0</v>
      </c>
      <c r="F41" s="1255"/>
      <c r="G41" s="1255">
        <v>0</v>
      </c>
      <c r="H41" s="1255"/>
      <c r="I41" s="1248"/>
      <c r="J41" s="1248"/>
      <c r="K41" s="1248"/>
      <c r="L41" s="1248"/>
      <c r="M41" s="1248"/>
      <c r="N41" s="1248"/>
      <c r="O41" s="1249"/>
      <c r="P41" s="509"/>
      <c r="Q41" s="509"/>
      <c r="R41" s="509"/>
      <c r="S41" s="509"/>
    </row>
    <row r="42" spans="1:19" s="512" customFormat="1" ht="15.95" customHeight="1" x14ac:dyDescent="0.15">
      <c r="A42" s="1231" t="s">
        <v>117</v>
      </c>
      <c r="B42" s="1232"/>
      <c r="C42" s="1233">
        <v>308.52</v>
      </c>
      <c r="D42" s="1234"/>
      <c r="E42" s="1255">
        <v>100</v>
      </c>
      <c r="F42" s="1255"/>
      <c r="G42" s="1255">
        <f t="shared" si="3"/>
        <v>208.51999999999998</v>
      </c>
      <c r="H42" s="1255"/>
      <c r="I42" s="1248" t="s">
        <v>282</v>
      </c>
      <c r="J42" s="1248"/>
      <c r="K42" s="1248"/>
      <c r="L42" s="1248"/>
      <c r="M42" s="1248"/>
      <c r="N42" s="1248"/>
      <c r="O42" s="1256"/>
      <c r="P42" s="509"/>
      <c r="Q42" s="509"/>
      <c r="R42" s="509"/>
      <c r="S42" s="509"/>
    </row>
    <row r="43" spans="1:19" s="512" customFormat="1" ht="15.95" customHeight="1" x14ac:dyDescent="0.15">
      <c r="A43" s="1231" t="s">
        <v>119</v>
      </c>
      <c r="B43" s="1232"/>
      <c r="C43" s="1233">
        <v>6.69</v>
      </c>
      <c r="D43" s="1234"/>
      <c r="E43" s="1255">
        <v>0</v>
      </c>
      <c r="F43" s="1255"/>
      <c r="G43" s="1255">
        <f t="shared" si="3"/>
        <v>6.69</v>
      </c>
      <c r="H43" s="1255"/>
      <c r="I43" s="1248"/>
      <c r="J43" s="1248"/>
      <c r="K43" s="1248"/>
      <c r="L43" s="1248"/>
      <c r="M43" s="1248"/>
      <c r="N43" s="1248"/>
      <c r="O43" s="1249"/>
      <c r="P43" s="509"/>
      <c r="Q43" s="509"/>
      <c r="R43" s="509"/>
      <c r="S43" s="509"/>
    </row>
    <row r="44" spans="1:19" s="512" customFormat="1" ht="15.95" customHeight="1" x14ac:dyDescent="0.15">
      <c r="A44" s="1231" t="s">
        <v>254</v>
      </c>
      <c r="B44" s="1232"/>
      <c r="C44" s="1254">
        <f>SUM(C40:D43)</f>
        <v>386.44</v>
      </c>
      <c r="D44" s="1254"/>
      <c r="E44" s="1254">
        <f>SUM(E40:F43)</f>
        <v>200</v>
      </c>
      <c r="F44" s="1254"/>
      <c r="G44" s="1255">
        <f>C44-E44</f>
        <v>186.44</v>
      </c>
      <c r="H44" s="1255"/>
      <c r="I44" s="1248"/>
      <c r="J44" s="1248"/>
      <c r="K44" s="1248"/>
      <c r="L44" s="1248"/>
      <c r="M44" s="1248"/>
      <c r="N44" s="1248"/>
      <c r="O44" s="1249"/>
      <c r="P44" s="509"/>
      <c r="Q44" s="509"/>
      <c r="R44" s="509"/>
      <c r="S44" s="509"/>
    </row>
    <row r="45" spans="1:19" s="512" customFormat="1" ht="15.95" customHeight="1" x14ac:dyDescent="0.15">
      <c r="A45" s="522"/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1"/>
      <c r="P45" s="509"/>
      <c r="Q45" s="509"/>
      <c r="R45" s="509"/>
      <c r="S45" s="509"/>
    </row>
    <row r="46" spans="1:19" ht="15.95" customHeight="1" x14ac:dyDescent="0.15">
      <c r="A46" s="1224" t="s">
        <v>124</v>
      </c>
      <c r="B46" s="1225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1"/>
    </row>
    <row r="47" spans="1:19" ht="15.95" customHeight="1" x14ac:dyDescent="0.15">
      <c r="A47" s="1244" t="s">
        <v>219</v>
      </c>
      <c r="B47" s="1245"/>
      <c r="C47" s="1245" t="s">
        <v>121</v>
      </c>
      <c r="D47" s="1245"/>
      <c r="E47" s="1245" t="s">
        <v>122</v>
      </c>
      <c r="F47" s="1245"/>
      <c r="G47" s="1245" t="s">
        <v>75</v>
      </c>
      <c r="H47" s="1245"/>
      <c r="I47" s="1245" t="s">
        <v>107</v>
      </c>
      <c r="J47" s="1245"/>
      <c r="K47" s="1245"/>
      <c r="L47" s="1245"/>
      <c r="M47" s="1245"/>
      <c r="N47" s="1245"/>
      <c r="O47" s="1257"/>
    </row>
    <row r="48" spans="1:19" ht="15.95" customHeight="1" x14ac:dyDescent="0.15">
      <c r="A48" s="1258" t="s">
        <v>115</v>
      </c>
      <c r="B48" s="1259"/>
      <c r="C48" s="1254">
        <v>1040.6300000000001</v>
      </c>
      <c r="D48" s="1254"/>
      <c r="E48" s="1255">
        <v>600</v>
      </c>
      <c r="F48" s="1255"/>
      <c r="G48" s="1255">
        <f t="shared" ref="G48:G52" si="4">C48-E48</f>
        <v>440.63000000000011</v>
      </c>
      <c r="H48" s="1255"/>
      <c r="I48" s="683" t="s">
        <v>257</v>
      </c>
      <c r="J48" s="1086"/>
      <c r="K48" s="1086"/>
      <c r="L48" s="1086"/>
      <c r="M48" s="1086"/>
      <c r="N48" s="1086"/>
      <c r="O48" s="1243"/>
    </row>
    <row r="49" spans="1:15" ht="15.95" customHeight="1" x14ac:dyDescent="0.15">
      <c r="A49" s="1258" t="s">
        <v>116</v>
      </c>
      <c r="B49" s="1259"/>
      <c r="C49" s="1254">
        <v>91.69</v>
      </c>
      <c r="D49" s="1254"/>
      <c r="E49" s="1255">
        <v>100</v>
      </c>
      <c r="F49" s="1255"/>
      <c r="G49" s="1255">
        <f t="shared" si="4"/>
        <v>-8.3100000000000023</v>
      </c>
      <c r="H49" s="1255"/>
      <c r="I49" s="1060" t="s">
        <v>258</v>
      </c>
      <c r="J49" s="684"/>
      <c r="K49" s="684"/>
      <c r="L49" s="684"/>
      <c r="M49" s="684"/>
      <c r="N49" s="684"/>
      <c r="O49" s="1240"/>
    </row>
    <row r="50" spans="1:15" ht="15.95" customHeight="1" x14ac:dyDescent="0.15">
      <c r="A50" s="1258" t="s">
        <v>117</v>
      </c>
      <c r="B50" s="1259"/>
      <c r="C50" s="1254">
        <v>277.90999999999997</v>
      </c>
      <c r="D50" s="1254"/>
      <c r="E50" s="1255">
        <v>200</v>
      </c>
      <c r="F50" s="1255"/>
      <c r="G50" s="1255">
        <f t="shared" si="4"/>
        <v>77.909999999999968</v>
      </c>
      <c r="H50" s="1255"/>
      <c r="I50" s="683" t="s">
        <v>259</v>
      </c>
      <c r="J50" s="1086"/>
      <c r="K50" s="1086"/>
      <c r="L50" s="1086"/>
      <c r="M50" s="1086"/>
      <c r="N50" s="1086"/>
      <c r="O50" s="1243"/>
    </row>
    <row r="51" spans="1:15" ht="15.95" customHeight="1" x14ac:dyDescent="0.15">
      <c r="A51" s="1258" t="s">
        <v>118</v>
      </c>
      <c r="B51" s="1259"/>
      <c r="C51" s="1254">
        <v>0</v>
      </c>
      <c r="D51" s="1254"/>
      <c r="E51" s="1255">
        <v>0</v>
      </c>
      <c r="F51" s="1255"/>
      <c r="G51" s="1255">
        <f t="shared" si="4"/>
        <v>0</v>
      </c>
      <c r="H51" s="1255"/>
      <c r="I51" s="1060"/>
      <c r="J51" s="684"/>
      <c r="K51" s="684"/>
      <c r="L51" s="684"/>
      <c r="M51" s="684"/>
      <c r="N51" s="684"/>
      <c r="O51" s="1240"/>
    </row>
    <row r="52" spans="1:15" ht="15.95" customHeight="1" x14ac:dyDescent="0.15">
      <c r="A52" s="1258" t="s">
        <v>119</v>
      </c>
      <c r="B52" s="1259"/>
      <c r="C52" s="1254">
        <v>258.20999999999998</v>
      </c>
      <c r="D52" s="1254"/>
      <c r="E52" s="1255">
        <v>300</v>
      </c>
      <c r="F52" s="1255"/>
      <c r="G52" s="1255">
        <f t="shared" si="4"/>
        <v>-41.79000000000002</v>
      </c>
      <c r="H52" s="1255"/>
      <c r="I52" s="1060" t="s">
        <v>260</v>
      </c>
      <c r="J52" s="684"/>
      <c r="K52" s="684"/>
      <c r="L52" s="684"/>
      <c r="M52" s="684"/>
      <c r="N52" s="684"/>
      <c r="O52" s="1240"/>
    </row>
    <row r="53" spans="1:15" ht="15.95" customHeight="1" x14ac:dyDescent="0.15">
      <c r="A53" s="1258" t="s">
        <v>28</v>
      </c>
      <c r="B53" s="1259"/>
      <c r="C53" s="1254">
        <v>1518.0500000000002</v>
      </c>
      <c r="D53" s="1254"/>
      <c r="E53" s="1255">
        <v>1200</v>
      </c>
      <c r="F53" s="1255"/>
      <c r="G53" s="1255">
        <f>C53-E53</f>
        <v>318.05000000000018</v>
      </c>
      <c r="H53" s="1255"/>
      <c r="I53" s="1060"/>
      <c r="J53" s="684"/>
      <c r="K53" s="684"/>
      <c r="L53" s="684"/>
      <c r="M53" s="684"/>
      <c r="N53" s="684"/>
      <c r="O53" s="1240"/>
    </row>
    <row r="54" spans="1:15" ht="15.75" customHeight="1" x14ac:dyDescent="0.15">
      <c r="A54" s="522"/>
      <c r="B54" s="520"/>
      <c r="C54" s="520"/>
      <c r="D54" s="520"/>
      <c r="E54" s="520"/>
      <c r="F54" s="520"/>
      <c r="G54" s="520"/>
      <c r="H54" s="520"/>
      <c r="I54" s="520"/>
      <c r="J54" s="520"/>
      <c r="K54" s="520"/>
      <c r="L54" s="520"/>
      <c r="M54" s="520"/>
      <c r="N54" s="520"/>
      <c r="O54" s="521"/>
    </row>
    <row r="55" spans="1:15" ht="15.95" customHeight="1" x14ac:dyDescent="0.15">
      <c r="A55" s="1224" t="s">
        <v>128</v>
      </c>
      <c r="B55" s="1225"/>
      <c r="C55" s="520"/>
      <c r="D55" s="520"/>
      <c r="E55" s="520"/>
      <c r="F55" s="520"/>
      <c r="G55" s="520"/>
      <c r="H55" s="520"/>
      <c r="I55" s="520"/>
      <c r="J55" s="520"/>
      <c r="K55" s="520"/>
      <c r="L55" s="520"/>
      <c r="M55" s="520"/>
      <c r="N55" s="520"/>
      <c r="O55" s="521"/>
    </row>
    <row r="56" spans="1:15" ht="15.95" customHeight="1" x14ac:dyDescent="0.15">
      <c r="A56" s="1226" t="s">
        <v>219</v>
      </c>
      <c r="B56" s="1227"/>
      <c r="C56" s="1228" t="s">
        <v>121</v>
      </c>
      <c r="D56" s="1227"/>
      <c r="E56" s="1228" t="s">
        <v>122</v>
      </c>
      <c r="F56" s="1227"/>
      <c r="G56" s="1228" t="s">
        <v>75</v>
      </c>
      <c r="H56" s="1227"/>
      <c r="I56" s="1228" t="s">
        <v>107</v>
      </c>
      <c r="J56" s="1229"/>
      <c r="K56" s="1229"/>
      <c r="L56" s="1229"/>
      <c r="M56" s="1229"/>
      <c r="N56" s="1229"/>
      <c r="O56" s="1230"/>
    </row>
    <row r="57" spans="1:15" ht="28.5" customHeight="1" x14ac:dyDescent="0.15">
      <c r="A57" s="1231" t="s">
        <v>115</v>
      </c>
      <c r="B57" s="1232"/>
      <c r="C57" s="1255">
        <v>138.96</v>
      </c>
      <c r="D57" s="1233"/>
      <c r="E57" s="1255">
        <v>144</v>
      </c>
      <c r="F57" s="1255"/>
      <c r="G57" s="1255">
        <f t="shared" ref="G57:G60" si="5">C57-E57</f>
        <v>-5.039999999999992</v>
      </c>
      <c r="H57" s="1255"/>
      <c r="I57" s="1086" t="s">
        <v>276</v>
      </c>
      <c r="J57" s="1086"/>
      <c r="K57" s="1086"/>
      <c r="L57" s="1086"/>
      <c r="M57" s="1086"/>
      <c r="N57" s="1086"/>
      <c r="O57" s="1243"/>
    </row>
    <row r="58" spans="1:15" ht="15.95" customHeight="1" x14ac:dyDescent="0.15">
      <c r="A58" s="1231" t="s">
        <v>116</v>
      </c>
      <c r="B58" s="1232"/>
      <c r="C58" s="1255">
        <v>23.72</v>
      </c>
      <c r="D58" s="1233"/>
      <c r="E58" s="1255">
        <v>25</v>
      </c>
      <c r="F58" s="1255"/>
      <c r="G58" s="1255">
        <f t="shared" si="5"/>
        <v>-1.2800000000000011</v>
      </c>
      <c r="H58" s="1255"/>
      <c r="I58" s="684"/>
      <c r="J58" s="684"/>
      <c r="K58" s="684"/>
      <c r="L58" s="684"/>
      <c r="M58" s="684"/>
      <c r="N58" s="684"/>
      <c r="O58" s="1240"/>
    </row>
    <row r="59" spans="1:15" ht="15.95" customHeight="1" x14ac:dyDescent="0.15">
      <c r="A59" s="1231" t="s">
        <v>117</v>
      </c>
      <c r="B59" s="1232"/>
      <c r="C59" s="1255">
        <v>32.74</v>
      </c>
      <c r="D59" s="1233"/>
      <c r="E59" s="1255">
        <v>35</v>
      </c>
      <c r="F59" s="1255"/>
      <c r="G59" s="1255">
        <f t="shared" si="5"/>
        <v>-2.259999999999998</v>
      </c>
      <c r="H59" s="1255"/>
      <c r="I59" s="684"/>
      <c r="J59" s="684"/>
      <c r="K59" s="684"/>
      <c r="L59" s="684"/>
      <c r="M59" s="684"/>
      <c r="N59" s="684"/>
      <c r="O59" s="1240"/>
    </row>
    <row r="60" spans="1:15" ht="15.95" customHeight="1" x14ac:dyDescent="0.15">
      <c r="A60" s="1231" t="s">
        <v>119</v>
      </c>
      <c r="B60" s="1232"/>
      <c r="C60" s="1233">
        <v>12.2</v>
      </c>
      <c r="D60" s="1234"/>
      <c r="E60" s="1255">
        <v>0</v>
      </c>
      <c r="F60" s="1255"/>
      <c r="G60" s="1255">
        <f t="shared" si="5"/>
        <v>12.2</v>
      </c>
      <c r="H60" s="1255"/>
      <c r="I60" s="684" t="s">
        <v>277</v>
      </c>
      <c r="J60" s="684"/>
      <c r="K60" s="684"/>
      <c r="L60" s="684"/>
      <c r="M60" s="684"/>
      <c r="N60" s="684"/>
      <c r="O60" s="1240"/>
    </row>
    <row r="61" spans="1:15" ht="15.95" customHeight="1" x14ac:dyDescent="0.15">
      <c r="A61" s="1231" t="s">
        <v>28</v>
      </c>
      <c r="B61" s="1232"/>
      <c r="C61" s="1260">
        <f>SUM(C57:D60)</f>
        <v>207.62</v>
      </c>
      <c r="D61" s="1261"/>
      <c r="E61" s="1260">
        <f>SUM(E57:F60)</f>
        <v>204</v>
      </c>
      <c r="F61" s="1261"/>
      <c r="G61" s="1255">
        <f>C61-E61</f>
        <v>3.6200000000000045</v>
      </c>
      <c r="H61" s="1255"/>
      <c r="I61" s="1248"/>
      <c r="J61" s="1248"/>
      <c r="K61" s="1248"/>
      <c r="L61" s="1248"/>
      <c r="M61" s="1248"/>
      <c r="N61" s="1248"/>
      <c r="O61" s="1249"/>
    </row>
    <row r="62" spans="1:15" ht="15.95" customHeight="1" x14ac:dyDescent="0.15">
      <c r="A62" s="526"/>
      <c r="B62" s="527"/>
      <c r="C62" s="528"/>
      <c r="D62" s="528"/>
      <c r="E62" s="528"/>
      <c r="F62" s="528"/>
      <c r="G62" s="529"/>
      <c r="H62" s="529"/>
      <c r="I62" s="530"/>
      <c r="J62" s="530"/>
      <c r="K62" s="530"/>
      <c r="L62" s="530"/>
      <c r="M62" s="530"/>
      <c r="N62" s="530"/>
      <c r="O62" s="531"/>
    </row>
    <row r="63" spans="1:15" ht="15.95" customHeight="1" x14ac:dyDescent="0.15">
      <c r="A63" s="1224" t="s">
        <v>261</v>
      </c>
      <c r="B63" s="1225"/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1"/>
    </row>
    <row r="64" spans="1:15" ht="15.95" customHeight="1" x14ac:dyDescent="0.15">
      <c r="A64" s="1226" t="s">
        <v>219</v>
      </c>
      <c r="B64" s="1227"/>
      <c r="C64" s="1228" t="s">
        <v>121</v>
      </c>
      <c r="D64" s="1227"/>
      <c r="E64" s="1228" t="s">
        <v>122</v>
      </c>
      <c r="F64" s="1227"/>
      <c r="G64" s="1228" t="s">
        <v>75</v>
      </c>
      <c r="H64" s="1227"/>
      <c r="I64" s="1228" t="s">
        <v>107</v>
      </c>
      <c r="J64" s="1229"/>
      <c r="K64" s="1229"/>
      <c r="L64" s="1229"/>
      <c r="M64" s="1229"/>
      <c r="N64" s="1229"/>
      <c r="O64" s="1230"/>
    </row>
    <row r="65" spans="1:28" ht="15.95" customHeight="1" x14ac:dyDescent="0.15">
      <c r="A65" s="1231" t="s">
        <v>115</v>
      </c>
      <c r="B65" s="1232"/>
      <c r="C65" s="1233">
        <v>309.3</v>
      </c>
      <c r="D65" s="1234"/>
      <c r="E65" s="1255">
        <v>300</v>
      </c>
      <c r="F65" s="1255"/>
      <c r="G65" s="1255">
        <f t="shared" ref="G65:G68" si="6">C65-E65</f>
        <v>9.3000000000000114</v>
      </c>
      <c r="H65" s="1255"/>
      <c r="I65" s="1086"/>
      <c r="J65" s="1086"/>
      <c r="K65" s="1086"/>
      <c r="L65" s="1086"/>
      <c r="M65" s="1086"/>
      <c r="N65" s="1086"/>
      <c r="O65" s="1243"/>
    </row>
    <row r="66" spans="1:28" ht="15.95" customHeight="1" x14ac:dyDescent="0.15">
      <c r="A66" s="1231" t="s">
        <v>116</v>
      </c>
      <c r="B66" s="1232"/>
      <c r="C66" s="1233">
        <v>138.27000000000001</v>
      </c>
      <c r="D66" s="1234"/>
      <c r="E66" s="1255">
        <v>150</v>
      </c>
      <c r="F66" s="1255"/>
      <c r="G66" s="1255">
        <f t="shared" si="6"/>
        <v>-11.72999999999999</v>
      </c>
      <c r="H66" s="1255"/>
      <c r="I66" s="1248"/>
      <c r="J66" s="1248"/>
      <c r="K66" s="1248"/>
      <c r="L66" s="1248"/>
      <c r="M66" s="1248"/>
      <c r="N66" s="1248"/>
      <c r="O66" s="1249"/>
      <c r="AB66" s="513"/>
    </row>
    <row r="67" spans="1:28" ht="15.95" customHeight="1" x14ac:dyDescent="0.15">
      <c r="A67" s="1231" t="s">
        <v>117</v>
      </c>
      <c r="B67" s="1232"/>
      <c r="C67" s="1233">
        <v>112.95909999999998</v>
      </c>
      <c r="D67" s="1234"/>
      <c r="E67" s="1255">
        <v>150</v>
      </c>
      <c r="F67" s="1255"/>
      <c r="G67" s="1255">
        <f t="shared" si="6"/>
        <v>-37.040900000000022</v>
      </c>
      <c r="H67" s="1255"/>
      <c r="I67" s="1086"/>
      <c r="J67" s="1086"/>
      <c r="K67" s="1086"/>
      <c r="L67" s="1086"/>
      <c r="M67" s="1086"/>
      <c r="N67" s="1086"/>
      <c r="O67" s="1243"/>
      <c r="AB67" s="513"/>
    </row>
    <row r="68" spans="1:28" ht="15.95" customHeight="1" x14ac:dyDescent="0.15">
      <c r="A68" s="1231" t="s">
        <v>119</v>
      </c>
      <c r="B68" s="1232"/>
      <c r="C68" s="1233">
        <v>0.28999999999999998</v>
      </c>
      <c r="D68" s="1234"/>
      <c r="E68" s="1255">
        <v>0</v>
      </c>
      <c r="F68" s="1255"/>
      <c r="G68" s="1255">
        <f t="shared" si="6"/>
        <v>0.28999999999999998</v>
      </c>
      <c r="H68" s="1255"/>
      <c r="I68" s="1248"/>
      <c r="J68" s="1248"/>
      <c r="K68" s="1248"/>
      <c r="L68" s="1248"/>
      <c r="M68" s="1248"/>
      <c r="N68" s="1248"/>
      <c r="O68" s="1249"/>
      <c r="AB68" s="513"/>
    </row>
    <row r="69" spans="1:28" ht="15.95" customHeight="1" x14ac:dyDescent="0.15">
      <c r="A69" s="1231" t="s">
        <v>254</v>
      </c>
      <c r="B69" s="1232"/>
      <c r="C69" s="1233">
        <f>SUM(C65:D68)</f>
        <v>560.81909999999993</v>
      </c>
      <c r="D69" s="1234"/>
      <c r="E69" s="1233">
        <f>SUM(E65:F68)</f>
        <v>600</v>
      </c>
      <c r="F69" s="1234"/>
      <c r="G69" s="1255">
        <f>C69-E69</f>
        <v>-39.180900000000065</v>
      </c>
      <c r="H69" s="1255"/>
      <c r="I69" s="1248"/>
      <c r="J69" s="1248"/>
      <c r="K69" s="1248"/>
      <c r="L69" s="1248"/>
      <c r="M69" s="1248"/>
      <c r="N69" s="1248"/>
      <c r="O69" s="1249"/>
      <c r="AB69" s="513"/>
    </row>
    <row r="70" spans="1:28" ht="15.95" customHeight="1" thickBot="1" x14ac:dyDescent="0.2">
      <c r="A70" s="532"/>
      <c r="B70" s="533"/>
      <c r="C70" s="533"/>
      <c r="D70" s="533"/>
      <c r="E70" s="533"/>
      <c r="F70" s="533"/>
      <c r="G70" s="533"/>
      <c r="H70" s="533"/>
      <c r="I70" s="533"/>
      <c r="J70" s="533"/>
      <c r="K70" s="533"/>
      <c r="L70" s="533"/>
      <c r="M70" s="533"/>
      <c r="N70" s="533"/>
      <c r="O70" s="534"/>
    </row>
    <row r="71" spans="1:28" ht="15.95" customHeight="1" thickTop="1" x14ac:dyDescent="0.15"/>
    <row r="72" spans="1:28" ht="15.95" customHeight="1" x14ac:dyDescent="0.15"/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s="335" customFormat="1" ht="15.95" customHeight="1" x14ac:dyDescent="0.15">
      <c r="A79" s="509"/>
      <c r="B79" s="509"/>
      <c r="C79" s="509"/>
      <c r="D79" s="509"/>
      <c r="E79" s="509"/>
      <c r="F79" s="509"/>
      <c r="G79" s="509"/>
      <c r="H79" s="509"/>
      <c r="I79" s="509"/>
      <c r="J79" s="509"/>
      <c r="K79" s="509"/>
      <c r="L79" s="509"/>
      <c r="M79" s="509"/>
      <c r="N79" s="509"/>
      <c r="O79" s="509"/>
      <c r="P79" s="509"/>
      <c r="Q79" s="509"/>
      <c r="R79" s="509"/>
      <c r="S79" s="509"/>
      <c r="T79" s="509"/>
      <c r="U79" s="509"/>
      <c r="V79" s="509"/>
      <c r="W79" s="509"/>
      <c r="X79" s="509"/>
      <c r="Y79" s="509"/>
      <c r="Z79" s="509"/>
    </row>
    <row r="80" spans="1:28" s="335" customFormat="1" ht="15.95" customHeight="1" x14ac:dyDescent="0.15">
      <c r="A80" s="509"/>
      <c r="B80" s="509"/>
      <c r="C80" s="509"/>
      <c r="D80" s="509"/>
      <c r="E80" s="509"/>
      <c r="F80" s="509"/>
      <c r="G80" s="509"/>
      <c r="H80" s="509"/>
      <c r="I80" s="509"/>
      <c r="J80" s="509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9"/>
      <c r="W80" s="509"/>
      <c r="X80" s="509"/>
      <c r="Y80" s="509"/>
      <c r="Z80" s="509"/>
    </row>
    <row r="81" spans="1:26" s="335" customFormat="1" ht="15.95" customHeight="1" x14ac:dyDescent="0.15">
      <c r="A81" s="509"/>
      <c r="B81" s="509"/>
      <c r="C81" s="509"/>
      <c r="D81" s="509"/>
      <c r="E81" s="509"/>
      <c r="F81" s="509"/>
      <c r="G81" s="509"/>
      <c r="H81" s="509"/>
      <c r="I81" s="509"/>
      <c r="J81" s="509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9"/>
      <c r="W81" s="509"/>
      <c r="X81" s="509"/>
      <c r="Y81" s="509"/>
      <c r="Z81" s="509"/>
    </row>
    <row r="82" spans="1:26" s="335" customFormat="1" ht="15.95" customHeight="1" x14ac:dyDescent="0.15">
      <c r="A82" s="509"/>
      <c r="B82" s="509"/>
      <c r="C82" s="509"/>
      <c r="D82" s="509"/>
      <c r="E82" s="509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</row>
    <row r="83" spans="1:26" s="335" customFormat="1" ht="15.95" customHeight="1" x14ac:dyDescent="0.15">
      <c r="A83" s="509"/>
      <c r="B83" s="509"/>
      <c r="C83" s="509"/>
      <c r="D83" s="509"/>
      <c r="E83" s="509"/>
      <c r="F83" s="509"/>
      <c r="G83" s="509"/>
      <c r="H83" s="509"/>
      <c r="I83" s="509"/>
      <c r="J83" s="509"/>
      <c r="K83" s="509"/>
      <c r="L83" s="509"/>
      <c r="M83" s="509"/>
      <c r="N83" s="509"/>
      <c r="O83" s="509"/>
      <c r="P83" s="509"/>
      <c r="Q83" s="509"/>
      <c r="R83" s="509"/>
      <c r="S83" s="509"/>
      <c r="T83" s="509"/>
      <c r="U83" s="509"/>
      <c r="V83" s="509"/>
      <c r="W83" s="509"/>
      <c r="X83" s="509"/>
      <c r="Y83" s="509"/>
      <c r="Z83" s="509"/>
    </row>
    <row r="84" spans="1:26" s="335" customFormat="1" ht="15.95" customHeight="1" x14ac:dyDescent="0.15">
      <c r="A84" s="509"/>
      <c r="B84" s="509"/>
      <c r="C84" s="509"/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509"/>
      <c r="P84" s="509"/>
      <c r="Q84" s="509"/>
      <c r="R84" s="509"/>
      <c r="S84" s="509"/>
      <c r="T84" s="509"/>
      <c r="U84" s="509"/>
      <c r="V84" s="509"/>
      <c r="W84" s="509"/>
      <c r="X84" s="509"/>
      <c r="Y84" s="509"/>
      <c r="Z84" s="509"/>
    </row>
    <row r="85" spans="1:26" ht="15.95" customHeight="1" x14ac:dyDescent="0.15"/>
    <row r="86" spans="1:26" ht="15.95" customHeight="1" x14ac:dyDescent="0.15"/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20.100000000000001" customHeight="1" x14ac:dyDescent="0.15"/>
    <row r="94" spans="1:26" ht="20.100000000000001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</sheetData>
  <mergeCells count="264">
    <mergeCell ref="A61:B61"/>
    <mergeCell ref="C61:D61"/>
    <mergeCell ref="E61:F61"/>
    <mergeCell ref="G61:H61"/>
    <mergeCell ref="I61:O61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  <mergeCell ref="A69:B69"/>
    <mergeCell ref="C69:D69"/>
    <mergeCell ref="E69:F69"/>
    <mergeCell ref="G69:H69"/>
    <mergeCell ref="I69:O69"/>
    <mergeCell ref="A55:B55"/>
    <mergeCell ref="A67:B67"/>
    <mergeCell ref="C67:D67"/>
    <mergeCell ref="E67:F67"/>
    <mergeCell ref="G67:H67"/>
    <mergeCell ref="I67:O67"/>
    <mergeCell ref="A68:B68"/>
    <mergeCell ref="C68:D68"/>
    <mergeCell ref="E68:F68"/>
    <mergeCell ref="G68:H68"/>
    <mergeCell ref="I68:O68"/>
    <mergeCell ref="A56:B56"/>
    <mergeCell ref="C56:D56"/>
    <mergeCell ref="E56:F56"/>
    <mergeCell ref="G56:H56"/>
    <mergeCell ref="I56:O56"/>
    <mergeCell ref="A57:B57"/>
    <mergeCell ref="C57:D57"/>
    <mergeCell ref="E57:F57"/>
    <mergeCell ref="A65:B65"/>
    <mergeCell ref="C65:D65"/>
    <mergeCell ref="E65:F65"/>
    <mergeCell ref="G65:H65"/>
    <mergeCell ref="I65:O65"/>
    <mergeCell ref="A66:B66"/>
    <mergeCell ref="C66:D66"/>
    <mergeCell ref="E66:F66"/>
    <mergeCell ref="G66:H66"/>
    <mergeCell ref="I66:O66"/>
    <mergeCell ref="A63:B63"/>
    <mergeCell ref="A64:B64"/>
    <mergeCell ref="C64:D64"/>
    <mergeCell ref="E64:F64"/>
    <mergeCell ref="G64:H64"/>
    <mergeCell ref="I64:O64"/>
    <mergeCell ref="A52:B52"/>
    <mergeCell ref="C52:D52"/>
    <mergeCell ref="E52:F52"/>
    <mergeCell ref="G52:H52"/>
    <mergeCell ref="I52:O52"/>
    <mergeCell ref="A53:B53"/>
    <mergeCell ref="C53:D53"/>
    <mergeCell ref="E53:F53"/>
    <mergeCell ref="G53:H53"/>
    <mergeCell ref="I53:O53"/>
    <mergeCell ref="G57:H57"/>
    <mergeCell ref="I57:O57"/>
    <mergeCell ref="A58:B58"/>
    <mergeCell ref="C58:D58"/>
    <mergeCell ref="E58:F58"/>
    <mergeCell ref="G58:H58"/>
    <mergeCell ref="I58:O58"/>
    <mergeCell ref="A59:B59"/>
    <mergeCell ref="A50:B50"/>
    <mergeCell ref="C50:D50"/>
    <mergeCell ref="E50:F50"/>
    <mergeCell ref="G50:H50"/>
    <mergeCell ref="I50:O50"/>
    <mergeCell ref="A51:B51"/>
    <mergeCell ref="C51:D51"/>
    <mergeCell ref="E51:F51"/>
    <mergeCell ref="G51:H51"/>
    <mergeCell ref="I51:O51"/>
    <mergeCell ref="A48:B48"/>
    <mergeCell ref="C48:D48"/>
    <mergeCell ref="E48:F48"/>
    <mergeCell ref="G48:H48"/>
    <mergeCell ref="I48:O48"/>
    <mergeCell ref="A49:B49"/>
    <mergeCell ref="C49:D49"/>
    <mergeCell ref="E49:F49"/>
    <mergeCell ref="G49:H49"/>
    <mergeCell ref="I49:O49"/>
    <mergeCell ref="A46:B46"/>
    <mergeCell ref="A47:B47"/>
    <mergeCell ref="C47:D47"/>
    <mergeCell ref="E47:F47"/>
    <mergeCell ref="G47:H47"/>
    <mergeCell ref="I47:O47"/>
    <mergeCell ref="A43:B43"/>
    <mergeCell ref="C43:D43"/>
    <mergeCell ref="E43:F43"/>
    <mergeCell ref="G43:H43"/>
    <mergeCell ref="I43:O43"/>
    <mergeCell ref="A44:B44"/>
    <mergeCell ref="C44:D44"/>
    <mergeCell ref="E44:F44"/>
    <mergeCell ref="G44:H44"/>
    <mergeCell ref="I44:O44"/>
    <mergeCell ref="A41:B41"/>
    <mergeCell ref="C41:D41"/>
    <mergeCell ref="E41:F41"/>
    <mergeCell ref="G41:H41"/>
    <mergeCell ref="I41:O41"/>
    <mergeCell ref="A42:B42"/>
    <mergeCell ref="C42:D42"/>
    <mergeCell ref="E42:F42"/>
    <mergeCell ref="G42:H42"/>
    <mergeCell ref="I42:O42"/>
    <mergeCell ref="A39:B39"/>
    <mergeCell ref="C39:D39"/>
    <mergeCell ref="E39:F39"/>
    <mergeCell ref="G39:H39"/>
    <mergeCell ref="I39:O39"/>
    <mergeCell ref="A40:B40"/>
    <mergeCell ref="C40:D40"/>
    <mergeCell ref="E40:F40"/>
    <mergeCell ref="G40:H40"/>
    <mergeCell ref="I40:O40"/>
    <mergeCell ref="A36:B36"/>
    <mergeCell ref="C36:D36"/>
    <mergeCell ref="E36:F36"/>
    <mergeCell ref="G36:H36"/>
    <mergeCell ref="I36:O36"/>
    <mergeCell ref="A38:B38"/>
    <mergeCell ref="A34:B34"/>
    <mergeCell ref="C34:D34"/>
    <mergeCell ref="E34:F34"/>
    <mergeCell ref="G34:H34"/>
    <mergeCell ref="I34:O34"/>
    <mergeCell ref="A35:B35"/>
    <mergeCell ref="C35:D35"/>
    <mergeCell ref="E35:F35"/>
    <mergeCell ref="G35:H35"/>
    <mergeCell ref="I35:O35"/>
    <mergeCell ref="A32:B32"/>
    <mergeCell ref="C32:D32"/>
    <mergeCell ref="E32:F32"/>
    <mergeCell ref="G32:H32"/>
    <mergeCell ref="I32:O32"/>
    <mergeCell ref="A33:B33"/>
    <mergeCell ref="C33:D33"/>
    <mergeCell ref="E33:F33"/>
    <mergeCell ref="G33:H33"/>
    <mergeCell ref="I33:O33"/>
    <mergeCell ref="A30:B30"/>
    <mergeCell ref="A31:B31"/>
    <mergeCell ref="C31:D31"/>
    <mergeCell ref="E31:F31"/>
    <mergeCell ref="G31:H31"/>
    <mergeCell ref="I31:O31"/>
    <mergeCell ref="A27:B27"/>
    <mergeCell ref="C27:D27"/>
    <mergeCell ref="E27:F27"/>
    <mergeCell ref="G27:H27"/>
    <mergeCell ref="I27:O27"/>
    <mergeCell ref="A28:B28"/>
    <mergeCell ref="C28:D28"/>
    <mergeCell ref="E28:F28"/>
    <mergeCell ref="G28:H28"/>
    <mergeCell ref="I28:O28"/>
    <mergeCell ref="A22:B22"/>
    <mergeCell ref="C22:D22"/>
    <mergeCell ref="E22:F22"/>
    <mergeCell ref="G22:H22"/>
    <mergeCell ref="I22:O22"/>
    <mergeCell ref="E25:F25"/>
    <mergeCell ref="G25:H25"/>
    <mergeCell ref="I25:O25"/>
    <mergeCell ref="C26:D26"/>
    <mergeCell ref="E26:F26"/>
    <mergeCell ref="G26:H26"/>
    <mergeCell ref="I26:O26"/>
    <mergeCell ref="A23:A26"/>
    <mergeCell ref="C23:D23"/>
    <mergeCell ref="E23:F23"/>
    <mergeCell ref="G23:H23"/>
    <mergeCell ref="I23:O23"/>
    <mergeCell ref="C24:D24"/>
    <mergeCell ref="E24:F24"/>
    <mergeCell ref="G24:H24"/>
    <mergeCell ref="I24:O24"/>
    <mergeCell ref="C25:D25"/>
    <mergeCell ref="C19:D19"/>
    <mergeCell ref="E19:F19"/>
    <mergeCell ref="G19:H19"/>
    <mergeCell ref="I19:O19"/>
    <mergeCell ref="C20:D20"/>
    <mergeCell ref="E20:F20"/>
    <mergeCell ref="G20:H20"/>
    <mergeCell ref="I20:O20"/>
    <mergeCell ref="A17:B17"/>
    <mergeCell ref="C17:D17"/>
    <mergeCell ref="E17:F17"/>
    <mergeCell ref="G17:H17"/>
    <mergeCell ref="I17:O17"/>
    <mergeCell ref="A18:A21"/>
    <mergeCell ref="C18:D18"/>
    <mergeCell ref="E18:F18"/>
    <mergeCell ref="G18:H18"/>
    <mergeCell ref="I18:O18"/>
    <mergeCell ref="C21:D21"/>
    <mergeCell ref="E21:F21"/>
    <mergeCell ref="G21:H21"/>
    <mergeCell ref="I21:O21"/>
    <mergeCell ref="A16:B16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1:B11"/>
    <mergeCell ref="C11:D11"/>
    <mergeCell ref="E11:F11"/>
    <mergeCell ref="G11:H11"/>
    <mergeCell ref="I11:O11"/>
    <mergeCell ref="A12:B12"/>
    <mergeCell ref="C12:D12"/>
    <mergeCell ref="E12:F12"/>
    <mergeCell ref="G12:H12"/>
    <mergeCell ref="I12:O12"/>
    <mergeCell ref="A6:B6"/>
    <mergeCell ref="C6:D6"/>
    <mergeCell ref="E6:F6"/>
    <mergeCell ref="G6:H6"/>
    <mergeCell ref="I6:O6"/>
    <mergeCell ref="A10:B10"/>
    <mergeCell ref="A7:B7"/>
    <mergeCell ref="C7:D7"/>
    <mergeCell ref="E7:F7"/>
    <mergeCell ref="G7:H7"/>
    <mergeCell ref="I7:O7"/>
    <mergeCell ref="A8:B8"/>
    <mergeCell ref="C8:D8"/>
    <mergeCell ref="E8:F8"/>
    <mergeCell ref="G8:H8"/>
    <mergeCell ref="I8:O8"/>
    <mergeCell ref="A1:O1"/>
    <mergeCell ref="N2:O2"/>
    <mergeCell ref="A3:B3"/>
    <mergeCell ref="A4:B4"/>
    <mergeCell ref="C4:D4"/>
    <mergeCell ref="E4:F4"/>
    <mergeCell ref="G4:H4"/>
    <mergeCell ref="I4:O4"/>
    <mergeCell ref="A5:B5"/>
    <mergeCell ref="C5:D5"/>
    <mergeCell ref="E5:F5"/>
    <mergeCell ref="G5:H5"/>
    <mergeCell ref="I5:O5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5">E34/C34</f>
        <v>#DIV/0!</v>
      </c>
      <c r="H34" s="1274"/>
      <c r="I34" s="1275"/>
      <c r="J34" s="1276"/>
      <c r="K34" s="1277"/>
      <c r="L34" s="252" t="e">
        <f t="shared" ref="L34:L41" si="6">J34/H34</f>
        <v>#DIV/0!</v>
      </c>
      <c r="M34" s="1274"/>
      <c r="N34" s="1275"/>
      <c r="O34" s="1276"/>
      <c r="P34" s="1277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5"/>
        <v>#DIV/0!</v>
      </c>
      <c r="H35" s="1278"/>
      <c r="I35" s="1279"/>
      <c r="J35" s="1280"/>
      <c r="K35" s="1281"/>
      <c r="L35" s="253" t="e">
        <f t="shared" si="6"/>
        <v>#DIV/0!</v>
      </c>
      <c r="M35" s="1278"/>
      <c r="N35" s="1279"/>
      <c r="O35" s="1280"/>
      <c r="P35" s="1281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5"/>
        <v>#DIV/0!</v>
      </c>
      <c r="H36" s="1278"/>
      <c r="I36" s="1279"/>
      <c r="J36" s="1280"/>
      <c r="K36" s="1281"/>
      <c r="L36" s="253" t="e">
        <f t="shared" si="6"/>
        <v>#DIV/0!</v>
      </c>
      <c r="M36" s="1278"/>
      <c r="N36" s="1279"/>
      <c r="O36" s="1280"/>
      <c r="P36" s="1281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5"/>
        <v>#DIV/0!</v>
      </c>
      <c r="H37" s="1278"/>
      <c r="I37" s="1279"/>
      <c r="J37" s="1280"/>
      <c r="K37" s="1281"/>
      <c r="L37" s="253" t="e">
        <f t="shared" si="6"/>
        <v>#DIV/0!</v>
      </c>
      <c r="M37" s="1278"/>
      <c r="N37" s="1279"/>
      <c r="O37" s="1280"/>
      <c r="P37" s="1281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5"/>
        <v>#DIV/0!</v>
      </c>
      <c r="H38" s="1278"/>
      <c r="I38" s="1279"/>
      <c r="J38" s="1280"/>
      <c r="K38" s="1281"/>
      <c r="L38" s="253" t="e">
        <f t="shared" si="6"/>
        <v>#DIV/0!</v>
      </c>
      <c r="M38" s="1278"/>
      <c r="N38" s="1279"/>
      <c r="O38" s="1280"/>
      <c r="P38" s="1281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5"/>
        <v>#DIV/0!</v>
      </c>
      <c r="H39" s="1278"/>
      <c r="I39" s="1279"/>
      <c r="J39" s="1280"/>
      <c r="K39" s="1281"/>
      <c r="L39" s="253" t="e">
        <f t="shared" si="6"/>
        <v>#DIV/0!</v>
      </c>
      <c r="M39" s="1278"/>
      <c r="N39" s="1279"/>
      <c r="O39" s="1280"/>
      <c r="P39" s="1281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5"/>
        <v>#DIV/0!</v>
      </c>
      <c r="H40" s="1284"/>
      <c r="I40" s="1285"/>
      <c r="J40" s="1286"/>
      <c r="K40" s="1287"/>
      <c r="L40" s="253" t="e">
        <f t="shared" si="6"/>
        <v>#DIV/0!</v>
      </c>
      <c r="M40" s="1284"/>
      <c r="N40" s="1285"/>
      <c r="O40" s="1286"/>
      <c r="P40" s="1287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>SUM(C34:D40)</f>
        <v>0</v>
      </c>
      <c r="D41" s="1289"/>
      <c r="E41" s="1290">
        <f>SUM(E34:F40)</f>
        <v>0</v>
      </c>
      <c r="F41" s="1291"/>
      <c r="G41" s="254" t="e">
        <f t="shared" si="5"/>
        <v>#DIV/0!</v>
      </c>
      <c r="H41" s="1288">
        <f>SUM(H34:I40)</f>
        <v>0</v>
      </c>
      <c r="I41" s="1289"/>
      <c r="J41" s="1290">
        <f>SUM(J34:K40)</f>
        <v>0</v>
      </c>
      <c r="K41" s="1291"/>
      <c r="L41" s="254" t="e">
        <f t="shared" si="6"/>
        <v>#DIV/0!</v>
      </c>
      <c r="M41" s="1288">
        <f>SUM(M34:N40)</f>
        <v>0</v>
      </c>
      <c r="N41" s="1289"/>
      <c r="O41" s="1290">
        <f>SUM(O34:P40)</f>
        <v>0</v>
      </c>
      <c r="P41" s="1291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82" t="s">
        <v>9</v>
      </c>
      <c r="B11" s="1283"/>
      <c r="C11" s="1262" t="s">
        <v>153</v>
      </c>
      <c r="D11" s="1263"/>
      <c r="E11" s="1263"/>
      <c r="F11" s="1263" t="s">
        <v>154</v>
      </c>
      <c r="G11" s="1263"/>
      <c r="H11" s="1263"/>
      <c r="I11" s="1263" t="s">
        <v>155</v>
      </c>
      <c r="J11" s="1263"/>
      <c r="K11" s="1263"/>
      <c r="L11" s="1263" t="s">
        <v>156</v>
      </c>
      <c r="M11" s="1263"/>
      <c r="N11" s="1263"/>
      <c r="O11" s="1263" t="s">
        <v>28</v>
      </c>
      <c r="P11" s="1263"/>
      <c r="Q11" s="1264"/>
    </row>
    <row r="12" spans="1:17" ht="17.100000000000001" customHeight="1" x14ac:dyDescent="0.15">
      <c r="A12" s="1265"/>
      <c r="B12" s="1266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65" t="s">
        <v>21</v>
      </c>
      <c r="B13" s="1266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65" t="s">
        <v>22</v>
      </c>
      <c r="B14" s="1266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65" t="s">
        <v>23</v>
      </c>
      <c r="B15" s="1266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65" t="s">
        <v>24</v>
      </c>
      <c r="B16" s="1266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65" t="s">
        <v>25</v>
      </c>
      <c r="B17" s="1266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65" t="s">
        <v>26</v>
      </c>
      <c r="B18" s="1266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67" t="s">
        <v>27</v>
      </c>
      <c r="B19" s="1268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69" t="s">
        <v>28</v>
      </c>
      <c r="B20" s="1270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82" t="s">
        <v>9</v>
      </c>
      <c r="B32" s="1283"/>
      <c r="C32" s="1271" t="s">
        <v>157</v>
      </c>
      <c r="D32" s="1271"/>
      <c r="E32" s="1271"/>
      <c r="F32" s="1271"/>
      <c r="G32" s="1271"/>
      <c r="H32" s="1271" t="s">
        <v>68</v>
      </c>
      <c r="I32" s="1271"/>
      <c r="J32" s="1271"/>
      <c r="K32" s="1271"/>
      <c r="L32" s="1271"/>
      <c r="M32" s="1271" t="s">
        <v>69</v>
      </c>
      <c r="N32" s="1271"/>
      <c r="O32" s="1271"/>
      <c r="P32" s="1271"/>
      <c r="Q32" s="1272"/>
      <c r="R32"/>
      <c r="S32"/>
      <c r="T32"/>
      <c r="U32"/>
      <c r="V32"/>
      <c r="W32"/>
    </row>
    <row r="33" spans="1:23" ht="17.100000000000001" customHeight="1" x14ac:dyDescent="0.15">
      <c r="A33" s="1265"/>
      <c r="B33" s="1266"/>
      <c r="C33" s="1273" t="s">
        <v>158</v>
      </c>
      <c r="D33" s="1273"/>
      <c r="E33" s="1273" t="s">
        <v>159</v>
      </c>
      <c r="F33" s="1273"/>
      <c r="G33" s="250" t="s">
        <v>42</v>
      </c>
      <c r="H33" s="1273" t="s">
        <v>160</v>
      </c>
      <c r="I33" s="1273"/>
      <c r="J33" s="1273" t="s">
        <v>54</v>
      </c>
      <c r="K33" s="1273"/>
      <c r="L33" s="250" t="s">
        <v>42</v>
      </c>
      <c r="M33" s="1273" t="s">
        <v>161</v>
      </c>
      <c r="N33" s="1273"/>
      <c r="O33" s="1273" t="s">
        <v>162</v>
      </c>
      <c r="P33" s="1273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65" t="s">
        <v>21</v>
      </c>
      <c r="B34" s="1266"/>
      <c r="C34" s="1274"/>
      <c r="D34" s="1275"/>
      <c r="E34" s="1276"/>
      <c r="F34" s="1277"/>
      <c r="G34" s="252" t="e">
        <f t="shared" ref="G34:G41" si="7">E34/C34</f>
        <v>#DIV/0!</v>
      </c>
      <c r="H34" s="1274"/>
      <c r="I34" s="1275"/>
      <c r="J34" s="1276"/>
      <c r="K34" s="1277"/>
      <c r="L34" s="252" t="e">
        <f t="shared" ref="L34:L41" si="8">J34/H34</f>
        <v>#DIV/0!</v>
      </c>
      <c r="M34" s="1274"/>
      <c r="N34" s="1275"/>
      <c r="O34" s="1276"/>
      <c r="P34" s="1277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65" t="s">
        <v>22</v>
      </c>
      <c r="B35" s="1266"/>
      <c r="C35" s="1278"/>
      <c r="D35" s="1279"/>
      <c r="E35" s="1280"/>
      <c r="F35" s="1281"/>
      <c r="G35" s="253" t="e">
        <f t="shared" si="7"/>
        <v>#DIV/0!</v>
      </c>
      <c r="H35" s="1278"/>
      <c r="I35" s="1279"/>
      <c r="J35" s="1280"/>
      <c r="K35" s="1281"/>
      <c r="L35" s="253" t="e">
        <f t="shared" si="8"/>
        <v>#DIV/0!</v>
      </c>
      <c r="M35" s="1278"/>
      <c r="N35" s="1279"/>
      <c r="O35" s="1280"/>
      <c r="P35" s="128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65" t="s">
        <v>23</v>
      </c>
      <c r="B36" s="1266"/>
      <c r="C36" s="1278"/>
      <c r="D36" s="1279"/>
      <c r="E36" s="1280"/>
      <c r="F36" s="1281"/>
      <c r="G36" s="253" t="e">
        <f t="shared" si="7"/>
        <v>#DIV/0!</v>
      </c>
      <c r="H36" s="1278"/>
      <c r="I36" s="1279"/>
      <c r="J36" s="1280"/>
      <c r="K36" s="1281"/>
      <c r="L36" s="253" t="e">
        <f t="shared" si="8"/>
        <v>#DIV/0!</v>
      </c>
      <c r="M36" s="1278"/>
      <c r="N36" s="1279"/>
      <c r="O36" s="1280"/>
      <c r="P36" s="128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65" t="s">
        <v>24</v>
      </c>
      <c r="B37" s="1266"/>
      <c r="C37" s="1278"/>
      <c r="D37" s="1279"/>
      <c r="E37" s="1280"/>
      <c r="F37" s="1281"/>
      <c r="G37" s="253" t="e">
        <f t="shared" si="7"/>
        <v>#DIV/0!</v>
      </c>
      <c r="H37" s="1278"/>
      <c r="I37" s="1279"/>
      <c r="J37" s="1280"/>
      <c r="K37" s="1281"/>
      <c r="L37" s="253" t="e">
        <f t="shared" si="8"/>
        <v>#DIV/0!</v>
      </c>
      <c r="M37" s="1278"/>
      <c r="N37" s="1279"/>
      <c r="O37" s="1280"/>
      <c r="P37" s="128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65" t="s">
        <v>25</v>
      </c>
      <c r="B38" s="1266"/>
      <c r="C38" s="1278"/>
      <c r="D38" s="1279"/>
      <c r="E38" s="1280"/>
      <c r="F38" s="1281"/>
      <c r="G38" s="253" t="e">
        <f t="shared" si="7"/>
        <v>#DIV/0!</v>
      </c>
      <c r="H38" s="1278"/>
      <c r="I38" s="1279"/>
      <c r="J38" s="1280"/>
      <c r="K38" s="1281"/>
      <c r="L38" s="253" t="e">
        <f t="shared" si="8"/>
        <v>#DIV/0!</v>
      </c>
      <c r="M38" s="1278"/>
      <c r="N38" s="1279"/>
      <c r="O38" s="1280"/>
      <c r="P38" s="128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65" t="s">
        <v>26</v>
      </c>
      <c r="B39" s="1266"/>
      <c r="C39" s="1278"/>
      <c r="D39" s="1279"/>
      <c r="E39" s="1280"/>
      <c r="F39" s="1281"/>
      <c r="G39" s="253" t="e">
        <f t="shared" si="7"/>
        <v>#DIV/0!</v>
      </c>
      <c r="H39" s="1278"/>
      <c r="I39" s="1279"/>
      <c r="J39" s="1280"/>
      <c r="K39" s="1281"/>
      <c r="L39" s="253" t="e">
        <f t="shared" si="8"/>
        <v>#DIV/0!</v>
      </c>
      <c r="M39" s="1278"/>
      <c r="N39" s="1279"/>
      <c r="O39" s="1280"/>
      <c r="P39" s="128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67" t="s">
        <v>27</v>
      </c>
      <c r="B40" s="1268"/>
      <c r="C40" s="1284"/>
      <c r="D40" s="1285"/>
      <c r="E40" s="1286"/>
      <c r="F40" s="1287"/>
      <c r="G40" s="253" t="e">
        <f t="shared" si="7"/>
        <v>#DIV/0!</v>
      </c>
      <c r="H40" s="1284"/>
      <c r="I40" s="1285"/>
      <c r="J40" s="1286"/>
      <c r="K40" s="1287"/>
      <c r="L40" s="253" t="e">
        <f t="shared" si="8"/>
        <v>#DIV/0!</v>
      </c>
      <c r="M40" s="1284"/>
      <c r="N40" s="1285"/>
      <c r="O40" s="1286"/>
      <c r="P40" s="128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69" t="s">
        <v>28</v>
      </c>
      <c r="B41" s="1270"/>
      <c r="C41" s="1288">
        <f t="shared" ref="C41:H41" si="10">SUM(C34:D40)</f>
        <v>0</v>
      </c>
      <c r="D41" s="1289"/>
      <c r="E41" s="1290">
        <f t="shared" si="10"/>
        <v>0</v>
      </c>
      <c r="F41" s="1291"/>
      <c r="G41" s="254" t="e">
        <f t="shared" si="7"/>
        <v>#DIV/0!</v>
      </c>
      <c r="H41" s="1288">
        <f t="shared" si="10"/>
        <v>0</v>
      </c>
      <c r="I41" s="1289"/>
      <c r="J41" s="1290">
        <f t="shared" ref="J41:O41" si="11">SUM(J34:K40)</f>
        <v>0</v>
      </c>
      <c r="K41" s="1291"/>
      <c r="L41" s="254" t="e">
        <f t="shared" si="8"/>
        <v>#DIV/0!</v>
      </c>
      <c r="M41" s="1288">
        <f t="shared" si="11"/>
        <v>0</v>
      </c>
      <c r="N41" s="1289"/>
      <c r="O41" s="1290">
        <f t="shared" si="11"/>
        <v>0</v>
      </c>
      <c r="P41" s="129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8月库存统计</vt:lpstr>
      <vt:lpstr>8月库存明细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2020-09-02T06:52:16Z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