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45" windowHeight="9840" tabRatio="659" firstSheet="4" activeTab="9"/>
  </bookViews>
  <sheets>
    <sheet name="编制说明" sheetId="18" r:id="rId1"/>
    <sheet name="汇总表（只需打印此表）" sheetId="12" r:id="rId2"/>
    <sheet name="原辅材料明细" sheetId="2" r:id="rId3"/>
    <sheet name="外购外协件明细" sheetId="3" r:id="rId4"/>
    <sheet name="加工明细" sheetId="4" r:id="rId5"/>
    <sheet name="包装明细" sheetId="16" r:id="rId6"/>
    <sheet name="工装模具刀具明细" sheetId="15" r:id="rId7"/>
    <sheet name="运输明细" sheetId="17" r:id="rId8"/>
    <sheet name="信息收集" sheetId="19" r:id="rId9"/>
    <sheet name="此表为原材料及外协采购发票" sheetId="20" r:id="rId10"/>
  </sheets>
  <externalReferences>
    <externalReference r:id="rId12"/>
  </externalReferences>
  <definedNames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</definedNames>
  <calcPr calcId="144525"/>
</workbook>
</file>

<file path=xl/sharedStrings.xml><?xml version="1.0" encoding="utf-8"?>
<sst xmlns="http://schemas.openxmlformats.org/spreadsheetml/2006/main" count="543" uniqueCount="375">
  <si>
    <t>中  国 重 汽 配 套 产 品 报 价 表 编 制 说 明</t>
  </si>
  <si>
    <t>序号</t>
  </si>
  <si>
    <t>项目</t>
  </si>
  <si>
    <t>构成</t>
  </si>
  <si>
    <t>说明</t>
  </si>
  <si>
    <t>备注</t>
  </si>
  <si>
    <t xml:space="preserve">1、制造成本 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</si>
  <si>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</si>
  <si>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</si>
  <si>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</si>
  <si>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</si>
  <si>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</si>
  <si>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</si>
  <si>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 xml:space="preserve">1.4燃动费   </t>
  </si>
  <si>
    <t>1.5设备折旧费</t>
  </si>
  <si>
    <t xml:space="preserve">1.6制造费用  </t>
  </si>
  <si>
    <t>此项费用为计算得出，无需填写。</t>
  </si>
  <si>
    <t>1.7工装模具刀具费</t>
  </si>
  <si>
    <t>此项费用是在工装模具刀具明细里提取，无需填写。</t>
  </si>
  <si>
    <t xml:space="preserve">1.8废品损失  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</si>
  <si>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</si>
  <si>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</si>
  <si>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</si>
  <si>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</si>
  <si>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</si>
  <si>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</si>
  <si>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</si>
  <si>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</si>
  <si>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</si>
  <si>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</si>
  <si>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</si>
  <si>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</si>
  <si>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</si>
  <si>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</si>
  <si>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</si>
  <si>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</si>
  <si>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</si>
  <si>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</si>
  <si>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</si>
  <si>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</si>
  <si>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</si>
  <si>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</si>
  <si>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</si>
  <si>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</si>
  <si>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</si>
  <si>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</si>
  <si>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</si>
  <si>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t>此项费用不包含“设备折旧费”，填写上年度财务报表数据。</t>
  </si>
  <si>
    <t>6.6管理费用（年)</t>
  </si>
  <si>
    <t>6.7财务费用（年）</t>
  </si>
  <si>
    <t>6.8销售费用（年）</t>
  </si>
  <si>
    <t>此项不含"包装运输费用",填写上年度财务报表数据。</t>
  </si>
  <si>
    <t>6.9 利润总额(年)</t>
  </si>
  <si>
    <t>6.10设备折旧费(年)</t>
  </si>
  <si>
    <t>6.11固定资产原值</t>
  </si>
  <si>
    <t xml:space="preserve">    其中:厂房</t>
  </si>
  <si>
    <t xml:space="preserve">         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</si>
  <si>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</si>
  <si>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</si>
  <si>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</si>
  <si>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</si>
  <si>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</si>
  <si>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</si>
  <si>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    1、报价表中无需供应商填写的单元格均已锁定，请不要更改相关公式。
    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</si>
  <si>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套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产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品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</si>
  <si>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制表人：</t>
  </si>
  <si>
    <t>马洪臣</t>
  </si>
  <si>
    <t>电话：</t>
  </si>
  <si>
    <t>报价日期(加盖公章):    2020年 9月3日</t>
  </si>
  <si>
    <t>供应商代码：</t>
  </si>
  <si>
    <t>11.01.00403</t>
  </si>
  <si>
    <t>供应商名称：</t>
  </si>
  <si>
    <t>河北光华荣昌汽车部件有限公司</t>
  </si>
  <si>
    <t>重汽图号：</t>
  </si>
  <si>
    <t>712W63730-6573/1</t>
  </si>
  <si>
    <t>产品名称：</t>
  </si>
  <si>
    <t>补盲镜总成</t>
  </si>
  <si>
    <t>采购（询价）单位：</t>
  </si>
  <si>
    <t>中国重汽济南商用车有限公司</t>
  </si>
  <si>
    <t>目前执行价格：</t>
  </si>
  <si>
    <t>首次报价</t>
  </si>
  <si>
    <t>金额（元）</t>
  </si>
  <si>
    <t>占比</t>
  </si>
  <si>
    <t>1.4燃动费</t>
  </si>
  <si>
    <t>1.6制造费用</t>
  </si>
  <si>
    <t>1.8废品损失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</si>
  <si>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</si>
  <si>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</si>
  <si>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</si>
  <si>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</si>
  <si>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</si>
  <si>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万元</t>
  </si>
  <si>
    <t>6.2销售利润率（**%）</t>
  </si>
  <si>
    <t>6.10设备折旧费(年) 万元</t>
  </si>
  <si>
    <t>6.3直接人工总额（年）万元</t>
  </si>
  <si>
    <t>6.11固定资产原值  万元</t>
  </si>
  <si>
    <t>6.4燃动费总额（年）万元</t>
  </si>
  <si>
    <t xml:space="preserve">    其中:厂房  万元</t>
  </si>
  <si>
    <t>6.5制造费用总额（年）万元</t>
  </si>
  <si>
    <t xml:space="preserve">         设备  万元</t>
  </si>
  <si>
    <t>6.6管理费用（年)万元</t>
  </si>
  <si>
    <t>6.7财务费用（年）万元</t>
  </si>
  <si>
    <t>6.8销售费用（年）万元</t>
  </si>
  <si>
    <t>报价要求</t>
  </si>
  <si>
    <t>1.新产品请在完成释放批准并上场后要求供应商提供《中国重汽配套产品报价表》；
2.提交分解报价表的同时需提交产品《过程流程》、《控制计划》、经审计的近三年财务报表等相关资料；
3.数据要求详细、真实；
4.本报价表所有价格、金额均为不含税；
5.组件、焊接件等类零件材料消耗要按组成零件提报；
6、报价产品中含自制或外购铸锻件，要提供电子版铸锻件毛坯图纸；
7、采购（询价）单位：填写重汽集团二级单位名称或采购中心；
8、目前执行价格：报价产品没有合同价时填写“首次报价”；</t>
  </si>
  <si>
    <t>报价说明</t>
  </si>
  <si>
    <t>（第1页，共7页）</t>
  </si>
  <si>
    <t>原辅材料明细表</t>
  </si>
  <si>
    <t>原辅材料</t>
  </si>
  <si>
    <t>单件材料用量</t>
  </si>
  <si>
    <r>
      <rPr>
        <sz val="10"/>
        <rFont val="仿宋"/>
        <charset val="134"/>
      </rPr>
      <t xml:space="preserve">原材料至毛坯
废料单价（元）
</t>
    </r>
    <r>
      <rPr>
        <sz val="10"/>
        <color rgb="FFFF0000"/>
        <rFont val="仿宋"/>
        <charset val="134"/>
      </rPr>
      <t>E</t>
    </r>
  </si>
  <si>
    <r>
      <rPr>
        <sz val="10"/>
        <rFont val="仿宋"/>
        <charset val="134"/>
      </rPr>
      <t xml:space="preserve">毛坯至加工成品
废料单价（元）
</t>
    </r>
    <r>
      <rPr>
        <sz val="10"/>
        <color rgb="FFFF0000"/>
        <rFont val="仿宋"/>
        <charset val="134"/>
      </rPr>
      <t>F</t>
    </r>
  </si>
  <si>
    <r>
      <rPr>
        <sz val="10"/>
        <rFont val="仿宋"/>
        <charset val="134"/>
      </rPr>
      <t xml:space="preserve">单件废料回收金额（元）
</t>
    </r>
    <r>
      <rPr>
        <sz val="10"/>
        <color rgb="FFFF0000"/>
        <rFont val="仿宋"/>
        <charset val="134"/>
      </rPr>
      <t>H=E*(B-C)+F*(C-D)</t>
    </r>
  </si>
  <si>
    <r>
      <rPr>
        <sz val="10"/>
        <rFont val="仿宋"/>
        <charset val="134"/>
      </rPr>
      <t xml:space="preserve">原材料成本（元）
</t>
    </r>
    <r>
      <rPr>
        <sz val="10"/>
        <color rgb="FFFF0000"/>
        <rFont val="仿宋"/>
        <charset val="134"/>
      </rPr>
      <t>(A*B-H)</t>
    </r>
  </si>
  <si>
    <t xml:space="preserve">备注
</t>
  </si>
  <si>
    <t>产品编号</t>
  </si>
  <si>
    <t>产品名称</t>
  </si>
  <si>
    <t>材质</t>
  </si>
  <si>
    <t>型号/牌号</t>
  </si>
  <si>
    <t>规格</t>
  </si>
  <si>
    <r>
      <rPr>
        <sz val="10"/>
        <rFont val="仿宋"/>
        <charset val="134"/>
      </rPr>
      <t>材料生产公司
（</t>
    </r>
    <r>
      <rPr>
        <sz val="10"/>
        <color rgb="FFFF0000"/>
        <rFont val="仿宋"/>
        <charset val="134"/>
      </rPr>
      <t>全称</t>
    </r>
    <r>
      <rPr>
        <sz val="10"/>
        <rFont val="仿宋"/>
        <charset val="134"/>
      </rPr>
      <t>）</t>
    </r>
  </si>
  <si>
    <t>采购时间</t>
  </si>
  <si>
    <r>
      <rPr>
        <sz val="10"/>
        <rFont val="仿宋"/>
        <charset val="134"/>
      </rPr>
      <t xml:space="preserve">材料单价
（元/Kg）
</t>
    </r>
    <r>
      <rPr>
        <sz val="10"/>
        <color rgb="FFFF0000"/>
        <rFont val="仿宋"/>
        <charset val="134"/>
      </rPr>
      <t>A</t>
    </r>
  </si>
  <si>
    <t>计量单位</t>
  </si>
  <si>
    <r>
      <rPr>
        <sz val="10"/>
        <rFont val="仿宋"/>
        <charset val="134"/>
      </rPr>
      <t xml:space="preserve">原材料消耗量（下料定额）
</t>
    </r>
    <r>
      <rPr>
        <sz val="10"/>
        <color rgb="FFFF0000"/>
        <rFont val="仿宋"/>
        <charset val="134"/>
      </rPr>
      <t>B</t>
    </r>
  </si>
  <si>
    <r>
      <rPr>
        <sz val="10"/>
        <rFont val="仿宋"/>
        <charset val="134"/>
      </rPr>
      <t xml:space="preserve">毛坯净重
</t>
    </r>
    <r>
      <rPr>
        <sz val="10"/>
        <color rgb="FFFF0000"/>
        <rFont val="仿宋"/>
        <charset val="134"/>
      </rPr>
      <t>C</t>
    </r>
  </si>
  <si>
    <t>加工后成品净重
D</t>
  </si>
  <si>
    <r>
      <rPr>
        <sz val="10"/>
        <rFont val="仿宋"/>
        <charset val="134"/>
      </rPr>
      <t xml:space="preserve">原材料至毛坯材料利用率
</t>
    </r>
    <r>
      <rPr>
        <sz val="10"/>
        <color rgb="FFFF0000"/>
        <rFont val="仿宋"/>
        <charset val="134"/>
      </rPr>
      <t>(C/B*100%)</t>
    </r>
  </si>
  <si>
    <r>
      <rPr>
        <sz val="10"/>
        <rFont val="仿宋"/>
        <charset val="134"/>
      </rPr>
      <t xml:space="preserve">毛坯至加工成品材料利用率
</t>
    </r>
    <r>
      <rPr>
        <sz val="10"/>
        <color rgb="FFFF0000"/>
        <rFont val="仿宋"/>
        <charset val="134"/>
      </rPr>
      <t>(D/C*100%)</t>
    </r>
  </si>
  <si>
    <t>示例</t>
  </si>
  <si>
    <t>如实填写</t>
  </si>
  <si>
    <t>齿轮钢</t>
  </si>
  <si>
    <t>22CrMoH2</t>
  </si>
  <si>
    <t>Φ200</t>
  </si>
  <si>
    <t>**公司</t>
  </si>
  <si>
    <t>公斤</t>
  </si>
  <si>
    <t>生铁</t>
  </si>
  <si>
    <t>Q10-T</t>
  </si>
  <si>
    <t>面包状</t>
  </si>
  <si>
    <t>PP</t>
  </si>
  <si>
    <t>V30G</t>
  </si>
  <si>
    <t>注塑料</t>
  </si>
  <si>
    <t>KG</t>
  </si>
  <si>
    <t>钢板</t>
  </si>
  <si>
    <t>Q420B</t>
  </si>
  <si>
    <t>t=6</t>
  </si>
  <si>
    <t>02.01.10.367</t>
  </si>
  <si>
    <t>曼项目欧标补盲镜体</t>
  </si>
  <si>
    <t>ABS757</t>
  </si>
  <si>
    <t>北京奇美玉隆商贸有限责任公司</t>
  </si>
  <si>
    <t>02.01.10.381</t>
  </si>
  <si>
    <t>曼项目补盲外后镜欧标卡框</t>
  </si>
  <si>
    <t xml:space="preserve">  KG</t>
  </si>
  <si>
    <t>合计</t>
  </si>
  <si>
    <t>说明：1、材料采购时间应与报价填写日期接近；
      2、废料单价应为报价填写日期当期公司当地市场价格。
      3、每项材料单价证明需要提供最近一次采购发票扫描件或照片，黏贴在此表下方即可。</t>
  </si>
  <si>
    <t>（第2页，共7页）</t>
  </si>
  <si>
    <t>发票扫描件或照片黏贴处</t>
  </si>
  <si>
    <t>外购外协件明细表</t>
  </si>
  <si>
    <t>分供应商</t>
  </si>
  <si>
    <r>
      <rPr>
        <sz val="10"/>
        <rFont val="仿宋"/>
        <charset val="134"/>
      </rPr>
      <t xml:space="preserve">零件用量
</t>
    </r>
    <r>
      <rPr>
        <sz val="10"/>
        <color rgb="FFFF0000"/>
        <rFont val="仿宋"/>
        <charset val="134"/>
      </rPr>
      <t>A</t>
    </r>
  </si>
  <si>
    <r>
      <rPr>
        <sz val="10"/>
        <rFont val="仿宋"/>
        <charset val="134"/>
      </rPr>
      <t xml:space="preserve">零件单价
</t>
    </r>
    <r>
      <rPr>
        <sz val="10"/>
        <color rgb="FFFF0000"/>
        <rFont val="仿宋"/>
        <charset val="134"/>
      </rPr>
      <t>B</t>
    </r>
  </si>
  <si>
    <t>铸/锻/冲压/焊接件信息（单件）</t>
  </si>
  <si>
    <r>
      <rPr>
        <sz val="10"/>
        <rFont val="仿宋"/>
        <charset val="134"/>
      </rPr>
      <t xml:space="preserve">合计金额
</t>
    </r>
    <r>
      <rPr>
        <sz val="10"/>
        <color rgb="FFFF0000"/>
        <rFont val="仿宋"/>
        <charset val="134"/>
      </rPr>
      <t>A*B</t>
    </r>
  </si>
  <si>
    <t>分供应商名称（全称）</t>
  </si>
  <si>
    <t>材质型号</t>
  </si>
  <si>
    <t>毛坯重量
(Kg)</t>
  </si>
  <si>
    <t>加工后净重
(Kg)</t>
  </si>
  <si>
    <t>HT250</t>
  </si>
  <si>
    <t>采购发票黏贴下面</t>
  </si>
  <si>
    <t>02.01.01.175</t>
  </si>
  <si>
    <t>曼项补盲外后视镜欧标镜片</t>
  </si>
  <si>
    <t>北京多宾城建筑机械有限公司</t>
  </si>
  <si>
    <t>02.01.06.369</t>
  </si>
  <si>
    <t>济南重汽条形码</t>
  </si>
  <si>
    <t>合肥光码商贸有限公司</t>
  </si>
  <si>
    <t>02.01.06.225</t>
  </si>
  <si>
    <t>45*45气泡袋</t>
  </si>
  <si>
    <t>黄骅市亚征汽车配件有限公司</t>
  </si>
  <si>
    <t>02.01.04.349</t>
  </si>
  <si>
    <t>曼项目补盲镜镜座</t>
  </si>
  <si>
    <t>黄骅市恒伟五金制品有限公司</t>
  </si>
  <si>
    <t>02.01.07.289</t>
  </si>
  <si>
    <t>内六角  M6*25</t>
  </si>
  <si>
    <t>北京浦东三浦标准件有限公司</t>
  </si>
  <si>
    <t>02.01.07.241</t>
  </si>
  <si>
    <t>M6平垫白锌</t>
  </si>
  <si>
    <t>02.01.05.094</t>
  </si>
  <si>
    <t>重卡弹簧</t>
  </si>
  <si>
    <t>海兴中盛弹簧有限公司</t>
  </si>
  <si>
    <t>02.01.04.034</t>
  </si>
  <si>
    <t>弹簧底盖</t>
  </si>
  <si>
    <t>黄骅市汇铭汽车部件有限公司</t>
  </si>
  <si>
    <t>02.01.04.033</t>
  </si>
  <si>
    <t>弹簧压盖</t>
  </si>
  <si>
    <t>小计</t>
  </si>
  <si>
    <t>外协生产商</t>
  </si>
  <si>
    <r>
      <rPr>
        <sz val="10"/>
        <rFont val="仿宋"/>
        <charset val="134"/>
      </rPr>
      <t xml:space="preserve">外协单价
</t>
    </r>
    <r>
      <rPr>
        <sz val="10"/>
        <color rgb="FFFF0000"/>
        <rFont val="仿宋"/>
        <charset val="134"/>
      </rPr>
      <t>B</t>
    </r>
  </si>
  <si>
    <t>外协时间</t>
  </si>
  <si>
    <t>外协件工艺信息</t>
  </si>
  <si>
    <t>外协生产商名称（全称）</t>
  </si>
  <si>
    <t>工艺名称</t>
  </si>
  <si>
    <t>设备名称及型号</t>
  </si>
  <si>
    <t>设备功率（KW）</t>
  </si>
  <si>
    <t>操作人数</t>
  </si>
  <si>
    <t>热处理（调质）</t>
  </si>
  <si>
    <t>网带炉</t>
  </si>
  <si>
    <t>外协发票黏贴下面</t>
  </si>
  <si>
    <t>外购外协合计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</si>
  <si>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9、外购件含铸/锻/冲压/焊接件这四类产品要填写“材质、毛坯重量、加工后净重”信息，其它类型件可以不填写；
     10、每项外购外协件单价证明需要提供最近一次采购发票扫描件或照片，黏贴在此表下方即可。</t>
  </si>
  <si>
    <t>（第3页，共7页）</t>
  </si>
  <si>
    <t>加工成本明细表</t>
  </si>
  <si>
    <t>工序编号</t>
  </si>
  <si>
    <t>工序名称</t>
  </si>
  <si>
    <t>工序内容
（明确加工的部位和具体参数）</t>
  </si>
  <si>
    <r>
      <rPr>
        <sz val="10"/>
        <rFont val="宋体"/>
        <charset val="134"/>
        <scheme val="minor"/>
      </rPr>
      <t xml:space="preserve">设备名称
</t>
    </r>
    <r>
      <rPr>
        <sz val="10"/>
        <color rgb="FFFF0000"/>
        <rFont val="宋体"/>
        <charset val="134"/>
        <scheme val="minor"/>
      </rPr>
      <t>（铭牌全称）</t>
    </r>
  </si>
  <si>
    <r>
      <rPr>
        <sz val="10"/>
        <rFont val="宋体"/>
        <charset val="134"/>
        <scheme val="minor"/>
      </rPr>
      <t xml:space="preserve">设备型号
</t>
    </r>
    <r>
      <rPr>
        <sz val="10"/>
        <color rgb="FFFF0000"/>
        <rFont val="宋体"/>
        <charset val="134"/>
        <scheme val="minor"/>
      </rPr>
      <t>（铭牌全称）</t>
    </r>
  </si>
  <si>
    <r>
      <rPr>
        <sz val="10"/>
        <rFont val="宋体"/>
        <charset val="134"/>
        <scheme val="minor"/>
      </rPr>
      <t>设备生产厂家
（</t>
    </r>
    <r>
      <rPr>
        <sz val="10"/>
        <color rgb="FFFF0000"/>
        <rFont val="宋体"/>
        <charset val="134"/>
        <scheme val="minor"/>
      </rPr>
      <t>全称</t>
    </r>
    <r>
      <rPr>
        <sz val="10"/>
        <rFont val="宋体"/>
        <charset val="134"/>
        <scheme val="minor"/>
      </rPr>
      <t>）</t>
    </r>
  </si>
  <si>
    <r>
      <rPr>
        <sz val="10"/>
        <rFont val="宋体"/>
        <charset val="134"/>
        <scheme val="minor"/>
      </rPr>
      <t xml:space="preserve">工时
(分钟)
</t>
    </r>
    <r>
      <rPr>
        <sz val="10"/>
        <color rgb="FFFF0000"/>
        <rFont val="宋体"/>
        <charset val="134"/>
        <scheme val="minor"/>
      </rPr>
      <t>A</t>
    </r>
  </si>
  <si>
    <t>人工费</t>
  </si>
  <si>
    <t>燃动费</t>
  </si>
  <si>
    <t>设备折旧费</t>
  </si>
  <si>
    <t>设备运行三费
小时单价
（元/小时）</t>
  </si>
  <si>
    <r>
      <rPr>
        <sz val="10"/>
        <rFont val="宋体"/>
        <charset val="134"/>
      </rPr>
      <t xml:space="preserve">直接人数
</t>
    </r>
    <r>
      <rPr>
        <sz val="10"/>
        <color rgb="FFFF0000"/>
        <rFont val="宋体"/>
        <charset val="134"/>
      </rPr>
      <t>B</t>
    </r>
  </si>
  <si>
    <r>
      <rPr>
        <sz val="10"/>
        <rFont val="宋体"/>
        <charset val="134"/>
      </rPr>
      <t xml:space="preserve">人均薪酬
（元/小时）
</t>
    </r>
    <r>
      <rPr>
        <sz val="10"/>
        <color rgb="FFFF0000"/>
        <rFont val="宋体"/>
        <charset val="134"/>
      </rPr>
      <t>C</t>
    </r>
  </si>
  <si>
    <r>
      <rPr>
        <sz val="10"/>
        <rFont val="宋体"/>
        <charset val="134"/>
      </rPr>
      <t>人工费
（元/件）</t>
    </r>
    <r>
      <rPr>
        <sz val="10"/>
        <color rgb="FFFF0000"/>
        <rFont val="宋体"/>
        <charset val="134"/>
      </rPr>
      <t>D=A/60*B*C</t>
    </r>
  </si>
  <si>
    <r>
      <rPr>
        <sz val="10"/>
        <rFont val="宋体"/>
        <charset val="134"/>
      </rPr>
      <t xml:space="preserve">设备功率（KW）
</t>
    </r>
    <r>
      <rPr>
        <sz val="10"/>
        <color rgb="FFFF0000"/>
        <rFont val="宋体"/>
        <charset val="134"/>
      </rPr>
      <t>E</t>
    </r>
  </si>
  <si>
    <r>
      <rPr>
        <sz val="10"/>
        <rFont val="宋体"/>
        <charset val="134"/>
      </rPr>
      <t xml:space="preserve">设备运行效率
（**%）
</t>
    </r>
    <r>
      <rPr>
        <sz val="10"/>
        <color rgb="FFFF0000"/>
        <rFont val="宋体"/>
        <charset val="134"/>
      </rPr>
      <t>F</t>
    </r>
  </si>
  <si>
    <r>
      <rPr>
        <sz val="10"/>
        <color theme="1"/>
        <rFont val="宋体"/>
        <charset val="134"/>
        <scheme val="minor"/>
      </rPr>
      <t xml:space="preserve">电费单价
（元/度）
</t>
    </r>
    <r>
      <rPr>
        <sz val="10"/>
        <color rgb="FFFF0000"/>
        <rFont val="宋体"/>
        <charset val="134"/>
        <scheme val="minor"/>
      </rPr>
      <t>G</t>
    </r>
  </si>
  <si>
    <r>
      <rPr>
        <sz val="10"/>
        <rFont val="宋体"/>
        <charset val="134"/>
      </rPr>
      <t xml:space="preserve">燃动费
（元/件）
</t>
    </r>
    <r>
      <rPr>
        <sz val="10"/>
        <color rgb="FFFF0000"/>
        <rFont val="宋体"/>
        <charset val="134"/>
      </rPr>
      <t>H=A/60*E*F*G</t>
    </r>
  </si>
  <si>
    <t>设备原值（万元）</t>
  </si>
  <si>
    <t>折旧年限（年）</t>
  </si>
  <si>
    <t>折旧费
（元/件 ）</t>
  </si>
  <si>
    <t>P10</t>
  </si>
  <si>
    <t>铣、钻排气口面</t>
  </si>
  <si>
    <r>
      <rPr>
        <b/>
        <sz val="10"/>
        <color rgb="FFFF0000"/>
        <rFont val="宋体"/>
        <charset val="134"/>
        <scheme val="minor"/>
      </rPr>
      <t>1、粗铣排气口面（100*110）2.5mmm；
2、精铣排气口面（100*110）0.5mm；
3.钻4*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4、攻丝4*M10，深度7.5mm；</t>
    </r>
  </si>
  <si>
    <t>立式加工中心</t>
  </si>
  <si>
    <t>VMC700B</t>
  </si>
  <si>
    <t>P1</t>
  </si>
  <si>
    <t>注塑</t>
  </si>
  <si>
    <t>镜体注塑</t>
  </si>
  <si>
    <t>注塑机</t>
  </si>
  <si>
    <t>HTF360TJ/B</t>
  </si>
  <si>
    <t>宁波大榭开发区海神机械销售有限公司</t>
  </si>
  <si>
    <t>P2</t>
  </si>
  <si>
    <t>卡框注塑</t>
  </si>
  <si>
    <t>P3</t>
  </si>
  <si>
    <t>组装，包装、入库，检验</t>
  </si>
  <si>
    <t>灯镜组装，包装\入库、检验</t>
  </si>
  <si>
    <t>皮带输送线</t>
  </si>
  <si>
    <t>25M-CNP-BL05-90A</t>
  </si>
  <si>
    <t>北京迪阳自动化设备有限公司</t>
  </si>
  <si>
    <r>
      <rPr>
        <sz val="11"/>
        <color theme="1"/>
        <rFont val="宋体"/>
        <charset val="134"/>
        <scheme val="minor"/>
      </rPr>
  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</t>
    </r>
    <r>
      <rPr>
        <sz val="11"/>
        <color rgb="FFFF0000"/>
        <rFont val="宋体"/>
        <charset val="134"/>
        <scheme val="minor"/>
      </rPr>
      <t>工序名称和工序内容务必详细填写且工序要全覆盖，要与控制计划保持一致；
      9、此表内容要参照示例如实填写，否则后果供方承担；</t>
    </r>
  </si>
  <si>
    <t>（第4页，共7页）</t>
  </si>
  <si>
    <t>包装成本表</t>
  </si>
  <si>
    <r>
      <rPr>
        <sz val="14"/>
        <rFont val="仿宋"/>
        <charset val="134"/>
      </rPr>
      <t>[产品</t>
    </r>
    <r>
      <rPr>
        <sz val="14"/>
        <color rgb="FFFF0000"/>
        <rFont val="仿宋"/>
        <charset val="134"/>
      </rPr>
      <t>实物</t>
    </r>
    <r>
      <rPr>
        <sz val="14"/>
        <rFont val="仿宋"/>
        <charset val="134"/>
      </rPr>
      <t>概图]</t>
    </r>
  </si>
  <si>
    <r>
      <rPr>
        <sz val="14"/>
        <rFont val="仿宋"/>
        <charset val="134"/>
      </rPr>
      <t>[产品包装箱</t>
    </r>
    <r>
      <rPr>
        <sz val="14"/>
        <color rgb="FFFF0000"/>
        <rFont val="仿宋"/>
        <charset val="134"/>
      </rPr>
      <t>实物</t>
    </r>
    <r>
      <rPr>
        <sz val="14"/>
        <rFont val="仿宋"/>
        <charset val="134"/>
      </rPr>
      <t>概图]</t>
    </r>
  </si>
  <si>
    <t>为清晰表达产品实物各个视角，此处可以粘贴多张照片。</t>
  </si>
  <si>
    <t>为清晰表达产品包装箱实物各个视角，此处可以粘贴多张照片。</t>
  </si>
  <si>
    <t>尺寸(mm)</t>
  </si>
  <si>
    <t>体积</t>
  </si>
  <si>
    <r>
      <rPr>
        <sz val="12"/>
        <rFont val="Times New Roman"/>
        <charset val="134"/>
      </rPr>
      <t>m</t>
    </r>
    <r>
      <rPr>
        <vertAlign val="superscript"/>
        <sz val="12"/>
        <rFont val="Times New Roman"/>
        <charset val="134"/>
      </rPr>
      <t>3</t>
    </r>
  </si>
  <si>
    <t>内部尺寸</t>
  </si>
  <si>
    <t>外部尺寸</t>
  </si>
  <si>
    <t>总重量</t>
  </si>
  <si>
    <t>kg</t>
  </si>
  <si>
    <t>长</t>
  </si>
  <si>
    <t>包装材料重量</t>
  </si>
  <si>
    <t>宽</t>
  </si>
  <si>
    <t>零件重量</t>
  </si>
  <si>
    <t>高</t>
  </si>
  <si>
    <t>包装成本</t>
  </si>
  <si>
    <t>包装形式</t>
  </si>
  <si>
    <t>包装材料</t>
  </si>
  <si>
    <t>每个包装中零件数量</t>
  </si>
  <si>
    <t>单元包装成本（元)</t>
  </si>
  <si>
    <t>单件包装成本（元/件）</t>
  </si>
  <si>
    <t>纸箱</t>
  </si>
  <si>
    <t>纸制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</si>
  <si>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</si>
  <si>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</si>
  <si>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</si>
  <si>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</si>
  <si>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</si>
  <si>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</si>
  <si>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r>
      <rPr>
        <sz val="11"/>
        <color theme="1"/>
        <rFont val="宋体"/>
        <charset val="134"/>
        <scheme val="minor"/>
      </rPr>
      <t>说明：</t>
    </r>
    <r>
      <rPr>
        <sz val="11"/>
        <color rgb="FFFF0000"/>
        <rFont val="宋体"/>
        <charset val="134"/>
        <scheme val="minor"/>
      </rPr>
      <t>1、产品和包装箱实物概图要求清晰、完整。以上图片为示例，使用时请更新为报价产品的相应照片。</t>
    </r>
  </si>
  <si>
    <t>（第6页，共7页）</t>
  </si>
  <si>
    <t>[产品实物概图]示例</t>
  </si>
  <si>
    <t>[产品包装箱实物概图]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</si>
  <si>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</si>
  <si>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</si>
  <si>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</si>
  <si>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名称</t>
  </si>
  <si>
    <r>
      <rPr>
        <sz val="12"/>
        <rFont val="仿宋"/>
        <charset val="134"/>
      </rPr>
      <t xml:space="preserve">加工前本体材料重量
（公斤）
</t>
    </r>
    <r>
      <rPr>
        <sz val="12"/>
        <color rgb="FFFF0000"/>
        <rFont val="仿宋"/>
        <charset val="134"/>
      </rPr>
      <t>A</t>
    </r>
  </si>
  <si>
    <t xml:space="preserve">加工后成品重量（公斤）
</t>
  </si>
  <si>
    <r>
      <rPr>
        <sz val="12"/>
        <rFont val="仿宋"/>
        <charset val="134"/>
      </rPr>
      <t xml:space="preserve">本体材料单价
（元/公斤）
</t>
    </r>
    <r>
      <rPr>
        <sz val="12"/>
        <color rgb="FFFF0000"/>
        <rFont val="仿宋"/>
        <charset val="134"/>
      </rPr>
      <t>B</t>
    </r>
  </si>
  <si>
    <r>
      <rPr>
        <sz val="12"/>
        <rFont val="仿宋"/>
        <charset val="134"/>
      </rPr>
      <t xml:space="preserve">制作费用
（元）
</t>
    </r>
    <r>
      <rPr>
        <sz val="12"/>
        <color rgb="FFFF0000"/>
        <rFont val="仿宋"/>
        <charset val="134"/>
      </rPr>
      <t>C</t>
    </r>
  </si>
  <si>
    <r>
      <rPr>
        <sz val="12"/>
        <rFont val="仿宋"/>
        <charset val="134"/>
      </rPr>
      <t xml:space="preserve">新制费用（元）
</t>
    </r>
    <r>
      <rPr>
        <sz val="12"/>
        <color rgb="FFFF0000"/>
        <rFont val="仿宋"/>
        <charset val="134"/>
      </rPr>
      <t>D=A*B+C</t>
    </r>
  </si>
  <si>
    <r>
      <rPr>
        <sz val="12"/>
        <rFont val="仿宋"/>
        <charset val="134"/>
      </rPr>
      <t xml:space="preserve">新制首次寿命(件)
</t>
    </r>
    <r>
      <rPr>
        <sz val="12"/>
        <color rgb="FFFF0000"/>
        <rFont val="仿宋"/>
        <charset val="134"/>
      </rPr>
      <t>E</t>
    </r>
  </si>
  <si>
    <r>
      <rPr>
        <sz val="12"/>
        <rFont val="仿宋"/>
        <charset val="134"/>
      </rPr>
      <t xml:space="preserve">返修一次费用（元）
</t>
    </r>
    <r>
      <rPr>
        <sz val="12"/>
        <color rgb="FFFF0000"/>
        <rFont val="仿宋"/>
        <charset val="134"/>
      </rPr>
      <t>F</t>
    </r>
  </si>
  <si>
    <r>
      <rPr>
        <sz val="12"/>
        <rFont val="仿宋"/>
        <charset val="134"/>
      </rPr>
      <t xml:space="preserve">可返修次数（次）
</t>
    </r>
    <r>
      <rPr>
        <sz val="12"/>
        <color rgb="FFFF0000"/>
        <rFont val="仿宋"/>
        <charset val="134"/>
      </rPr>
      <t>H</t>
    </r>
  </si>
  <si>
    <r>
      <rPr>
        <sz val="12"/>
        <rFont val="仿宋"/>
        <charset val="134"/>
      </rPr>
      <t xml:space="preserve">返修一次寿命
（件）
</t>
    </r>
    <r>
      <rPr>
        <sz val="12"/>
        <color rgb="FFFF0000"/>
        <rFont val="仿宋"/>
        <charset val="134"/>
      </rPr>
      <t>I</t>
    </r>
  </si>
  <si>
    <r>
      <rPr>
        <sz val="12"/>
        <rFont val="仿宋"/>
        <charset val="134"/>
      </rPr>
      <t xml:space="preserve">残值（元）
</t>
    </r>
    <r>
      <rPr>
        <sz val="12"/>
        <color rgb="FFFF0000"/>
        <rFont val="仿宋"/>
        <charset val="134"/>
      </rPr>
      <t>G</t>
    </r>
  </si>
  <si>
    <r>
      <rPr>
        <sz val="12"/>
        <rFont val="仿宋"/>
        <charset val="134"/>
      </rPr>
      <t xml:space="preserve">产品摊配额
(元/件）
</t>
    </r>
    <r>
      <rPr>
        <sz val="12"/>
        <color rgb="FFFF0000"/>
        <rFont val="仿宋"/>
        <charset val="134"/>
      </rPr>
      <t>K=（D+F*H)/(E+I*H)</t>
    </r>
  </si>
  <si>
    <t xml:space="preserve">刀具名称
</t>
  </si>
  <si>
    <t xml:space="preserve">刀具型号
</t>
  </si>
  <si>
    <t xml:space="preserve">刀具品牌
</t>
  </si>
  <si>
    <r>
      <rPr>
        <sz val="12"/>
        <rFont val="仿宋"/>
        <charset val="134"/>
      </rPr>
      <t xml:space="preserve">刀具价格
（元）
</t>
    </r>
    <r>
      <rPr>
        <sz val="12"/>
        <color rgb="FFFF0000"/>
        <rFont val="仿宋"/>
        <charset val="134"/>
      </rPr>
      <t>L</t>
    </r>
  </si>
  <si>
    <r>
      <rPr>
        <sz val="12"/>
        <rFont val="仿宋"/>
        <charset val="134"/>
      </rPr>
      <t xml:space="preserve">刀具寿命(件)
</t>
    </r>
    <r>
      <rPr>
        <sz val="12"/>
        <color rgb="FFFF0000"/>
        <rFont val="仿宋"/>
        <charset val="134"/>
      </rPr>
      <t>M</t>
    </r>
  </si>
  <si>
    <r>
      <rPr>
        <sz val="12"/>
        <rFont val="仿宋"/>
        <charset val="134"/>
      </rPr>
      <t xml:space="preserve">刀具装夹单次用量
</t>
    </r>
    <r>
      <rPr>
        <sz val="12"/>
        <color rgb="FFFF0000"/>
        <rFont val="仿宋"/>
        <charset val="134"/>
      </rPr>
      <t>N</t>
    </r>
  </si>
  <si>
    <r>
      <rPr>
        <sz val="12"/>
        <rFont val="仿宋"/>
        <charset val="134"/>
      </rPr>
      <t xml:space="preserve">产品摊配额(元/件）
</t>
    </r>
    <r>
      <rPr>
        <sz val="12"/>
        <color rgb="FFFF0000"/>
        <rFont val="仿宋"/>
        <charset val="134"/>
      </rPr>
      <t>O=L*N/M</t>
    </r>
  </si>
  <si>
    <t>锻造</t>
  </si>
  <si>
    <t>预锻模</t>
  </si>
  <si>
    <t>5CrNiMo</t>
  </si>
  <si>
    <t>/</t>
  </si>
  <si>
    <t>P20</t>
  </si>
  <si>
    <t>铣排气口面</t>
  </si>
  <si>
    <t>铣夹具</t>
  </si>
  <si>
    <t>45#</t>
  </si>
  <si>
    <t>刀片</t>
  </si>
  <si>
    <t xml:space="preserve">SCMT09T308-F2 TK2000 </t>
  </si>
  <si>
    <t>山高</t>
  </si>
  <si>
    <t>工装模具/刀具费合计：</t>
  </si>
  <si>
    <r>
      <rPr>
        <sz val="11"/>
        <color theme="1"/>
        <rFont val="仿宋"/>
        <charset val="134"/>
      </rPr>
  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</t>
    </r>
    <r>
      <rPr>
        <sz val="11"/>
        <color rgb="FFFF0000"/>
        <rFont val="仿宋"/>
        <charset val="134"/>
      </rPr>
      <t>只填写易消耗的“刀片、钻头、锪刀、丝锥”等价格分摊，刀杆、刀盘、刀座等费用不要填写（此项在制造费用里统一体现）</t>
    </r>
    <r>
      <rPr>
        <sz val="11"/>
        <color theme="1"/>
        <rFont val="仿宋"/>
        <charset val="134"/>
      </rPr>
      <t xml:space="preserve">；
      </t>
    </r>
    <r>
      <rPr>
        <sz val="11"/>
        <color rgb="FFFF0000"/>
        <rFont val="仿宋"/>
        <charset val="134"/>
      </rPr>
      <t>6、参照示例填写；</t>
    </r>
  </si>
  <si>
    <t>（第5页，共7页）</t>
  </si>
  <si>
    <t>运输成本表</t>
  </si>
  <si>
    <t>工厂所在地</t>
  </si>
  <si>
    <t>工厂名称:</t>
  </si>
  <si>
    <t>工厂地址:</t>
  </si>
  <si>
    <t>运输成本（适用于按重量计算的产品）</t>
  </si>
  <si>
    <t>运输路线起点</t>
  </si>
  <si>
    <t>运输线路终点</t>
  </si>
  <si>
    <t>运输方式</t>
  </si>
  <si>
    <t>运输公里数
(km)</t>
  </si>
  <si>
    <t>吨公里单价
(元/km/吨)</t>
  </si>
  <si>
    <t>吨公里单价计算来源及计算方式</t>
  </si>
  <si>
    <t>单件产品实际重量
(kg)</t>
  </si>
  <si>
    <t>单件运输成本
（元）</t>
  </si>
  <si>
    <t>…</t>
  </si>
  <si>
    <t>合计1</t>
  </si>
  <si>
    <t>运输成本（适用于按体积计算的产品）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</si>
  <si>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）)</t>
    </r>
  </si>
  <si>
    <t>立方米公里单价计算来源及计算方式</t>
  </si>
  <si>
    <r>
      <rPr>
        <sz val="12"/>
        <rFont val="仿宋"/>
        <charset val="134"/>
      </rPr>
      <t>单件产品实际体积
(m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)</t>
    </r>
  </si>
  <si>
    <t>河北黄骅</t>
  </si>
  <si>
    <t>山东章丘</t>
  </si>
  <si>
    <t>4.2米货车</t>
  </si>
  <si>
    <t>1600/E15/1200/H15</t>
  </si>
  <si>
    <t>仓储费</t>
  </si>
  <si>
    <t>32.8*0.015</t>
  </si>
  <si>
    <t>合计2</t>
  </si>
  <si>
    <t>说明：1、运输路线起始点要具体到装卸地点地址；2、吨/立方米公里单价填写数据要说明计算来源及计算方式；3、按照产品适合的运输费用计算方式（重量/体积）在不同栏位填写即可。</t>
  </si>
  <si>
    <t>（第7页，共7页）</t>
  </si>
  <si>
    <t>采购单位</t>
  </si>
  <si>
    <t>供应商</t>
  </si>
  <si>
    <t>产品图号</t>
  </si>
  <si>
    <t>现执行价格</t>
  </si>
  <si>
    <t>价格类别</t>
  </si>
  <si>
    <t>总价</t>
  </si>
  <si>
    <t>1、制造成本 成本项目</t>
  </si>
  <si>
    <t>制造成本小计</t>
  </si>
  <si>
    <t>期间费用小计</t>
  </si>
  <si>
    <t>产品净重</t>
  </si>
  <si>
    <t>供方填表人</t>
  </si>
  <si>
    <t>填表人电话</t>
  </si>
  <si>
    <t>供应商报价</t>
  </si>
  <si>
    <t>此表供应商不需要单独填写，所有数据自动从前面表格引用。</t>
  </si>
  <si>
    <t>此图片为02.01.01.175镜片发票</t>
  </si>
  <si>
    <t>此图片为02.01.06.225气泡袋发票</t>
  </si>
  <si>
    <t>此图片为02.01.07.289内六角发票</t>
  </si>
  <si>
    <t>此图片为02.01.04.349镜座发票</t>
  </si>
  <si>
    <t>此图片为02.01.06.369标签发票</t>
  </si>
  <si>
    <t>此图片为02.01.07.241平垫发票</t>
  </si>
  <si>
    <t>此图片为02.01.04.033和02.01.04.034发票</t>
  </si>
  <si>
    <t>此图片为原材料ABS757发票</t>
  </si>
  <si>
    <t>此图片为02.01.05.094弹簧发票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</si>
</sst>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);[Red]\(0\)"/>
    <numFmt numFmtId="178" formatCode="_(* #,##0.00_);_(* \(#,##0.00\);_(* &quot;-&quot;??_);_(@_)"/>
    <numFmt numFmtId="179" formatCode="0.00_ "/>
    <numFmt numFmtId="180" formatCode="0_ "/>
    <numFmt numFmtId="181" formatCode="yyyy&quot;年&quot;m&quot;月&quot;;@"/>
    <numFmt numFmtId="182" formatCode="0.0"/>
  </numFmts>
  <fonts count="7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0"/>
      <name val="宋体"/>
      <charset val="134"/>
    </font>
    <font>
      <sz val="11"/>
      <color theme="1"/>
      <name val="仿宋"/>
      <charset val="134"/>
    </font>
    <font>
      <b/>
      <sz val="20"/>
      <name val="仿宋"/>
      <charset val="134"/>
    </font>
    <font>
      <b/>
      <sz val="18"/>
      <name val="仿宋"/>
      <charset val="134"/>
    </font>
    <font>
      <sz val="10"/>
      <name val="宋体"/>
      <charset val="134"/>
      <scheme val="minor"/>
    </font>
    <font>
      <b/>
      <sz val="12"/>
      <color rgb="FFFF0000"/>
      <name val="仿宋"/>
      <charset val="134"/>
    </font>
    <font>
      <b/>
      <sz val="11"/>
      <color rgb="FFFF0000"/>
      <name val="仿宋"/>
      <charset val="134"/>
    </font>
    <font>
      <b/>
      <sz val="9"/>
      <color rgb="FFFF0000"/>
      <name val="Microsoft YaHei"/>
      <charset val="134"/>
    </font>
    <font>
      <sz val="18"/>
      <name val="华文中宋"/>
      <charset val="134"/>
    </font>
    <font>
      <sz val="14"/>
      <name val="仿宋"/>
      <charset val="134"/>
    </font>
    <font>
      <sz val="10"/>
      <name val="Times New Roman"/>
      <charset val="134"/>
    </font>
    <font>
      <sz val="20"/>
      <color rgb="FFFF0000"/>
      <name val="华文中宋"/>
      <charset val="134"/>
    </font>
    <font>
      <sz val="12"/>
      <name val="华文中宋"/>
      <charset val="134"/>
    </font>
    <font>
      <sz val="18"/>
      <color rgb="FFFF0000"/>
      <name val="华文中宋"/>
      <charset val="134"/>
    </font>
    <font>
      <sz val="10"/>
      <name val="Arial"/>
      <charset val="134"/>
    </font>
    <font>
      <sz val="12"/>
      <name val="宋体"/>
      <charset val="134"/>
    </font>
    <font>
      <b/>
      <sz val="20"/>
      <color rgb="FFFF000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2"/>
      <name val="Times New Roman"/>
      <charset val="134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b/>
      <sz val="10"/>
      <color rgb="FFFF0000"/>
      <name val="仿宋"/>
      <charset val="134"/>
    </font>
    <font>
      <b/>
      <sz val="11"/>
      <color rgb="FFFF0000"/>
      <name val="宋体"/>
      <charset val="134"/>
      <scheme val="minor"/>
    </font>
    <font>
      <b/>
      <sz val="14"/>
      <name val="仿宋"/>
      <charset val="134"/>
    </font>
    <font>
      <b/>
      <sz val="10"/>
      <name val="仿宋"/>
      <charset val="134"/>
    </font>
    <font>
      <sz val="22"/>
      <color rgb="FFFF0000"/>
      <name val="仿宋"/>
      <charset val="134"/>
    </font>
    <font>
      <sz val="20"/>
      <color rgb="FFFF0000"/>
      <name val="仿宋"/>
      <charset val="134"/>
    </font>
    <font>
      <sz val="10"/>
      <color theme="1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indexed="8"/>
      <name val="Arial Narrow"/>
      <charset val="134"/>
    </font>
    <font>
      <sz val="11"/>
      <name val="宋体"/>
      <charset val="134"/>
      <scheme val="minor"/>
    </font>
    <font>
      <sz val="18"/>
      <color theme="1"/>
      <name val="仿宋"/>
      <charset val="134"/>
    </font>
    <font>
      <b/>
      <sz val="14"/>
      <color rgb="FFFF0000"/>
      <name val="仿宋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134"/>
    </font>
    <font>
      <b/>
      <sz val="11"/>
      <color theme="1"/>
      <name val="宋体"/>
      <charset val="0"/>
      <scheme val="minor"/>
    </font>
    <font>
      <vertAlign val="superscript"/>
      <sz val="12"/>
      <name val="仿宋"/>
      <charset val="134"/>
    </font>
    <font>
      <sz val="12"/>
      <color rgb="FFFF0000"/>
      <name val="仿宋"/>
      <charset val="134"/>
    </font>
    <font>
      <sz val="11"/>
      <color rgb="FFFF0000"/>
      <name val="仿宋"/>
      <charset val="134"/>
    </font>
    <font>
      <sz val="14"/>
      <color rgb="FFFF0000"/>
      <name val="仿宋"/>
      <charset val="134"/>
    </font>
    <font>
      <vertAlign val="superscript"/>
      <sz val="12"/>
      <name val="Times New Roman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3" fillId="8" borderId="4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0" fillId="0" borderId="0"/>
    <xf numFmtId="9" fontId="50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20" fillId="0" borderId="0"/>
    <xf numFmtId="0" fontId="0" fillId="34" borderId="48" applyNumberFormat="0" applyFont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9" fillId="0" borderId="0">
      <alignment vertical="top"/>
    </xf>
    <xf numFmtId="0" fontId="61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59" fillId="0" borderId="45" applyNumberFormat="0" applyFill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66" fillId="0" borderId="45" applyNumberFormat="0" applyFill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60" fillId="0" borderId="46" applyNumberFormat="0" applyFill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13" borderId="44" applyNumberFormat="0" applyAlignment="0" applyProtection="0">
      <alignment vertical="center"/>
    </xf>
    <xf numFmtId="0" fontId="65" fillId="13" borderId="42" applyNumberFormat="0" applyAlignment="0" applyProtection="0">
      <alignment vertical="center"/>
    </xf>
    <xf numFmtId="0" fontId="64" fillId="27" borderId="47" applyNumberFormat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0" borderId="43" applyNumberFormat="0" applyFill="0" applyAlignment="0" applyProtection="0">
      <alignment vertical="center"/>
    </xf>
    <xf numFmtId="0" fontId="70" fillId="0" borderId="49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20" fillId="0" borderId="0"/>
    <xf numFmtId="0" fontId="51" fillId="33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20" fillId="0" borderId="0"/>
    <xf numFmtId="0" fontId="51" fillId="26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20" fillId="0" borderId="0"/>
    <xf numFmtId="0" fontId="56" fillId="28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20" fillId="0" borderId="0"/>
    <xf numFmtId="0" fontId="56" fillId="11" borderId="0" applyNumberFormat="0" applyBorder="0" applyAlignment="0" applyProtection="0">
      <alignment vertical="center"/>
    </xf>
    <xf numFmtId="0" fontId="20" fillId="0" borderId="0"/>
    <xf numFmtId="0" fontId="51" fillId="5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20" fillId="0" borderId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20" fillId="0" borderId="0"/>
  </cellStyleXfs>
  <cellXfs count="4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ont="1">
      <alignment vertical="center"/>
    </xf>
    <xf numFmtId="17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54" applyNumberFormat="1" applyFont="1" applyFill="1" applyBorder="1" applyAlignment="1" applyProtection="1">
      <alignment horizontal="center" vertical="center" wrapText="1"/>
    </xf>
    <xf numFmtId="176" fontId="4" fillId="2" borderId="1" xfId="54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54" applyNumberFormat="1" applyFont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3" borderId="3" xfId="6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3" borderId="4" xfId="6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Protection="1">
      <alignment vertical="center"/>
    </xf>
    <xf numFmtId="0" fontId="6" fillId="0" borderId="0" xfId="0" applyFont="1" applyProtection="1">
      <alignment vertical="center"/>
      <protection locked="0"/>
    </xf>
    <xf numFmtId="0" fontId="7" fillId="3" borderId="0" xfId="6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4" fillId="3" borderId="8" xfId="60" applyNumberFormat="1" applyFont="1" applyFill="1" applyBorder="1" applyAlignment="1" applyProtection="1">
      <alignment horizontal="left" vertical="center"/>
      <protection locked="0"/>
    </xf>
    <xf numFmtId="0" fontId="4" fillId="3" borderId="4" xfId="60" applyNumberFormat="1" applyFont="1" applyFill="1" applyBorder="1" applyAlignment="1" applyProtection="1">
      <alignment horizontal="left" vertical="center"/>
      <protection locked="0"/>
    </xf>
    <xf numFmtId="0" fontId="4" fillId="3" borderId="9" xfId="60" applyNumberFormat="1" applyFont="1" applyFill="1" applyBorder="1" applyAlignment="1" applyProtection="1">
      <alignment horizontal="center" vertical="center"/>
      <protection locked="0"/>
    </xf>
    <xf numFmtId="0" fontId="4" fillId="3" borderId="10" xfId="60" applyNumberFormat="1" applyFont="1" applyFill="1" applyBorder="1" applyAlignment="1" applyProtection="1">
      <alignment horizontal="center" vertical="center"/>
      <protection locked="0"/>
    </xf>
    <xf numFmtId="0" fontId="4" fillId="3" borderId="11" xfId="60" applyNumberFormat="1" applyFont="1" applyFill="1" applyBorder="1" applyAlignment="1" applyProtection="1">
      <alignment horizontal="left" vertical="center"/>
      <protection locked="0"/>
    </xf>
    <xf numFmtId="0" fontId="4" fillId="3" borderId="1" xfId="60" applyNumberFormat="1" applyFont="1" applyFill="1" applyBorder="1" applyAlignment="1" applyProtection="1">
      <alignment vertical="center"/>
      <protection locked="0"/>
    </xf>
    <xf numFmtId="0" fontId="4" fillId="3" borderId="5" xfId="60" applyNumberFormat="1" applyFont="1" applyFill="1" applyBorder="1" applyAlignment="1" applyProtection="1">
      <alignment horizontal="center" vertical="center"/>
      <protection locked="0"/>
    </xf>
    <xf numFmtId="0" fontId="4" fillId="3" borderId="6" xfId="60" applyNumberFormat="1" applyFont="1" applyFill="1" applyBorder="1" applyAlignment="1" applyProtection="1">
      <alignment horizontal="center" vertical="center"/>
      <protection locked="0"/>
    </xf>
    <xf numFmtId="0" fontId="4" fillId="3" borderId="11" xfId="6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60" applyNumberFormat="1" applyFont="1" applyFill="1" applyBorder="1" applyAlignment="1" applyProtection="1">
      <alignment horizontal="center" vertical="center"/>
      <protection locked="0"/>
    </xf>
    <xf numFmtId="0" fontId="4" fillId="3" borderId="1" xfId="6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60" applyNumberFormat="1" applyFont="1" applyFill="1" applyBorder="1" applyAlignment="1" applyProtection="1">
      <alignment horizontal="center"/>
      <protection locked="0"/>
    </xf>
    <xf numFmtId="0" fontId="4" fillId="3" borderId="1" xfId="60" applyNumberFormat="1" applyFont="1" applyFill="1" applyBorder="1" applyProtection="1">
      <protection locked="0"/>
    </xf>
    <xf numFmtId="0" fontId="4" fillId="3" borderId="5" xfId="60" applyNumberFormat="1" applyFont="1" applyFill="1" applyBorder="1" applyAlignment="1" applyProtection="1">
      <alignment horizontal="center"/>
      <protection locked="0"/>
    </xf>
    <xf numFmtId="0" fontId="4" fillId="3" borderId="7" xfId="6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Protection="1">
      <alignment vertical="center"/>
      <protection locked="0"/>
    </xf>
    <xf numFmtId="0" fontId="4" fillId="3" borderId="12" xfId="60" applyNumberFormat="1" applyFont="1" applyFill="1" applyBorder="1" applyProtection="1"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3" borderId="13" xfId="60" applyNumberFormat="1" applyFont="1" applyFill="1" applyBorder="1" applyAlignment="1" applyProtection="1">
      <alignment horizontal="center" vertical="center"/>
      <protection locked="0"/>
    </xf>
    <xf numFmtId="0" fontId="4" fillId="3" borderId="14" xfId="60" applyNumberFormat="1" applyFont="1" applyFill="1" applyBorder="1" applyAlignment="1" applyProtection="1">
      <alignment horizontal="center" vertical="center"/>
      <protection locked="0"/>
    </xf>
    <xf numFmtId="0" fontId="4" fillId="3" borderId="15" xfId="60" applyNumberFormat="1" applyFont="1" applyFill="1" applyBorder="1" applyAlignment="1" applyProtection="1">
      <alignment horizontal="center" vertical="center" wrapText="1"/>
      <protection locked="0"/>
    </xf>
    <xf numFmtId="0" fontId="4" fillId="3" borderId="15" xfId="60" applyNumberFormat="1" applyFont="1" applyFill="1" applyBorder="1" applyAlignment="1" applyProtection="1">
      <alignment horizontal="center" vertical="center"/>
    </xf>
    <xf numFmtId="0" fontId="4" fillId="3" borderId="15" xfId="60" applyNumberFormat="1" applyFont="1" applyFill="1" applyBorder="1" applyAlignment="1" applyProtection="1">
      <alignment horizontal="center" vertical="center"/>
      <protection locked="0"/>
    </xf>
    <xf numFmtId="0" fontId="4" fillId="3" borderId="15" xfId="60" applyNumberFormat="1" applyFont="1" applyFill="1" applyBorder="1" applyAlignment="1" applyProtection="1">
      <alignment horizontal="center"/>
    </xf>
    <xf numFmtId="0" fontId="4" fillId="3" borderId="12" xfId="6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alignment vertical="center"/>
      <protection locked="0"/>
    </xf>
    <xf numFmtId="179" fontId="6" fillId="0" borderId="0" xfId="0" applyNumberFormat="1" applyFont="1" applyProtection="1">
      <alignment vertical="center"/>
      <protection locked="0"/>
    </xf>
    <xf numFmtId="177" fontId="6" fillId="0" borderId="0" xfId="0" applyNumberFormat="1" applyFont="1" applyProtection="1">
      <alignment vertical="center"/>
      <protection locked="0"/>
    </xf>
    <xf numFmtId="0" fontId="8" fillId="0" borderId="10" xfId="54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4" fillId="0" borderId="5" xfId="54" applyNumberFormat="1" applyFont="1" applyBorder="1" applyAlignment="1" applyProtection="1">
      <alignment horizontal="center" vertical="center"/>
    </xf>
    <xf numFmtId="0" fontId="4" fillId="0" borderId="6" xfId="54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9" fillId="2" borderId="1" xfId="63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1" applyNumberFormat="1" applyFont="1" applyFill="1" applyBorder="1" applyAlignment="1" applyProtection="1">
      <alignment horizontal="center" vertical="center"/>
      <protection locked="0"/>
    </xf>
    <xf numFmtId="0" fontId="10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4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4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180" fontId="8" fillId="0" borderId="10" xfId="54" applyNumberFormat="1" applyFont="1" applyFill="1" applyBorder="1" applyAlignment="1" applyProtection="1">
      <alignment horizontal="center" vertical="center"/>
      <protection locked="0"/>
    </xf>
    <xf numFmtId="180" fontId="1" fillId="0" borderId="1" xfId="0" applyNumberFormat="1" applyFont="1" applyBorder="1" applyAlignment="1" applyProtection="1">
      <alignment horizontal="center" vertical="center"/>
    </xf>
    <xf numFmtId="180" fontId="4" fillId="0" borderId="6" xfId="54" applyNumberFormat="1" applyFont="1" applyBorder="1" applyAlignment="1" applyProtection="1">
      <alignment horizontal="center" vertical="center"/>
    </xf>
    <xf numFmtId="180" fontId="1" fillId="0" borderId="6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179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61" applyNumberFormat="1" applyFont="1" applyFill="1" applyBorder="1" applyAlignment="1" applyProtection="1">
      <alignment horizontal="center" vertical="center"/>
      <protection locked="0"/>
    </xf>
    <xf numFmtId="177" fontId="10" fillId="0" borderId="1" xfId="61" applyNumberFormat="1" applyFont="1" applyFill="1" applyBorder="1" applyAlignment="1" applyProtection="1">
      <alignment horizontal="center" vertical="center"/>
      <protection locked="0"/>
    </xf>
    <xf numFmtId="179" fontId="10" fillId="0" borderId="1" xfId="61" applyNumberFormat="1" applyFont="1" applyFill="1" applyBorder="1" applyAlignment="1" applyProtection="1">
      <alignment horizontal="center" vertical="center"/>
    </xf>
    <xf numFmtId="179" fontId="4" fillId="0" borderId="1" xfId="61" applyNumberFormat="1" applyFont="1" applyFill="1" applyBorder="1" applyAlignment="1" applyProtection="1">
      <alignment horizontal="center" vertical="center"/>
      <protection locked="0"/>
    </xf>
    <xf numFmtId="177" fontId="4" fillId="0" borderId="1" xfId="61" applyNumberFormat="1" applyFont="1" applyFill="1" applyBorder="1" applyAlignment="1" applyProtection="1">
      <alignment horizontal="center" vertical="center"/>
      <protection locked="0"/>
    </xf>
    <xf numFmtId="179" fontId="4" fillId="0" borderId="1" xfId="61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Border="1" applyAlignment="1" applyProtection="1">
      <alignment vertical="center"/>
      <protection locked="0"/>
    </xf>
    <xf numFmtId="180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79" fontId="1" fillId="0" borderId="5" xfId="0" applyNumberFormat="1" applyFont="1" applyBorder="1" applyAlignment="1" applyProtection="1">
      <alignment horizontal="center" vertical="center"/>
    </xf>
    <xf numFmtId="180" fontId="6" fillId="0" borderId="12" xfId="0" applyNumberFormat="1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  <protection locked="0"/>
    </xf>
    <xf numFmtId="179" fontId="11" fillId="0" borderId="4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179" fontId="6" fillId="0" borderId="4" xfId="0" applyNumberFormat="1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</xf>
    <xf numFmtId="179" fontId="6" fillId="0" borderId="1" xfId="0" applyNumberFormat="1" applyFont="1" applyBorder="1" applyProtection="1">
      <alignment vertical="center"/>
      <protection locked="0"/>
    </xf>
    <xf numFmtId="179" fontId="1" fillId="0" borderId="6" xfId="0" applyNumberFormat="1" applyFont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13" fillId="3" borderId="0" xfId="60" applyFont="1" applyFill="1" applyBorder="1" applyAlignment="1" applyProtection="1">
      <alignment horizontal="center" vertical="center" wrapText="1"/>
      <protection locked="0"/>
    </xf>
    <xf numFmtId="0" fontId="14" fillId="3" borderId="16" xfId="60" applyFont="1" applyFill="1" applyBorder="1" applyAlignment="1" applyProtection="1">
      <alignment horizontal="center" vertical="center" wrapText="1"/>
      <protection locked="0"/>
    </xf>
    <xf numFmtId="0" fontId="15" fillId="3" borderId="0" xfId="60" applyFont="1" applyFill="1" applyBorder="1" applyAlignment="1" applyProtection="1">
      <alignment vertical="center" wrapText="1"/>
      <protection locked="0"/>
    </xf>
    <xf numFmtId="0" fontId="14" fillId="3" borderId="16" xfId="60" applyFont="1" applyFill="1" applyBorder="1" applyAlignment="1" applyProtection="1">
      <alignment horizontal="left" vertical="center" wrapText="1"/>
      <protection locked="0"/>
    </xf>
    <xf numFmtId="0" fontId="16" fillId="0" borderId="17" xfId="60" applyNumberFormat="1" applyFont="1" applyFill="1" applyBorder="1" applyAlignment="1" applyProtection="1">
      <alignment vertical="top" wrapText="1"/>
      <protection locked="0"/>
    </xf>
    <xf numFmtId="0" fontId="0" fillId="0" borderId="18" xfId="60" applyNumberFormat="1" applyFont="1" applyFill="1" applyBorder="1" applyAlignment="1" applyProtection="1">
      <alignment vertical="top" wrapText="1"/>
      <protection locked="0"/>
    </xf>
    <xf numFmtId="0" fontId="0" fillId="0" borderId="19" xfId="60" applyNumberFormat="1" applyFont="1" applyFill="1" applyBorder="1" applyAlignment="1" applyProtection="1">
      <alignment vertical="top" wrapText="1"/>
      <protection locked="0"/>
    </xf>
    <xf numFmtId="0" fontId="17" fillId="0" borderId="0" xfId="60" applyFont="1" applyFill="1" applyAlignment="1" applyProtection="1">
      <alignment vertical="center" wrapText="1"/>
      <protection locked="0"/>
    </xf>
    <xf numFmtId="0" fontId="18" fillId="0" borderId="17" xfId="60" applyNumberFormat="1" applyFont="1" applyFill="1" applyBorder="1" applyAlignment="1" applyProtection="1">
      <alignment vertical="top" wrapText="1"/>
      <protection locked="0"/>
    </xf>
    <xf numFmtId="0" fontId="17" fillId="0" borderId="18" xfId="60" applyNumberFormat="1" applyFont="1" applyFill="1" applyBorder="1" applyAlignment="1" applyProtection="1">
      <alignment vertical="top" wrapText="1"/>
      <protection locked="0"/>
    </xf>
    <xf numFmtId="0" fontId="17" fillId="0" borderId="20" xfId="60" applyNumberFormat="1" applyFont="1" applyFill="1" applyBorder="1" applyAlignment="1" applyProtection="1">
      <alignment vertical="top" wrapText="1"/>
      <protection locked="0"/>
    </xf>
    <xf numFmtId="0" fontId="0" fillId="0" borderId="0" xfId="60" applyNumberFormat="1" applyFont="1" applyFill="1" applyAlignment="1" applyProtection="1">
      <alignment vertical="top" wrapText="1"/>
      <protection locked="0"/>
    </xf>
    <xf numFmtId="0" fontId="0" fillId="0" borderId="21" xfId="60" applyNumberFormat="1" applyFont="1" applyFill="1" applyBorder="1" applyAlignment="1" applyProtection="1">
      <alignment vertical="top" wrapText="1"/>
      <protection locked="0"/>
    </xf>
    <xf numFmtId="0" fontId="17" fillId="0" borderId="0" xfId="60" applyNumberFormat="1" applyFont="1" applyFill="1" applyBorder="1" applyAlignment="1" applyProtection="1">
      <alignment vertical="top" wrapText="1"/>
      <protection locked="0"/>
    </xf>
    <xf numFmtId="0" fontId="17" fillId="0" borderId="22" xfId="60" applyNumberFormat="1" applyFont="1" applyFill="1" applyBorder="1" applyAlignment="1" applyProtection="1">
      <alignment vertical="top" wrapText="1"/>
      <protection locked="0"/>
    </xf>
    <xf numFmtId="0" fontId="17" fillId="0" borderId="23" xfId="60" applyNumberFormat="1" applyFont="1" applyFill="1" applyBorder="1" applyAlignment="1" applyProtection="1">
      <alignment vertical="top" wrapText="1"/>
      <protection locked="0"/>
    </xf>
    <xf numFmtId="0" fontId="17" fillId="0" borderId="24" xfId="60" applyFont="1" applyFill="1" applyBorder="1" applyAlignment="1" applyProtection="1">
      <alignment horizontal="center" vertical="center" wrapText="1"/>
      <protection locked="0"/>
    </xf>
    <xf numFmtId="0" fontId="17" fillId="0" borderId="25" xfId="60" applyFont="1" applyFill="1" applyBorder="1" applyAlignment="1" applyProtection="1">
      <alignment horizontal="center" vertical="center" wrapText="1"/>
      <protection locked="0"/>
    </xf>
    <xf numFmtId="0" fontId="17" fillId="0" borderId="26" xfId="60" applyFont="1" applyFill="1" applyBorder="1" applyAlignment="1" applyProtection="1">
      <alignment horizontal="center" vertical="center" wrapText="1"/>
      <protection locked="0"/>
    </xf>
    <xf numFmtId="0" fontId="17" fillId="0" borderId="11" xfId="60" applyFont="1" applyFill="1" applyBorder="1" applyAlignment="1" applyProtection="1">
      <alignment vertical="center" wrapText="1"/>
      <protection locked="0"/>
    </xf>
    <xf numFmtId="0" fontId="17" fillId="0" borderId="1" xfId="60" applyFont="1" applyFill="1" applyBorder="1" applyAlignment="1" applyProtection="1">
      <alignment horizontal="center" vertical="center" wrapText="1"/>
      <protection locked="0"/>
    </xf>
    <xf numFmtId="0" fontId="17" fillId="0" borderId="15" xfId="60" applyFont="1" applyFill="1" applyBorder="1" applyAlignment="1" applyProtection="1">
      <alignment horizontal="center" vertical="center" wrapText="1"/>
      <protection locked="0"/>
    </xf>
    <xf numFmtId="0" fontId="17" fillId="0" borderId="11" xfId="60" applyFont="1" applyFill="1" applyBorder="1" applyAlignment="1" applyProtection="1">
      <alignment horizontal="center" vertical="center" wrapText="1"/>
      <protection locked="0"/>
    </xf>
    <xf numFmtId="179" fontId="17" fillId="0" borderId="1" xfId="60" applyNumberFormat="1" applyFont="1" applyFill="1" applyBorder="1" applyAlignment="1" applyProtection="1">
      <alignment horizontal="center" vertical="center" wrapText="1"/>
      <protection locked="0"/>
    </xf>
    <xf numFmtId="179" fontId="17" fillId="0" borderId="15" xfId="60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60" applyNumberFormat="1" applyFont="1" applyFill="1" applyBorder="1" applyAlignment="1" applyProtection="1">
      <alignment vertical="top" wrapText="1"/>
      <protection locked="0"/>
    </xf>
    <xf numFmtId="0" fontId="0" fillId="0" borderId="27" xfId="60" applyNumberFormat="1" applyFont="1" applyFill="1" applyBorder="1" applyAlignment="1" applyProtection="1">
      <alignment vertical="top" wrapText="1"/>
      <protection locked="0"/>
    </xf>
    <xf numFmtId="0" fontId="17" fillId="0" borderId="28" xfId="60" applyFont="1" applyFill="1" applyBorder="1" applyAlignment="1" applyProtection="1">
      <alignment horizontal="center" vertical="center" wrapText="1"/>
      <protection locked="0"/>
    </xf>
    <xf numFmtId="179" fontId="17" fillId="0" borderId="29" xfId="60" applyNumberFormat="1" applyFont="1" applyFill="1" applyBorder="1" applyAlignment="1" applyProtection="1">
      <alignment horizontal="center" vertical="center" wrapText="1"/>
      <protection locked="0"/>
    </xf>
    <xf numFmtId="179" fontId="17" fillId="0" borderId="30" xfId="60" applyNumberFormat="1" applyFont="1" applyFill="1" applyBorder="1" applyAlignment="1" applyProtection="1">
      <alignment horizontal="center" vertical="center" wrapText="1"/>
      <protection locked="0"/>
    </xf>
    <xf numFmtId="179" fontId="0" fillId="0" borderId="31" xfId="60" applyNumberFormat="1" applyFont="1" applyFill="1" applyBorder="1" applyAlignment="1" applyProtection="1">
      <alignment horizontal="center" vertical="center"/>
      <protection locked="0"/>
    </xf>
    <xf numFmtId="179" fontId="0" fillId="0" borderId="32" xfId="60" applyNumberFormat="1" applyFont="1" applyFill="1" applyBorder="1" applyAlignment="1" applyProtection="1">
      <alignment horizontal="center" vertical="center"/>
      <protection locked="0"/>
    </xf>
    <xf numFmtId="179" fontId="19" fillId="0" borderId="32" xfId="60" applyNumberFormat="1" applyFont="1" applyFill="1" applyBorder="1" applyAlignment="1" applyProtection="1">
      <alignment horizontal="center" vertical="center" wrapText="1"/>
      <protection locked="0"/>
    </xf>
    <xf numFmtId="179" fontId="5" fillId="0" borderId="32" xfId="60" applyNumberFormat="1" applyFont="1" applyFill="1" applyBorder="1" applyAlignment="1" applyProtection="1">
      <alignment horizontal="center" vertical="center" wrapText="1"/>
      <protection locked="0"/>
    </xf>
    <xf numFmtId="179" fontId="0" fillId="0" borderId="11" xfId="60" applyNumberFormat="1" applyFont="1" applyFill="1" applyBorder="1" applyAlignment="1" applyProtection="1">
      <alignment horizontal="center" vertical="center"/>
      <protection locked="0"/>
    </xf>
    <xf numFmtId="179" fontId="20" fillId="0" borderId="1" xfId="60" applyNumberFormat="1" applyFont="1" applyFill="1" applyBorder="1" applyAlignment="1" applyProtection="1">
      <alignment horizontal="center" vertical="center"/>
      <protection locked="0"/>
    </xf>
    <xf numFmtId="179" fontId="19" fillId="0" borderId="1" xfId="60" applyNumberFormat="1" applyFont="1" applyFill="1" applyBorder="1" applyAlignment="1" applyProtection="1">
      <alignment horizontal="center"/>
      <protection locked="0"/>
    </xf>
    <xf numFmtId="179" fontId="0" fillId="0" borderId="1" xfId="60" applyNumberFormat="1" applyFont="1" applyFill="1" applyBorder="1" applyAlignment="1" applyProtection="1">
      <alignment horizontal="center" vertical="center"/>
      <protection locked="0"/>
    </xf>
    <xf numFmtId="179" fontId="0" fillId="0" borderId="1" xfId="60" applyNumberFormat="1" applyFont="1" applyFill="1" applyBorder="1" applyAlignment="1" applyProtection="1">
      <alignment horizontal="center"/>
      <protection locked="0"/>
    </xf>
    <xf numFmtId="179" fontId="20" fillId="0" borderId="11" xfId="60" applyNumberFormat="1" applyFont="1" applyFill="1" applyBorder="1" applyAlignment="1" applyProtection="1">
      <alignment horizontal="center" vertical="center"/>
      <protection locked="0"/>
    </xf>
    <xf numFmtId="179" fontId="5" fillId="0" borderId="1" xfId="60" applyNumberFormat="1" applyFont="1" applyFill="1" applyBorder="1" applyAlignment="1" applyProtection="1">
      <alignment horizontal="center" vertical="center" wrapText="1"/>
      <protection locked="0"/>
    </xf>
    <xf numFmtId="179" fontId="20" fillId="0" borderId="28" xfId="60" applyNumberFormat="1" applyFont="1" applyFill="1" applyBorder="1" applyAlignment="1" applyProtection="1">
      <alignment horizontal="center" vertical="center"/>
      <protection locked="0"/>
    </xf>
    <xf numFmtId="179" fontId="0" fillId="0" borderId="29" xfId="60" applyNumberFormat="1" applyFont="1" applyFill="1" applyBorder="1" applyAlignment="1" applyProtection="1">
      <alignment horizontal="center" vertical="center"/>
      <protection locked="0"/>
    </xf>
    <xf numFmtId="179" fontId="19" fillId="0" borderId="29" xfId="60" applyNumberFormat="1" applyFont="1" applyFill="1" applyBorder="1" applyAlignment="1" applyProtection="1">
      <alignment horizontal="center"/>
      <protection locked="0"/>
    </xf>
    <xf numFmtId="179" fontId="0" fillId="0" borderId="29" xfId="6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21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17" fillId="0" borderId="19" xfId="60" applyNumberFormat="1" applyFont="1" applyFill="1" applyBorder="1" applyAlignment="1" applyProtection="1">
      <alignment vertical="top" wrapText="1"/>
      <protection locked="0"/>
    </xf>
    <xf numFmtId="0" fontId="17" fillId="0" borderId="21" xfId="60" applyNumberFormat="1" applyFont="1" applyFill="1" applyBorder="1" applyAlignment="1" applyProtection="1">
      <alignment vertical="top" wrapText="1"/>
      <protection locked="0"/>
    </xf>
    <xf numFmtId="0" fontId="17" fillId="0" borderId="27" xfId="60" applyNumberFormat="1" applyFont="1" applyFill="1" applyBorder="1" applyAlignment="1" applyProtection="1">
      <alignment vertical="top" wrapText="1"/>
      <protection locked="0"/>
    </xf>
    <xf numFmtId="0" fontId="17" fillId="0" borderId="33" xfId="60" applyFont="1" applyFill="1" applyBorder="1" applyAlignment="1" applyProtection="1">
      <alignment horizontal="center" vertical="center" wrapText="1"/>
      <protection locked="0"/>
    </xf>
    <xf numFmtId="179" fontId="17" fillId="0" borderId="32" xfId="60" applyNumberFormat="1" applyFont="1" applyFill="1" applyBorder="1" applyAlignment="1" applyProtection="1">
      <alignment horizontal="center" vertical="center" wrapText="1"/>
      <protection locked="0"/>
    </xf>
    <xf numFmtId="0" fontId="23" fillId="0" borderId="34" xfId="60" applyNumberFormat="1" applyFont="1" applyFill="1" applyBorder="1" applyAlignment="1" applyProtection="1">
      <alignment vertical="center" wrapText="1"/>
      <protection locked="0"/>
    </xf>
    <xf numFmtId="0" fontId="17" fillId="0" borderId="35" xfId="60" applyFont="1" applyFill="1" applyBorder="1" applyAlignment="1" applyProtection="1">
      <alignment horizontal="center" vertical="center" wrapText="1"/>
      <protection locked="0"/>
    </xf>
    <xf numFmtId="0" fontId="17" fillId="0" borderId="7" xfId="60" applyFont="1" applyFill="1" applyBorder="1" applyAlignment="1" applyProtection="1">
      <alignment horizontal="center" vertical="center" wrapText="1"/>
      <protection locked="0"/>
    </xf>
    <xf numFmtId="0" fontId="23" fillId="0" borderId="15" xfId="60" applyNumberFormat="1" applyFont="1" applyFill="1" applyBorder="1" applyAlignment="1" applyProtection="1">
      <alignment vertical="center" wrapText="1"/>
      <protection locked="0"/>
    </xf>
    <xf numFmtId="0" fontId="17" fillId="0" borderId="36" xfId="60" applyFont="1" applyFill="1" applyBorder="1" applyAlignment="1" applyProtection="1">
      <alignment horizontal="center" vertical="center" wrapText="1"/>
      <protection locked="0"/>
    </xf>
    <xf numFmtId="0" fontId="17" fillId="0" borderId="37" xfId="60" applyFont="1" applyFill="1" applyBorder="1" applyAlignment="1" applyProtection="1">
      <alignment horizontal="center" vertical="center" wrapText="1"/>
      <protection locked="0"/>
    </xf>
    <xf numFmtId="0" fontId="20" fillId="0" borderId="29" xfId="54" applyBorder="1" applyAlignment="1" applyProtection="1">
      <alignment horizontal="center"/>
      <protection locked="0"/>
    </xf>
    <xf numFmtId="0" fontId="23" fillId="0" borderId="30" xfId="60" applyNumberFormat="1" applyFont="1" applyFill="1" applyBorder="1" applyAlignment="1" applyProtection="1">
      <alignment vertical="center" wrapText="1"/>
      <protection locked="0"/>
    </xf>
    <xf numFmtId="0" fontId="17" fillId="0" borderId="0" xfId="60" applyFont="1" applyFill="1" applyBorder="1" applyAlignment="1" applyProtection="1">
      <alignment vertical="center" wrapText="1"/>
      <protection locked="0"/>
    </xf>
    <xf numFmtId="0" fontId="17" fillId="0" borderId="0" xfId="60" applyFont="1" applyFill="1" applyBorder="1" applyAlignment="1" applyProtection="1">
      <alignment horizontal="right" vertical="center" wrapText="1"/>
      <protection locked="0"/>
    </xf>
    <xf numFmtId="179" fontId="19" fillId="0" borderId="34" xfId="60" applyNumberFormat="1" applyFont="1" applyFill="1" applyBorder="1" applyAlignment="1" applyProtection="1">
      <alignment horizontal="center" vertical="center" wrapText="1"/>
      <protection locked="0"/>
    </xf>
    <xf numFmtId="179" fontId="0" fillId="0" borderId="1" xfId="60" applyNumberFormat="1" applyFont="1" applyFill="1" applyBorder="1" applyAlignment="1" applyProtection="1">
      <alignment horizontal="center"/>
    </xf>
    <xf numFmtId="179" fontId="17" fillId="3" borderId="15" xfId="60" applyNumberFormat="1" applyFont="1" applyFill="1" applyBorder="1" applyAlignment="1" applyProtection="1">
      <alignment vertical="center" wrapText="1"/>
      <protection locked="0"/>
    </xf>
    <xf numFmtId="179" fontId="0" fillId="0" borderId="29" xfId="60" applyNumberFormat="1" applyFont="1" applyFill="1" applyBorder="1" applyAlignment="1" applyProtection="1">
      <alignment horizontal="center"/>
    </xf>
    <xf numFmtId="179" fontId="17" fillId="3" borderId="30" xfId="6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protection locked="0"/>
    </xf>
    <xf numFmtId="0" fontId="24" fillId="2" borderId="0" xfId="0" applyFont="1" applyFill="1" applyProtection="1">
      <alignment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25" fillId="2" borderId="12" xfId="0" applyFont="1" applyFill="1" applyBorder="1" applyAlignment="1" applyProtection="1">
      <alignment horizontal="center" vertical="center"/>
      <protection locked="0"/>
    </xf>
    <xf numFmtId="0" fontId="20" fillId="0" borderId="1" xfId="54" applyFont="1" applyBorder="1" applyAlignment="1" applyProtection="1">
      <alignment horizontal="left" vertical="center"/>
    </xf>
    <xf numFmtId="0" fontId="20" fillId="0" borderId="1" xfId="54" applyFont="1" applyBorder="1" applyAlignment="1" applyProtection="1">
      <alignment horizontal="center" vertical="center"/>
    </xf>
    <xf numFmtId="0" fontId="20" fillId="0" borderId="1" xfId="54" applyFont="1" applyBorder="1" applyAlignment="1" applyProtection="1">
      <alignment vertical="center"/>
    </xf>
    <xf numFmtId="0" fontId="20" fillId="0" borderId="5" xfId="54" applyFont="1" applyBorder="1" applyAlignment="1" applyProtection="1">
      <alignment horizontal="center" vertical="center"/>
    </xf>
    <xf numFmtId="0" fontId="20" fillId="0" borderId="6" xfId="54" applyFont="1" applyBorder="1" applyAlignment="1" applyProtection="1">
      <alignment horizontal="center" vertical="center"/>
    </xf>
    <xf numFmtId="49" fontId="9" fillId="2" borderId="1" xfId="63" applyNumberFormat="1" applyFont="1" applyFill="1" applyBorder="1" applyAlignment="1" applyProtection="1">
      <alignment horizontal="center" vertical="center" wrapText="1"/>
    </xf>
    <xf numFmtId="0" fontId="9" fillId="2" borderId="3" xfId="63" applyFont="1" applyFill="1" applyBorder="1" applyAlignment="1" applyProtection="1">
      <alignment horizontal="center" vertical="center" wrapText="1"/>
    </xf>
    <xf numFmtId="0" fontId="9" fillId="2" borderId="4" xfId="63" applyFont="1" applyFill="1" applyBorder="1" applyAlignment="1" applyProtection="1">
      <alignment horizontal="center" vertical="center" wrapText="1"/>
    </xf>
    <xf numFmtId="49" fontId="26" fillId="2" borderId="1" xfId="63" applyNumberFormat="1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7" fillId="2" borderId="1" xfId="67" applyFont="1" applyFill="1" applyBorder="1" applyAlignment="1" applyProtection="1">
      <alignment horizontal="left" vertical="center" wrapText="1" shrinkToFit="1"/>
    </xf>
    <xf numFmtId="0" fontId="26" fillId="2" borderId="1" xfId="0" applyFont="1" applyFill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horizontal="left" vertical="center" wrapText="1"/>
      <protection locked="0"/>
    </xf>
    <xf numFmtId="0" fontId="29" fillId="0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left" vertical="center" wrapText="1"/>
      <protection locked="0"/>
    </xf>
    <xf numFmtId="0" fontId="30" fillId="2" borderId="1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vertical="center"/>
      <protection locked="0"/>
    </xf>
    <xf numFmtId="0" fontId="20" fillId="0" borderId="5" xfId="54" applyFont="1" applyBorder="1" applyAlignment="1" applyProtection="1">
      <alignment horizontal="left" vertical="center"/>
    </xf>
    <xf numFmtId="0" fontId="20" fillId="0" borderId="6" xfId="54" applyFont="1" applyBorder="1" applyAlignment="1" applyProtection="1">
      <alignment horizontal="left" vertical="center"/>
    </xf>
    <xf numFmtId="0" fontId="20" fillId="0" borderId="7" xfId="54" applyFont="1" applyBorder="1" applyAlignment="1" applyProtection="1">
      <alignment horizontal="center" vertical="center"/>
    </xf>
    <xf numFmtId="0" fontId="20" fillId="0" borderId="7" xfId="54" applyFont="1" applyBorder="1" applyAlignment="1" applyProtection="1">
      <alignment horizontal="left" vertical="center"/>
    </xf>
    <xf numFmtId="0" fontId="5" fillId="3" borderId="1" xfId="60" applyFont="1" applyFill="1" applyBorder="1" applyAlignment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79" fontId="26" fillId="2" borderId="1" xfId="0" applyNumberFormat="1" applyFont="1" applyFill="1" applyBorder="1" applyAlignment="1" applyProtection="1">
      <alignment horizontal="center" vertical="center"/>
    </xf>
    <xf numFmtId="179" fontId="26" fillId="2" borderId="1" xfId="0" applyNumberFormat="1" applyFont="1" applyFill="1" applyBorder="1" applyAlignment="1" applyProtection="1">
      <alignment horizontal="center" vertical="center"/>
      <protection locked="0"/>
    </xf>
    <xf numFmtId="9" fontId="26" fillId="2" borderId="1" xfId="0" applyNumberFormat="1" applyFont="1" applyFill="1" applyBorder="1" applyAlignment="1" applyProtection="1">
      <alignment horizontal="center" vertical="center"/>
      <protection locked="0"/>
    </xf>
    <xf numFmtId="179" fontId="9" fillId="0" borderId="1" xfId="0" applyNumberFormat="1" applyFont="1" applyFill="1" applyBorder="1" applyAlignment="1" applyProtection="1">
      <alignment horizontal="center" vertical="center"/>
      <protection locked="0"/>
    </xf>
    <xf numFmtId="179" fontId="28" fillId="2" borderId="1" xfId="0" applyNumberFormat="1" applyFont="1" applyFill="1" applyBorder="1" applyAlignment="1" applyProtection="1">
      <alignment horizontal="center" vertical="center"/>
    </xf>
    <xf numFmtId="9" fontId="28" fillId="2" borderId="1" xfId="0" applyNumberFormat="1" applyFont="1" applyFill="1" applyBorder="1" applyAlignment="1" applyProtection="1">
      <alignment horizontal="center" vertical="center"/>
      <protection locked="0"/>
    </xf>
    <xf numFmtId="179" fontId="28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68" applyFont="1" applyFill="1" applyBorder="1" applyAlignment="1" applyProtection="1">
      <alignment vertical="center" wrapText="1"/>
      <protection locked="0"/>
    </xf>
    <xf numFmtId="179" fontId="5" fillId="2" borderId="1" xfId="68" applyNumberFormat="1" applyFont="1" applyFill="1" applyBorder="1" applyAlignment="1" applyProtection="1">
      <alignment vertical="center" wrapText="1"/>
    </xf>
    <xf numFmtId="179" fontId="24" fillId="2" borderId="1" xfId="0" applyNumberFormat="1" applyFont="1" applyFill="1" applyBorder="1" applyAlignment="1" applyProtection="1">
      <alignment horizontal="center" vertical="center"/>
    </xf>
    <xf numFmtId="9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center" vertical="center"/>
      <protection locked="0"/>
    </xf>
    <xf numFmtId="0" fontId="26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28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31" fillId="2" borderId="0" xfId="0" applyFont="1" applyFill="1" applyProtection="1">
      <alignment vertical="center"/>
      <protection locked="0"/>
    </xf>
    <xf numFmtId="0" fontId="8" fillId="2" borderId="1" xfId="62" applyFont="1" applyFill="1" applyBorder="1" applyAlignment="1" applyProtection="1">
      <alignment horizontal="center" vertical="center"/>
      <protection locked="0"/>
    </xf>
    <xf numFmtId="0" fontId="4" fillId="0" borderId="5" xfId="54" applyFont="1" applyBorder="1" applyAlignment="1" applyProtection="1">
      <alignment horizontal="left" vertical="center"/>
    </xf>
    <xf numFmtId="0" fontId="4" fillId="0" borderId="7" xfId="54" applyFont="1" applyBorder="1" applyAlignment="1" applyProtection="1">
      <alignment horizontal="left" vertical="center"/>
    </xf>
    <xf numFmtId="0" fontId="4" fillId="0" borderId="5" xfId="54" applyFont="1" applyBorder="1" applyAlignment="1" applyProtection="1">
      <alignment horizontal="center" vertical="center"/>
    </xf>
    <xf numFmtId="0" fontId="4" fillId="0" borderId="7" xfId="54" applyFont="1" applyBorder="1" applyAlignment="1" applyProtection="1">
      <alignment horizontal="center" vertical="center"/>
    </xf>
    <xf numFmtId="0" fontId="4" fillId="0" borderId="1" xfId="54" applyFont="1" applyBorder="1" applyAlignment="1" applyProtection="1">
      <alignment vertical="center"/>
    </xf>
    <xf numFmtId="0" fontId="4" fillId="0" borderId="1" xfId="54" applyFont="1" applyBorder="1" applyAlignment="1" applyProtection="1">
      <alignment horizontal="left" vertical="center"/>
    </xf>
    <xf numFmtId="0" fontId="4" fillId="0" borderId="6" xfId="54" applyFont="1" applyBorder="1" applyAlignment="1" applyProtection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32" fillId="2" borderId="5" xfId="62" applyFont="1" applyFill="1" applyBorder="1" applyAlignment="1" applyProtection="1">
      <alignment horizontal="center" vertical="center" wrapText="1"/>
      <protection locked="0"/>
    </xf>
    <xf numFmtId="0" fontId="32" fillId="2" borderId="6" xfId="62" applyFont="1" applyFill="1" applyBorder="1" applyAlignment="1" applyProtection="1">
      <alignment horizontal="center" vertical="center" wrapText="1"/>
      <protection locked="0"/>
    </xf>
    <xf numFmtId="0" fontId="32" fillId="2" borderId="7" xfId="62" applyFont="1" applyFill="1" applyBorder="1" applyAlignment="1" applyProtection="1">
      <alignment horizontal="center" vertical="center" wrapText="1"/>
      <protection locked="0"/>
    </xf>
    <xf numFmtId="0" fontId="32" fillId="2" borderId="1" xfId="62" applyFont="1" applyFill="1" applyBorder="1" applyAlignment="1" applyProtection="1">
      <alignment horizontal="center" vertical="center" wrapText="1"/>
      <protection locked="0"/>
    </xf>
    <xf numFmtId="0" fontId="32" fillId="2" borderId="5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33" fillId="2" borderId="1" xfId="0" applyFont="1" applyFill="1" applyBorder="1" applyAlignment="1" applyProtection="1">
      <alignment horizontal="left" vertical="center" wrapText="1"/>
      <protection locked="0"/>
    </xf>
    <xf numFmtId="0" fontId="33" fillId="2" borderId="1" xfId="62" applyFont="1" applyFill="1" applyBorder="1" applyAlignment="1" applyProtection="1">
      <alignment horizontal="center" vertical="center" wrapText="1"/>
      <protection locked="0"/>
    </xf>
    <xf numFmtId="0" fontId="33" fillId="2" borderId="1" xfId="62" applyFont="1" applyFill="1" applyBorder="1" applyAlignment="1" applyProtection="1">
      <alignment horizontal="left" vertical="center" wrapText="1"/>
      <protection locked="0"/>
    </xf>
    <xf numFmtId="179" fontId="33" fillId="2" borderId="1" xfId="62" applyNumberFormat="1" applyFont="1" applyFill="1" applyBorder="1" applyAlignment="1" applyProtection="1">
      <alignment horizontal="center" vertical="center" wrapText="1"/>
      <protection locked="0"/>
    </xf>
    <xf numFmtId="181" fontId="33" fillId="2" borderId="1" xfId="62" applyNumberFormat="1" applyFont="1" applyFill="1" applyBorder="1" applyAlignment="1" applyProtection="1">
      <alignment horizontal="center" vertical="center" wrapText="1"/>
      <protection locked="0"/>
    </xf>
    <xf numFmtId="176" fontId="34" fillId="0" borderId="0" xfId="0" applyNumberFormat="1" applyFont="1" applyAlignment="1">
      <alignment horizontal="center" vertical="center"/>
    </xf>
    <xf numFmtId="0" fontId="32" fillId="2" borderId="1" xfId="0" applyFont="1" applyFill="1" applyBorder="1" applyAlignment="1" applyProtection="1">
      <alignment horizontal="left" vertical="center" wrapText="1"/>
      <protection locked="0"/>
    </xf>
    <xf numFmtId="0" fontId="32" fillId="2" borderId="1" xfId="62" applyFont="1" applyFill="1" applyBorder="1" applyAlignment="1" applyProtection="1">
      <alignment horizontal="left" vertical="center" wrapText="1"/>
      <protection locked="0"/>
    </xf>
    <xf numFmtId="179" fontId="32" fillId="2" borderId="1" xfId="62" applyNumberFormat="1" applyFont="1" applyFill="1" applyBorder="1" applyAlignment="1" applyProtection="1">
      <alignment horizontal="center" vertical="center" wrapText="1"/>
      <protection locked="0"/>
    </xf>
    <xf numFmtId="181" fontId="32" fillId="2" borderId="1" xfId="62" applyNumberFormat="1" applyFont="1" applyFill="1" applyBorder="1" applyAlignment="1" applyProtection="1">
      <alignment horizontal="center" vertical="center" wrapText="1"/>
      <protection locked="0"/>
    </xf>
    <xf numFmtId="176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1" xfId="0" applyFont="1" applyFill="1" applyBorder="1" applyProtection="1">
      <alignment vertical="center"/>
      <protection locked="0"/>
    </xf>
    <xf numFmtId="0" fontId="32" fillId="2" borderId="1" xfId="62" applyFont="1" applyFill="1" applyBorder="1" applyAlignment="1" applyProtection="1">
      <alignment vertical="center" wrapText="1"/>
      <protection locked="0"/>
    </xf>
    <xf numFmtId="179" fontId="32" fillId="2" borderId="1" xfId="62" applyNumberFormat="1" applyFont="1" applyFill="1" applyBorder="1" applyAlignment="1" applyProtection="1">
      <alignment vertical="center" wrapText="1"/>
      <protection locked="0"/>
    </xf>
    <xf numFmtId="176" fontId="32" fillId="2" borderId="1" xfId="62" applyNumberFormat="1" applyFont="1" applyFill="1" applyBorder="1" applyAlignment="1" applyProtection="1">
      <alignment vertical="center" wrapText="1"/>
      <protection locked="0"/>
    </xf>
    <xf numFmtId="176" fontId="32" fillId="2" borderId="1" xfId="0" applyNumberFormat="1" applyFont="1" applyFill="1" applyBorder="1" applyProtection="1">
      <alignment vertical="center"/>
      <protection locked="0"/>
    </xf>
    <xf numFmtId="0" fontId="35" fillId="2" borderId="0" xfId="62" applyFont="1" applyFill="1" applyBorder="1" applyAlignment="1" applyProtection="1">
      <alignment horizontal="center" vertical="center"/>
      <protection locked="0"/>
    </xf>
    <xf numFmtId="0" fontId="32" fillId="2" borderId="3" xfId="62" applyFont="1" applyFill="1" applyBorder="1" applyAlignment="1" applyProtection="1">
      <alignment horizontal="center" vertical="center" wrapText="1"/>
      <protection locked="0"/>
    </xf>
    <xf numFmtId="0" fontId="32" fillId="2" borderId="4" xfId="62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1" xfId="62" applyNumberFormat="1" applyFont="1" applyFill="1" applyBorder="1" applyAlignment="1" applyProtection="1">
      <alignment horizontal="center" vertical="center" wrapText="1"/>
      <protection locked="0"/>
    </xf>
    <xf numFmtId="0" fontId="32" fillId="2" borderId="1" xfId="62" applyNumberFormat="1" applyFont="1" applyFill="1" applyBorder="1" applyAlignment="1" applyProtection="1">
      <alignment vertical="center" wrapText="1"/>
      <protection locked="0"/>
    </xf>
    <xf numFmtId="0" fontId="4" fillId="0" borderId="1" xfId="54" applyFont="1" applyBorder="1" applyAlignment="1" applyProtection="1">
      <alignment horizontal="center" vertical="center"/>
    </xf>
    <xf numFmtId="0" fontId="32" fillId="2" borderId="6" xfId="0" applyFont="1" applyFill="1" applyBorder="1" applyAlignment="1" applyProtection="1">
      <alignment horizontal="center" vertical="center"/>
      <protection locked="0"/>
    </xf>
    <xf numFmtId="0" fontId="32" fillId="2" borderId="7" xfId="0" applyFont="1" applyFill="1" applyBorder="1" applyAlignment="1" applyProtection="1">
      <alignment horizontal="center" vertical="center"/>
      <protection locked="0"/>
    </xf>
    <xf numFmtId="0" fontId="33" fillId="2" borderId="1" xfId="0" applyFont="1" applyFill="1" applyBorder="1" applyAlignment="1" applyProtection="1">
      <alignment horizontal="center" vertical="center" wrapText="1"/>
      <protection locked="0"/>
    </xf>
    <xf numFmtId="179" fontId="33" fillId="2" borderId="1" xfId="62" applyNumberFormat="1" applyFont="1" applyFill="1" applyBorder="1" applyAlignment="1" applyProtection="1">
      <alignment horizontal="center" vertical="center" wrapText="1"/>
    </xf>
    <xf numFmtId="179" fontId="32" fillId="2" borderId="1" xfId="62" applyNumberFormat="1" applyFont="1" applyFill="1" applyBorder="1" applyAlignment="1" applyProtection="1">
      <alignment horizontal="center" vertical="center" wrapText="1"/>
    </xf>
    <xf numFmtId="179" fontId="32" fillId="2" borderId="1" xfId="68" applyNumberFormat="1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36" fillId="2" borderId="1" xfId="62" applyFont="1" applyFill="1" applyBorder="1" applyAlignment="1" applyProtection="1">
      <alignment horizontal="left" vertical="center" wrapText="1"/>
      <protection locked="0"/>
    </xf>
    <xf numFmtId="0" fontId="36" fillId="2" borderId="1" xfId="62" applyFont="1" applyFill="1" applyBorder="1" applyAlignment="1" applyProtection="1">
      <alignment horizontal="center" vertical="center"/>
      <protection locked="0"/>
    </xf>
    <xf numFmtId="0" fontId="36" fillId="2" borderId="1" xfId="62" applyFont="1" applyFill="1" applyBorder="1" applyAlignment="1" applyProtection="1">
      <alignment horizontal="right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31" fillId="2" borderId="12" xfId="62" applyFont="1" applyFill="1" applyBorder="1" applyAlignment="1" applyProtection="1">
      <alignment horizontal="left" vertical="top" wrapText="1"/>
      <protection locked="0"/>
    </xf>
    <xf numFmtId="0" fontId="31" fillId="2" borderId="0" xfId="62" applyFont="1" applyFill="1" applyBorder="1" applyAlignment="1" applyProtection="1">
      <alignment horizontal="left" vertical="top" wrapText="1"/>
      <protection locked="0"/>
    </xf>
    <xf numFmtId="0" fontId="37" fillId="2" borderId="0" xfId="0" applyFont="1" applyFill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179" fontId="32" fillId="2" borderId="5" xfId="68" applyNumberFormat="1" applyFont="1" applyFill="1" applyBorder="1" applyAlignment="1" applyProtection="1">
      <alignment horizontal="center" vertical="center" wrapText="1"/>
    </xf>
    <xf numFmtId="179" fontId="32" fillId="2" borderId="7" xfId="68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protection locked="0"/>
    </xf>
    <xf numFmtId="0" fontId="32" fillId="2" borderId="0" xfId="0" applyFont="1" applyFill="1" applyAlignment="1" applyProtection="1">
      <alignment vertical="center"/>
      <protection locked="0"/>
    </xf>
    <xf numFmtId="0" fontId="31" fillId="2" borderId="0" xfId="0" applyFont="1" applyFill="1" applyAlignment="1" applyProtection="1">
      <alignment vertical="center"/>
      <protection locked="0"/>
    </xf>
    <xf numFmtId="0" fontId="8" fillId="2" borderId="5" xfId="62" applyFont="1" applyFill="1" applyBorder="1" applyAlignment="1" applyProtection="1">
      <alignment horizontal="center" vertical="center"/>
      <protection locked="0"/>
    </xf>
    <xf numFmtId="0" fontId="8" fillId="2" borderId="6" xfId="62" applyFont="1" applyFill="1" applyBorder="1" applyAlignment="1" applyProtection="1">
      <alignment horizontal="center" vertical="center"/>
      <protection locked="0"/>
    </xf>
    <xf numFmtId="0" fontId="33" fillId="2" borderId="3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3" xfId="62" applyFont="1" applyFill="1" applyBorder="1" applyAlignment="1" applyProtection="1">
      <alignment horizontal="center" vertical="center" wrapText="1"/>
      <protection locked="0"/>
    </xf>
    <xf numFmtId="181" fontId="33" fillId="2" borderId="3" xfId="62" applyNumberFormat="1" applyFont="1" applyFill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Alignment="1" applyProtection="1">
      <alignment horizontal="left" vertical="center" wrapText="1"/>
      <protection locked="0"/>
    </xf>
    <xf numFmtId="57" fontId="32" fillId="2" borderId="1" xfId="62" applyNumberFormat="1" applyFont="1" applyFill="1" applyBorder="1" applyAlignment="1" applyProtection="1">
      <alignment horizontal="center" vertical="center" wrapText="1"/>
      <protection locked="0"/>
    </xf>
    <xf numFmtId="0" fontId="32" fillId="2" borderId="1" xfId="62" applyFont="1" applyFill="1" applyBorder="1" applyAlignment="1" applyProtection="1">
      <alignment vertical="center"/>
      <protection locked="0"/>
    </xf>
    <xf numFmtId="0" fontId="36" fillId="2" borderId="5" xfId="62" applyFont="1" applyFill="1" applyBorder="1" applyAlignment="1" applyProtection="1">
      <alignment horizontal="center" vertical="center"/>
      <protection locked="0"/>
    </xf>
    <xf numFmtId="0" fontId="36" fillId="2" borderId="5" xfId="62" applyFont="1" applyFill="1" applyBorder="1" applyAlignment="1" applyProtection="1">
      <alignment horizontal="left" vertical="center" wrapText="1"/>
      <protection locked="0"/>
    </xf>
    <xf numFmtId="0" fontId="31" fillId="2" borderId="12" xfId="62" applyFont="1" applyFill="1" applyBorder="1" applyAlignment="1" applyProtection="1">
      <alignment horizontal="left" vertical="center" wrapText="1"/>
      <protection locked="0"/>
    </xf>
    <xf numFmtId="0" fontId="31" fillId="2" borderId="12" xfId="62" applyFont="1" applyFill="1" applyBorder="1" applyAlignment="1" applyProtection="1">
      <alignment horizontal="left" vertical="center"/>
      <protection locked="0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Border="1" applyAlignment="1" applyProtection="1">
      <alignment vertical="center"/>
      <protection locked="0"/>
    </xf>
    <xf numFmtId="0" fontId="38" fillId="2" borderId="0" xfId="0" applyFont="1" applyFill="1" applyAlignment="1" applyProtection="1">
      <alignment horizontal="center" vertical="center"/>
      <protection locked="0"/>
    </xf>
    <xf numFmtId="182" fontId="33" fillId="2" borderId="1" xfId="62" applyNumberFormat="1" applyFont="1" applyFill="1" applyBorder="1" applyAlignment="1" applyProtection="1">
      <alignment horizontal="center" vertical="center" wrapText="1"/>
      <protection locked="0"/>
    </xf>
    <xf numFmtId="0" fontId="33" fillId="2" borderId="1" xfId="62" applyNumberFormat="1" applyFont="1" applyFill="1" applyBorder="1" applyAlignment="1" applyProtection="1">
      <alignment horizontal="center" vertical="center" wrapText="1"/>
      <protection locked="0"/>
    </xf>
    <xf numFmtId="10" fontId="33" fillId="2" borderId="1" xfId="62" applyNumberFormat="1" applyFont="1" applyFill="1" applyBorder="1" applyAlignment="1" applyProtection="1">
      <alignment horizontal="center" vertical="center" wrapText="1"/>
    </xf>
    <xf numFmtId="179" fontId="33" fillId="2" borderId="3" xfId="62" applyNumberFormat="1" applyFont="1" applyFill="1" applyBorder="1" applyAlignment="1" applyProtection="1">
      <alignment horizontal="center" vertical="center" wrapText="1"/>
      <protection locked="0"/>
    </xf>
    <xf numFmtId="0" fontId="33" fillId="2" borderId="3" xfId="62" applyNumberFormat="1" applyFont="1" applyFill="1" applyBorder="1" applyAlignment="1" applyProtection="1">
      <alignment horizontal="center" vertical="center" wrapText="1"/>
      <protection locked="0"/>
    </xf>
    <xf numFmtId="10" fontId="33" fillId="2" borderId="3" xfId="62" applyNumberFormat="1" applyFont="1" applyFill="1" applyBorder="1" applyAlignment="1" applyProtection="1">
      <alignment horizontal="center" vertical="center" wrapText="1"/>
    </xf>
    <xf numFmtId="10" fontId="39" fillId="2" borderId="1" xfId="62" applyNumberFormat="1" applyFont="1" applyFill="1" applyBorder="1" applyAlignment="1" applyProtection="1">
      <alignment horizontal="center" vertical="center" wrapText="1"/>
    </xf>
    <xf numFmtId="179" fontId="32" fillId="0" borderId="1" xfId="62" applyNumberFormat="1" applyFont="1" applyFill="1" applyBorder="1" applyAlignment="1" applyProtection="1">
      <alignment horizontal="center" vertical="center"/>
      <protection locked="0"/>
    </xf>
    <xf numFmtId="179" fontId="32" fillId="2" borderId="1" xfId="62" applyNumberFormat="1" applyFont="1" applyFill="1" applyBorder="1" applyAlignment="1" applyProtection="1">
      <alignment horizontal="center" vertical="center"/>
      <protection locked="0"/>
    </xf>
    <xf numFmtId="179" fontId="32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31" fillId="2" borderId="10" xfId="0" applyFont="1" applyFill="1" applyBorder="1" applyAlignment="1" applyProtection="1">
      <alignment vertical="center"/>
      <protection locked="0"/>
    </xf>
    <xf numFmtId="0" fontId="31" fillId="2" borderId="6" xfId="0" applyFont="1" applyFill="1" applyBorder="1" applyAlignment="1" applyProtection="1">
      <alignment vertical="center"/>
      <protection locked="0"/>
    </xf>
    <xf numFmtId="0" fontId="31" fillId="2" borderId="12" xfId="0" applyFont="1" applyFill="1" applyBorder="1" applyAlignment="1" applyProtection="1">
      <alignment vertical="center"/>
      <protection locked="0"/>
    </xf>
    <xf numFmtId="179" fontId="32" fillId="2" borderId="1" xfId="62" applyNumberFormat="1" applyFont="1" applyFill="1" applyBorder="1" applyAlignment="1" applyProtection="1">
      <alignment vertical="center"/>
      <protection locked="0"/>
    </xf>
    <xf numFmtId="0" fontId="32" fillId="2" borderId="1" xfId="62" applyNumberFormat="1" applyFont="1" applyFill="1" applyBorder="1" applyAlignment="1" applyProtection="1">
      <alignment vertical="center"/>
      <protection locked="0"/>
    </xf>
    <xf numFmtId="9" fontId="36" fillId="2" borderId="1" xfId="12" applyFont="1" applyFill="1" applyBorder="1" applyAlignment="1" applyProtection="1">
      <alignment horizontal="center" vertical="center" wrapText="1"/>
      <protection locked="0"/>
    </xf>
    <xf numFmtId="179" fontId="36" fillId="2" borderId="1" xfId="62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62" applyFont="1" applyFill="1" applyBorder="1" applyAlignment="1" applyProtection="1">
      <alignment horizontal="center" vertical="center"/>
      <protection locked="0"/>
    </xf>
    <xf numFmtId="2" fontId="33" fillId="2" borderId="1" xfId="62" applyNumberFormat="1" applyFont="1" applyFill="1" applyBorder="1" applyAlignment="1" applyProtection="1">
      <alignment horizontal="center" vertical="center" wrapText="1"/>
    </xf>
    <xf numFmtId="182" fontId="33" fillId="2" borderId="1" xfId="62" applyNumberFormat="1" applyFont="1" applyFill="1" applyBorder="1" applyAlignment="1" applyProtection="1">
      <alignment horizontal="center" vertical="center" wrapText="1"/>
    </xf>
    <xf numFmtId="2" fontId="32" fillId="2" borderId="1" xfId="62" applyNumberFormat="1" applyFont="1" applyFill="1" applyBorder="1" applyAlignment="1" applyProtection="1">
      <alignment horizontal="center" vertical="center" wrapText="1"/>
    </xf>
    <xf numFmtId="182" fontId="32" fillId="2" borderId="1" xfId="62" applyNumberFormat="1" applyFont="1" applyFill="1" applyBorder="1" applyAlignment="1" applyProtection="1">
      <alignment horizontal="center" vertical="center" wrapText="1"/>
    </xf>
    <xf numFmtId="0" fontId="31" fillId="2" borderId="1" xfId="0" applyFont="1" applyFill="1" applyBorder="1" applyAlignment="1" applyProtection="1">
      <alignment vertical="center"/>
      <protection locked="0"/>
    </xf>
    <xf numFmtId="182" fontId="31" fillId="2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/>
    <xf numFmtId="179" fontId="0" fillId="0" borderId="0" xfId="0" applyNumberFormat="1" applyAlignment="1"/>
    <xf numFmtId="0" fontId="40" fillId="0" borderId="0" xfId="54" applyFont="1" applyAlignment="1" applyProtection="1">
      <alignment horizontal="center" vertical="center"/>
      <protection locked="0"/>
    </xf>
    <xf numFmtId="0" fontId="41" fillId="0" borderId="0" xfId="54" applyFont="1" applyAlignment="1" applyProtection="1">
      <alignment horizontal="center" vertical="center"/>
      <protection locked="0"/>
    </xf>
    <xf numFmtId="179" fontId="41" fillId="0" borderId="0" xfId="54" applyNumberFormat="1" applyFont="1" applyAlignment="1" applyProtection="1">
      <alignment horizontal="center" vertical="center"/>
      <protection locked="0"/>
    </xf>
    <xf numFmtId="0" fontId="4" fillId="0" borderId="5" xfId="54" applyFont="1" applyBorder="1" applyAlignment="1" applyProtection="1">
      <alignment vertical="center"/>
      <protection locked="0"/>
    </xf>
    <xf numFmtId="0" fontId="4" fillId="0" borderId="1" xfId="54" applyFont="1" applyBorder="1" applyAlignment="1" applyProtection="1">
      <alignment vertical="center"/>
      <protection locked="0"/>
    </xf>
    <xf numFmtId="0" fontId="4" fillId="0" borderId="1" xfId="54" applyFont="1" applyBorder="1" applyAlignment="1" applyProtection="1">
      <alignment horizontal="center" vertical="center"/>
      <protection locked="0"/>
    </xf>
    <xf numFmtId="179" fontId="4" fillId="0" borderId="5" xfId="54" applyNumberFormat="1" applyFont="1" applyBorder="1" applyAlignment="1" applyProtection="1">
      <alignment horizontal="left" vertical="center"/>
      <protection locked="0"/>
    </xf>
    <xf numFmtId="179" fontId="4" fillId="0" borderId="6" xfId="54" applyNumberFormat="1" applyFont="1" applyBorder="1" applyAlignment="1" applyProtection="1">
      <alignment horizontal="left" vertical="center"/>
      <protection locked="0"/>
    </xf>
    <xf numFmtId="0" fontId="4" fillId="0" borderId="7" xfId="54" applyFont="1" applyBorder="1" applyAlignment="1" applyProtection="1">
      <alignment horizontal="left" vertical="center"/>
      <protection locked="0"/>
    </xf>
    <xf numFmtId="0" fontId="4" fillId="0" borderId="1" xfId="54" applyFont="1" applyBorder="1" applyAlignment="1" applyProtection="1">
      <alignment horizontal="left" vertical="center"/>
      <protection locked="0"/>
    </xf>
    <xf numFmtId="0" fontId="4" fillId="0" borderId="5" xfId="54" applyFont="1" applyBorder="1" applyAlignment="1" applyProtection="1">
      <alignment horizontal="center" vertical="center"/>
      <protection locked="0"/>
    </xf>
    <xf numFmtId="0" fontId="4" fillId="0" borderId="6" xfId="54" applyFont="1" applyBorder="1" applyAlignment="1" applyProtection="1">
      <alignment horizontal="center" vertical="center"/>
      <protection locked="0"/>
    </xf>
    <xf numFmtId="0" fontId="4" fillId="0" borderId="7" xfId="54" applyFont="1" applyBorder="1" applyAlignment="1" applyProtection="1">
      <alignment horizontal="center" vertical="center"/>
      <protection locked="0"/>
    </xf>
    <xf numFmtId="179" fontId="4" fillId="0" borderId="1" xfId="54" applyNumberFormat="1" applyFont="1" applyBorder="1" applyAlignment="1" applyProtection="1">
      <alignment horizontal="left" vertical="center"/>
      <protection locked="0"/>
    </xf>
    <xf numFmtId="179" fontId="4" fillId="0" borderId="5" xfId="54" applyNumberFormat="1" applyFont="1" applyBorder="1" applyAlignment="1" applyProtection="1">
      <alignment horizontal="center" vertical="center"/>
      <protection locked="0"/>
    </xf>
    <xf numFmtId="179" fontId="4" fillId="0" borderId="1" xfId="54" applyNumberFormat="1" applyFont="1" applyBorder="1" applyAlignment="1" applyProtection="1">
      <alignment horizontal="center" vertical="center"/>
      <protection locked="0"/>
    </xf>
    <xf numFmtId="179" fontId="4" fillId="0" borderId="7" xfId="54" applyNumberFormat="1" applyFont="1" applyBorder="1" applyAlignment="1" applyProtection="1">
      <alignment horizontal="center" vertical="center"/>
      <protection locked="0"/>
    </xf>
    <xf numFmtId="0" fontId="42" fillId="0" borderId="1" xfId="54" applyFont="1" applyBorder="1" applyAlignment="1" applyProtection="1">
      <alignment horizontal="center" vertical="center"/>
      <protection locked="0"/>
    </xf>
    <xf numFmtId="0" fontId="4" fillId="0" borderId="38" xfId="54" applyFont="1" applyBorder="1" applyAlignment="1" applyProtection="1">
      <alignment horizontal="center" vertical="center" wrapText="1"/>
    </xf>
    <xf numFmtId="0" fontId="4" fillId="0" borderId="39" xfId="54" applyFont="1" applyBorder="1" applyAlignment="1" applyProtection="1">
      <alignment horizontal="center" vertical="center" wrapText="1"/>
    </xf>
    <xf numFmtId="0" fontId="4" fillId="0" borderId="1" xfId="54" applyNumberFormat="1" applyFont="1" applyFill="1" applyBorder="1" applyAlignment="1" applyProtection="1">
      <alignment horizontal="left" vertical="center"/>
    </xf>
    <xf numFmtId="179" fontId="43" fillId="0" borderId="5" xfId="54" applyNumberFormat="1" applyFont="1" applyBorder="1" applyAlignment="1" applyProtection="1">
      <alignment horizontal="center" vertical="center"/>
    </xf>
    <xf numFmtId="179" fontId="43" fillId="0" borderId="7" xfId="54" applyNumberFormat="1" applyFont="1" applyBorder="1" applyAlignment="1" applyProtection="1">
      <alignment horizontal="center" vertical="center"/>
    </xf>
    <xf numFmtId="10" fontId="4" fillId="2" borderId="1" xfId="68" applyNumberFormat="1" applyFont="1" applyFill="1" applyBorder="1" applyAlignment="1" applyProtection="1">
      <alignment horizontal="center" vertical="center"/>
    </xf>
    <xf numFmtId="0" fontId="4" fillId="0" borderId="2" xfId="54" applyFont="1" applyBorder="1" applyAlignment="1" applyProtection="1">
      <alignment horizontal="center" vertical="center" wrapText="1"/>
    </xf>
    <xf numFmtId="0" fontId="4" fillId="0" borderId="40" xfId="54" applyFont="1" applyBorder="1" applyAlignment="1" applyProtection="1">
      <alignment horizontal="center" vertical="center" wrapText="1"/>
    </xf>
    <xf numFmtId="0" fontId="4" fillId="2" borderId="1" xfId="54" applyNumberFormat="1" applyFont="1" applyFill="1" applyBorder="1" applyAlignment="1" applyProtection="1">
      <alignment horizontal="left" vertical="center"/>
    </xf>
    <xf numFmtId="0" fontId="4" fillId="0" borderId="1" xfId="54" applyNumberFormat="1" applyFont="1" applyFill="1" applyBorder="1" applyAlignment="1" applyProtection="1">
      <alignment horizontal="left" vertical="center" wrapText="1"/>
    </xf>
    <xf numFmtId="0" fontId="4" fillId="0" borderId="9" xfId="54" applyFont="1" applyBorder="1" applyAlignment="1" applyProtection="1">
      <alignment horizontal="center" vertical="center" wrapText="1"/>
    </xf>
    <xf numFmtId="0" fontId="4" fillId="0" borderId="41" xfId="54" applyFont="1" applyBorder="1" applyAlignment="1" applyProtection="1">
      <alignment horizontal="center" vertical="center" wrapText="1"/>
    </xf>
    <xf numFmtId="179" fontId="43" fillId="0" borderId="5" xfId="54" applyNumberFormat="1" applyFont="1" applyBorder="1" applyAlignment="1" applyProtection="1">
      <alignment horizontal="center" vertical="center"/>
      <protection locked="0"/>
    </xf>
    <xf numFmtId="179" fontId="43" fillId="0" borderId="7" xfId="54" applyNumberFormat="1" applyFont="1" applyBorder="1" applyAlignment="1" applyProtection="1">
      <alignment horizontal="center" vertical="center"/>
      <protection locked="0"/>
    </xf>
    <xf numFmtId="179" fontId="4" fillId="0" borderId="5" xfId="54" applyNumberFormat="1" applyFont="1" applyBorder="1" applyAlignment="1" applyProtection="1">
      <alignment horizontal="center" vertical="center"/>
    </xf>
    <xf numFmtId="179" fontId="4" fillId="0" borderId="7" xfId="54" applyNumberFormat="1" applyFont="1" applyBorder="1" applyAlignment="1" applyProtection="1">
      <alignment horizontal="center" vertical="center"/>
    </xf>
    <xf numFmtId="0" fontId="4" fillId="0" borderId="1" xfId="54" applyFont="1" applyBorder="1" applyAlignment="1" applyProtection="1">
      <alignment horizontal="left" vertical="center" wrapText="1"/>
    </xf>
    <xf numFmtId="179" fontId="4" fillId="0" borderId="5" xfId="54" applyNumberFormat="1" applyFont="1" applyBorder="1" applyAlignment="1" applyProtection="1">
      <alignment horizontal="left" vertical="center"/>
    </xf>
    <xf numFmtId="179" fontId="4" fillId="0" borderId="7" xfId="54" applyNumberFormat="1" applyFont="1" applyBorder="1" applyAlignment="1" applyProtection="1">
      <alignment horizontal="left" vertical="center"/>
    </xf>
    <xf numFmtId="0" fontId="44" fillId="0" borderId="1" xfId="54" applyFont="1" applyBorder="1" applyAlignment="1" applyProtection="1">
      <alignment horizontal="center" vertical="center"/>
      <protection locked="0"/>
    </xf>
    <xf numFmtId="10" fontId="4" fillId="0" borderId="6" xfId="12" applyNumberFormat="1" applyFont="1" applyFill="1" applyBorder="1" applyAlignment="1" applyProtection="1">
      <alignment horizontal="center" vertical="center"/>
      <protection locked="0"/>
    </xf>
    <xf numFmtId="10" fontId="4" fillId="0" borderId="7" xfId="12" applyNumberFormat="1" applyFont="1" applyFill="1" applyBorder="1" applyAlignment="1" applyProtection="1">
      <alignment horizontal="center" vertical="center"/>
      <protection locked="0"/>
    </xf>
    <xf numFmtId="0" fontId="45" fillId="0" borderId="1" xfId="54" applyFont="1" applyBorder="1" applyAlignment="1" applyProtection="1">
      <alignment horizontal="center" vertical="center"/>
      <protection locked="0"/>
    </xf>
    <xf numFmtId="0" fontId="46" fillId="0" borderId="1" xfId="54" applyFont="1" applyBorder="1" applyAlignment="1" applyProtection="1">
      <alignment horizontal="center" vertical="center"/>
      <protection locked="0"/>
    </xf>
    <xf numFmtId="0" fontId="4" fillId="0" borderId="38" xfId="54" applyFont="1" applyBorder="1" applyAlignment="1" applyProtection="1">
      <alignment horizontal="left" vertical="center" wrapText="1"/>
    </xf>
    <xf numFmtId="0" fontId="4" fillId="0" borderId="39" xfId="54" applyFont="1" applyBorder="1" applyAlignment="1" applyProtection="1">
      <alignment horizontal="left" vertical="center" wrapText="1"/>
    </xf>
    <xf numFmtId="0" fontId="4" fillId="0" borderId="12" xfId="54" applyFont="1" applyBorder="1" applyAlignment="1" applyProtection="1">
      <alignment horizontal="left" vertical="center" wrapText="1"/>
    </xf>
    <xf numFmtId="0" fontId="4" fillId="0" borderId="2" xfId="54" applyFont="1" applyBorder="1" applyAlignment="1" applyProtection="1">
      <alignment horizontal="left" vertical="center" wrapText="1"/>
    </xf>
    <xf numFmtId="0" fontId="4" fillId="0" borderId="40" xfId="54" applyFont="1" applyBorder="1" applyAlignment="1" applyProtection="1">
      <alignment horizontal="left" vertical="center" wrapText="1"/>
    </xf>
    <xf numFmtId="0" fontId="4" fillId="0" borderId="0" xfId="54" applyFont="1" applyAlignment="1" applyProtection="1">
      <alignment horizontal="left" vertical="center" wrapText="1"/>
    </xf>
    <xf numFmtId="0" fontId="4" fillId="0" borderId="9" xfId="54" applyFont="1" applyBorder="1" applyAlignment="1" applyProtection="1">
      <alignment horizontal="left" vertical="center" wrapText="1"/>
    </xf>
    <xf numFmtId="0" fontId="4" fillId="0" borderId="41" xfId="54" applyFont="1" applyBorder="1" applyAlignment="1" applyProtection="1">
      <alignment horizontal="left" vertical="center" wrapText="1"/>
    </xf>
    <xf numFmtId="0" fontId="4" fillId="0" borderId="10" xfId="54" applyFont="1" applyBorder="1" applyAlignment="1" applyProtection="1">
      <alignment horizontal="left" vertical="center" wrapText="1"/>
    </xf>
    <xf numFmtId="0" fontId="4" fillId="0" borderId="5" xfId="54" applyFont="1" applyBorder="1" applyAlignment="1" applyProtection="1">
      <alignment horizontal="left" vertical="center" wrapText="1"/>
      <protection locked="0"/>
    </xf>
    <xf numFmtId="0" fontId="4" fillId="0" borderId="7" xfId="54" applyFont="1" applyBorder="1" applyAlignment="1" applyProtection="1">
      <alignment horizontal="left" vertical="center" wrapText="1"/>
      <protection locked="0"/>
    </xf>
    <xf numFmtId="0" fontId="4" fillId="0" borderId="6" xfId="54" applyFont="1" applyBorder="1" applyAlignment="1" applyProtection="1">
      <alignment horizontal="left" vertical="center" wrapText="1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179" fontId="47" fillId="2" borderId="0" xfId="0" applyNumberFormat="1" applyFont="1" applyFill="1" applyBorder="1" applyAlignment="1" applyProtection="1">
      <alignment vertical="center"/>
      <protection locked="0"/>
    </xf>
    <xf numFmtId="179" fontId="47" fillId="2" borderId="0" xfId="0" applyNumberFormat="1" applyFont="1" applyFill="1" applyAlignment="1" applyProtection="1">
      <alignment vertical="center"/>
      <protection locked="0"/>
    </xf>
    <xf numFmtId="0" fontId="0" fillId="0" borderId="0" xfId="0" applyAlignment="1" applyProtection="1"/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vertical="center" wrapText="1"/>
    </xf>
    <xf numFmtId="0" fontId="4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54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54" applyFont="1" applyBorder="1" applyAlignment="1">
      <alignment horizontal="left" vertical="center" wrapText="1"/>
    </xf>
    <xf numFmtId="0" fontId="4" fillId="0" borderId="1" xfId="54" applyNumberFormat="1" applyFont="1" applyFill="1" applyBorder="1" applyAlignment="1">
      <alignment horizontal="left" vertical="center"/>
    </xf>
    <xf numFmtId="179" fontId="6" fillId="0" borderId="1" xfId="0" applyNumberFormat="1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4" fillId="2" borderId="1" xfId="54" applyNumberFormat="1" applyFont="1" applyFill="1" applyBorder="1" applyAlignment="1">
      <alignment horizontal="left" vertical="center"/>
    </xf>
    <xf numFmtId="0" fontId="4" fillId="0" borderId="1" xfId="54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54" applyFont="1" applyBorder="1" applyAlignment="1">
      <alignment horizontal="left" vertical="center"/>
    </xf>
    <xf numFmtId="0" fontId="4" fillId="0" borderId="5" xfId="54" applyFont="1" applyBorder="1" applyAlignment="1">
      <alignment horizontal="left" vertical="center"/>
    </xf>
    <xf numFmtId="0" fontId="4" fillId="0" borderId="7" xfId="54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 wrapText="1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百分比 2" xfId="14"/>
    <cellStyle name="_x000a_mouse.drv=lm 2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_ET_STYLE_NoName_00_" xfId="20"/>
    <cellStyle name="标题" xfId="21" builtinId="15"/>
    <cellStyle name="解释性文本" xfId="22" builtinId="53"/>
    <cellStyle name="百分比 2 2" xfId="23"/>
    <cellStyle name="标题 1" xfId="24" builtinId="16"/>
    <cellStyle name="百分比 2 3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常规 2 2 3" xfId="44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常规 3 3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_x000a_mouse.drv=lm 3" xfId="60"/>
    <cellStyle name="_x005f_x000a_mouse.drv=lm" xfId="61"/>
    <cellStyle name="常规 2" xfId="62"/>
    <cellStyle name="常规 3" xfId="63"/>
    <cellStyle name="常规 3 3 2" xfId="64"/>
    <cellStyle name="常规 3 3 3" xfId="65"/>
    <cellStyle name="常规 4" xfId="66"/>
    <cellStyle name="常规_Sheet1_1" xfId="67"/>
    <cellStyle name="常规_产品报价单" xfId="68"/>
    <cellStyle name="货币 2" xfId="69"/>
    <cellStyle name="货币 2 2" xfId="70"/>
    <cellStyle name="货币 2 3" xfId="71"/>
    <cellStyle name="货币 2 3 2" xfId="72"/>
    <cellStyle name="货币 2 3 3" xfId="73"/>
    <cellStyle name="千位分隔 2" xfId="74"/>
    <cellStyle name="千位分隔 2 2" xfId="75"/>
    <cellStyle name="千位分隔 2 3" xfId="76"/>
    <cellStyle name="千位分隔 2 3 2" xfId="77"/>
    <cellStyle name="千位分隔 2 3 3" xfId="78"/>
    <cellStyle name="样式 1" xfId="79"/>
  </cellStyles>
  <tableStyles count="0" defaultTableStyle="TableStyleMedium9" defaultPivotStyle="PivotStyleLight16"/>
  <colors>
    <mruColors>
      <color rgb="00FFFF99"/>
      <color rgb="000000CC"/>
      <color rgb="00FFFFFF"/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6.jpeg"/><Relationship Id="rId8" Type="http://schemas.openxmlformats.org/officeDocument/2006/relationships/image" Target="../media/image15.jpeg"/><Relationship Id="rId7" Type="http://schemas.openxmlformats.org/officeDocument/2006/relationships/image" Target="../media/image14.jpeg"/><Relationship Id="rId6" Type="http://schemas.openxmlformats.org/officeDocument/2006/relationships/image" Target="../media/image13.jpeg"/><Relationship Id="rId5" Type="http://schemas.openxmlformats.org/officeDocument/2006/relationships/image" Target="../media/image12.jpeg"/><Relationship Id="rId4" Type="http://schemas.openxmlformats.org/officeDocument/2006/relationships/image" Target="../media/image11.jpeg"/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5" Type="http://schemas.openxmlformats.org/officeDocument/2006/relationships/image" Target="../media/image22.jpeg"/><Relationship Id="rId14" Type="http://schemas.openxmlformats.org/officeDocument/2006/relationships/image" Target="../media/image21.jpeg"/><Relationship Id="rId13" Type="http://schemas.openxmlformats.org/officeDocument/2006/relationships/image" Target="../media/image20.jpeg"/><Relationship Id="rId12" Type="http://schemas.openxmlformats.org/officeDocument/2006/relationships/image" Target="../media/image19.jpeg"/><Relationship Id="rId11" Type="http://schemas.openxmlformats.org/officeDocument/2006/relationships/image" Target="../media/image18.jpeg"/><Relationship Id="rId10" Type="http://schemas.openxmlformats.org/officeDocument/2006/relationships/image" Target="../media/image17.jpe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248920</xdr:colOff>
      <xdr:row>44</xdr:row>
      <xdr:rowOff>123190</xdr:rowOff>
    </xdr:from>
    <xdr:to>
      <xdr:col>1</xdr:col>
      <xdr:colOff>1209660</xdr:colOff>
      <xdr:row>58</xdr:row>
      <xdr:rowOff>168659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48920" y="10124440"/>
          <a:ext cx="2131695" cy="2445385"/>
        </a:xfrm>
        <a:prstGeom prst="rect">
          <a:avLst/>
        </a:prstGeom>
      </xdr:spPr>
    </xdr:pic>
    <xdr:clientData/>
  </xdr:twoCellAnchor>
  <xdr:twoCellAnchor editAs="oneCell">
    <xdr:from>
      <xdr:col>1</xdr:col>
      <xdr:colOff>1452245</xdr:colOff>
      <xdr:row>48</xdr:row>
      <xdr:rowOff>142240</xdr:rowOff>
    </xdr:from>
    <xdr:to>
      <xdr:col>3</xdr:col>
      <xdr:colOff>856615</xdr:colOff>
      <xdr:row>56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623820" y="10829290"/>
          <a:ext cx="2433320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45</xdr:row>
      <xdr:rowOff>85090</xdr:rowOff>
    </xdr:from>
    <xdr:to>
      <xdr:col>8</xdr:col>
      <xdr:colOff>283845</xdr:colOff>
      <xdr:row>59</xdr:row>
      <xdr:rowOff>66675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6162675" y="10257790"/>
          <a:ext cx="2541270" cy="238188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47</xdr:row>
      <xdr:rowOff>38100</xdr:rowOff>
    </xdr:from>
    <xdr:to>
      <xdr:col>12</xdr:col>
      <xdr:colOff>282575</xdr:colOff>
      <xdr:row>57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982075" y="10553700"/>
          <a:ext cx="2282825" cy="1838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819150</xdr:colOff>
      <xdr:row>20</xdr:row>
      <xdr:rowOff>197485</xdr:rowOff>
    </xdr:from>
    <xdr:to>
      <xdr:col>2</xdr:col>
      <xdr:colOff>838200</xdr:colOff>
      <xdr:row>30</xdr:row>
      <xdr:rowOff>104775</xdr:rowOff>
    </xdr:to>
    <xdr:pic>
      <xdr:nvPicPr>
        <xdr:cNvPr id="4" name="图片 3" descr="fb6925cfd5ec9e32ecdc7c0f6bb78d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9150" y="4979035"/>
          <a:ext cx="2847975" cy="2136140"/>
        </a:xfrm>
        <a:prstGeom prst="rect">
          <a:avLst/>
        </a:prstGeom>
      </xdr:spPr>
    </xdr:pic>
    <xdr:clientData/>
  </xdr:twoCellAnchor>
  <xdr:twoCellAnchor editAs="oneCell">
    <xdr:from>
      <xdr:col>0</xdr:col>
      <xdr:colOff>1021715</xdr:colOff>
      <xdr:row>9</xdr:row>
      <xdr:rowOff>120015</xdr:rowOff>
    </xdr:from>
    <xdr:to>
      <xdr:col>2</xdr:col>
      <xdr:colOff>807085</xdr:colOff>
      <xdr:row>18</xdr:row>
      <xdr:rowOff>109220</xdr:rowOff>
    </xdr:to>
    <xdr:pic>
      <xdr:nvPicPr>
        <xdr:cNvPr id="6" name="图片 5" descr="fd73d32d3caebd6b196b50eb0bddb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21715" y="2491740"/>
          <a:ext cx="2614295" cy="1960880"/>
        </a:xfrm>
        <a:prstGeom prst="rect">
          <a:avLst/>
        </a:prstGeom>
      </xdr:spPr>
    </xdr:pic>
    <xdr:clientData/>
  </xdr:twoCellAnchor>
  <xdr:twoCellAnchor editAs="oneCell">
    <xdr:from>
      <xdr:col>6</xdr:col>
      <xdr:colOff>499745</xdr:colOff>
      <xdr:row>8</xdr:row>
      <xdr:rowOff>180340</xdr:rowOff>
    </xdr:from>
    <xdr:to>
      <xdr:col>10</xdr:col>
      <xdr:colOff>371475</xdr:colOff>
      <xdr:row>23</xdr:row>
      <xdr:rowOff>190500</xdr:rowOff>
    </xdr:to>
    <xdr:pic>
      <xdr:nvPicPr>
        <xdr:cNvPr id="2" name="图片 1" descr="11711de09e82a1f8f26e0416c9a927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414895" y="2332990"/>
          <a:ext cx="2472055" cy="32962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389255</xdr:colOff>
      <xdr:row>0</xdr:row>
      <xdr:rowOff>635</xdr:rowOff>
    </xdr:from>
    <xdr:to>
      <xdr:col>5</xdr:col>
      <xdr:colOff>152400</xdr:colOff>
      <xdr:row>7</xdr:row>
      <xdr:rowOff>165735</xdr:rowOff>
    </xdr:to>
    <xdr:pic>
      <xdr:nvPicPr>
        <xdr:cNvPr id="2" name="图片 1" descr="02.01.01.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0855" y="635"/>
          <a:ext cx="1820545" cy="1365250"/>
        </a:xfrm>
        <a:prstGeom prst="rect">
          <a:avLst/>
        </a:prstGeom>
      </xdr:spPr>
    </xdr:pic>
    <xdr:clientData/>
  </xdr:twoCellAnchor>
  <xdr:twoCellAnchor editAs="oneCell">
    <xdr:from>
      <xdr:col>0</xdr:col>
      <xdr:colOff>229870</xdr:colOff>
      <xdr:row>0</xdr:row>
      <xdr:rowOff>9525</xdr:rowOff>
    </xdr:from>
    <xdr:to>
      <xdr:col>2</xdr:col>
      <xdr:colOff>232410</xdr:colOff>
      <xdr:row>7</xdr:row>
      <xdr:rowOff>147320</xdr:rowOff>
    </xdr:to>
    <xdr:pic>
      <xdr:nvPicPr>
        <xdr:cNvPr id="3" name="图片 2" descr="02.01.01.175-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9870" y="9525"/>
          <a:ext cx="1374140" cy="1337945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</xdr:colOff>
      <xdr:row>23</xdr:row>
      <xdr:rowOff>146050</xdr:rowOff>
    </xdr:from>
    <xdr:to>
      <xdr:col>2</xdr:col>
      <xdr:colOff>13970</xdr:colOff>
      <xdr:row>34</xdr:row>
      <xdr:rowOff>80645</xdr:rowOff>
    </xdr:to>
    <xdr:pic>
      <xdr:nvPicPr>
        <xdr:cNvPr id="4" name="图片 3" descr="02.01.04.034和02.01.04.03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20" y="4572000"/>
          <a:ext cx="1365250" cy="1820545"/>
        </a:xfrm>
        <a:prstGeom prst="rect">
          <a:avLst/>
        </a:prstGeom>
      </xdr:spPr>
    </xdr:pic>
    <xdr:clientData/>
  </xdr:twoCellAnchor>
  <xdr:twoCellAnchor editAs="oneCell">
    <xdr:from>
      <xdr:col>2</xdr:col>
      <xdr:colOff>219710</xdr:colOff>
      <xdr:row>24</xdr:row>
      <xdr:rowOff>140970</xdr:rowOff>
    </xdr:from>
    <xdr:to>
      <xdr:col>5</xdr:col>
      <xdr:colOff>173990</xdr:colOff>
      <xdr:row>33</xdr:row>
      <xdr:rowOff>106680</xdr:rowOff>
    </xdr:to>
    <xdr:pic>
      <xdr:nvPicPr>
        <xdr:cNvPr id="5" name="图片 4" descr="02.01.04.034和02.01.04.033-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0800000">
          <a:off x="1591310" y="4738370"/>
          <a:ext cx="2011680" cy="1508760"/>
        </a:xfrm>
        <a:prstGeom prst="rect">
          <a:avLst/>
        </a:prstGeom>
      </xdr:spPr>
    </xdr:pic>
    <xdr:clientData/>
  </xdr:twoCellAnchor>
  <xdr:twoCellAnchor editAs="oneCell">
    <xdr:from>
      <xdr:col>0</xdr:col>
      <xdr:colOff>139065</xdr:colOff>
      <xdr:row>11</xdr:row>
      <xdr:rowOff>26670</xdr:rowOff>
    </xdr:from>
    <xdr:to>
      <xdr:col>2</xdr:col>
      <xdr:colOff>132715</xdr:colOff>
      <xdr:row>18</xdr:row>
      <xdr:rowOff>152400</xdr:rowOff>
    </xdr:to>
    <xdr:pic>
      <xdr:nvPicPr>
        <xdr:cNvPr id="6" name="图片 5" descr="02.01.04.34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065" y="2134870"/>
          <a:ext cx="1365250" cy="1325880"/>
        </a:xfrm>
        <a:prstGeom prst="rect">
          <a:avLst/>
        </a:prstGeom>
      </xdr:spPr>
    </xdr:pic>
    <xdr:clientData/>
  </xdr:twoCellAnchor>
  <xdr:twoCellAnchor editAs="oneCell">
    <xdr:from>
      <xdr:col>2</xdr:col>
      <xdr:colOff>557530</xdr:colOff>
      <xdr:row>11</xdr:row>
      <xdr:rowOff>50800</xdr:rowOff>
    </xdr:from>
    <xdr:to>
      <xdr:col>5</xdr:col>
      <xdr:colOff>320675</xdr:colOff>
      <xdr:row>19</xdr:row>
      <xdr:rowOff>44450</xdr:rowOff>
    </xdr:to>
    <xdr:pic>
      <xdr:nvPicPr>
        <xdr:cNvPr id="7" name="图片 6" descr="02.01.04.349-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29130" y="2159000"/>
          <a:ext cx="1820545" cy="1365250"/>
        </a:xfrm>
        <a:prstGeom prst="rect">
          <a:avLst/>
        </a:prstGeom>
      </xdr:spPr>
    </xdr:pic>
    <xdr:clientData/>
  </xdr:twoCellAnchor>
  <xdr:twoCellAnchor editAs="oneCell">
    <xdr:from>
      <xdr:col>13</xdr:col>
      <xdr:colOff>534035</xdr:colOff>
      <xdr:row>23</xdr:row>
      <xdr:rowOff>126365</xdr:rowOff>
    </xdr:from>
    <xdr:to>
      <xdr:col>15</xdr:col>
      <xdr:colOff>527685</xdr:colOff>
      <xdr:row>34</xdr:row>
      <xdr:rowOff>60960</xdr:rowOff>
    </xdr:to>
    <xdr:pic>
      <xdr:nvPicPr>
        <xdr:cNvPr id="8" name="图片 7" descr="02.01.05.09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449435" y="4552315"/>
          <a:ext cx="1365250" cy="1820545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381000</xdr:colOff>
      <xdr:row>24</xdr:row>
      <xdr:rowOff>36195</xdr:rowOff>
    </xdr:from>
    <xdr:to>
      <xdr:col>13</xdr:col>
      <xdr:colOff>144145</xdr:colOff>
      <xdr:row>32</xdr:row>
      <xdr:rowOff>29845</xdr:rowOff>
    </xdr:to>
    <xdr:pic>
      <xdr:nvPicPr>
        <xdr:cNvPr id="9" name="图片 8" descr="02.01.05.094-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239000" y="4633595"/>
          <a:ext cx="1820545" cy="1365250"/>
        </a:xfrm>
        <a:prstGeom prst="rect">
          <a:avLst/>
        </a:prstGeom>
      </xdr:spPr>
    </xdr:pic>
    <xdr:clientData/>
  </xdr:twoCellAnchor>
  <xdr:twoCellAnchor editAs="oneCell">
    <xdr:from>
      <xdr:col>6</xdr:col>
      <xdr:colOff>502285</xdr:colOff>
      <xdr:row>0</xdr:row>
      <xdr:rowOff>43180</xdr:rowOff>
    </xdr:from>
    <xdr:to>
      <xdr:col>9</xdr:col>
      <xdr:colOff>265430</xdr:colOff>
      <xdr:row>6</xdr:row>
      <xdr:rowOff>170815</xdr:rowOff>
    </xdr:to>
    <xdr:pic>
      <xdr:nvPicPr>
        <xdr:cNvPr id="10" name="图片 9" descr="02.01.06.22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17085" y="43180"/>
          <a:ext cx="1820545" cy="1156335"/>
        </a:xfrm>
        <a:prstGeom prst="rect">
          <a:avLst/>
        </a:prstGeom>
      </xdr:spPr>
    </xdr:pic>
    <xdr:clientData/>
  </xdr:twoCellAnchor>
  <xdr:twoCellAnchor editAs="oneCell">
    <xdr:from>
      <xdr:col>6</xdr:col>
      <xdr:colOff>290195</xdr:colOff>
      <xdr:row>11</xdr:row>
      <xdr:rowOff>88265</xdr:rowOff>
    </xdr:from>
    <xdr:to>
      <xdr:col>9</xdr:col>
      <xdr:colOff>53340</xdr:colOff>
      <xdr:row>19</xdr:row>
      <xdr:rowOff>81915</xdr:rowOff>
    </xdr:to>
    <xdr:pic>
      <xdr:nvPicPr>
        <xdr:cNvPr id="11" name="图片 10" descr="02.01.06.36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04995" y="2196465"/>
          <a:ext cx="1820545" cy="1365250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</xdr:colOff>
      <xdr:row>10</xdr:row>
      <xdr:rowOff>154305</xdr:rowOff>
    </xdr:from>
    <xdr:to>
      <xdr:col>15</xdr:col>
      <xdr:colOff>117475</xdr:colOff>
      <xdr:row>19</xdr:row>
      <xdr:rowOff>99060</xdr:rowOff>
    </xdr:to>
    <xdr:pic>
      <xdr:nvPicPr>
        <xdr:cNvPr id="12" name="图片 11" descr="02.01.07.24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039225" y="2091055"/>
          <a:ext cx="1365250" cy="1487805"/>
        </a:xfrm>
        <a:prstGeom prst="rect">
          <a:avLst/>
        </a:prstGeom>
      </xdr:spPr>
    </xdr:pic>
    <xdr:clientData/>
  </xdr:twoCellAnchor>
  <xdr:twoCellAnchor editAs="oneCell">
    <xdr:from>
      <xdr:col>10</xdr:col>
      <xdr:colOff>104140</xdr:colOff>
      <xdr:row>11</xdr:row>
      <xdr:rowOff>16510</xdr:rowOff>
    </xdr:from>
    <xdr:to>
      <xdr:col>12</xdr:col>
      <xdr:colOff>553085</xdr:colOff>
      <xdr:row>19</xdr:row>
      <xdr:rowOff>10160</xdr:rowOff>
    </xdr:to>
    <xdr:pic>
      <xdr:nvPicPr>
        <xdr:cNvPr id="13" name="图片 12" descr="02.01.07.241-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962140" y="2124710"/>
          <a:ext cx="1820545" cy="1365250"/>
        </a:xfrm>
        <a:prstGeom prst="rect">
          <a:avLst/>
        </a:prstGeom>
      </xdr:spPr>
    </xdr:pic>
    <xdr:clientData/>
  </xdr:twoCellAnchor>
  <xdr:twoCellAnchor editAs="oneCell">
    <xdr:from>
      <xdr:col>10</xdr:col>
      <xdr:colOff>434975</xdr:colOff>
      <xdr:row>0</xdr:row>
      <xdr:rowOff>61595</xdr:rowOff>
    </xdr:from>
    <xdr:to>
      <xdr:col>13</xdr:col>
      <xdr:colOff>198120</xdr:colOff>
      <xdr:row>6</xdr:row>
      <xdr:rowOff>131445</xdr:rowOff>
    </xdr:to>
    <xdr:pic>
      <xdr:nvPicPr>
        <xdr:cNvPr id="14" name="图片 13" descr="02.01.07.28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rot="10800000">
          <a:off x="7292975" y="61595"/>
          <a:ext cx="1820545" cy="1098550"/>
        </a:xfrm>
        <a:prstGeom prst="rect">
          <a:avLst/>
        </a:prstGeom>
      </xdr:spPr>
    </xdr:pic>
    <xdr:clientData/>
  </xdr:twoCellAnchor>
  <xdr:twoCellAnchor editAs="oneCell">
    <xdr:from>
      <xdr:col>13</xdr:col>
      <xdr:colOff>575310</xdr:colOff>
      <xdr:row>0</xdr:row>
      <xdr:rowOff>63500</xdr:rowOff>
    </xdr:from>
    <xdr:to>
      <xdr:col>15</xdr:col>
      <xdr:colOff>442595</xdr:colOff>
      <xdr:row>6</xdr:row>
      <xdr:rowOff>165735</xdr:rowOff>
    </xdr:to>
    <xdr:pic>
      <xdr:nvPicPr>
        <xdr:cNvPr id="15" name="图片 14" descr="02.01.07.289-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rot="5400000">
          <a:off x="9544685" y="9525"/>
          <a:ext cx="1130935" cy="1238885"/>
        </a:xfrm>
        <a:prstGeom prst="rect">
          <a:avLst/>
        </a:prstGeom>
      </xdr:spPr>
    </xdr:pic>
    <xdr:clientData/>
  </xdr:twoCellAnchor>
  <xdr:twoCellAnchor editAs="oneCell">
    <xdr:from>
      <xdr:col>6</xdr:col>
      <xdr:colOff>487045</xdr:colOff>
      <xdr:row>25</xdr:row>
      <xdr:rowOff>67945</xdr:rowOff>
    </xdr:from>
    <xdr:to>
      <xdr:col>9</xdr:col>
      <xdr:colOff>250190</xdr:colOff>
      <xdr:row>33</xdr:row>
      <xdr:rowOff>61595</xdr:rowOff>
    </xdr:to>
    <xdr:pic>
      <xdr:nvPicPr>
        <xdr:cNvPr id="16" name="图片 15" descr="abs75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601845" y="4836795"/>
          <a:ext cx="182054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pane xSplit="5" ySplit="2" topLeftCell="F24" activePane="bottomRight" state="frozen"/>
      <selection/>
      <selection pane="topRight"/>
      <selection pane="bottomLeft"/>
      <selection pane="bottomRight" activeCell="H8" sqref="H8"/>
    </sheetView>
  </sheetViews>
  <sheetFormatPr defaultColWidth="9" defaultRowHeight="13.5" outlineLevelCol="4"/>
  <cols>
    <col min="1" max="1" width="7.25" style="402" customWidth="1"/>
    <col min="2" max="2" width="20.5" style="403" customWidth="1"/>
    <col min="3" max="3" width="18.375" style="403" customWidth="1"/>
    <col min="4" max="4" width="56.25" style="404" customWidth="1"/>
    <col min="5" max="5" width="5.375" style="403" customWidth="1"/>
    <col min="6" max="16384" width="9" style="403"/>
  </cols>
  <sheetData>
    <row r="1" ht="22.5" spans="1:5">
      <c r="A1" s="405" t="s">
        <v>0</v>
      </c>
      <c r="B1" s="405"/>
      <c r="C1" s="405"/>
      <c r="D1" s="405"/>
      <c r="E1" s="405"/>
    </row>
    <row r="2" ht="24" customHeight="1" spans="1:5">
      <c r="A2" s="406" t="s">
        <v>1</v>
      </c>
      <c r="B2" s="407" t="s">
        <v>2</v>
      </c>
      <c r="C2" s="407" t="s">
        <v>3</v>
      </c>
      <c r="D2" s="408" t="s">
        <v>4</v>
      </c>
      <c r="E2" s="406" t="s">
        <v>5</v>
      </c>
    </row>
    <row r="3" ht="24" customHeight="1" spans="1:5">
      <c r="A3" s="409">
        <v>1</v>
      </c>
      <c r="B3" s="410" t="s">
        <v>6</v>
      </c>
      <c r="C3" s="411" t="s">
        <v>7</v>
      </c>
      <c r="D3" s="412" t="s">
        <v>8</v>
      </c>
      <c r="E3" s="413"/>
    </row>
    <row r="4" ht="24" customHeight="1" spans="1:5">
      <c r="A4" s="409">
        <v>2</v>
      </c>
      <c r="B4" s="410"/>
      <c r="C4" s="411" t="s">
        <v>9</v>
      </c>
      <c r="D4" s="412" t="s">
        <v>10</v>
      </c>
      <c r="E4" s="413"/>
    </row>
    <row r="5" ht="24" customHeight="1" spans="1:5">
      <c r="A5" s="409">
        <v>3</v>
      </c>
      <c r="B5" s="410"/>
      <c r="C5" s="411" t="s">
        <v>11</v>
      </c>
      <c r="D5" s="412" t="s">
        <v>12</v>
      </c>
      <c r="E5" s="413"/>
    </row>
    <row r="6" ht="24" customHeight="1" spans="1:5">
      <c r="A6" s="409">
        <v>4</v>
      </c>
      <c r="B6" s="410"/>
      <c r="C6" s="414" t="s">
        <v>13</v>
      </c>
      <c r="D6" s="412" t="s">
        <v>12</v>
      </c>
      <c r="E6" s="413"/>
    </row>
    <row r="7" ht="24" customHeight="1" spans="1:5">
      <c r="A7" s="409">
        <v>5</v>
      </c>
      <c r="B7" s="410"/>
      <c r="C7" s="414" t="s">
        <v>14</v>
      </c>
      <c r="D7" s="412" t="s">
        <v>12</v>
      </c>
      <c r="E7" s="413"/>
    </row>
    <row r="8" ht="24.75" customHeight="1" spans="1:5">
      <c r="A8" s="409">
        <v>6</v>
      </c>
      <c r="B8" s="410"/>
      <c r="C8" s="415" t="s">
        <v>15</v>
      </c>
      <c r="D8" s="412" t="s">
        <v>16</v>
      </c>
      <c r="E8" s="413"/>
    </row>
    <row r="9" ht="24" customHeight="1" spans="1:5">
      <c r="A9" s="409">
        <v>7</v>
      </c>
      <c r="B9" s="410"/>
      <c r="C9" s="414" t="s">
        <v>17</v>
      </c>
      <c r="D9" s="412" t="s">
        <v>18</v>
      </c>
      <c r="E9" s="413"/>
    </row>
    <row r="10" ht="33" customHeight="1" spans="1:5">
      <c r="A10" s="409">
        <v>8</v>
      </c>
      <c r="B10" s="410"/>
      <c r="C10" s="414" t="s">
        <v>19</v>
      </c>
      <c r="D10" s="412" t="s">
        <v>20</v>
      </c>
      <c r="E10" s="413"/>
    </row>
    <row r="11" ht="24" customHeight="1" spans="1:5">
      <c r="A11" s="409">
        <v>9</v>
      </c>
      <c r="B11" s="416" t="s">
        <v>21</v>
      </c>
      <c r="C11" s="416"/>
      <c r="D11" s="412" t="s">
        <v>22</v>
      </c>
      <c r="E11" s="413"/>
    </row>
    <row r="12" ht="34.5" customHeight="1" spans="1:5">
      <c r="A12" s="409">
        <v>10</v>
      </c>
      <c r="B12" s="410" t="s">
        <v>23</v>
      </c>
      <c r="C12" s="417" t="s">
        <v>24</v>
      </c>
      <c r="D12" s="412" t="s">
        <v>25</v>
      </c>
      <c r="E12" s="413"/>
    </row>
    <row r="13" ht="38.25" customHeight="1" spans="1:5">
      <c r="A13" s="409">
        <v>11</v>
      </c>
      <c r="B13" s="410"/>
      <c r="C13" s="417" t="s">
        <v>26</v>
      </c>
      <c r="D13" s="412" t="s">
        <v>27</v>
      </c>
      <c r="E13" s="413"/>
    </row>
    <row r="14" ht="49.5" customHeight="1" spans="1:5">
      <c r="A14" s="409">
        <v>12</v>
      </c>
      <c r="B14" s="410"/>
      <c r="C14" s="410" t="s">
        <v>28</v>
      </c>
      <c r="D14" s="412" t="s">
        <v>29</v>
      </c>
      <c r="E14" s="413"/>
    </row>
    <row r="15" ht="24" customHeight="1" spans="1:5">
      <c r="A15" s="409">
        <v>13</v>
      </c>
      <c r="B15" s="416" t="s">
        <v>30</v>
      </c>
      <c r="C15" s="416"/>
      <c r="D15" s="412" t="s">
        <v>31</v>
      </c>
      <c r="E15" s="413"/>
    </row>
    <row r="16" ht="36.75" customHeight="1" spans="1:5">
      <c r="A16" s="409">
        <v>14</v>
      </c>
      <c r="B16" s="417" t="s">
        <v>32</v>
      </c>
      <c r="C16" s="417"/>
      <c r="D16" s="412" t="s">
        <v>33</v>
      </c>
      <c r="E16" s="413"/>
    </row>
    <row r="17" ht="24" customHeight="1" spans="1:5">
      <c r="A17" s="409">
        <v>15</v>
      </c>
      <c r="B17" s="417" t="s">
        <v>34</v>
      </c>
      <c r="C17" s="417"/>
      <c r="D17" s="412" t="s">
        <v>35</v>
      </c>
      <c r="E17" s="413"/>
    </row>
    <row r="18" ht="24" customHeight="1" spans="1:5">
      <c r="A18" s="409">
        <v>16</v>
      </c>
      <c r="B18" s="417" t="s">
        <v>36</v>
      </c>
      <c r="C18" s="417"/>
      <c r="D18" s="412" t="s">
        <v>37</v>
      </c>
      <c r="E18" s="413"/>
    </row>
    <row r="19" ht="39.75" customHeight="1" spans="1:5">
      <c r="A19" s="409">
        <v>17</v>
      </c>
      <c r="B19" s="417" t="s">
        <v>38</v>
      </c>
      <c r="C19" s="417"/>
      <c r="D19" s="412" t="s">
        <v>39</v>
      </c>
      <c r="E19" s="413"/>
    </row>
    <row r="20" ht="24" customHeight="1" spans="1:5">
      <c r="A20" s="409">
        <v>18</v>
      </c>
      <c r="B20" s="418" t="s">
        <v>40</v>
      </c>
      <c r="C20" s="419"/>
      <c r="D20" s="412" t="s">
        <v>41</v>
      </c>
      <c r="E20" s="413"/>
    </row>
    <row r="21" ht="24" customHeight="1" spans="1:5">
      <c r="A21" s="409">
        <v>19</v>
      </c>
      <c r="B21" s="418" t="s">
        <v>42</v>
      </c>
      <c r="C21" s="419"/>
      <c r="D21" s="412" t="s">
        <v>43</v>
      </c>
      <c r="E21" s="413"/>
    </row>
    <row r="22" ht="24" customHeight="1" spans="1:5">
      <c r="A22" s="409">
        <v>20</v>
      </c>
      <c r="B22" s="418" t="s">
        <v>44</v>
      </c>
      <c r="C22" s="419"/>
      <c r="D22" s="412" t="s">
        <v>41</v>
      </c>
      <c r="E22" s="413"/>
    </row>
    <row r="23" ht="24" customHeight="1" spans="1:5">
      <c r="A23" s="409">
        <v>21</v>
      </c>
      <c r="B23" s="418" t="s">
        <v>45</v>
      </c>
      <c r="C23" s="419"/>
      <c r="D23" s="412" t="s">
        <v>41</v>
      </c>
      <c r="E23" s="413"/>
    </row>
    <row r="24" ht="30" customHeight="1" spans="1:5">
      <c r="A24" s="409">
        <v>22</v>
      </c>
      <c r="B24" s="418" t="s">
        <v>46</v>
      </c>
      <c r="C24" s="419"/>
      <c r="D24" s="412" t="s">
        <v>47</v>
      </c>
      <c r="E24" s="413"/>
    </row>
    <row r="25" ht="24" customHeight="1" spans="1:5">
      <c r="A25" s="409">
        <v>23</v>
      </c>
      <c r="B25" s="418" t="s">
        <v>48</v>
      </c>
      <c r="C25" s="419"/>
      <c r="D25" s="412" t="s">
        <v>41</v>
      </c>
      <c r="E25" s="413"/>
    </row>
    <row r="26" ht="24" customHeight="1" spans="1:5">
      <c r="A26" s="409">
        <v>24</v>
      </c>
      <c r="B26" s="418" t="s">
        <v>49</v>
      </c>
      <c r="C26" s="419"/>
      <c r="D26" s="412" t="s">
        <v>41</v>
      </c>
      <c r="E26" s="413"/>
    </row>
    <row r="27" ht="24.75" customHeight="1" spans="1:5">
      <c r="A27" s="409">
        <v>25</v>
      </c>
      <c r="B27" s="418" t="s">
        <v>50</v>
      </c>
      <c r="C27" s="419"/>
      <c r="D27" s="412" t="s">
        <v>51</v>
      </c>
      <c r="E27" s="413"/>
    </row>
    <row r="28" ht="24.75" customHeight="1" spans="1:5">
      <c r="A28" s="409">
        <v>26</v>
      </c>
      <c r="B28" s="418" t="s">
        <v>52</v>
      </c>
      <c r="C28" s="419"/>
      <c r="D28" s="412" t="s">
        <v>41</v>
      </c>
      <c r="E28" s="413"/>
    </row>
    <row r="29" ht="24.75" customHeight="1" spans="1:5">
      <c r="A29" s="409">
        <v>27</v>
      </c>
      <c r="B29" s="418" t="s">
        <v>53</v>
      </c>
      <c r="C29" s="419"/>
      <c r="D29" s="412" t="s">
        <v>41</v>
      </c>
      <c r="E29" s="413"/>
    </row>
    <row r="30" ht="24.75" customHeight="1" spans="1:5">
      <c r="A30" s="409">
        <v>28</v>
      </c>
      <c r="B30" s="418" t="s">
        <v>54</v>
      </c>
      <c r="C30" s="419"/>
      <c r="D30" s="412" t="s">
        <v>41</v>
      </c>
      <c r="E30" s="413"/>
    </row>
    <row r="31" ht="24.75" customHeight="1" spans="1:5">
      <c r="A31" s="409">
        <v>29</v>
      </c>
      <c r="B31" s="418" t="s">
        <v>55</v>
      </c>
      <c r="C31" s="419"/>
      <c r="D31" s="412" t="s">
        <v>41</v>
      </c>
      <c r="E31" s="413"/>
    </row>
    <row r="32" ht="24.75" customHeight="1" spans="1:5">
      <c r="A32" s="409">
        <v>30</v>
      </c>
      <c r="B32" s="418" t="s">
        <v>56</v>
      </c>
      <c r="C32" s="419"/>
      <c r="D32" s="412" t="s">
        <v>41</v>
      </c>
      <c r="E32" s="413"/>
    </row>
    <row r="33" ht="24.75" customHeight="1" spans="1:5">
      <c r="A33" s="409">
        <v>31</v>
      </c>
      <c r="B33" s="418" t="s">
        <v>57</v>
      </c>
      <c r="C33" s="419"/>
      <c r="D33" s="412" t="s">
        <v>58</v>
      </c>
      <c r="E33" s="413"/>
    </row>
    <row r="34" ht="24.75" customHeight="1" spans="1:5">
      <c r="A34" s="409">
        <v>32</v>
      </c>
      <c r="B34" s="418" t="s">
        <v>59</v>
      </c>
      <c r="C34" s="419"/>
      <c r="D34" s="412" t="s">
        <v>60</v>
      </c>
      <c r="E34" s="413"/>
    </row>
    <row r="35" ht="24.75" customHeight="1" spans="1:5">
      <c r="A35" s="409">
        <v>33</v>
      </c>
      <c r="B35" s="418" t="s">
        <v>61</v>
      </c>
      <c r="C35" s="419"/>
      <c r="D35" s="412" t="s">
        <v>62</v>
      </c>
      <c r="E35" s="413"/>
    </row>
    <row r="36" ht="69" customHeight="1" spans="1:5">
      <c r="A36" s="420" t="s">
        <v>63</v>
      </c>
      <c r="B36" s="420"/>
      <c r="C36" s="420"/>
      <c r="D36" s="420"/>
      <c r="E36" s="420"/>
    </row>
  </sheetData>
  <mergeCells count="26">
    <mergeCell ref="A1:E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E36"/>
    <mergeCell ref="B3:B10"/>
    <mergeCell ref="B12:B1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workbookViewId="0">
      <selection activeCell="R19" sqref="R19"/>
    </sheetView>
  </sheetViews>
  <sheetFormatPr defaultColWidth="9" defaultRowHeight="13.5"/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ht="31" customHeight="1" spans="1:16">
      <c r="A9" s="1" t="s">
        <v>366</v>
      </c>
      <c r="B9" s="1"/>
      <c r="C9" s="1"/>
      <c r="D9" s="1"/>
      <c r="E9" s="1"/>
      <c r="F9" s="1"/>
      <c r="G9" s="1" t="s">
        <v>367</v>
      </c>
      <c r="H9" s="1"/>
      <c r="I9" s="1"/>
      <c r="J9" s="1"/>
      <c r="K9" s="1" t="s">
        <v>368</v>
      </c>
      <c r="L9" s="1"/>
      <c r="M9" s="1"/>
      <c r="N9" s="1"/>
      <c r="O9" s="1"/>
      <c r="P9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ht="34" customHeight="1" spans="1:15">
      <c r="A22" s="1" t="s">
        <v>369</v>
      </c>
      <c r="B22" s="1"/>
      <c r="C22" s="1"/>
      <c r="D22" s="1"/>
      <c r="E22" s="1"/>
      <c r="F22" s="1"/>
      <c r="G22" s="1" t="s">
        <v>370</v>
      </c>
      <c r="H22" s="1"/>
      <c r="I22" s="1"/>
      <c r="J22" s="1"/>
      <c r="K22" s="1" t="s">
        <v>371</v>
      </c>
      <c r="L22" s="1"/>
      <c r="M22" s="1"/>
      <c r="N22" s="1"/>
      <c r="O22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ht="34" customHeight="1" spans="1:15">
      <c r="A36" s="1" t="s">
        <v>372</v>
      </c>
      <c r="B36" s="1"/>
      <c r="C36" s="1"/>
      <c r="D36" s="1"/>
      <c r="E36" s="1"/>
      <c r="F36" s="1"/>
      <c r="G36" s="1" t="s">
        <v>373</v>
      </c>
      <c r="H36" s="1"/>
      <c r="I36" s="1"/>
      <c r="J36" s="1"/>
      <c r="K36" s="1" t="s">
        <v>374</v>
      </c>
      <c r="L36" s="1"/>
      <c r="M36" s="1"/>
      <c r="N36" s="1"/>
      <c r="O36" s="1"/>
    </row>
  </sheetData>
  <mergeCells count="18">
    <mergeCell ref="A9:F9"/>
    <mergeCell ref="G9:J9"/>
    <mergeCell ref="K9:P9"/>
    <mergeCell ref="A22:F22"/>
    <mergeCell ref="G22:J22"/>
    <mergeCell ref="K22:O22"/>
    <mergeCell ref="A36:F36"/>
    <mergeCell ref="G36:J36"/>
    <mergeCell ref="K36:O36"/>
    <mergeCell ref="A1:F8"/>
    <mergeCell ref="G1:J8"/>
    <mergeCell ref="K1:P8"/>
    <mergeCell ref="A11:F21"/>
    <mergeCell ref="G11:J21"/>
    <mergeCell ref="K11:P21"/>
    <mergeCell ref="A24:F35"/>
    <mergeCell ref="G24:J35"/>
    <mergeCell ref="K24:P3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zoomScale="110" zoomScaleNormal="110" workbookViewId="0">
      <pane xSplit="7" ySplit="6" topLeftCell="H7" activePane="bottomRight" state="frozen"/>
      <selection/>
      <selection pane="topRight"/>
      <selection pane="bottomLeft"/>
      <selection pane="bottomRight" activeCell="E19" sqref="E19:F19"/>
    </sheetView>
  </sheetViews>
  <sheetFormatPr defaultColWidth="9" defaultRowHeight="13.5"/>
  <cols>
    <col min="1" max="2" width="18.625" style="342" customWidth="1"/>
    <col min="3" max="3" width="7.375" style="342" customWidth="1"/>
    <col min="4" max="4" width="13.25" style="342" customWidth="1"/>
    <col min="5" max="5" width="13.625" style="343" customWidth="1"/>
    <col min="6" max="6" width="12.625" style="343" customWidth="1"/>
    <col min="7" max="7" width="13.75" style="342" customWidth="1"/>
    <col min="8" max="258" width="9" style="342"/>
    <col min="259" max="259" width="20.125" style="342" customWidth="1"/>
    <col min="260" max="260" width="19.5" style="342" customWidth="1"/>
    <col min="261" max="261" width="20.125" style="342" customWidth="1"/>
    <col min="262" max="262" width="23.25" style="342" customWidth="1"/>
    <col min="263" max="514" width="9" style="342"/>
    <col min="515" max="515" width="20.125" style="342" customWidth="1"/>
    <col min="516" max="516" width="19.5" style="342" customWidth="1"/>
    <col min="517" max="517" width="20.125" style="342" customWidth="1"/>
    <col min="518" max="518" width="23.25" style="342" customWidth="1"/>
    <col min="519" max="770" width="9" style="342"/>
    <col min="771" max="771" width="20.125" style="342" customWidth="1"/>
    <col min="772" max="772" width="19.5" style="342" customWidth="1"/>
    <col min="773" max="773" width="20.125" style="342" customWidth="1"/>
    <col min="774" max="774" width="23.25" style="342" customWidth="1"/>
    <col min="775" max="1026" width="9" style="342"/>
    <col min="1027" max="1027" width="20.125" style="342" customWidth="1"/>
    <col min="1028" max="1028" width="19.5" style="342" customWidth="1"/>
    <col min="1029" max="1029" width="20.125" style="342" customWidth="1"/>
    <col min="1030" max="1030" width="23.25" style="342" customWidth="1"/>
    <col min="1031" max="1282" width="9" style="342"/>
    <col min="1283" max="1283" width="20.125" style="342" customWidth="1"/>
    <col min="1284" max="1284" width="19.5" style="342" customWidth="1"/>
    <col min="1285" max="1285" width="20.125" style="342" customWidth="1"/>
    <col min="1286" max="1286" width="23.25" style="342" customWidth="1"/>
    <col min="1287" max="1538" width="9" style="342"/>
    <col min="1539" max="1539" width="20.125" style="342" customWidth="1"/>
    <col min="1540" max="1540" width="19.5" style="342" customWidth="1"/>
    <col min="1541" max="1541" width="20.125" style="342" customWidth="1"/>
    <col min="1542" max="1542" width="23.25" style="342" customWidth="1"/>
    <col min="1543" max="1794" width="9" style="342"/>
    <col min="1795" max="1795" width="20.125" style="342" customWidth="1"/>
    <col min="1796" max="1796" width="19.5" style="342" customWidth="1"/>
    <col min="1797" max="1797" width="20.125" style="342" customWidth="1"/>
    <col min="1798" max="1798" width="23.25" style="342" customWidth="1"/>
    <col min="1799" max="2050" width="9" style="342"/>
    <col min="2051" max="2051" width="20.125" style="342" customWidth="1"/>
    <col min="2052" max="2052" width="19.5" style="342" customWidth="1"/>
    <col min="2053" max="2053" width="20.125" style="342" customWidth="1"/>
    <col min="2054" max="2054" width="23.25" style="342" customWidth="1"/>
    <col min="2055" max="2306" width="9" style="342"/>
    <col min="2307" max="2307" width="20.125" style="342" customWidth="1"/>
    <col min="2308" max="2308" width="19.5" style="342" customWidth="1"/>
    <col min="2309" max="2309" width="20.125" style="342" customWidth="1"/>
    <col min="2310" max="2310" width="23.25" style="342" customWidth="1"/>
    <col min="2311" max="2562" width="9" style="342"/>
    <col min="2563" max="2563" width="20.125" style="342" customWidth="1"/>
    <col min="2564" max="2564" width="19.5" style="342" customWidth="1"/>
    <col min="2565" max="2565" width="20.125" style="342" customWidth="1"/>
    <col min="2566" max="2566" width="23.25" style="342" customWidth="1"/>
    <col min="2567" max="2818" width="9" style="342"/>
    <col min="2819" max="2819" width="20.125" style="342" customWidth="1"/>
    <col min="2820" max="2820" width="19.5" style="342" customWidth="1"/>
    <col min="2821" max="2821" width="20.125" style="342" customWidth="1"/>
    <col min="2822" max="2822" width="23.25" style="342" customWidth="1"/>
    <col min="2823" max="3074" width="9" style="342"/>
    <col min="3075" max="3075" width="20.125" style="342" customWidth="1"/>
    <col min="3076" max="3076" width="19.5" style="342" customWidth="1"/>
    <col min="3077" max="3077" width="20.125" style="342" customWidth="1"/>
    <col min="3078" max="3078" width="23.25" style="342" customWidth="1"/>
    <col min="3079" max="3330" width="9" style="342"/>
    <col min="3331" max="3331" width="20.125" style="342" customWidth="1"/>
    <col min="3332" max="3332" width="19.5" style="342" customWidth="1"/>
    <col min="3333" max="3333" width="20.125" style="342" customWidth="1"/>
    <col min="3334" max="3334" width="23.25" style="342" customWidth="1"/>
    <col min="3335" max="3586" width="9" style="342"/>
    <col min="3587" max="3587" width="20.125" style="342" customWidth="1"/>
    <col min="3588" max="3588" width="19.5" style="342" customWidth="1"/>
    <col min="3589" max="3589" width="20.125" style="342" customWidth="1"/>
    <col min="3590" max="3590" width="23.25" style="342" customWidth="1"/>
    <col min="3591" max="3842" width="9" style="342"/>
    <col min="3843" max="3843" width="20.125" style="342" customWidth="1"/>
    <col min="3844" max="3844" width="19.5" style="342" customWidth="1"/>
    <col min="3845" max="3845" width="20.125" style="342" customWidth="1"/>
    <col min="3846" max="3846" width="23.25" style="342" customWidth="1"/>
    <col min="3847" max="4098" width="9" style="342"/>
    <col min="4099" max="4099" width="20.125" style="342" customWidth="1"/>
    <col min="4100" max="4100" width="19.5" style="342" customWidth="1"/>
    <col min="4101" max="4101" width="20.125" style="342" customWidth="1"/>
    <col min="4102" max="4102" width="23.25" style="342" customWidth="1"/>
    <col min="4103" max="4354" width="9" style="342"/>
    <col min="4355" max="4355" width="20.125" style="342" customWidth="1"/>
    <col min="4356" max="4356" width="19.5" style="342" customWidth="1"/>
    <col min="4357" max="4357" width="20.125" style="342" customWidth="1"/>
    <col min="4358" max="4358" width="23.25" style="342" customWidth="1"/>
    <col min="4359" max="4610" width="9" style="342"/>
    <col min="4611" max="4611" width="20.125" style="342" customWidth="1"/>
    <col min="4612" max="4612" width="19.5" style="342" customWidth="1"/>
    <col min="4613" max="4613" width="20.125" style="342" customWidth="1"/>
    <col min="4614" max="4614" width="23.25" style="342" customWidth="1"/>
    <col min="4615" max="4866" width="9" style="342"/>
    <col min="4867" max="4867" width="20.125" style="342" customWidth="1"/>
    <col min="4868" max="4868" width="19.5" style="342" customWidth="1"/>
    <col min="4869" max="4869" width="20.125" style="342" customWidth="1"/>
    <col min="4870" max="4870" width="23.25" style="342" customWidth="1"/>
    <col min="4871" max="5122" width="9" style="342"/>
    <col min="5123" max="5123" width="20.125" style="342" customWidth="1"/>
    <col min="5124" max="5124" width="19.5" style="342" customWidth="1"/>
    <col min="5125" max="5125" width="20.125" style="342" customWidth="1"/>
    <col min="5126" max="5126" width="23.25" style="342" customWidth="1"/>
    <col min="5127" max="5378" width="9" style="342"/>
    <col min="5379" max="5379" width="20.125" style="342" customWidth="1"/>
    <col min="5380" max="5380" width="19.5" style="342" customWidth="1"/>
    <col min="5381" max="5381" width="20.125" style="342" customWidth="1"/>
    <col min="5382" max="5382" width="23.25" style="342" customWidth="1"/>
    <col min="5383" max="5634" width="9" style="342"/>
    <col min="5635" max="5635" width="20.125" style="342" customWidth="1"/>
    <col min="5636" max="5636" width="19.5" style="342" customWidth="1"/>
    <col min="5637" max="5637" width="20.125" style="342" customWidth="1"/>
    <col min="5638" max="5638" width="23.25" style="342" customWidth="1"/>
    <col min="5639" max="5890" width="9" style="342"/>
    <col min="5891" max="5891" width="20.125" style="342" customWidth="1"/>
    <col min="5892" max="5892" width="19.5" style="342" customWidth="1"/>
    <col min="5893" max="5893" width="20.125" style="342" customWidth="1"/>
    <col min="5894" max="5894" width="23.25" style="342" customWidth="1"/>
    <col min="5895" max="6146" width="9" style="342"/>
    <col min="6147" max="6147" width="20.125" style="342" customWidth="1"/>
    <col min="6148" max="6148" width="19.5" style="342" customWidth="1"/>
    <col min="6149" max="6149" width="20.125" style="342" customWidth="1"/>
    <col min="6150" max="6150" width="23.25" style="342" customWidth="1"/>
    <col min="6151" max="6402" width="9" style="342"/>
    <col min="6403" max="6403" width="20.125" style="342" customWidth="1"/>
    <col min="6404" max="6404" width="19.5" style="342" customWidth="1"/>
    <col min="6405" max="6405" width="20.125" style="342" customWidth="1"/>
    <col min="6406" max="6406" width="23.25" style="342" customWidth="1"/>
    <col min="6407" max="6658" width="9" style="342"/>
    <col min="6659" max="6659" width="20.125" style="342" customWidth="1"/>
    <col min="6660" max="6660" width="19.5" style="342" customWidth="1"/>
    <col min="6661" max="6661" width="20.125" style="342" customWidth="1"/>
    <col min="6662" max="6662" width="23.25" style="342" customWidth="1"/>
    <col min="6663" max="6914" width="9" style="342"/>
    <col min="6915" max="6915" width="20.125" style="342" customWidth="1"/>
    <col min="6916" max="6916" width="19.5" style="342" customWidth="1"/>
    <col min="6917" max="6917" width="20.125" style="342" customWidth="1"/>
    <col min="6918" max="6918" width="23.25" style="342" customWidth="1"/>
    <col min="6919" max="7170" width="9" style="342"/>
    <col min="7171" max="7171" width="20.125" style="342" customWidth="1"/>
    <col min="7172" max="7172" width="19.5" style="342" customWidth="1"/>
    <col min="7173" max="7173" width="20.125" style="342" customWidth="1"/>
    <col min="7174" max="7174" width="23.25" style="342" customWidth="1"/>
    <col min="7175" max="7426" width="9" style="342"/>
    <col min="7427" max="7427" width="20.125" style="342" customWidth="1"/>
    <col min="7428" max="7428" width="19.5" style="342" customWidth="1"/>
    <col min="7429" max="7429" width="20.125" style="342" customWidth="1"/>
    <col min="7430" max="7430" width="23.25" style="342" customWidth="1"/>
    <col min="7431" max="7682" width="9" style="342"/>
    <col min="7683" max="7683" width="20.125" style="342" customWidth="1"/>
    <col min="7684" max="7684" width="19.5" style="342" customWidth="1"/>
    <col min="7685" max="7685" width="20.125" style="342" customWidth="1"/>
    <col min="7686" max="7686" width="23.25" style="342" customWidth="1"/>
    <col min="7687" max="7938" width="9" style="342"/>
    <col min="7939" max="7939" width="20.125" style="342" customWidth="1"/>
    <col min="7940" max="7940" width="19.5" style="342" customWidth="1"/>
    <col min="7941" max="7941" width="20.125" style="342" customWidth="1"/>
    <col min="7942" max="7942" width="23.25" style="342" customWidth="1"/>
    <col min="7943" max="8194" width="9" style="342"/>
    <col min="8195" max="8195" width="20.125" style="342" customWidth="1"/>
    <col min="8196" max="8196" width="19.5" style="342" customWidth="1"/>
    <col min="8197" max="8197" width="20.125" style="342" customWidth="1"/>
    <col min="8198" max="8198" width="23.25" style="342" customWidth="1"/>
    <col min="8199" max="8450" width="9" style="342"/>
    <col min="8451" max="8451" width="20.125" style="342" customWidth="1"/>
    <col min="8452" max="8452" width="19.5" style="342" customWidth="1"/>
    <col min="8453" max="8453" width="20.125" style="342" customWidth="1"/>
    <col min="8454" max="8454" width="23.25" style="342" customWidth="1"/>
    <col min="8455" max="8706" width="9" style="342"/>
    <col min="8707" max="8707" width="20.125" style="342" customWidth="1"/>
    <col min="8708" max="8708" width="19.5" style="342" customWidth="1"/>
    <col min="8709" max="8709" width="20.125" style="342" customWidth="1"/>
    <col min="8710" max="8710" width="23.25" style="342" customWidth="1"/>
    <col min="8711" max="8962" width="9" style="342"/>
    <col min="8963" max="8963" width="20.125" style="342" customWidth="1"/>
    <col min="8964" max="8964" width="19.5" style="342" customWidth="1"/>
    <col min="8965" max="8965" width="20.125" style="342" customWidth="1"/>
    <col min="8966" max="8966" width="23.25" style="342" customWidth="1"/>
    <col min="8967" max="9218" width="9" style="342"/>
    <col min="9219" max="9219" width="20.125" style="342" customWidth="1"/>
    <col min="9220" max="9220" width="19.5" style="342" customWidth="1"/>
    <col min="9221" max="9221" width="20.125" style="342" customWidth="1"/>
    <col min="9222" max="9222" width="23.25" style="342" customWidth="1"/>
    <col min="9223" max="9474" width="9" style="342"/>
    <col min="9475" max="9475" width="20.125" style="342" customWidth="1"/>
    <col min="9476" max="9476" width="19.5" style="342" customWidth="1"/>
    <col min="9477" max="9477" width="20.125" style="342" customWidth="1"/>
    <col min="9478" max="9478" width="23.25" style="342" customWidth="1"/>
    <col min="9479" max="9730" width="9" style="342"/>
    <col min="9731" max="9731" width="20.125" style="342" customWidth="1"/>
    <col min="9732" max="9732" width="19.5" style="342" customWidth="1"/>
    <col min="9733" max="9733" width="20.125" style="342" customWidth="1"/>
    <col min="9734" max="9734" width="23.25" style="342" customWidth="1"/>
    <col min="9735" max="9986" width="9" style="342"/>
    <col min="9987" max="9987" width="20.125" style="342" customWidth="1"/>
    <col min="9988" max="9988" width="19.5" style="342" customWidth="1"/>
    <col min="9989" max="9989" width="20.125" style="342" customWidth="1"/>
    <col min="9990" max="9990" width="23.25" style="342" customWidth="1"/>
    <col min="9991" max="10242" width="9" style="342"/>
    <col min="10243" max="10243" width="20.125" style="342" customWidth="1"/>
    <col min="10244" max="10244" width="19.5" style="342" customWidth="1"/>
    <col min="10245" max="10245" width="20.125" style="342" customWidth="1"/>
    <col min="10246" max="10246" width="23.25" style="342" customWidth="1"/>
    <col min="10247" max="10498" width="9" style="342"/>
    <col min="10499" max="10499" width="20.125" style="342" customWidth="1"/>
    <col min="10500" max="10500" width="19.5" style="342" customWidth="1"/>
    <col min="10501" max="10501" width="20.125" style="342" customWidth="1"/>
    <col min="10502" max="10502" width="23.25" style="342" customWidth="1"/>
    <col min="10503" max="10754" width="9" style="342"/>
    <col min="10755" max="10755" width="20.125" style="342" customWidth="1"/>
    <col min="10756" max="10756" width="19.5" style="342" customWidth="1"/>
    <col min="10757" max="10757" width="20.125" style="342" customWidth="1"/>
    <col min="10758" max="10758" width="23.25" style="342" customWidth="1"/>
    <col min="10759" max="11010" width="9" style="342"/>
    <col min="11011" max="11011" width="20.125" style="342" customWidth="1"/>
    <col min="11012" max="11012" width="19.5" style="342" customWidth="1"/>
    <col min="11013" max="11013" width="20.125" style="342" customWidth="1"/>
    <col min="11014" max="11014" width="23.25" style="342" customWidth="1"/>
    <col min="11015" max="11266" width="9" style="342"/>
    <col min="11267" max="11267" width="20.125" style="342" customWidth="1"/>
    <col min="11268" max="11268" width="19.5" style="342" customWidth="1"/>
    <col min="11269" max="11269" width="20.125" style="342" customWidth="1"/>
    <col min="11270" max="11270" width="23.25" style="342" customWidth="1"/>
    <col min="11271" max="11522" width="9" style="342"/>
    <col min="11523" max="11523" width="20.125" style="342" customWidth="1"/>
    <col min="11524" max="11524" width="19.5" style="342" customWidth="1"/>
    <col min="11525" max="11525" width="20.125" style="342" customWidth="1"/>
    <col min="11526" max="11526" width="23.25" style="342" customWidth="1"/>
    <col min="11527" max="11778" width="9" style="342"/>
    <col min="11779" max="11779" width="20.125" style="342" customWidth="1"/>
    <col min="11780" max="11780" width="19.5" style="342" customWidth="1"/>
    <col min="11781" max="11781" width="20.125" style="342" customWidth="1"/>
    <col min="11782" max="11782" width="23.25" style="342" customWidth="1"/>
    <col min="11783" max="12034" width="9" style="342"/>
    <col min="12035" max="12035" width="20.125" style="342" customWidth="1"/>
    <col min="12036" max="12036" width="19.5" style="342" customWidth="1"/>
    <col min="12037" max="12037" width="20.125" style="342" customWidth="1"/>
    <col min="12038" max="12038" width="23.25" style="342" customWidth="1"/>
    <col min="12039" max="12290" width="9" style="342"/>
    <col min="12291" max="12291" width="20.125" style="342" customWidth="1"/>
    <col min="12292" max="12292" width="19.5" style="342" customWidth="1"/>
    <col min="12293" max="12293" width="20.125" style="342" customWidth="1"/>
    <col min="12294" max="12294" width="23.25" style="342" customWidth="1"/>
    <col min="12295" max="12546" width="9" style="342"/>
    <col min="12547" max="12547" width="20.125" style="342" customWidth="1"/>
    <col min="12548" max="12548" width="19.5" style="342" customWidth="1"/>
    <col min="12549" max="12549" width="20.125" style="342" customWidth="1"/>
    <col min="12550" max="12550" width="23.25" style="342" customWidth="1"/>
    <col min="12551" max="12802" width="9" style="342"/>
    <col min="12803" max="12803" width="20.125" style="342" customWidth="1"/>
    <col min="12804" max="12804" width="19.5" style="342" customWidth="1"/>
    <col min="12805" max="12805" width="20.125" style="342" customWidth="1"/>
    <col min="12806" max="12806" width="23.25" style="342" customWidth="1"/>
    <col min="12807" max="13058" width="9" style="342"/>
    <col min="13059" max="13059" width="20.125" style="342" customWidth="1"/>
    <col min="13060" max="13060" width="19.5" style="342" customWidth="1"/>
    <col min="13061" max="13061" width="20.125" style="342" customWidth="1"/>
    <col min="13062" max="13062" width="23.25" style="342" customWidth="1"/>
    <col min="13063" max="13314" width="9" style="342"/>
    <col min="13315" max="13315" width="20.125" style="342" customWidth="1"/>
    <col min="13316" max="13316" width="19.5" style="342" customWidth="1"/>
    <col min="13317" max="13317" width="20.125" style="342" customWidth="1"/>
    <col min="13318" max="13318" width="23.25" style="342" customWidth="1"/>
    <col min="13319" max="13570" width="9" style="342"/>
    <col min="13571" max="13571" width="20.125" style="342" customWidth="1"/>
    <col min="13572" max="13572" width="19.5" style="342" customWidth="1"/>
    <col min="13573" max="13573" width="20.125" style="342" customWidth="1"/>
    <col min="13574" max="13574" width="23.25" style="342" customWidth="1"/>
    <col min="13575" max="13826" width="9" style="342"/>
    <col min="13827" max="13827" width="20.125" style="342" customWidth="1"/>
    <col min="13828" max="13828" width="19.5" style="342" customWidth="1"/>
    <col min="13829" max="13829" width="20.125" style="342" customWidth="1"/>
    <col min="13830" max="13830" width="23.25" style="342" customWidth="1"/>
    <col min="13831" max="14082" width="9" style="342"/>
    <col min="14083" max="14083" width="20.125" style="342" customWidth="1"/>
    <col min="14084" max="14084" width="19.5" style="342" customWidth="1"/>
    <col min="14085" max="14085" width="20.125" style="342" customWidth="1"/>
    <col min="14086" max="14086" width="23.25" style="342" customWidth="1"/>
    <col min="14087" max="14338" width="9" style="342"/>
    <col min="14339" max="14339" width="20.125" style="342" customWidth="1"/>
    <col min="14340" max="14340" width="19.5" style="342" customWidth="1"/>
    <col min="14341" max="14341" width="20.125" style="342" customWidth="1"/>
    <col min="14342" max="14342" width="23.25" style="342" customWidth="1"/>
    <col min="14343" max="14594" width="9" style="342"/>
    <col min="14595" max="14595" width="20.125" style="342" customWidth="1"/>
    <col min="14596" max="14596" width="19.5" style="342" customWidth="1"/>
    <col min="14597" max="14597" width="20.125" style="342" customWidth="1"/>
    <col min="14598" max="14598" width="23.25" style="342" customWidth="1"/>
    <col min="14599" max="14850" width="9" style="342"/>
    <col min="14851" max="14851" width="20.125" style="342" customWidth="1"/>
    <col min="14852" max="14852" width="19.5" style="342" customWidth="1"/>
    <col min="14853" max="14853" width="20.125" style="342" customWidth="1"/>
    <col min="14854" max="14854" width="23.25" style="342" customWidth="1"/>
    <col min="14855" max="15106" width="9" style="342"/>
    <col min="15107" max="15107" width="20.125" style="342" customWidth="1"/>
    <col min="15108" max="15108" width="19.5" style="342" customWidth="1"/>
    <col min="15109" max="15109" width="20.125" style="342" customWidth="1"/>
    <col min="15110" max="15110" width="23.25" style="342" customWidth="1"/>
    <col min="15111" max="15362" width="9" style="342"/>
    <col min="15363" max="15363" width="20.125" style="342" customWidth="1"/>
    <col min="15364" max="15364" width="19.5" style="342" customWidth="1"/>
    <col min="15365" max="15365" width="20.125" style="342" customWidth="1"/>
    <col min="15366" max="15366" width="23.25" style="342" customWidth="1"/>
    <col min="15367" max="15618" width="9" style="342"/>
    <col min="15619" max="15619" width="20.125" style="342" customWidth="1"/>
    <col min="15620" max="15620" width="19.5" style="342" customWidth="1"/>
    <col min="15621" max="15621" width="20.125" style="342" customWidth="1"/>
    <col min="15622" max="15622" width="23.25" style="342" customWidth="1"/>
    <col min="15623" max="15874" width="9" style="342"/>
    <col min="15875" max="15875" width="20.125" style="342" customWidth="1"/>
    <col min="15876" max="15876" width="19.5" style="342" customWidth="1"/>
    <col min="15877" max="15877" width="20.125" style="342" customWidth="1"/>
    <col min="15878" max="15878" width="23.25" style="342" customWidth="1"/>
    <col min="15879" max="16130" width="9" style="342"/>
    <col min="16131" max="16131" width="20.125" style="342" customWidth="1"/>
    <col min="16132" max="16132" width="19.5" style="342" customWidth="1"/>
    <col min="16133" max="16133" width="20.125" style="342" customWidth="1"/>
    <col min="16134" max="16134" width="23.25" style="342" customWidth="1"/>
    <col min="16135" max="16384" width="9" style="342"/>
  </cols>
  <sheetData>
    <row r="1" ht="23.25" spans="1:7">
      <c r="A1" s="344" t="s">
        <v>64</v>
      </c>
      <c r="B1" s="344"/>
      <c r="C1" s="344"/>
      <c r="D1" s="345"/>
      <c r="E1" s="346"/>
      <c r="F1" s="346"/>
      <c r="G1" s="345"/>
    </row>
    <row r="2" ht="21.75" customHeight="1" spans="1:7">
      <c r="A2" s="347" t="s">
        <v>65</v>
      </c>
      <c r="B2" s="348" t="s">
        <v>66</v>
      </c>
      <c r="C2" s="349" t="s">
        <v>67</v>
      </c>
      <c r="D2" s="348">
        <v>17761520565</v>
      </c>
      <c r="E2" s="350" t="s">
        <v>68</v>
      </c>
      <c r="F2" s="351"/>
      <c r="G2" s="352"/>
    </row>
    <row r="3" ht="21" customHeight="1" spans="1:7">
      <c r="A3" s="353" t="s">
        <v>69</v>
      </c>
      <c r="B3" s="354" t="s">
        <v>70</v>
      </c>
      <c r="C3" s="355"/>
      <c r="D3" s="356"/>
      <c r="E3" s="357" t="s">
        <v>71</v>
      </c>
      <c r="F3" s="358" t="s">
        <v>72</v>
      </c>
      <c r="G3" s="356"/>
    </row>
    <row r="4" ht="21" customHeight="1" spans="1:7">
      <c r="A4" s="353" t="s">
        <v>73</v>
      </c>
      <c r="B4" s="354" t="s">
        <v>74</v>
      </c>
      <c r="C4" s="355"/>
      <c r="D4" s="356"/>
      <c r="E4" s="357" t="s">
        <v>75</v>
      </c>
      <c r="F4" s="358" t="s">
        <v>76</v>
      </c>
      <c r="G4" s="356"/>
    </row>
    <row r="5" ht="21" customHeight="1" spans="1:7">
      <c r="A5" s="353" t="s">
        <v>77</v>
      </c>
      <c r="B5" s="354" t="s">
        <v>78</v>
      </c>
      <c r="C5" s="355"/>
      <c r="D5" s="356"/>
      <c r="E5" s="357" t="s">
        <v>79</v>
      </c>
      <c r="F5" s="359" t="s">
        <v>80</v>
      </c>
      <c r="G5" s="359"/>
    </row>
    <row r="6" ht="14.25" spans="1:7">
      <c r="A6" s="246" t="s">
        <v>2</v>
      </c>
      <c r="B6" s="246"/>
      <c r="C6" s="243" t="s">
        <v>3</v>
      </c>
      <c r="D6" s="244"/>
      <c r="E6" s="358" t="s">
        <v>81</v>
      </c>
      <c r="F6" s="360"/>
      <c r="G6" s="361" t="s">
        <v>82</v>
      </c>
    </row>
    <row r="7" ht="14.25" spans="1:7">
      <c r="A7" s="362" t="s">
        <v>6</v>
      </c>
      <c r="B7" s="363"/>
      <c r="C7" s="364" t="s">
        <v>7</v>
      </c>
      <c r="D7" s="364"/>
      <c r="E7" s="365">
        <f>原辅材料明细!S36</f>
        <v>3.8826193948</v>
      </c>
      <c r="F7" s="366"/>
      <c r="G7" s="367">
        <f>E7/E23</f>
        <v>0.118375699555174</v>
      </c>
    </row>
    <row r="8" ht="14.25" spans="1:11">
      <c r="A8" s="368"/>
      <c r="B8" s="369"/>
      <c r="C8" s="364" t="s">
        <v>9</v>
      </c>
      <c r="D8" s="364"/>
      <c r="E8" s="365">
        <f>外购外协件明细!L65</f>
        <v>17.8786817</v>
      </c>
      <c r="F8" s="366"/>
      <c r="G8" s="367">
        <f>E8/E23</f>
        <v>0.545096296638369</v>
      </c>
      <c r="K8" s="186"/>
    </row>
    <row r="9" ht="14.25" spans="1:7">
      <c r="A9" s="368"/>
      <c r="B9" s="369"/>
      <c r="C9" s="364" t="s">
        <v>11</v>
      </c>
      <c r="D9" s="364"/>
      <c r="E9" s="365">
        <f>加工明细!K38</f>
        <v>2.4</v>
      </c>
      <c r="F9" s="366"/>
      <c r="G9" s="367">
        <f>E9/E23</f>
        <v>0.0731726831924126</v>
      </c>
    </row>
    <row r="10" ht="14.25" spans="1:7">
      <c r="A10" s="368"/>
      <c r="B10" s="369"/>
      <c r="C10" s="370" t="s">
        <v>83</v>
      </c>
      <c r="D10" s="370"/>
      <c r="E10" s="365">
        <f>加工明细!O38</f>
        <v>1.10205666666667</v>
      </c>
      <c r="F10" s="366"/>
      <c r="G10" s="367">
        <f>E10/E23</f>
        <v>0.0336001847208694</v>
      </c>
    </row>
    <row r="11" ht="14.25" spans="1:7">
      <c r="A11" s="368"/>
      <c r="B11" s="369"/>
      <c r="C11" s="370" t="s">
        <v>14</v>
      </c>
      <c r="D11" s="370"/>
      <c r="E11" s="365">
        <f>加工明细!R38</f>
        <v>0.15115</v>
      </c>
      <c r="F11" s="366"/>
      <c r="G11" s="367">
        <f>E11/E23</f>
        <v>0.00460835461022216</v>
      </c>
    </row>
    <row r="12" ht="14.25" spans="1:7">
      <c r="A12" s="368"/>
      <c r="B12" s="369"/>
      <c r="C12" s="371" t="s">
        <v>84</v>
      </c>
      <c r="D12" s="371"/>
      <c r="E12" s="365">
        <f>IFERROR(C30/C26*(E7+E8+E9+E10+E11),"0.00")</f>
        <v>0.871866971476515</v>
      </c>
      <c r="F12" s="366"/>
      <c r="G12" s="367">
        <f>E12/E23</f>
        <v>0.026582019037408</v>
      </c>
    </row>
    <row r="13" ht="14.25" spans="1:7">
      <c r="A13" s="368"/>
      <c r="B13" s="369"/>
      <c r="C13" s="370" t="s">
        <v>17</v>
      </c>
      <c r="D13" s="370"/>
      <c r="E13" s="365">
        <f>工装模具刀具明细!P32</f>
        <v>0</v>
      </c>
      <c r="F13" s="366"/>
      <c r="G13" s="367">
        <f>E13/E23</f>
        <v>0</v>
      </c>
    </row>
    <row r="14" ht="14.25" spans="1:7">
      <c r="A14" s="372"/>
      <c r="B14" s="373"/>
      <c r="C14" s="370" t="s">
        <v>85</v>
      </c>
      <c r="D14" s="370"/>
      <c r="E14" s="374"/>
      <c r="F14" s="375"/>
      <c r="G14" s="367">
        <f>E14/E23</f>
        <v>0</v>
      </c>
    </row>
    <row r="15" ht="14.25" spans="1:10">
      <c r="A15" s="246" t="s">
        <v>86</v>
      </c>
      <c r="B15" s="246"/>
      <c r="C15" s="246"/>
      <c r="D15" s="246"/>
      <c r="E15" s="376">
        <f>SUM(E7:E14)</f>
        <v>26.2863747329432</v>
      </c>
      <c r="F15" s="377"/>
      <c r="G15" s="367">
        <f>E15/E23</f>
        <v>0.801435237754455</v>
      </c>
      <c r="J15" s="401"/>
    </row>
    <row r="16" ht="14.25" spans="1:7">
      <c r="A16" s="362" t="s">
        <v>23</v>
      </c>
      <c r="B16" s="363"/>
      <c r="C16" s="246" t="s">
        <v>24</v>
      </c>
      <c r="D16" s="246"/>
      <c r="E16" s="376">
        <f>IFERROR(C31/C26*E15,"0.00")</f>
        <v>0.951659359216143</v>
      </c>
      <c r="F16" s="377"/>
      <c r="G16" s="367">
        <f>E16/E23</f>
        <v>0.0290147786662572</v>
      </c>
    </row>
    <row r="17" ht="14.25" spans="1:7">
      <c r="A17" s="368"/>
      <c r="B17" s="369"/>
      <c r="C17" s="246" t="s">
        <v>26</v>
      </c>
      <c r="D17" s="246"/>
      <c r="E17" s="376">
        <f>IFERROR(C32/C26*E15,"0.00")</f>
        <v>0.535454528895569</v>
      </c>
      <c r="F17" s="377"/>
      <c r="G17" s="367">
        <f>E17/E23</f>
        <v>0.0163252685861742</v>
      </c>
    </row>
    <row r="18" ht="14.25" spans="1:7">
      <c r="A18" s="372"/>
      <c r="B18" s="373"/>
      <c r="C18" s="378" t="s">
        <v>28</v>
      </c>
      <c r="D18" s="378"/>
      <c r="E18" s="376">
        <f>IFERROR(C33/C26*E15,"0.00")</f>
        <v>1.02492387990928</v>
      </c>
      <c r="F18" s="377"/>
      <c r="G18" s="367">
        <f>E18/E23</f>
        <v>0.0312485126503916</v>
      </c>
    </row>
    <row r="19" ht="14.25" spans="1:7">
      <c r="A19" s="246" t="s">
        <v>87</v>
      </c>
      <c r="B19" s="246"/>
      <c r="C19" s="246"/>
      <c r="D19" s="246"/>
      <c r="E19" s="376">
        <f>SUM(E16:E18)</f>
        <v>2.51203776802099</v>
      </c>
      <c r="F19" s="377"/>
      <c r="G19" s="367">
        <f>E19/E23</f>
        <v>0.076588559902823</v>
      </c>
    </row>
    <row r="20" ht="14.25" spans="1:7">
      <c r="A20" s="246" t="s">
        <v>32</v>
      </c>
      <c r="B20" s="246"/>
      <c r="C20" s="246"/>
      <c r="D20" s="246"/>
      <c r="E20" s="376">
        <f>E15*5%</f>
        <v>1.31431873664716</v>
      </c>
      <c r="F20" s="377"/>
      <c r="G20" s="367">
        <f>E20/E23</f>
        <v>0.0400717618877228</v>
      </c>
    </row>
    <row r="21" ht="14.25" spans="1:10">
      <c r="A21" s="246" t="s">
        <v>34</v>
      </c>
      <c r="B21" s="246"/>
      <c r="C21" s="246"/>
      <c r="D21" s="246"/>
      <c r="E21" s="376">
        <f>包装明细!K34+包装明细!K36</f>
        <v>0.86105</v>
      </c>
      <c r="F21" s="377"/>
      <c r="G21" s="367">
        <f>E21/E23</f>
        <v>0.0262522245261779</v>
      </c>
      <c r="J21" s="343"/>
    </row>
    <row r="22" ht="14.25" spans="1:7">
      <c r="A22" s="246" t="s">
        <v>36</v>
      </c>
      <c r="B22" s="246"/>
      <c r="C22" s="246"/>
      <c r="D22" s="246"/>
      <c r="E22" s="376">
        <f>运输明细!I21</f>
        <v>1.825344</v>
      </c>
      <c r="F22" s="377"/>
      <c r="G22" s="367">
        <f>E22/E23</f>
        <v>0.0556522159288214</v>
      </c>
    </row>
    <row r="23" ht="14.25" spans="1:7">
      <c r="A23" s="246" t="s">
        <v>38</v>
      </c>
      <c r="B23" s="246"/>
      <c r="C23" s="246"/>
      <c r="D23" s="246"/>
      <c r="E23" s="376">
        <f>E15+E19+E20+E21+E22</f>
        <v>32.7991252376113</v>
      </c>
      <c r="F23" s="377"/>
      <c r="G23" s="367">
        <f>E23/E23</f>
        <v>1</v>
      </c>
    </row>
    <row r="24" ht="14.25" spans="1:7">
      <c r="A24" s="349" t="s">
        <v>88</v>
      </c>
      <c r="B24" s="349"/>
      <c r="C24" s="349"/>
      <c r="D24" s="349"/>
      <c r="E24" s="359"/>
      <c r="F24" s="359"/>
      <c r="G24" s="349"/>
    </row>
    <row r="25" ht="14.25" spans="1:7">
      <c r="A25" s="241" t="s">
        <v>2</v>
      </c>
      <c r="B25" s="242"/>
      <c r="C25" s="355" t="s">
        <v>89</v>
      </c>
      <c r="D25" s="356"/>
      <c r="E25" s="376" t="s">
        <v>2</v>
      </c>
      <c r="F25" s="377"/>
      <c r="G25" s="349" t="s">
        <v>89</v>
      </c>
    </row>
    <row r="26" ht="14.25" spans="1:7">
      <c r="A26" s="241" t="s">
        <v>90</v>
      </c>
      <c r="B26" s="242"/>
      <c r="C26" s="355">
        <v>33726</v>
      </c>
      <c r="D26" s="356"/>
      <c r="E26" s="379" t="s">
        <v>91</v>
      </c>
      <c r="F26" s="380"/>
      <c r="G26" s="381">
        <v>1353</v>
      </c>
    </row>
    <row r="27" ht="14.25" spans="1:7">
      <c r="A27" s="241" t="s">
        <v>92</v>
      </c>
      <c r="B27" s="242"/>
      <c r="C27" s="382">
        <f>G26/C26</f>
        <v>0.0401174168297456</v>
      </c>
      <c r="D27" s="383"/>
      <c r="E27" s="379" t="s">
        <v>93</v>
      </c>
      <c r="F27" s="380"/>
      <c r="G27" s="381">
        <v>1353</v>
      </c>
    </row>
    <row r="28" ht="14.25" spans="1:7">
      <c r="A28" s="241" t="s">
        <v>94</v>
      </c>
      <c r="B28" s="242"/>
      <c r="C28" s="355">
        <v>1204</v>
      </c>
      <c r="D28" s="356"/>
      <c r="E28" s="379" t="s">
        <v>95</v>
      </c>
      <c r="F28" s="380"/>
      <c r="G28" s="384">
        <v>19571</v>
      </c>
    </row>
    <row r="29" ht="14.25" spans="1:7">
      <c r="A29" s="241" t="s">
        <v>96</v>
      </c>
      <c r="B29" s="242"/>
      <c r="C29" s="355">
        <v>476</v>
      </c>
      <c r="D29" s="356"/>
      <c r="E29" s="379" t="s">
        <v>97</v>
      </c>
      <c r="F29" s="380"/>
      <c r="G29" s="384"/>
    </row>
    <row r="30" ht="14.25" spans="1:7">
      <c r="A30" s="241" t="s">
        <v>98</v>
      </c>
      <c r="B30" s="242"/>
      <c r="C30" s="355">
        <v>1157</v>
      </c>
      <c r="D30" s="356"/>
      <c r="E30" s="379" t="s">
        <v>99</v>
      </c>
      <c r="F30" s="380"/>
      <c r="G30" s="384"/>
    </row>
    <row r="31" ht="15.75" spans="1:7">
      <c r="A31" s="241" t="s">
        <v>100</v>
      </c>
      <c r="B31" s="242"/>
      <c r="C31" s="355">
        <v>1221</v>
      </c>
      <c r="D31" s="356"/>
      <c r="E31" s="379" t="s">
        <v>57</v>
      </c>
      <c r="F31" s="380"/>
      <c r="G31" s="385">
        <v>485</v>
      </c>
    </row>
    <row r="32" ht="15.75" spans="1:7">
      <c r="A32" s="241" t="s">
        <v>101</v>
      </c>
      <c r="B32" s="242"/>
      <c r="C32" s="355">
        <v>687</v>
      </c>
      <c r="D32" s="356"/>
      <c r="E32" s="379" t="s">
        <v>59</v>
      </c>
      <c r="F32" s="380"/>
      <c r="G32" s="385">
        <v>396</v>
      </c>
    </row>
    <row r="33" ht="15.75" spans="1:7">
      <c r="A33" s="241" t="s">
        <v>102</v>
      </c>
      <c r="B33" s="242"/>
      <c r="C33" s="355">
        <v>1315</v>
      </c>
      <c r="D33" s="356"/>
      <c r="E33" s="379" t="s">
        <v>61</v>
      </c>
      <c r="F33" s="380"/>
      <c r="G33" s="385"/>
    </row>
    <row r="34" ht="22.5" customHeight="1" spans="1:7">
      <c r="A34" s="386" t="s">
        <v>103</v>
      </c>
      <c r="B34" s="387"/>
      <c r="C34" s="388" t="s">
        <v>104</v>
      </c>
      <c r="D34" s="388"/>
      <c r="E34" s="388"/>
      <c r="F34" s="388"/>
      <c r="G34" s="387"/>
    </row>
    <row r="35" ht="22.5" customHeight="1" spans="1:7">
      <c r="A35" s="389"/>
      <c r="B35" s="390"/>
      <c r="C35" s="391"/>
      <c r="D35" s="391"/>
      <c r="E35" s="391"/>
      <c r="F35" s="391"/>
      <c r="G35" s="390"/>
    </row>
    <row r="36" ht="22.5" customHeight="1" spans="1:7">
      <c r="A36" s="389"/>
      <c r="B36" s="390"/>
      <c r="C36" s="391"/>
      <c r="D36" s="391"/>
      <c r="E36" s="391"/>
      <c r="F36" s="391"/>
      <c r="G36" s="390"/>
    </row>
    <row r="37" ht="22.5" customHeight="1" spans="1:7">
      <c r="A37" s="389"/>
      <c r="B37" s="390"/>
      <c r="C37" s="391"/>
      <c r="D37" s="391"/>
      <c r="E37" s="391"/>
      <c r="F37" s="391"/>
      <c r="G37" s="390"/>
    </row>
    <row r="38" ht="22.5" customHeight="1" spans="1:7">
      <c r="A38" s="389"/>
      <c r="B38" s="390"/>
      <c r="C38" s="391"/>
      <c r="D38" s="391"/>
      <c r="E38" s="391"/>
      <c r="F38" s="391"/>
      <c r="G38" s="390"/>
    </row>
    <row r="39" ht="74" customHeight="1" spans="1:7">
      <c r="A39" s="392"/>
      <c r="B39" s="393"/>
      <c r="C39" s="394"/>
      <c r="D39" s="394"/>
      <c r="E39" s="394"/>
      <c r="F39" s="394"/>
      <c r="G39" s="393"/>
    </row>
    <row r="40" ht="31.5" customHeight="1" spans="1:7">
      <c r="A40" s="395" t="s">
        <v>105</v>
      </c>
      <c r="B40" s="396"/>
      <c r="C40" s="397"/>
      <c r="D40" s="397"/>
      <c r="E40" s="397"/>
      <c r="F40" s="397"/>
      <c r="G40" s="396"/>
    </row>
    <row r="42" spans="1:6">
      <c r="A42" s="398" t="s">
        <v>106</v>
      </c>
      <c r="B42" s="398"/>
      <c r="C42" s="398"/>
      <c r="D42" s="398"/>
      <c r="E42" s="399"/>
      <c r="F42" s="400"/>
    </row>
  </sheetData>
  <mergeCells count="78">
    <mergeCell ref="A1:G1"/>
    <mergeCell ref="E2:G2"/>
    <mergeCell ref="B3:D3"/>
    <mergeCell ref="F3:G3"/>
    <mergeCell ref="B4:D4"/>
    <mergeCell ref="F4:G4"/>
    <mergeCell ref="B5:D5"/>
    <mergeCell ref="F5:G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A15:D15"/>
    <mergeCell ref="E15:F15"/>
    <mergeCell ref="C16:D16"/>
    <mergeCell ref="E16:F16"/>
    <mergeCell ref="C17:D17"/>
    <mergeCell ref="E17:F17"/>
    <mergeCell ref="C18:D18"/>
    <mergeCell ref="E18:F18"/>
    <mergeCell ref="A19:D19"/>
    <mergeCell ref="E19:F19"/>
    <mergeCell ref="A20:D20"/>
    <mergeCell ref="E20:F20"/>
    <mergeCell ref="A21:D21"/>
    <mergeCell ref="E21:F21"/>
    <mergeCell ref="A22:D22"/>
    <mergeCell ref="E22:F22"/>
    <mergeCell ref="A23:D23"/>
    <mergeCell ref="E23:F23"/>
    <mergeCell ref="A24:G24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  <mergeCell ref="A28:B28"/>
    <mergeCell ref="C28:D28"/>
    <mergeCell ref="E28:F28"/>
    <mergeCell ref="A29:B29"/>
    <mergeCell ref="C29:D29"/>
    <mergeCell ref="E29:F29"/>
    <mergeCell ref="A30:B30"/>
    <mergeCell ref="C30:D30"/>
    <mergeCell ref="E30:F30"/>
    <mergeCell ref="A31:B31"/>
    <mergeCell ref="C31:D31"/>
    <mergeCell ref="E31:F31"/>
    <mergeCell ref="A32:B32"/>
    <mergeCell ref="C32:D32"/>
    <mergeCell ref="E32:F32"/>
    <mergeCell ref="A33:B33"/>
    <mergeCell ref="C33:D33"/>
    <mergeCell ref="E33:F33"/>
    <mergeCell ref="A40:B40"/>
    <mergeCell ref="C40:G40"/>
    <mergeCell ref="A7:B14"/>
    <mergeCell ref="A16:B18"/>
    <mergeCell ref="A34:B39"/>
    <mergeCell ref="C34:G39"/>
  </mergeCells>
  <pageMargins left="0.314583333333333" right="0.393055555555556" top="0.550694444444444" bottom="0.354166666666667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showGridLines="0" showZeros="0" topLeftCell="A4" workbookViewId="0">
      <selection activeCell="D11" sqref="D11"/>
    </sheetView>
  </sheetViews>
  <sheetFormatPr defaultColWidth="9" defaultRowHeight="13.5"/>
  <cols>
    <col min="1" max="1" width="5" style="301" customWidth="1"/>
    <col min="2" max="2" width="6.5" style="301" customWidth="1"/>
    <col min="3" max="3" width="9.5" style="301" customWidth="1"/>
    <col min="4" max="4" width="7.75" style="301" customWidth="1"/>
    <col min="5" max="5" width="8.875" style="295" customWidth="1"/>
    <col min="6" max="6" width="6.375" style="301" customWidth="1"/>
    <col min="7" max="7" width="10.5" style="301" customWidth="1"/>
    <col min="8" max="8" width="10.25" style="301" customWidth="1"/>
    <col min="9" max="9" width="9.125" style="301" customWidth="1"/>
    <col min="10" max="10" width="5.875" style="301" customWidth="1"/>
    <col min="11" max="11" width="7" style="301" customWidth="1"/>
    <col min="12" max="12" width="8.25" style="301" customWidth="1"/>
    <col min="13" max="13" width="8.5" style="301" customWidth="1"/>
    <col min="14" max="14" width="9.375" style="301" customWidth="1"/>
    <col min="15" max="15" width="9.125" style="301" customWidth="1"/>
    <col min="16" max="16" width="7.875" style="301" customWidth="1"/>
    <col min="17" max="17" width="9" style="301" customWidth="1"/>
    <col min="18" max="19" width="9.75" style="301" customWidth="1"/>
    <col min="20" max="16384" width="9" style="301"/>
  </cols>
  <sheetData>
    <row r="1" ht="19.5" customHeight="1" spans="1:20">
      <c r="A1" s="302" t="s">
        <v>107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35"/>
    </row>
    <row r="2" s="299" customFormat="1" ht="28.5" customHeight="1" spans="1:20">
      <c r="A2" s="279" t="str">
        <f>'汇总表（只需打印此表）'!A2</f>
        <v>制表人：</v>
      </c>
      <c r="B2" s="279"/>
      <c r="C2" s="279" t="str">
        <f>'汇总表（只需打印此表）'!B2</f>
        <v>马洪臣</v>
      </c>
      <c r="D2" s="279"/>
      <c r="E2" s="279"/>
      <c r="F2" s="279"/>
      <c r="G2" s="279" t="s">
        <v>67</v>
      </c>
      <c r="H2" s="279">
        <f>'汇总表（只需打印此表）'!D2</f>
        <v>17761520565</v>
      </c>
      <c r="I2" s="279"/>
      <c r="J2" s="279"/>
      <c r="K2" s="279"/>
      <c r="L2" s="243" t="str">
        <f>'汇总表（只需打印此表）'!E2</f>
        <v>报价日期(加盖公章):    2020年 9月3日</v>
      </c>
      <c r="M2" s="247"/>
      <c r="N2" s="247"/>
      <c r="O2" s="247"/>
      <c r="P2" s="247"/>
      <c r="Q2" s="247"/>
      <c r="R2" s="247"/>
      <c r="S2" s="247"/>
      <c r="T2" s="244"/>
    </row>
    <row r="3" s="299" customFormat="1" ht="28.5" customHeight="1" spans="1:20">
      <c r="A3" s="246" t="s">
        <v>69</v>
      </c>
      <c r="B3" s="246"/>
      <c r="C3" s="246"/>
      <c r="D3" s="243" t="str">
        <f>'汇总表（只需打印此表）'!B3</f>
        <v>11.01.00403</v>
      </c>
      <c r="E3" s="247"/>
      <c r="F3" s="247"/>
      <c r="G3" s="247"/>
      <c r="H3" s="247"/>
      <c r="I3" s="247"/>
      <c r="J3" s="247"/>
      <c r="K3" s="244"/>
      <c r="L3" s="243" t="s">
        <v>71</v>
      </c>
      <c r="M3" s="247"/>
      <c r="N3" s="247"/>
      <c r="O3" s="244"/>
      <c r="P3" s="279" t="str">
        <f>'汇总表（只需打印此表）'!F3</f>
        <v>河北光华荣昌汽车部件有限公司</v>
      </c>
      <c r="Q3" s="279"/>
      <c r="R3" s="279"/>
      <c r="S3" s="279"/>
      <c r="T3" s="279"/>
    </row>
    <row r="4" s="299" customFormat="1" ht="28.5" customHeight="1" spans="1:20">
      <c r="A4" s="246" t="s">
        <v>73</v>
      </c>
      <c r="B4" s="246"/>
      <c r="C4" s="246"/>
      <c r="D4" s="279" t="str">
        <f>'汇总表（只需打印此表）'!B4</f>
        <v>712W63730-6573/1</v>
      </c>
      <c r="E4" s="279"/>
      <c r="F4" s="279"/>
      <c r="G4" s="279"/>
      <c r="H4" s="279"/>
      <c r="I4" s="279"/>
      <c r="J4" s="279"/>
      <c r="K4" s="279"/>
      <c r="L4" s="243" t="s">
        <v>75</v>
      </c>
      <c r="M4" s="247"/>
      <c r="N4" s="247"/>
      <c r="O4" s="244"/>
      <c r="P4" s="247" t="str">
        <f>'汇总表（只需打印此表）'!F4</f>
        <v>补盲镜总成</v>
      </c>
      <c r="Q4" s="247"/>
      <c r="R4" s="247"/>
      <c r="S4" s="247"/>
      <c r="T4" s="244"/>
    </row>
    <row r="5" ht="18" customHeight="1" spans="1:20">
      <c r="A5" s="252" t="s">
        <v>1</v>
      </c>
      <c r="B5" s="253" t="s">
        <v>108</v>
      </c>
      <c r="C5" s="280"/>
      <c r="D5" s="280"/>
      <c r="E5" s="280"/>
      <c r="F5" s="280"/>
      <c r="G5" s="280"/>
      <c r="H5" s="280"/>
      <c r="I5" s="280"/>
      <c r="J5" s="281"/>
      <c r="K5" s="252" t="s">
        <v>109</v>
      </c>
      <c r="L5" s="252"/>
      <c r="M5" s="252"/>
      <c r="N5" s="252"/>
      <c r="O5" s="252"/>
      <c r="P5" s="252" t="s">
        <v>110</v>
      </c>
      <c r="Q5" s="252" t="s">
        <v>111</v>
      </c>
      <c r="R5" s="252" t="s">
        <v>112</v>
      </c>
      <c r="S5" s="273" t="s">
        <v>113</v>
      </c>
      <c r="T5" s="252" t="s">
        <v>114</v>
      </c>
    </row>
    <row r="6" ht="60" spans="1:20">
      <c r="A6" s="252"/>
      <c r="B6" s="252" t="s">
        <v>115</v>
      </c>
      <c r="C6" s="252" t="s">
        <v>116</v>
      </c>
      <c r="D6" s="252" t="s">
        <v>117</v>
      </c>
      <c r="E6" s="252" t="s">
        <v>118</v>
      </c>
      <c r="F6" s="252" t="s">
        <v>119</v>
      </c>
      <c r="G6" s="252" t="s">
        <v>120</v>
      </c>
      <c r="H6" s="252" t="s">
        <v>121</v>
      </c>
      <c r="I6" s="252" t="s">
        <v>122</v>
      </c>
      <c r="J6" s="252" t="s">
        <v>123</v>
      </c>
      <c r="K6" s="252" t="s">
        <v>124</v>
      </c>
      <c r="L6" s="252" t="s">
        <v>125</v>
      </c>
      <c r="M6" s="252" t="s">
        <v>126</v>
      </c>
      <c r="N6" s="252" t="s">
        <v>127</v>
      </c>
      <c r="O6" s="252" t="s">
        <v>128</v>
      </c>
      <c r="P6" s="252"/>
      <c r="Q6" s="252"/>
      <c r="R6" s="252"/>
      <c r="S6" s="274"/>
      <c r="T6" s="252"/>
    </row>
    <row r="7" s="300" customFormat="1" ht="24" spans="1:20">
      <c r="A7" s="257" t="s">
        <v>129</v>
      </c>
      <c r="B7" s="258" t="s">
        <v>130</v>
      </c>
      <c r="C7" s="257" t="s">
        <v>130</v>
      </c>
      <c r="D7" s="257" t="s">
        <v>131</v>
      </c>
      <c r="E7" s="255" t="s">
        <v>132</v>
      </c>
      <c r="F7" s="257" t="s">
        <v>133</v>
      </c>
      <c r="G7" s="257" t="s">
        <v>134</v>
      </c>
      <c r="H7" s="260">
        <v>44013</v>
      </c>
      <c r="I7" s="318">
        <v>4.9</v>
      </c>
      <c r="J7" s="319" t="s">
        <v>135</v>
      </c>
      <c r="K7" s="318">
        <v>131.52</v>
      </c>
      <c r="L7" s="318">
        <v>117.1</v>
      </c>
      <c r="M7" s="318">
        <v>45.369</v>
      </c>
      <c r="N7" s="320">
        <f t="shared" ref="N7:N10" si="0">L7/K7</f>
        <v>0.890358880778589</v>
      </c>
      <c r="O7" s="320">
        <f t="shared" ref="O7:O10" si="1">M7/L7</f>
        <v>0.387438087105038</v>
      </c>
      <c r="P7" s="257">
        <v>2</v>
      </c>
      <c r="Q7" s="257">
        <v>1.8</v>
      </c>
      <c r="R7" s="336">
        <f t="shared" ref="R7:R11" si="2">P7*(K7-L7)+Q7*(L7-M7)</f>
        <v>157.9558</v>
      </c>
      <c r="S7" s="337">
        <f t="shared" ref="S7:S11" si="3">I7*K7-R7</f>
        <v>486.4922</v>
      </c>
      <c r="T7" s="252"/>
    </row>
    <row r="8" s="300" customFormat="1" ht="24" spans="1:20">
      <c r="A8" s="257" t="s">
        <v>129</v>
      </c>
      <c r="B8" s="258" t="s">
        <v>130</v>
      </c>
      <c r="C8" s="257" t="s">
        <v>130</v>
      </c>
      <c r="D8" s="282" t="s">
        <v>136</v>
      </c>
      <c r="E8" s="255" t="s">
        <v>137</v>
      </c>
      <c r="F8" s="257" t="s">
        <v>138</v>
      </c>
      <c r="G8" s="257" t="s">
        <v>134</v>
      </c>
      <c r="H8" s="260">
        <v>44013</v>
      </c>
      <c r="I8" s="259">
        <v>2.9</v>
      </c>
      <c r="J8" s="319" t="s">
        <v>135</v>
      </c>
      <c r="K8" s="259">
        <v>30</v>
      </c>
      <c r="L8" s="259">
        <v>29</v>
      </c>
      <c r="M8" s="259">
        <v>22</v>
      </c>
      <c r="N8" s="320">
        <f t="shared" si="0"/>
        <v>0.966666666666667</v>
      </c>
      <c r="O8" s="320">
        <f t="shared" si="1"/>
        <v>0.758620689655172</v>
      </c>
      <c r="P8" s="259">
        <v>2</v>
      </c>
      <c r="Q8" s="259">
        <v>1.6</v>
      </c>
      <c r="R8" s="336">
        <f t="shared" si="2"/>
        <v>13.2</v>
      </c>
      <c r="S8" s="337">
        <f t="shared" si="3"/>
        <v>73.8</v>
      </c>
      <c r="T8" s="252"/>
    </row>
    <row r="9" s="300" customFormat="1" ht="24" spans="1:20">
      <c r="A9" s="257" t="s">
        <v>129</v>
      </c>
      <c r="B9" s="258" t="s">
        <v>130</v>
      </c>
      <c r="C9" s="257" t="s">
        <v>130</v>
      </c>
      <c r="D9" s="304" t="s">
        <v>139</v>
      </c>
      <c r="E9" s="305" t="s">
        <v>140</v>
      </c>
      <c r="F9" s="306" t="s">
        <v>141</v>
      </c>
      <c r="G9" s="306" t="s">
        <v>134</v>
      </c>
      <c r="H9" s="307">
        <v>44013</v>
      </c>
      <c r="I9" s="321">
        <v>6.8</v>
      </c>
      <c r="J9" s="322" t="s">
        <v>142</v>
      </c>
      <c r="K9" s="321">
        <v>3</v>
      </c>
      <c r="L9" s="321">
        <v>3</v>
      </c>
      <c r="M9" s="321">
        <v>2.8</v>
      </c>
      <c r="N9" s="323">
        <f t="shared" si="0"/>
        <v>1</v>
      </c>
      <c r="O9" s="323">
        <f t="shared" si="1"/>
        <v>0.933333333333333</v>
      </c>
      <c r="P9" s="321">
        <v>1.5</v>
      </c>
      <c r="Q9" s="321">
        <v>1</v>
      </c>
      <c r="R9" s="336">
        <f t="shared" si="2"/>
        <v>0.2</v>
      </c>
      <c r="S9" s="337">
        <f t="shared" si="3"/>
        <v>20.2</v>
      </c>
      <c r="T9" s="252"/>
    </row>
    <row r="10" s="300" customFormat="1" ht="24" spans="1:20">
      <c r="A10" s="257" t="s">
        <v>129</v>
      </c>
      <c r="B10" s="258" t="s">
        <v>130</v>
      </c>
      <c r="C10" s="257" t="s">
        <v>130</v>
      </c>
      <c r="D10" s="282" t="s">
        <v>143</v>
      </c>
      <c r="E10" s="255" t="s">
        <v>144</v>
      </c>
      <c r="F10" s="257" t="s">
        <v>145</v>
      </c>
      <c r="G10" s="306" t="s">
        <v>134</v>
      </c>
      <c r="H10" s="307">
        <v>44013</v>
      </c>
      <c r="I10" s="259">
        <v>4</v>
      </c>
      <c r="J10" s="322" t="s">
        <v>142</v>
      </c>
      <c r="K10" s="259">
        <v>0.39</v>
      </c>
      <c r="L10" s="259">
        <v>0.39</v>
      </c>
      <c r="M10" s="259">
        <v>0.26</v>
      </c>
      <c r="N10" s="320">
        <f t="shared" si="0"/>
        <v>1</v>
      </c>
      <c r="O10" s="320">
        <f t="shared" si="1"/>
        <v>0.666666666666667</v>
      </c>
      <c r="P10" s="259">
        <v>2</v>
      </c>
      <c r="Q10" s="259">
        <v>2</v>
      </c>
      <c r="R10" s="336">
        <f t="shared" si="2"/>
        <v>0.26</v>
      </c>
      <c r="S10" s="337">
        <f t="shared" si="3"/>
        <v>1.3</v>
      </c>
      <c r="T10" s="252"/>
    </row>
    <row r="11" ht="36" spans="1:20">
      <c r="A11" s="252">
        <v>1</v>
      </c>
      <c r="B11" s="263" t="s">
        <v>146</v>
      </c>
      <c r="C11" s="263" t="s">
        <v>147</v>
      </c>
      <c r="D11" s="308" t="s">
        <v>148</v>
      </c>
      <c r="E11" s="263"/>
      <c r="F11" s="252" t="s">
        <v>141</v>
      </c>
      <c r="G11" s="252" t="s">
        <v>149</v>
      </c>
      <c r="H11" s="309">
        <v>44044</v>
      </c>
      <c r="I11" s="264">
        <v>12.035398</v>
      </c>
      <c r="J11" s="277" t="s">
        <v>142</v>
      </c>
      <c r="K11" s="264">
        <v>0.2226</v>
      </c>
      <c r="L11" s="264">
        <v>0.216</v>
      </c>
      <c r="M11" s="264">
        <v>0.212</v>
      </c>
      <c r="N11" s="324">
        <f t="shared" ref="N11:N24" si="4">L11/K11</f>
        <v>0.970350404312669</v>
      </c>
      <c r="O11" s="324">
        <f t="shared" ref="O11:O24" si="5">M11/L11</f>
        <v>0.981481481481482</v>
      </c>
      <c r="P11" s="264">
        <v>0</v>
      </c>
      <c r="Q11" s="264">
        <v>0</v>
      </c>
      <c r="R11" s="338">
        <f t="shared" si="2"/>
        <v>0</v>
      </c>
      <c r="S11" s="339">
        <f t="shared" si="3"/>
        <v>2.6790795948</v>
      </c>
      <c r="T11" s="340"/>
    </row>
    <row r="12" ht="36" spans="1:20">
      <c r="A12" s="252">
        <v>2</v>
      </c>
      <c r="B12" s="263" t="s">
        <v>150</v>
      </c>
      <c r="C12" s="263" t="s">
        <v>151</v>
      </c>
      <c r="D12" s="308" t="s">
        <v>148</v>
      </c>
      <c r="E12" s="263"/>
      <c r="F12" s="268" t="s">
        <v>141</v>
      </c>
      <c r="G12" s="268" t="s">
        <v>149</v>
      </c>
      <c r="H12" s="309">
        <v>44044</v>
      </c>
      <c r="I12" s="264">
        <v>12.035398</v>
      </c>
      <c r="J12" s="278" t="s">
        <v>152</v>
      </c>
      <c r="K12" s="264">
        <v>0.1</v>
      </c>
      <c r="L12" s="264">
        <v>0.095</v>
      </c>
      <c r="M12" s="264">
        <v>0.093</v>
      </c>
      <c r="N12" s="324">
        <f t="shared" si="4"/>
        <v>0.95</v>
      </c>
      <c r="O12" s="324">
        <f t="shared" si="5"/>
        <v>0.978947368421053</v>
      </c>
      <c r="P12" s="264"/>
      <c r="Q12" s="264"/>
      <c r="R12" s="338">
        <f t="shared" ref="R12:R35" si="6">P12*(K12-L12)+Q12*(L12-M12)</f>
        <v>0</v>
      </c>
      <c r="S12" s="339">
        <f t="shared" ref="S12:S35" si="7">I12*K12-R12</f>
        <v>1.2035398</v>
      </c>
      <c r="T12" s="340"/>
    </row>
    <row r="13" spans="1:20">
      <c r="A13" s="252">
        <v>3</v>
      </c>
      <c r="B13" s="263"/>
      <c r="C13" s="263"/>
      <c r="D13" s="308"/>
      <c r="E13" s="263"/>
      <c r="F13" s="268"/>
      <c r="G13" s="268"/>
      <c r="H13" s="268"/>
      <c r="I13" s="264"/>
      <c r="J13" s="278"/>
      <c r="K13" s="325"/>
      <c r="L13" s="325"/>
      <c r="M13" s="326"/>
      <c r="N13" s="324" t="e">
        <f t="shared" si="4"/>
        <v>#DIV/0!</v>
      </c>
      <c r="O13" s="324" t="e">
        <f t="shared" si="5"/>
        <v>#DIV/0!</v>
      </c>
      <c r="P13" s="264"/>
      <c r="Q13" s="264"/>
      <c r="R13" s="338">
        <f t="shared" si="6"/>
        <v>0</v>
      </c>
      <c r="S13" s="339">
        <f t="shared" si="7"/>
        <v>0</v>
      </c>
      <c r="T13" s="341"/>
    </row>
    <row r="14" spans="1:20">
      <c r="A14" s="252">
        <v>4</v>
      </c>
      <c r="B14" s="263"/>
      <c r="C14" s="263"/>
      <c r="D14" s="308"/>
      <c r="E14" s="263"/>
      <c r="F14" s="268"/>
      <c r="G14" s="268"/>
      <c r="H14" s="268"/>
      <c r="I14" s="264"/>
      <c r="J14" s="278"/>
      <c r="K14" s="326"/>
      <c r="L14" s="326"/>
      <c r="M14" s="326"/>
      <c r="N14" s="324" t="e">
        <f t="shared" si="4"/>
        <v>#DIV/0!</v>
      </c>
      <c r="O14" s="324" t="e">
        <f t="shared" si="5"/>
        <v>#DIV/0!</v>
      </c>
      <c r="P14" s="264"/>
      <c r="Q14" s="264"/>
      <c r="R14" s="338">
        <f t="shared" si="6"/>
        <v>0</v>
      </c>
      <c r="S14" s="339">
        <f t="shared" si="7"/>
        <v>0</v>
      </c>
      <c r="T14" s="341"/>
    </row>
    <row r="15" spans="1:20">
      <c r="A15" s="252">
        <v>5</v>
      </c>
      <c r="B15" s="263"/>
      <c r="C15" s="263"/>
      <c r="D15" s="308"/>
      <c r="E15" s="263"/>
      <c r="F15" s="268"/>
      <c r="G15" s="268"/>
      <c r="H15" s="268"/>
      <c r="I15" s="264"/>
      <c r="J15" s="278"/>
      <c r="K15" s="264"/>
      <c r="L15" s="264"/>
      <c r="M15" s="327"/>
      <c r="N15" s="324" t="e">
        <f t="shared" si="4"/>
        <v>#DIV/0!</v>
      </c>
      <c r="O15" s="324" t="e">
        <f t="shared" si="5"/>
        <v>#DIV/0!</v>
      </c>
      <c r="P15" s="264"/>
      <c r="Q15" s="264"/>
      <c r="R15" s="338">
        <f t="shared" si="6"/>
        <v>0</v>
      </c>
      <c r="S15" s="339">
        <f t="shared" si="7"/>
        <v>0</v>
      </c>
      <c r="T15" s="341"/>
    </row>
    <row r="16" spans="1:20">
      <c r="A16" s="252">
        <v>6</v>
      </c>
      <c r="B16" s="263"/>
      <c r="C16" s="263"/>
      <c r="D16" s="308"/>
      <c r="E16" s="263"/>
      <c r="F16" s="268"/>
      <c r="G16" s="268"/>
      <c r="H16" s="268"/>
      <c r="I16" s="264"/>
      <c r="J16" s="278"/>
      <c r="K16" s="264"/>
      <c r="L16" s="328"/>
      <c r="M16" s="327"/>
      <c r="N16" s="324" t="e">
        <f t="shared" si="4"/>
        <v>#DIV/0!</v>
      </c>
      <c r="O16" s="324" t="e">
        <f t="shared" si="5"/>
        <v>#DIV/0!</v>
      </c>
      <c r="P16" s="264"/>
      <c r="Q16" s="264"/>
      <c r="R16" s="338">
        <f t="shared" si="6"/>
        <v>0</v>
      </c>
      <c r="S16" s="339">
        <f t="shared" si="7"/>
        <v>0</v>
      </c>
      <c r="T16" s="341"/>
    </row>
    <row r="17" spans="1:20">
      <c r="A17" s="252">
        <v>7</v>
      </c>
      <c r="B17" s="263"/>
      <c r="C17" s="263"/>
      <c r="D17" s="308"/>
      <c r="E17" s="263"/>
      <c r="F17" s="268"/>
      <c r="G17" s="268"/>
      <c r="H17" s="268"/>
      <c r="I17" s="264"/>
      <c r="J17" s="278"/>
      <c r="K17" s="264"/>
      <c r="L17" s="329"/>
      <c r="M17" s="327"/>
      <c r="N17" s="324" t="e">
        <f t="shared" si="4"/>
        <v>#DIV/0!</v>
      </c>
      <c r="O17" s="324" t="e">
        <f t="shared" si="5"/>
        <v>#DIV/0!</v>
      </c>
      <c r="P17" s="264"/>
      <c r="Q17" s="264"/>
      <c r="R17" s="338">
        <f t="shared" si="6"/>
        <v>0</v>
      </c>
      <c r="S17" s="339">
        <f t="shared" si="7"/>
        <v>0</v>
      </c>
      <c r="T17" s="341"/>
    </row>
    <row r="18" spans="1:20">
      <c r="A18" s="252">
        <v>8</v>
      </c>
      <c r="B18" s="263"/>
      <c r="C18" s="263"/>
      <c r="D18" s="308"/>
      <c r="E18" s="263"/>
      <c r="F18" s="268"/>
      <c r="G18" s="268"/>
      <c r="H18" s="268"/>
      <c r="I18" s="264"/>
      <c r="J18" s="278"/>
      <c r="K18" s="264"/>
      <c r="L18" s="330"/>
      <c r="M18" s="327"/>
      <c r="N18" s="324" t="e">
        <f t="shared" si="4"/>
        <v>#DIV/0!</v>
      </c>
      <c r="O18" s="324" t="e">
        <f t="shared" si="5"/>
        <v>#DIV/0!</v>
      </c>
      <c r="P18" s="264"/>
      <c r="Q18" s="264"/>
      <c r="R18" s="338">
        <f t="shared" si="6"/>
        <v>0</v>
      </c>
      <c r="S18" s="339">
        <f t="shared" si="7"/>
        <v>0</v>
      </c>
      <c r="T18" s="341"/>
    </row>
    <row r="19" spans="1:20">
      <c r="A19" s="252">
        <v>9</v>
      </c>
      <c r="B19" s="263"/>
      <c r="C19" s="263"/>
      <c r="D19" s="308"/>
      <c r="E19" s="263"/>
      <c r="F19" s="268"/>
      <c r="G19" s="268"/>
      <c r="H19" s="268"/>
      <c r="I19" s="269"/>
      <c r="J19" s="278"/>
      <c r="K19" s="269"/>
      <c r="L19" s="269"/>
      <c r="M19" s="327"/>
      <c r="N19" s="324" t="e">
        <f t="shared" si="4"/>
        <v>#DIV/0!</v>
      </c>
      <c r="O19" s="324" t="e">
        <f t="shared" si="5"/>
        <v>#DIV/0!</v>
      </c>
      <c r="P19" s="264"/>
      <c r="Q19" s="264"/>
      <c r="R19" s="338">
        <f t="shared" si="6"/>
        <v>0</v>
      </c>
      <c r="S19" s="339">
        <f t="shared" si="7"/>
        <v>0</v>
      </c>
      <c r="T19" s="341"/>
    </row>
    <row r="20" spans="1:20">
      <c r="A20" s="252">
        <v>10</v>
      </c>
      <c r="B20" s="263"/>
      <c r="C20" s="263"/>
      <c r="D20" s="308"/>
      <c r="E20" s="263"/>
      <c r="F20" s="268"/>
      <c r="G20" s="268"/>
      <c r="H20" s="268"/>
      <c r="I20" s="269"/>
      <c r="J20" s="278"/>
      <c r="K20" s="269"/>
      <c r="L20" s="269"/>
      <c r="M20" s="327"/>
      <c r="N20" s="324" t="e">
        <f t="shared" si="4"/>
        <v>#DIV/0!</v>
      </c>
      <c r="O20" s="324" t="e">
        <f t="shared" si="5"/>
        <v>#DIV/0!</v>
      </c>
      <c r="P20" s="264"/>
      <c r="Q20" s="264"/>
      <c r="R20" s="338">
        <f t="shared" si="6"/>
        <v>0</v>
      </c>
      <c r="S20" s="339">
        <f t="shared" si="7"/>
        <v>0</v>
      </c>
      <c r="T20" s="341"/>
    </row>
    <row r="21" spans="1:20">
      <c r="A21" s="252">
        <v>11</v>
      </c>
      <c r="B21" s="263"/>
      <c r="C21" s="263"/>
      <c r="D21" s="308"/>
      <c r="E21" s="263"/>
      <c r="F21" s="268"/>
      <c r="G21" s="268"/>
      <c r="H21" s="268"/>
      <c r="I21" s="269"/>
      <c r="J21" s="278"/>
      <c r="K21" s="269"/>
      <c r="L21" s="269"/>
      <c r="M21" s="327"/>
      <c r="N21" s="324" t="e">
        <f t="shared" ref="N21:N31" si="8">L21/K21</f>
        <v>#DIV/0!</v>
      </c>
      <c r="O21" s="324" t="e">
        <f t="shared" ref="O21:O31" si="9">M21/L21</f>
        <v>#DIV/0!</v>
      </c>
      <c r="P21" s="264"/>
      <c r="Q21" s="264"/>
      <c r="R21" s="338">
        <f t="shared" si="6"/>
        <v>0</v>
      </c>
      <c r="S21" s="339">
        <f t="shared" si="7"/>
        <v>0</v>
      </c>
      <c r="T21" s="341"/>
    </row>
    <row r="22" spans="1:20">
      <c r="A22" s="252">
        <v>12</v>
      </c>
      <c r="B22" s="263"/>
      <c r="C22" s="263"/>
      <c r="D22" s="308"/>
      <c r="E22" s="263"/>
      <c r="F22" s="268"/>
      <c r="G22" s="268"/>
      <c r="H22" s="268"/>
      <c r="I22" s="269"/>
      <c r="J22" s="278"/>
      <c r="K22" s="269"/>
      <c r="L22" s="269"/>
      <c r="M22" s="327"/>
      <c r="N22" s="324" t="e">
        <f t="shared" si="8"/>
        <v>#DIV/0!</v>
      </c>
      <c r="O22" s="324" t="e">
        <f t="shared" si="9"/>
        <v>#DIV/0!</v>
      </c>
      <c r="P22" s="264"/>
      <c r="Q22" s="264"/>
      <c r="R22" s="338">
        <f t="shared" si="6"/>
        <v>0</v>
      </c>
      <c r="S22" s="339">
        <f t="shared" si="7"/>
        <v>0</v>
      </c>
      <c r="T22" s="341"/>
    </row>
    <row r="23" spans="1:20">
      <c r="A23" s="252">
        <v>13</v>
      </c>
      <c r="B23" s="263"/>
      <c r="C23" s="263"/>
      <c r="D23" s="308"/>
      <c r="E23" s="263"/>
      <c r="F23" s="268"/>
      <c r="G23" s="268"/>
      <c r="H23" s="268"/>
      <c r="I23" s="269"/>
      <c r="J23" s="278"/>
      <c r="K23" s="269"/>
      <c r="L23" s="269"/>
      <c r="M23" s="327"/>
      <c r="N23" s="324" t="e">
        <f t="shared" si="8"/>
        <v>#DIV/0!</v>
      </c>
      <c r="O23" s="324" t="e">
        <f t="shared" si="9"/>
        <v>#DIV/0!</v>
      </c>
      <c r="P23" s="264"/>
      <c r="Q23" s="264"/>
      <c r="R23" s="338">
        <f t="shared" si="6"/>
        <v>0</v>
      </c>
      <c r="S23" s="339">
        <f t="shared" si="7"/>
        <v>0</v>
      </c>
      <c r="T23" s="341"/>
    </row>
    <row r="24" spans="1:20">
      <c r="A24" s="252">
        <v>14</v>
      </c>
      <c r="B24" s="263"/>
      <c r="C24" s="263"/>
      <c r="D24" s="308"/>
      <c r="E24" s="263"/>
      <c r="F24" s="268"/>
      <c r="G24" s="268"/>
      <c r="H24" s="268"/>
      <c r="I24" s="269"/>
      <c r="J24" s="278"/>
      <c r="K24" s="269"/>
      <c r="L24" s="269"/>
      <c r="M24" s="327"/>
      <c r="N24" s="324" t="e">
        <f t="shared" si="8"/>
        <v>#DIV/0!</v>
      </c>
      <c r="O24" s="324" t="e">
        <f t="shared" si="9"/>
        <v>#DIV/0!</v>
      </c>
      <c r="P24" s="264"/>
      <c r="Q24" s="264"/>
      <c r="R24" s="338">
        <f t="shared" si="6"/>
        <v>0</v>
      </c>
      <c r="S24" s="339">
        <f t="shared" si="7"/>
        <v>0</v>
      </c>
      <c r="T24" s="341"/>
    </row>
    <row r="25" spans="1:20">
      <c r="A25" s="252">
        <v>15</v>
      </c>
      <c r="B25" s="263"/>
      <c r="C25" s="263"/>
      <c r="D25" s="308"/>
      <c r="E25" s="263"/>
      <c r="F25" s="268"/>
      <c r="G25" s="268"/>
      <c r="H25" s="268"/>
      <c r="I25" s="269"/>
      <c r="J25" s="278"/>
      <c r="K25" s="269"/>
      <c r="L25" s="269"/>
      <c r="M25" s="327"/>
      <c r="N25" s="324" t="e">
        <f t="shared" si="8"/>
        <v>#DIV/0!</v>
      </c>
      <c r="O25" s="324" t="e">
        <f t="shared" si="9"/>
        <v>#DIV/0!</v>
      </c>
      <c r="P25" s="264"/>
      <c r="Q25" s="264"/>
      <c r="R25" s="338">
        <f t="shared" si="6"/>
        <v>0</v>
      </c>
      <c r="S25" s="339">
        <f t="shared" si="7"/>
        <v>0</v>
      </c>
      <c r="T25" s="341"/>
    </row>
    <row r="26" spans="1:20">
      <c r="A26" s="252">
        <v>16</v>
      </c>
      <c r="B26" s="263"/>
      <c r="C26" s="263"/>
      <c r="D26" s="308"/>
      <c r="E26" s="263"/>
      <c r="F26" s="268"/>
      <c r="G26" s="268"/>
      <c r="H26" s="268"/>
      <c r="I26" s="269"/>
      <c r="J26" s="278"/>
      <c r="K26" s="269"/>
      <c r="L26" s="269"/>
      <c r="M26" s="327"/>
      <c r="N26" s="324" t="e">
        <f t="shared" si="8"/>
        <v>#DIV/0!</v>
      </c>
      <c r="O26" s="324" t="e">
        <f t="shared" si="9"/>
        <v>#DIV/0!</v>
      </c>
      <c r="P26" s="264"/>
      <c r="Q26" s="264"/>
      <c r="R26" s="338">
        <f t="shared" si="6"/>
        <v>0</v>
      </c>
      <c r="S26" s="339">
        <f t="shared" si="7"/>
        <v>0</v>
      </c>
      <c r="T26" s="341"/>
    </row>
    <row r="27" spans="1:20">
      <c r="A27" s="252">
        <v>17</v>
      </c>
      <c r="B27" s="263"/>
      <c r="C27" s="263"/>
      <c r="D27" s="308"/>
      <c r="E27" s="263"/>
      <c r="F27" s="268"/>
      <c r="G27" s="268"/>
      <c r="H27" s="268"/>
      <c r="I27" s="269"/>
      <c r="J27" s="278"/>
      <c r="K27" s="269"/>
      <c r="L27" s="269"/>
      <c r="M27" s="327"/>
      <c r="N27" s="324" t="e">
        <f t="shared" si="8"/>
        <v>#DIV/0!</v>
      </c>
      <c r="O27" s="324" t="e">
        <f t="shared" si="9"/>
        <v>#DIV/0!</v>
      </c>
      <c r="P27" s="264"/>
      <c r="Q27" s="264"/>
      <c r="R27" s="338">
        <f t="shared" si="6"/>
        <v>0</v>
      </c>
      <c r="S27" s="339">
        <f t="shared" si="7"/>
        <v>0</v>
      </c>
      <c r="T27" s="341"/>
    </row>
    <row r="28" spans="1:20">
      <c r="A28" s="252">
        <v>18</v>
      </c>
      <c r="B28" s="263"/>
      <c r="C28" s="263"/>
      <c r="D28" s="308"/>
      <c r="E28" s="263"/>
      <c r="F28" s="268"/>
      <c r="G28" s="268"/>
      <c r="H28" s="268"/>
      <c r="I28" s="269"/>
      <c r="J28" s="278"/>
      <c r="K28" s="269"/>
      <c r="L28" s="269"/>
      <c r="M28" s="327"/>
      <c r="N28" s="324" t="e">
        <f t="shared" si="8"/>
        <v>#DIV/0!</v>
      </c>
      <c r="O28" s="324" t="e">
        <f t="shared" si="9"/>
        <v>#DIV/0!</v>
      </c>
      <c r="P28" s="264"/>
      <c r="Q28" s="264"/>
      <c r="R28" s="338">
        <f t="shared" si="6"/>
        <v>0</v>
      </c>
      <c r="S28" s="339">
        <f t="shared" si="7"/>
        <v>0</v>
      </c>
      <c r="T28" s="341"/>
    </row>
    <row r="29" spans="1:20">
      <c r="A29" s="252">
        <v>19</v>
      </c>
      <c r="B29" s="263"/>
      <c r="C29" s="263"/>
      <c r="D29" s="308"/>
      <c r="E29" s="263"/>
      <c r="F29" s="268"/>
      <c r="G29" s="268"/>
      <c r="H29" s="268"/>
      <c r="I29" s="269"/>
      <c r="J29" s="278"/>
      <c r="K29" s="269"/>
      <c r="L29" s="269"/>
      <c r="M29" s="327"/>
      <c r="N29" s="324" t="e">
        <f t="shared" si="8"/>
        <v>#DIV/0!</v>
      </c>
      <c r="O29" s="324" t="e">
        <f t="shared" si="9"/>
        <v>#DIV/0!</v>
      </c>
      <c r="P29" s="264"/>
      <c r="Q29" s="264"/>
      <c r="R29" s="338">
        <f t="shared" si="6"/>
        <v>0</v>
      </c>
      <c r="S29" s="339">
        <f t="shared" si="7"/>
        <v>0</v>
      </c>
      <c r="T29" s="341"/>
    </row>
    <row r="30" spans="1:20">
      <c r="A30" s="252">
        <v>20</v>
      </c>
      <c r="B30" s="263"/>
      <c r="C30" s="263"/>
      <c r="D30" s="308"/>
      <c r="E30" s="263"/>
      <c r="F30" s="268"/>
      <c r="G30" s="268"/>
      <c r="H30" s="268"/>
      <c r="I30" s="269"/>
      <c r="J30" s="278"/>
      <c r="K30" s="269"/>
      <c r="L30" s="269"/>
      <c r="M30" s="327"/>
      <c r="N30" s="324" t="e">
        <f t="shared" si="8"/>
        <v>#DIV/0!</v>
      </c>
      <c r="O30" s="324" t="e">
        <f t="shared" si="9"/>
        <v>#DIV/0!</v>
      </c>
      <c r="P30" s="264"/>
      <c r="Q30" s="264"/>
      <c r="R30" s="338">
        <f t="shared" si="6"/>
        <v>0</v>
      </c>
      <c r="S30" s="339">
        <f t="shared" si="7"/>
        <v>0</v>
      </c>
      <c r="T30" s="341"/>
    </row>
    <row r="31" spans="1:20">
      <c r="A31" s="252">
        <v>21</v>
      </c>
      <c r="B31" s="263"/>
      <c r="C31" s="263"/>
      <c r="D31" s="308"/>
      <c r="E31" s="263"/>
      <c r="F31" s="268"/>
      <c r="G31" s="268"/>
      <c r="H31" s="268"/>
      <c r="I31" s="269"/>
      <c r="J31" s="278"/>
      <c r="K31" s="269"/>
      <c r="L31" s="269"/>
      <c r="M31" s="327"/>
      <c r="N31" s="324" t="e">
        <f t="shared" si="8"/>
        <v>#DIV/0!</v>
      </c>
      <c r="O31" s="324" t="e">
        <f t="shared" si="9"/>
        <v>#DIV/0!</v>
      </c>
      <c r="P31" s="264"/>
      <c r="Q31" s="264"/>
      <c r="R31" s="338">
        <f t="shared" si="6"/>
        <v>0</v>
      </c>
      <c r="S31" s="339">
        <f t="shared" si="7"/>
        <v>0</v>
      </c>
      <c r="T31" s="341"/>
    </row>
    <row r="32" spans="1:20">
      <c r="A32" s="252">
        <v>22</v>
      </c>
      <c r="B32" s="263"/>
      <c r="C32" s="263"/>
      <c r="D32" s="308"/>
      <c r="E32" s="263"/>
      <c r="F32" s="268"/>
      <c r="G32" s="268"/>
      <c r="H32" s="268"/>
      <c r="I32" s="269"/>
      <c r="J32" s="278"/>
      <c r="K32" s="269"/>
      <c r="L32" s="269"/>
      <c r="M32" s="327"/>
      <c r="N32" s="324" t="e">
        <f t="shared" ref="N32:N35" si="10">L32/K32</f>
        <v>#DIV/0!</v>
      </c>
      <c r="O32" s="324" t="e">
        <f t="shared" ref="O32:O35" si="11">M32/L32</f>
        <v>#DIV/0!</v>
      </c>
      <c r="P32" s="264"/>
      <c r="Q32" s="264"/>
      <c r="R32" s="338">
        <f t="shared" si="6"/>
        <v>0</v>
      </c>
      <c r="S32" s="339">
        <f t="shared" si="7"/>
        <v>0</v>
      </c>
      <c r="T32" s="341"/>
    </row>
    <row r="33" spans="1:20">
      <c r="A33" s="252">
        <v>23</v>
      </c>
      <c r="B33" s="263"/>
      <c r="C33" s="263"/>
      <c r="D33" s="308"/>
      <c r="E33" s="263"/>
      <c r="F33" s="268"/>
      <c r="G33" s="268"/>
      <c r="H33" s="268"/>
      <c r="I33" s="269"/>
      <c r="J33" s="278"/>
      <c r="K33" s="269"/>
      <c r="L33" s="269"/>
      <c r="M33" s="327"/>
      <c r="N33" s="324" t="e">
        <f t="shared" si="10"/>
        <v>#DIV/0!</v>
      </c>
      <c r="O33" s="324" t="e">
        <f t="shared" si="11"/>
        <v>#DIV/0!</v>
      </c>
      <c r="P33" s="264"/>
      <c r="Q33" s="264"/>
      <c r="R33" s="338">
        <f t="shared" si="6"/>
        <v>0</v>
      </c>
      <c r="S33" s="339">
        <f t="shared" si="7"/>
        <v>0</v>
      </c>
      <c r="T33" s="341"/>
    </row>
    <row r="34" spans="1:20">
      <c r="A34" s="252">
        <v>24</v>
      </c>
      <c r="B34" s="263"/>
      <c r="C34" s="263"/>
      <c r="D34" s="308"/>
      <c r="E34" s="263"/>
      <c r="F34" s="268"/>
      <c r="G34" s="268"/>
      <c r="H34" s="268"/>
      <c r="I34" s="269"/>
      <c r="J34" s="278"/>
      <c r="K34" s="269"/>
      <c r="L34" s="269"/>
      <c r="M34" s="327"/>
      <c r="N34" s="324" t="e">
        <f t="shared" si="10"/>
        <v>#DIV/0!</v>
      </c>
      <c r="O34" s="324" t="e">
        <f t="shared" si="11"/>
        <v>#DIV/0!</v>
      </c>
      <c r="P34" s="264"/>
      <c r="Q34" s="264"/>
      <c r="R34" s="338">
        <f t="shared" si="6"/>
        <v>0</v>
      </c>
      <c r="S34" s="339">
        <f t="shared" si="7"/>
        <v>0</v>
      </c>
      <c r="T34" s="341"/>
    </row>
    <row r="35" spans="1:20">
      <c r="A35" s="252">
        <v>25</v>
      </c>
      <c r="B35" s="263"/>
      <c r="C35" s="263"/>
      <c r="D35" s="263"/>
      <c r="E35" s="263"/>
      <c r="F35" s="310"/>
      <c r="G35" s="310"/>
      <c r="H35" s="310"/>
      <c r="I35" s="331"/>
      <c r="J35" s="332"/>
      <c r="K35" s="264"/>
      <c r="L35" s="264"/>
      <c r="M35" s="327"/>
      <c r="N35" s="324" t="e">
        <f t="shared" si="10"/>
        <v>#DIV/0!</v>
      </c>
      <c r="O35" s="324" t="e">
        <f t="shared" si="11"/>
        <v>#DIV/0!</v>
      </c>
      <c r="P35" s="264"/>
      <c r="Q35" s="264"/>
      <c r="R35" s="338">
        <f t="shared" si="6"/>
        <v>0</v>
      </c>
      <c r="S35" s="339">
        <f t="shared" si="7"/>
        <v>0</v>
      </c>
      <c r="T35" s="340"/>
    </row>
    <row r="36" ht="21" customHeight="1" spans="1:20">
      <c r="A36" s="311" t="s">
        <v>153</v>
      </c>
      <c r="B36" s="312"/>
      <c r="C36" s="312"/>
      <c r="D36" s="263"/>
      <c r="E36" s="263"/>
      <c r="F36" s="268"/>
      <c r="G36" s="268"/>
      <c r="H36" s="268"/>
      <c r="I36" s="326"/>
      <c r="J36" s="278"/>
      <c r="K36" s="285">
        <f>SUM(K11:K35)</f>
        <v>0.3226</v>
      </c>
      <c r="L36" s="285"/>
      <c r="M36" s="285">
        <f>SUM(M11:M35)</f>
        <v>0.305</v>
      </c>
      <c r="N36" s="285"/>
      <c r="O36" s="333"/>
      <c r="P36" s="334"/>
      <c r="Q36" s="334"/>
      <c r="R36" s="285">
        <f>SUM(R11:R35)</f>
        <v>0</v>
      </c>
      <c r="S36" s="285">
        <f>SUM(S11:S35)</f>
        <v>3.8826193948</v>
      </c>
      <c r="T36" s="340"/>
    </row>
    <row r="37" ht="51" customHeight="1" spans="1:20">
      <c r="A37" s="313" t="s">
        <v>154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</row>
    <row r="38" ht="27" customHeight="1" spans="4:20">
      <c r="D38" s="315" t="s">
        <v>155</v>
      </c>
      <c r="E38" s="315"/>
      <c r="F38" s="315"/>
      <c r="G38" s="315"/>
      <c r="H38" s="316"/>
      <c r="M38" s="316"/>
      <c r="N38" s="316"/>
      <c r="O38" s="316"/>
      <c r="P38" s="316"/>
      <c r="Q38" s="316"/>
      <c r="R38" s="316"/>
      <c r="S38" s="316"/>
      <c r="T38" s="316"/>
    </row>
    <row r="39" ht="198" customHeight="1" spans="1:20">
      <c r="A39" s="317" t="s">
        <v>156</v>
      </c>
      <c r="B39" s="295"/>
      <c r="C39" s="295"/>
      <c r="D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</row>
  </sheetData>
  <sheetProtection password="CE28" sheet="1" objects="1"/>
  <mergeCells count="24">
    <mergeCell ref="A1:T1"/>
    <mergeCell ref="A2:B2"/>
    <mergeCell ref="C2:F2"/>
    <mergeCell ref="H2:K2"/>
    <mergeCell ref="L2:T2"/>
    <mergeCell ref="A3:C3"/>
    <mergeCell ref="D3:K3"/>
    <mergeCell ref="L3:O3"/>
    <mergeCell ref="P3:T3"/>
    <mergeCell ref="A4:C4"/>
    <mergeCell ref="D4:K4"/>
    <mergeCell ref="L4:O4"/>
    <mergeCell ref="P4:T4"/>
    <mergeCell ref="B5:J5"/>
    <mergeCell ref="K5:O5"/>
    <mergeCell ref="A37:T37"/>
    <mergeCell ref="D38:F38"/>
    <mergeCell ref="A39:T39"/>
    <mergeCell ref="A5:A6"/>
    <mergeCell ref="P5:P6"/>
    <mergeCell ref="Q5:Q6"/>
    <mergeCell ref="R5:R6"/>
    <mergeCell ref="S5:S6"/>
    <mergeCell ref="T5:T6"/>
  </mergeCells>
  <printOptions horizontalCentered="1"/>
  <pageMargins left="0.31496062992126" right="0.31496062992126" top="0.748031496062992" bottom="0.748031496062992" header="0.31496062992126" footer="0.31496062992126"/>
  <pageSetup paperSize="9" orientation="landscape"/>
  <headerFooter/>
  <customProperties>
    <customPr name="BudgetSheetCodeName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showGridLines="0" showZeros="0" workbookViewId="0">
      <pane xSplit="13" ySplit="4" topLeftCell="N5" activePane="bottomRight" state="frozen"/>
      <selection/>
      <selection pane="topRight"/>
      <selection pane="bottomLeft"/>
      <selection pane="bottomRight" activeCell="B13" sqref="B13"/>
    </sheetView>
  </sheetViews>
  <sheetFormatPr defaultColWidth="9" defaultRowHeight="13.5"/>
  <cols>
    <col min="1" max="1" width="5.875" style="239" customWidth="1"/>
    <col min="2" max="2" width="15.5" style="239" customWidth="1"/>
    <col min="3" max="3" width="13.75" style="239" customWidth="1"/>
    <col min="4" max="4" width="25.25" style="239" customWidth="1"/>
    <col min="5" max="5" width="8" style="239" customWidth="1"/>
    <col min="6" max="6" width="10.875" style="239" customWidth="1"/>
    <col min="7" max="7" width="10.75" style="239" customWidth="1"/>
    <col min="8" max="8" width="14.375" style="239" customWidth="1"/>
    <col min="9" max="9" width="11" style="239" customWidth="1"/>
    <col min="10" max="10" width="10.25" style="239" customWidth="1"/>
    <col min="11" max="11" width="10.875" style="239" customWidth="1"/>
    <col min="12" max="12" width="10.625" style="239" customWidth="1"/>
    <col min="13" max="13" width="9.625" style="239" customWidth="1"/>
    <col min="14" max="16384" width="9" style="239"/>
  </cols>
  <sheetData>
    <row r="1" ht="22.5" spans="1:13">
      <c r="A1" s="240" t="s">
        <v>157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="238" customFormat="1" ht="18" customHeight="1" spans="1:13">
      <c r="A2" s="241" t="str">
        <f>'汇总表（只需打印此表）'!A2</f>
        <v>制表人：</v>
      </c>
      <c r="B2" s="242"/>
      <c r="C2" s="243" t="str">
        <f>'汇总表（只需打印此表）'!B2</f>
        <v>马洪臣</v>
      </c>
      <c r="D2" s="244"/>
      <c r="E2" s="245" t="s">
        <v>67</v>
      </c>
      <c r="F2" s="243">
        <f>'汇总表（只需打印此表）'!D2</f>
        <v>17761520565</v>
      </c>
      <c r="G2" s="244"/>
      <c r="H2" s="246" t="str">
        <f>'汇总表（只需打印此表）'!E2</f>
        <v>报价日期(加盖公章):    2020年 9月3日</v>
      </c>
      <c r="I2" s="246"/>
      <c r="J2" s="246"/>
      <c r="K2" s="246"/>
      <c r="L2" s="246"/>
      <c r="M2" s="246"/>
    </row>
    <row r="3" s="238" customFormat="1" ht="18" customHeight="1" spans="1:13">
      <c r="A3" s="246" t="s">
        <v>69</v>
      </c>
      <c r="B3" s="246"/>
      <c r="C3" s="243" t="str">
        <f>'汇总表（只需打印此表）'!B3</f>
        <v>11.01.00403</v>
      </c>
      <c r="D3" s="247"/>
      <c r="E3" s="247"/>
      <c r="F3" s="247"/>
      <c r="G3" s="244"/>
      <c r="H3" s="241" t="s">
        <v>71</v>
      </c>
      <c r="I3" s="242"/>
      <c r="J3" s="243" t="str">
        <f>'汇总表（只需打印此表）'!F3</f>
        <v>河北光华荣昌汽车部件有限公司</v>
      </c>
      <c r="K3" s="247"/>
      <c r="L3" s="247"/>
      <c r="M3" s="244"/>
    </row>
    <row r="4" s="238" customFormat="1" ht="18" customHeight="1" spans="1:13">
      <c r="A4" s="246" t="s">
        <v>73</v>
      </c>
      <c r="B4" s="246"/>
      <c r="C4" s="243" t="str">
        <f>'汇总表（只需打印此表）'!B4</f>
        <v>712W63730-6573/1</v>
      </c>
      <c r="D4" s="247"/>
      <c r="E4" s="247"/>
      <c r="F4" s="247"/>
      <c r="G4" s="244"/>
      <c r="H4" s="246" t="s">
        <v>75</v>
      </c>
      <c r="I4" s="246"/>
      <c r="J4" s="279" t="str">
        <f>'汇总表（只需打印此表）'!F4</f>
        <v>补盲镜总成</v>
      </c>
      <c r="K4" s="279"/>
      <c r="L4" s="279"/>
      <c r="M4" s="279"/>
    </row>
    <row r="5" ht="21.75" customHeight="1" spans="1:13">
      <c r="A5" s="248" t="s">
        <v>1</v>
      </c>
      <c r="B5" s="249" t="s">
        <v>158</v>
      </c>
      <c r="C5" s="250"/>
      <c r="D5" s="251"/>
      <c r="E5" s="252" t="s">
        <v>159</v>
      </c>
      <c r="F5" s="252" t="s">
        <v>160</v>
      </c>
      <c r="G5" s="252" t="s">
        <v>121</v>
      </c>
      <c r="H5" s="253" t="s">
        <v>161</v>
      </c>
      <c r="I5" s="280"/>
      <c r="J5" s="281"/>
      <c r="K5" s="252" t="s">
        <v>162</v>
      </c>
      <c r="L5" s="252" t="s">
        <v>5</v>
      </c>
      <c r="M5" s="252"/>
    </row>
    <row r="6" ht="30" customHeight="1" spans="1:13">
      <c r="A6" s="248"/>
      <c r="B6" s="248" t="s">
        <v>115</v>
      </c>
      <c r="C6" s="252" t="s">
        <v>116</v>
      </c>
      <c r="D6" s="252" t="s">
        <v>163</v>
      </c>
      <c r="E6" s="252"/>
      <c r="F6" s="252"/>
      <c r="G6" s="252"/>
      <c r="H6" s="254" t="s">
        <v>164</v>
      </c>
      <c r="I6" s="254" t="s">
        <v>165</v>
      </c>
      <c r="J6" s="254" t="s">
        <v>166</v>
      </c>
      <c r="K6" s="252"/>
      <c r="L6" s="252"/>
      <c r="M6" s="252"/>
    </row>
    <row r="7" spans="1:13">
      <c r="A7" s="255" t="s">
        <v>129</v>
      </c>
      <c r="B7" s="256" t="s">
        <v>130</v>
      </c>
      <c r="C7" s="257" t="s">
        <v>130</v>
      </c>
      <c r="D7" s="258" t="s">
        <v>134</v>
      </c>
      <c r="E7" s="257">
        <v>1</v>
      </c>
      <c r="F7" s="259">
        <v>200.77</v>
      </c>
      <c r="G7" s="260">
        <v>43983</v>
      </c>
      <c r="H7" s="261" t="s">
        <v>167</v>
      </c>
      <c r="I7" s="282">
        <v>34.9</v>
      </c>
      <c r="J7" s="282">
        <v>32</v>
      </c>
      <c r="K7" s="283">
        <f>E7*F7</f>
        <v>200.77</v>
      </c>
      <c r="L7" s="257" t="s">
        <v>168</v>
      </c>
      <c r="M7" s="257"/>
    </row>
    <row r="8" ht="24" spans="1:13">
      <c r="A8" s="248">
        <v>1</v>
      </c>
      <c r="B8" s="262" t="s">
        <v>169</v>
      </c>
      <c r="C8" s="263" t="s">
        <v>170</v>
      </c>
      <c r="D8" s="263" t="s">
        <v>171</v>
      </c>
      <c r="E8" s="252">
        <v>1</v>
      </c>
      <c r="F8" s="264">
        <v>5.47</v>
      </c>
      <c r="G8" s="265">
        <v>44044</v>
      </c>
      <c r="H8" s="254"/>
      <c r="I8" s="254"/>
      <c r="J8" s="254"/>
      <c r="K8" s="283">
        <f t="shared" ref="K8:K37" si="0">E8*F8</f>
        <v>5.47</v>
      </c>
      <c r="L8" s="252"/>
      <c r="M8" s="252"/>
    </row>
    <row r="9" spans="1:13">
      <c r="A9" s="248">
        <v>2</v>
      </c>
      <c r="B9" s="262" t="s">
        <v>172</v>
      </c>
      <c r="C9" s="263" t="s">
        <v>173</v>
      </c>
      <c r="D9" s="263" t="s">
        <v>174</v>
      </c>
      <c r="E9" s="252">
        <v>0.0005</v>
      </c>
      <c r="F9" s="264">
        <v>56.9634</v>
      </c>
      <c r="G9" s="265">
        <v>43983</v>
      </c>
      <c r="H9" s="266"/>
      <c r="I9" s="266"/>
      <c r="J9" s="266"/>
      <c r="K9" s="283">
        <f t="shared" si="0"/>
        <v>0.0284817</v>
      </c>
      <c r="L9" s="252"/>
      <c r="M9" s="252"/>
    </row>
    <row r="10" spans="1:13">
      <c r="A10" s="248">
        <v>3</v>
      </c>
      <c r="B10" s="262" t="s">
        <v>175</v>
      </c>
      <c r="C10" s="263" t="s">
        <v>176</v>
      </c>
      <c r="D10" s="263" t="s">
        <v>177</v>
      </c>
      <c r="E10" s="252">
        <v>1</v>
      </c>
      <c r="F10" s="264">
        <v>0.2381</v>
      </c>
      <c r="G10" s="265">
        <v>44044</v>
      </c>
      <c r="H10" s="266"/>
      <c r="I10" s="266"/>
      <c r="J10" s="266"/>
      <c r="K10" s="283">
        <f t="shared" si="0"/>
        <v>0.2381</v>
      </c>
      <c r="L10" s="252"/>
      <c r="M10" s="252"/>
    </row>
    <row r="11" ht="24" spans="1:13">
      <c r="A11" s="248">
        <v>4</v>
      </c>
      <c r="B11" s="262" t="s">
        <v>178</v>
      </c>
      <c r="C11" s="263" t="s">
        <v>179</v>
      </c>
      <c r="D11" s="263" t="s">
        <v>180</v>
      </c>
      <c r="E11" s="252">
        <v>1</v>
      </c>
      <c r="F11" s="264">
        <v>10.3488</v>
      </c>
      <c r="G11" s="265">
        <v>44044</v>
      </c>
      <c r="H11" s="266"/>
      <c r="I11" s="266"/>
      <c r="J11" s="266"/>
      <c r="K11" s="283">
        <f t="shared" si="0"/>
        <v>10.3488</v>
      </c>
      <c r="L11" s="252"/>
      <c r="M11" s="252"/>
    </row>
    <row r="12" spans="1:13">
      <c r="A12" s="248">
        <v>5</v>
      </c>
      <c r="B12" s="262" t="s">
        <v>181</v>
      </c>
      <c r="C12" s="263" t="s">
        <v>182</v>
      </c>
      <c r="D12" s="263" t="s">
        <v>183</v>
      </c>
      <c r="E12" s="252">
        <v>1</v>
      </c>
      <c r="F12" s="264">
        <v>0.122</v>
      </c>
      <c r="G12" s="265">
        <v>44044</v>
      </c>
      <c r="H12" s="266"/>
      <c r="I12" s="266"/>
      <c r="J12" s="266"/>
      <c r="K12" s="283">
        <f t="shared" si="0"/>
        <v>0.122</v>
      </c>
      <c r="L12" s="252"/>
      <c r="M12" s="252"/>
    </row>
    <row r="13" spans="1:13">
      <c r="A13" s="248">
        <v>6</v>
      </c>
      <c r="B13" s="262" t="s">
        <v>184</v>
      </c>
      <c r="C13" s="263" t="s">
        <v>185</v>
      </c>
      <c r="D13" s="263" t="s">
        <v>183</v>
      </c>
      <c r="E13" s="252">
        <v>1</v>
      </c>
      <c r="F13" s="264">
        <v>0.0092</v>
      </c>
      <c r="G13" s="265">
        <v>44013</v>
      </c>
      <c r="H13" s="266"/>
      <c r="I13" s="266"/>
      <c r="J13" s="266"/>
      <c r="K13" s="283">
        <f t="shared" si="0"/>
        <v>0.0092</v>
      </c>
      <c r="L13" s="252"/>
      <c r="M13" s="252"/>
    </row>
    <row r="14" spans="1:13">
      <c r="A14" s="248">
        <v>7</v>
      </c>
      <c r="B14" s="262" t="s">
        <v>186</v>
      </c>
      <c r="C14" s="263" t="s">
        <v>187</v>
      </c>
      <c r="D14" s="263" t="s">
        <v>188</v>
      </c>
      <c r="E14" s="252">
        <v>1</v>
      </c>
      <c r="F14" s="264">
        <v>0.4002</v>
      </c>
      <c r="G14" s="265">
        <v>44044</v>
      </c>
      <c r="H14" s="266"/>
      <c r="I14" s="266"/>
      <c r="J14" s="266"/>
      <c r="K14" s="283">
        <f t="shared" si="0"/>
        <v>0.4002</v>
      </c>
      <c r="L14" s="252"/>
      <c r="M14" s="252"/>
    </row>
    <row r="15" spans="1:13">
      <c r="A15" s="248">
        <v>8</v>
      </c>
      <c r="B15" s="262" t="s">
        <v>189</v>
      </c>
      <c r="C15" s="263" t="s">
        <v>190</v>
      </c>
      <c r="D15" s="263" t="s">
        <v>191</v>
      </c>
      <c r="E15" s="252">
        <v>1</v>
      </c>
      <c r="F15" s="264">
        <v>0.5793</v>
      </c>
      <c r="G15" s="265">
        <v>44044</v>
      </c>
      <c r="H15" s="266"/>
      <c r="I15" s="266"/>
      <c r="J15" s="266"/>
      <c r="K15" s="283">
        <f t="shared" si="0"/>
        <v>0.5793</v>
      </c>
      <c r="L15" s="252"/>
      <c r="M15" s="252"/>
    </row>
    <row r="16" spans="1:13">
      <c r="A16" s="248">
        <v>9</v>
      </c>
      <c r="B16" s="262" t="s">
        <v>192</v>
      </c>
      <c r="C16" s="263" t="s">
        <v>193</v>
      </c>
      <c r="D16" s="263" t="s">
        <v>191</v>
      </c>
      <c r="E16" s="252">
        <v>1</v>
      </c>
      <c r="F16" s="264">
        <v>0.6826</v>
      </c>
      <c r="G16" s="265">
        <v>44044</v>
      </c>
      <c r="H16" s="266"/>
      <c r="I16" s="266"/>
      <c r="J16" s="266"/>
      <c r="K16" s="283">
        <f t="shared" si="0"/>
        <v>0.6826</v>
      </c>
      <c r="L16" s="252"/>
      <c r="M16" s="252"/>
    </row>
    <row r="17" spans="1:13">
      <c r="A17" s="248">
        <v>10</v>
      </c>
      <c r="B17" s="262"/>
      <c r="C17" s="263"/>
      <c r="D17" s="263"/>
      <c r="E17" s="252"/>
      <c r="F17" s="264"/>
      <c r="G17" s="265"/>
      <c r="H17" s="266"/>
      <c r="I17" s="266"/>
      <c r="J17" s="266"/>
      <c r="K17" s="283">
        <f t="shared" si="0"/>
        <v>0</v>
      </c>
      <c r="L17" s="252"/>
      <c r="M17" s="252"/>
    </row>
    <row r="18" spans="1:13">
      <c r="A18" s="248">
        <v>11</v>
      </c>
      <c r="B18" s="262"/>
      <c r="C18" s="263"/>
      <c r="D18" s="263"/>
      <c r="E18" s="252"/>
      <c r="F18" s="264"/>
      <c r="G18" s="265"/>
      <c r="H18" s="266"/>
      <c r="I18" s="266"/>
      <c r="J18" s="266"/>
      <c r="K18" s="283">
        <f t="shared" si="0"/>
        <v>0</v>
      </c>
      <c r="L18" s="252"/>
      <c r="M18" s="252"/>
    </row>
    <row r="19" spans="1:13">
      <c r="A19" s="248">
        <v>12</v>
      </c>
      <c r="B19" s="262"/>
      <c r="C19" s="263"/>
      <c r="D19" s="263"/>
      <c r="E19" s="252"/>
      <c r="F19" s="264"/>
      <c r="G19" s="265"/>
      <c r="H19" s="266"/>
      <c r="I19" s="266"/>
      <c r="J19" s="266"/>
      <c r="K19" s="283">
        <f t="shared" si="0"/>
        <v>0</v>
      </c>
      <c r="L19" s="252"/>
      <c r="M19" s="252"/>
    </row>
    <row r="20" spans="1:13">
      <c r="A20" s="248">
        <v>13</v>
      </c>
      <c r="B20" s="262"/>
      <c r="C20" s="263"/>
      <c r="D20" s="263"/>
      <c r="E20" s="252"/>
      <c r="F20" s="264"/>
      <c r="G20" s="265"/>
      <c r="H20" s="266"/>
      <c r="I20" s="266"/>
      <c r="J20" s="266"/>
      <c r="K20" s="283">
        <f t="shared" si="0"/>
        <v>0</v>
      </c>
      <c r="L20" s="252"/>
      <c r="M20" s="252"/>
    </row>
    <row r="21" spans="1:13">
      <c r="A21" s="248">
        <v>14</v>
      </c>
      <c r="B21" s="262"/>
      <c r="C21" s="263"/>
      <c r="D21" s="263"/>
      <c r="E21" s="252"/>
      <c r="F21" s="264"/>
      <c r="G21" s="265"/>
      <c r="H21" s="266"/>
      <c r="I21" s="266"/>
      <c r="J21" s="266"/>
      <c r="K21" s="283">
        <f t="shared" si="0"/>
        <v>0</v>
      </c>
      <c r="L21" s="252"/>
      <c r="M21" s="252"/>
    </row>
    <row r="22" spans="1:13">
      <c r="A22" s="248">
        <v>15</v>
      </c>
      <c r="B22" s="262"/>
      <c r="C22" s="263"/>
      <c r="D22" s="263"/>
      <c r="E22" s="252"/>
      <c r="F22" s="264"/>
      <c r="G22" s="265"/>
      <c r="H22" s="266"/>
      <c r="I22" s="266"/>
      <c r="J22" s="266"/>
      <c r="K22" s="283">
        <f t="shared" si="0"/>
        <v>0</v>
      </c>
      <c r="L22" s="252"/>
      <c r="M22" s="252"/>
    </row>
    <row r="23" spans="1:13">
      <c r="A23" s="248">
        <v>16</v>
      </c>
      <c r="B23" s="262"/>
      <c r="C23" s="263"/>
      <c r="D23" s="263"/>
      <c r="E23" s="252"/>
      <c r="F23" s="264"/>
      <c r="G23" s="265"/>
      <c r="H23" s="266"/>
      <c r="I23" s="266"/>
      <c r="J23" s="266"/>
      <c r="K23" s="283">
        <f t="shared" si="0"/>
        <v>0</v>
      </c>
      <c r="L23" s="252"/>
      <c r="M23" s="252"/>
    </row>
    <row r="24" spans="1:13">
      <c r="A24" s="248">
        <v>17</v>
      </c>
      <c r="B24" s="262"/>
      <c r="C24" s="263"/>
      <c r="D24" s="263"/>
      <c r="E24" s="252"/>
      <c r="F24" s="264"/>
      <c r="G24" s="265"/>
      <c r="H24" s="266"/>
      <c r="I24" s="266"/>
      <c r="J24" s="266"/>
      <c r="K24" s="283">
        <f t="shared" si="0"/>
        <v>0</v>
      </c>
      <c r="L24" s="252"/>
      <c r="M24" s="252"/>
    </row>
    <row r="25" spans="1:13">
      <c r="A25" s="248">
        <v>18</v>
      </c>
      <c r="B25" s="262"/>
      <c r="C25" s="263"/>
      <c r="D25" s="263"/>
      <c r="E25" s="252"/>
      <c r="F25" s="264"/>
      <c r="G25" s="265"/>
      <c r="H25" s="266"/>
      <c r="I25" s="266"/>
      <c r="J25" s="266"/>
      <c r="K25" s="283">
        <f t="shared" si="0"/>
        <v>0</v>
      </c>
      <c r="L25" s="252"/>
      <c r="M25" s="252"/>
    </row>
    <row r="26" spans="1:13">
      <c r="A26" s="248">
        <v>19</v>
      </c>
      <c r="B26" s="262"/>
      <c r="C26" s="263"/>
      <c r="D26" s="263"/>
      <c r="E26" s="252"/>
      <c r="F26" s="264"/>
      <c r="G26" s="265"/>
      <c r="H26" s="266"/>
      <c r="I26" s="266"/>
      <c r="J26" s="266"/>
      <c r="K26" s="283">
        <f t="shared" si="0"/>
        <v>0</v>
      </c>
      <c r="L26" s="252"/>
      <c r="M26" s="252"/>
    </row>
    <row r="27" spans="1:13">
      <c r="A27" s="248">
        <v>20</v>
      </c>
      <c r="B27" s="262"/>
      <c r="C27" s="263"/>
      <c r="D27" s="263"/>
      <c r="E27" s="252"/>
      <c r="F27" s="264"/>
      <c r="G27" s="265"/>
      <c r="H27" s="266"/>
      <c r="I27" s="266"/>
      <c r="J27" s="266"/>
      <c r="K27" s="283">
        <f t="shared" si="0"/>
        <v>0</v>
      </c>
      <c r="L27" s="252"/>
      <c r="M27" s="252"/>
    </row>
    <row r="28" spans="1:13">
      <c r="A28" s="248">
        <v>21</v>
      </c>
      <c r="B28" s="262"/>
      <c r="C28" s="263"/>
      <c r="D28" s="263"/>
      <c r="E28" s="252"/>
      <c r="F28" s="264"/>
      <c r="G28" s="265"/>
      <c r="H28" s="266"/>
      <c r="I28" s="266"/>
      <c r="J28" s="266"/>
      <c r="K28" s="283">
        <f t="shared" si="0"/>
        <v>0</v>
      </c>
      <c r="L28" s="252"/>
      <c r="M28" s="252"/>
    </row>
    <row r="29" spans="1:13">
      <c r="A29" s="248">
        <v>22</v>
      </c>
      <c r="B29" s="262"/>
      <c r="C29" s="263"/>
      <c r="D29" s="263"/>
      <c r="E29" s="252"/>
      <c r="F29" s="264"/>
      <c r="G29" s="265"/>
      <c r="H29" s="266"/>
      <c r="I29" s="266"/>
      <c r="J29" s="266"/>
      <c r="K29" s="283">
        <f t="shared" si="0"/>
        <v>0</v>
      </c>
      <c r="L29" s="252"/>
      <c r="M29" s="252"/>
    </row>
    <row r="30" spans="1:13">
      <c r="A30" s="248">
        <v>23</v>
      </c>
      <c r="B30" s="262"/>
      <c r="C30" s="263"/>
      <c r="D30" s="263"/>
      <c r="E30" s="252"/>
      <c r="F30" s="264"/>
      <c r="G30" s="265"/>
      <c r="H30" s="266"/>
      <c r="I30" s="266"/>
      <c r="J30" s="266"/>
      <c r="K30" s="283">
        <f t="shared" si="0"/>
        <v>0</v>
      </c>
      <c r="L30" s="252"/>
      <c r="M30" s="252"/>
    </row>
    <row r="31" spans="1:13">
      <c r="A31" s="248">
        <v>24</v>
      </c>
      <c r="B31" s="262"/>
      <c r="C31" s="263"/>
      <c r="D31" s="263"/>
      <c r="E31" s="252"/>
      <c r="F31" s="264"/>
      <c r="G31" s="265"/>
      <c r="H31" s="266"/>
      <c r="I31" s="266"/>
      <c r="J31" s="266"/>
      <c r="K31" s="283">
        <f t="shared" si="0"/>
        <v>0</v>
      </c>
      <c r="L31" s="252"/>
      <c r="M31" s="252"/>
    </row>
    <row r="32" spans="1:13">
      <c r="A32" s="248">
        <v>25</v>
      </c>
      <c r="B32" s="262"/>
      <c r="C32" s="263"/>
      <c r="D32" s="263"/>
      <c r="E32" s="252"/>
      <c r="F32" s="264"/>
      <c r="G32" s="265"/>
      <c r="H32" s="266"/>
      <c r="I32" s="266"/>
      <c r="J32" s="266"/>
      <c r="K32" s="283">
        <f t="shared" si="0"/>
        <v>0</v>
      </c>
      <c r="L32" s="252"/>
      <c r="M32" s="252"/>
    </row>
    <row r="33" spans="1:13">
      <c r="A33" s="248">
        <v>26</v>
      </c>
      <c r="B33" s="262"/>
      <c r="C33" s="263"/>
      <c r="D33" s="263"/>
      <c r="E33" s="252"/>
      <c r="F33" s="264"/>
      <c r="G33" s="265"/>
      <c r="H33" s="266"/>
      <c r="I33" s="266"/>
      <c r="J33" s="266"/>
      <c r="K33" s="283">
        <f t="shared" si="0"/>
        <v>0</v>
      </c>
      <c r="L33" s="252"/>
      <c r="M33" s="252"/>
    </row>
    <row r="34" spans="1:13">
      <c r="A34" s="248">
        <v>27</v>
      </c>
      <c r="B34" s="262"/>
      <c r="C34" s="263"/>
      <c r="D34" s="263"/>
      <c r="E34" s="252"/>
      <c r="F34" s="264"/>
      <c r="G34" s="265"/>
      <c r="H34" s="266"/>
      <c r="I34" s="266"/>
      <c r="J34" s="266"/>
      <c r="K34" s="283">
        <f t="shared" si="0"/>
        <v>0</v>
      </c>
      <c r="L34" s="252"/>
      <c r="M34" s="252"/>
    </row>
    <row r="35" spans="1:13">
      <c r="A35" s="248">
        <v>28</v>
      </c>
      <c r="B35" s="262"/>
      <c r="C35" s="263"/>
      <c r="D35" s="263"/>
      <c r="E35" s="252"/>
      <c r="F35" s="264"/>
      <c r="G35" s="265"/>
      <c r="H35" s="266"/>
      <c r="I35" s="266"/>
      <c r="J35" s="266"/>
      <c r="K35" s="283">
        <f t="shared" si="0"/>
        <v>0</v>
      </c>
      <c r="L35" s="252"/>
      <c r="M35" s="252"/>
    </row>
    <row r="36" spans="1:13">
      <c r="A36" s="248">
        <v>29</v>
      </c>
      <c r="B36" s="262"/>
      <c r="C36" s="263"/>
      <c r="D36" s="263"/>
      <c r="E36" s="252"/>
      <c r="F36" s="264"/>
      <c r="G36" s="265"/>
      <c r="H36" s="266"/>
      <c r="I36" s="266"/>
      <c r="J36" s="266"/>
      <c r="K36" s="283">
        <f t="shared" si="0"/>
        <v>0</v>
      </c>
      <c r="L36" s="252"/>
      <c r="M36" s="252"/>
    </row>
    <row r="37" spans="1:13">
      <c r="A37" s="248">
        <v>30</v>
      </c>
      <c r="B37" s="262"/>
      <c r="C37" s="263"/>
      <c r="D37" s="263"/>
      <c r="E37" s="252"/>
      <c r="F37" s="264"/>
      <c r="G37" s="265"/>
      <c r="H37" s="266"/>
      <c r="I37" s="266"/>
      <c r="J37" s="266"/>
      <c r="K37" s="284">
        <f t="shared" si="0"/>
        <v>0</v>
      </c>
      <c r="L37" s="252"/>
      <c r="M37" s="252"/>
    </row>
    <row r="38" spans="1:13">
      <c r="A38" s="267" t="s">
        <v>194</v>
      </c>
      <c r="B38" s="262"/>
      <c r="C38" s="263"/>
      <c r="D38" s="263"/>
      <c r="E38" s="268"/>
      <c r="F38" s="269"/>
      <c r="G38" s="270"/>
      <c r="H38" s="271"/>
      <c r="I38" s="271"/>
      <c r="J38" s="271"/>
      <c r="K38" s="285">
        <f>SUM(K8:K37)</f>
        <v>17.8786817</v>
      </c>
      <c r="L38" s="252"/>
      <c r="M38" s="252"/>
    </row>
    <row r="40" ht="18.75" spans="3:13">
      <c r="C40" s="272"/>
      <c r="D40" s="272"/>
      <c r="E40" s="272"/>
      <c r="F40" s="272"/>
      <c r="G40" s="272"/>
      <c r="H40" s="272"/>
      <c r="I40" s="272"/>
      <c r="J40" s="272"/>
      <c r="K40" s="272"/>
      <c r="L40" s="272"/>
      <c r="M40" s="272"/>
    </row>
    <row r="41" customHeight="1" spans="1:13">
      <c r="A41" s="248" t="s">
        <v>1</v>
      </c>
      <c r="B41" s="249" t="s">
        <v>195</v>
      </c>
      <c r="C41" s="250"/>
      <c r="D41" s="251"/>
      <c r="E41" s="252" t="s">
        <v>159</v>
      </c>
      <c r="F41" s="252" t="s">
        <v>196</v>
      </c>
      <c r="G41" s="273" t="s">
        <v>197</v>
      </c>
      <c r="H41" s="252" t="s">
        <v>198</v>
      </c>
      <c r="I41" s="252"/>
      <c r="J41" s="252"/>
      <c r="K41" s="252"/>
      <c r="L41" s="273" t="s">
        <v>162</v>
      </c>
      <c r="M41" s="273" t="s">
        <v>5</v>
      </c>
    </row>
    <row r="42" ht="33" customHeight="1" spans="1:13">
      <c r="A42" s="248"/>
      <c r="B42" s="248" t="s">
        <v>115</v>
      </c>
      <c r="C42" s="252" t="s">
        <v>116</v>
      </c>
      <c r="D42" s="252" t="s">
        <v>199</v>
      </c>
      <c r="E42" s="252"/>
      <c r="F42" s="252"/>
      <c r="G42" s="274"/>
      <c r="H42" s="268" t="s">
        <v>200</v>
      </c>
      <c r="I42" s="252" t="s">
        <v>201</v>
      </c>
      <c r="J42" s="252" t="s">
        <v>202</v>
      </c>
      <c r="K42" s="252" t="s">
        <v>203</v>
      </c>
      <c r="L42" s="274"/>
      <c r="M42" s="274"/>
    </row>
    <row r="43" ht="24" spans="1:13">
      <c r="A43" s="255" t="s">
        <v>129</v>
      </c>
      <c r="B43" s="275" t="s">
        <v>130</v>
      </c>
      <c r="C43" s="275" t="s">
        <v>130</v>
      </c>
      <c r="D43" s="275" t="s">
        <v>134</v>
      </c>
      <c r="E43" s="276">
        <v>1</v>
      </c>
      <c r="F43" s="259">
        <v>16.81</v>
      </c>
      <c r="G43" s="260">
        <v>43983</v>
      </c>
      <c r="H43" s="258" t="s">
        <v>204</v>
      </c>
      <c r="I43" s="286" t="s">
        <v>205</v>
      </c>
      <c r="J43" s="257">
        <v>1000</v>
      </c>
      <c r="K43" s="257">
        <v>2</v>
      </c>
      <c r="L43" s="283">
        <f>E43*F43</f>
        <v>16.81</v>
      </c>
      <c r="M43" s="257" t="s">
        <v>206</v>
      </c>
    </row>
    <row r="44" customHeight="1" spans="1:13">
      <c r="A44" s="248">
        <v>1</v>
      </c>
      <c r="B44" s="262"/>
      <c r="C44" s="263"/>
      <c r="D44" s="263"/>
      <c r="E44" s="277"/>
      <c r="F44" s="264"/>
      <c r="G44" s="265"/>
      <c r="H44" s="263"/>
      <c r="I44" s="263"/>
      <c r="J44" s="252"/>
      <c r="K44" s="252"/>
      <c r="L44" s="284">
        <f>E44*F44</f>
        <v>0</v>
      </c>
      <c r="M44" s="252"/>
    </row>
    <row r="45" customHeight="1" spans="1:13">
      <c r="A45" s="248">
        <v>2</v>
      </c>
      <c r="B45" s="262"/>
      <c r="C45" s="263"/>
      <c r="D45" s="263"/>
      <c r="E45" s="277"/>
      <c r="F45" s="264"/>
      <c r="G45" s="265"/>
      <c r="H45" s="263"/>
      <c r="I45" s="263"/>
      <c r="J45" s="252"/>
      <c r="K45" s="252"/>
      <c r="L45" s="284">
        <f t="shared" ref="L45:L63" si="1">E45*F45</f>
        <v>0</v>
      </c>
      <c r="M45" s="252"/>
    </row>
    <row r="46" customHeight="1" spans="1:13">
      <c r="A46" s="248">
        <v>3</v>
      </c>
      <c r="B46" s="262"/>
      <c r="C46" s="263"/>
      <c r="D46" s="263"/>
      <c r="E46" s="277"/>
      <c r="F46" s="264"/>
      <c r="G46" s="265"/>
      <c r="H46" s="263"/>
      <c r="I46" s="263"/>
      <c r="J46" s="252"/>
      <c r="K46" s="252"/>
      <c r="L46" s="284">
        <f t="shared" si="1"/>
        <v>0</v>
      </c>
      <c r="M46" s="252"/>
    </row>
    <row r="47" customHeight="1" spans="1:13">
      <c r="A47" s="248">
        <v>4</v>
      </c>
      <c r="B47" s="262"/>
      <c r="C47" s="263"/>
      <c r="D47" s="263"/>
      <c r="E47" s="277"/>
      <c r="F47" s="264"/>
      <c r="G47" s="265"/>
      <c r="H47" s="263"/>
      <c r="I47" s="263"/>
      <c r="J47" s="252"/>
      <c r="K47" s="252"/>
      <c r="L47" s="284">
        <f t="shared" si="1"/>
        <v>0</v>
      </c>
      <c r="M47" s="252"/>
    </row>
    <row r="48" customHeight="1" spans="1:13">
      <c r="A48" s="248">
        <v>5</v>
      </c>
      <c r="B48" s="262"/>
      <c r="C48" s="263"/>
      <c r="D48" s="263"/>
      <c r="E48" s="277"/>
      <c r="F48" s="264"/>
      <c r="G48" s="265"/>
      <c r="H48" s="263"/>
      <c r="I48" s="263"/>
      <c r="J48" s="252"/>
      <c r="K48" s="252"/>
      <c r="L48" s="284">
        <f t="shared" si="1"/>
        <v>0</v>
      </c>
      <c r="M48" s="252"/>
    </row>
    <row r="49" customHeight="1" spans="1:13">
      <c r="A49" s="248">
        <v>6</v>
      </c>
      <c r="B49" s="262"/>
      <c r="C49" s="263"/>
      <c r="D49" s="263"/>
      <c r="E49" s="277"/>
      <c r="F49" s="264"/>
      <c r="G49" s="265"/>
      <c r="H49" s="263"/>
      <c r="I49" s="263"/>
      <c r="J49" s="252"/>
      <c r="K49" s="252"/>
      <c r="L49" s="284">
        <f t="shared" si="1"/>
        <v>0</v>
      </c>
      <c r="M49" s="252"/>
    </row>
    <row r="50" customHeight="1" spans="1:13">
      <c r="A50" s="248">
        <v>7</v>
      </c>
      <c r="B50" s="262"/>
      <c r="C50" s="263"/>
      <c r="D50" s="263"/>
      <c r="E50" s="277"/>
      <c r="F50" s="264"/>
      <c r="G50" s="265"/>
      <c r="H50" s="263"/>
      <c r="I50" s="263"/>
      <c r="J50" s="252"/>
      <c r="K50" s="252"/>
      <c r="L50" s="284">
        <f t="shared" si="1"/>
        <v>0</v>
      </c>
      <c r="M50" s="252"/>
    </row>
    <row r="51" customHeight="1" spans="1:13">
      <c r="A51" s="248">
        <v>8</v>
      </c>
      <c r="B51" s="262"/>
      <c r="C51" s="263"/>
      <c r="D51" s="263"/>
      <c r="E51" s="277"/>
      <c r="F51" s="264"/>
      <c r="G51" s="265"/>
      <c r="H51" s="263"/>
      <c r="I51" s="263"/>
      <c r="J51" s="252"/>
      <c r="K51" s="252"/>
      <c r="L51" s="284">
        <f t="shared" si="1"/>
        <v>0</v>
      </c>
      <c r="M51" s="252"/>
    </row>
    <row r="52" customHeight="1" spans="1:13">
      <c r="A52" s="248">
        <v>9</v>
      </c>
      <c r="B52" s="262"/>
      <c r="C52" s="263"/>
      <c r="D52" s="263"/>
      <c r="E52" s="277"/>
      <c r="F52" s="264"/>
      <c r="G52" s="265"/>
      <c r="H52" s="263"/>
      <c r="I52" s="263"/>
      <c r="J52" s="252"/>
      <c r="K52" s="252"/>
      <c r="L52" s="284">
        <f t="shared" si="1"/>
        <v>0</v>
      </c>
      <c r="M52" s="252"/>
    </row>
    <row r="53" customHeight="1" spans="1:13">
      <c r="A53" s="248">
        <v>10</v>
      </c>
      <c r="B53" s="262"/>
      <c r="C53" s="263"/>
      <c r="D53" s="263"/>
      <c r="E53" s="277"/>
      <c r="F53" s="264"/>
      <c r="G53" s="265"/>
      <c r="H53" s="263"/>
      <c r="I53" s="263"/>
      <c r="J53" s="252"/>
      <c r="K53" s="252"/>
      <c r="L53" s="284">
        <f t="shared" si="1"/>
        <v>0</v>
      </c>
      <c r="M53" s="252"/>
    </row>
    <row r="54" customHeight="1" spans="1:13">
      <c r="A54" s="248">
        <v>11</v>
      </c>
      <c r="B54" s="262"/>
      <c r="C54" s="263"/>
      <c r="D54" s="263"/>
      <c r="E54" s="277"/>
      <c r="F54" s="264"/>
      <c r="G54" s="265"/>
      <c r="H54" s="263"/>
      <c r="I54" s="263"/>
      <c r="J54" s="252"/>
      <c r="K54" s="252"/>
      <c r="L54" s="284">
        <f t="shared" si="1"/>
        <v>0</v>
      </c>
      <c r="M54" s="252"/>
    </row>
    <row r="55" customHeight="1" spans="1:13">
      <c r="A55" s="248">
        <v>12</v>
      </c>
      <c r="B55" s="262"/>
      <c r="C55" s="263"/>
      <c r="D55" s="263"/>
      <c r="E55" s="277"/>
      <c r="F55" s="264"/>
      <c r="G55" s="265"/>
      <c r="H55" s="263"/>
      <c r="I55" s="263"/>
      <c r="J55" s="252"/>
      <c r="K55" s="252"/>
      <c r="L55" s="284">
        <f t="shared" si="1"/>
        <v>0</v>
      </c>
      <c r="M55" s="252"/>
    </row>
    <row r="56" customHeight="1" spans="1:13">
      <c r="A56" s="248">
        <v>13</v>
      </c>
      <c r="B56" s="262"/>
      <c r="C56" s="263"/>
      <c r="D56" s="263"/>
      <c r="E56" s="277"/>
      <c r="F56" s="264"/>
      <c r="G56" s="265"/>
      <c r="H56" s="263"/>
      <c r="I56" s="263"/>
      <c r="J56" s="252"/>
      <c r="K56" s="252"/>
      <c r="L56" s="284">
        <f t="shared" si="1"/>
        <v>0</v>
      </c>
      <c r="M56" s="252"/>
    </row>
    <row r="57" customHeight="1" spans="1:13">
      <c r="A57" s="248">
        <v>14</v>
      </c>
      <c r="B57" s="262"/>
      <c r="C57" s="263"/>
      <c r="D57" s="263"/>
      <c r="E57" s="277"/>
      <c r="F57" s="264"/>
      <c r="G57" s="265"/>
      <c r="H57" s="263"/>
      <c r="I57" s="263"/>
      <c r="J57" s="252"/>
      <c r="K57" s="252"/>
      <c r="L57" s="284">
        <f t="shared" si="1"/>
        <v>0</v>
      </c>
      <c r="M57" s="252"/>
    </row>
    <row r="58" customHeight="1" spans="1:13">
      <c r="A58" s="248">
        <v>15</v>
      </c>
      <c r="B58" s="262"/>
      <c r="C58" s="263"/>
      <c r="D58" s="263"/>
      <c r="E58" s="277"/>
      <c r="F58" s="264"/>
      <c r="G58" s="265"/>
      <c r="H58" s="263"/>
      <c r="I58" s="263"/>
      <c r="J58" s="252"/>
      <c r="K58" s="252"/>
      <c r="L58" s="284">
        <f t="shared" si="1"/>
        <v>0</v>
      </c>
      <c r="M58" s="252"/>
    </row>
    <row r="59" customHeight="1" spans="1:13">
      <c r="A59" s="248">
        <v>16</v>
      </c>
      <c r="B59" s="262"/>
      <c r="C59" s="263"/>
      <c r="D59" s="263"/>
      <c r="E59" s="277"/>
      <c r="F59" s="264"/>
      <c r="G59" s="265"/>
      <c r="H59" s="263"/>
      <c r="I59" s="263"/>
      <c r="J59" s="252"/>
      <c r="K59" s="252"/>
      <c r="L59" s="284">
        <f t="shared" si="1"/>
        <v>0</v>
      </c>
      <c r="M59" s="252"/>
    </row>
    <row r="60" customHeight="1" spans="1:13">
      <c r="A60" s="248">
        <v>17</v>
      </c>
      <c r="B60" s="262"/>
      <c r="C60" s="263"/>
      <c r="D60" s="263"/>
      <c r="E60" s="277"/>
      <c r="F60" s="264"/>
      <c r="G60" s="265"/>
      <c r="H60" s="263"/>
      <c r="I60" s="263"/>
      <c r="J60" s="252"/>
      <c r="K60" s="252"/>
      <c r="L60" s="284">
        <f t="shared" si="1"/>
        <v>0</v>
      </c>
      <c r="M60" s="252"/>
    </row>
    <row r="61" customHeight="1" spans="1:13">
      <c r="A61" s="248">
        <v>18</v>
      </c>
      <c r="B61" s="262"/>
      <c r="C61" s="263"/>
      <c r="D61" s="263"/>
      <c r="E61" s="277"/>
      <c r="F61" s="264"/>
      <c r="G61" s="265"/>
      <c r="H61" s="263"/>
      <c r="I61" s="263"/>
      <c r="J61" s="252"/>
      <c r="K61" s="252"/>
      <c r="L61" s="284">
        <f t="shared" si="1"/>
        <v>0</v>
      </c>
      <c r="M61" s="252"/>
    </row>
    <row r="62" customHeight="1" spans="1:13">
      <c r="A62" s="248">
        <v>19</v>
      </c>
      <c r="B62" s="262"/>
      <c r="C62" s="263"/>
      <c r="D62" s="263"/>
      <c r="E62" s="277"/>
      <c r="F62" s="264"/>
      <c r="G62" s="265"/>
      <c r="H62" s="263"/>
      <c r="I62" s="263"/>
      <c r="J62" s="252"/>
      <c r="K62" s="252"/>
      <c r="L62" s="284">
        <f t="shared" si="1"/>
        <v>0</v>
      </c>
      <c r="M62" s="252"/>
    </row>
    <row r="63" spans="1:13">
      <c r="A63" s="248">
        <v>20</v>
      </c>
      <c r="B63" s="262"/>
      <c r="C63" s="263"/>
      <c r="D63" s="263"/>
      <c r="E63" s="277"/>
      <c r="F63" s="264"/>
      <c r="G63" s="265"/>
      <c r="H63" s="263"/>
      <c r="I63" s="263"/>
      <c r="J63" s="252"/>
      <c r="K63" s="252"/>
      <c r="L63" s="284">
        <f t="shared" si="1"/>
        <v>0</v>
      </c>
      <c r="M63" s="252"/>
    </row>
    <row r="64" spans="1:13">
      <c r="A64" s="267" t="s">
        <v>194</v>
      </c>
      <c r="B64" s="262"/>
      <c r="C64" s="263"/>
      <c r="D64" s="263"/>
      <c r="E64" s="278"/>
      <c r="F64" s="269"/>
      <c r="G64" s="265"/>
      <c r="H64" s="263"/>
      <c r="I64" s="287"/>
      <c r="J64" s="288"/>
      <c r="K64" s="288"/>
      <c r="L64" s="285">
        <f>SUM(L44:L63)</f>
        <v>0</v>
      </c>
      <c r="M64" s="289"/>
    </row>
    <row r="65" ht="18.75" spans="1:13">
      <c r="A65" s="290" t="s">
        <v>207</v>
      </c>
      <c r="B65" s="291"/>
      <c r="C65" s="291"/>
      <c r="D65" s="291"/>
      <c r="E65" s="291"/>
      <c r="F65" s="291"/>
      <c r="G65" s="291"/>
      <c r="H65" s="291"/>
      <c r="I65" s="291"/>
      <c r="J65" s="291"/>
      <c r="K65" s="296"/>
      <c r="L65" s="297">
        <f>K38+L64</f>
        <v>17.8786817</v>
      </c>
      <c r="M65" s="298"/>
    </row>
    <row r="66" customHeight="1" spans="1:13">
      <c r="A66" s="292" t="s">
        <v>208</v>
      </c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</row>
    <row r="67" spans="1:13">
      <c r="A67" s="293"/>
      <c r="B67" s="293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93"/>
    </row>
    <row r="68" spans="1:13">
      <c r="A68" s="293"/>
      <c r="B68" s="293"/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293"/>
    </row>
    <row r="69" spans="1:13">
      <c r="A69" s="293"/>
      <c r="B69" s="293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</row>
    <row r="70" spans="1:13">
      <c r="A70" s="293"/>
      <c r="B70" s="293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3"/>
    </row>
    <row r="71" spans="1:13">
      <c r="A71" s="293"/>
      <c r="B71" s="293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93"/>
    </row>
    <row r="72" spans="1:13">
      <c r="A72" s="293"/>
      <c r="B72" s="293"/>
      <c r="C72" s="293"/>
      <c r="D72" s="293"/>
      <c r="E72" s="293"/>
      <c r="F72" s="293"/>
      <c r="G72" s="293"/>
      <c r="H72" s="293"/>
      <c r="I72" s="293"/>
      <c r="J72" s="293"/>
      <c r="K72" s="293"/>
      <c r="L72" s="293"/>
      <c r="M72" s="293"/>
    </row>
    <row r="73" ht="51" customHeight="1" spans="1:13">
      <c r="A73" s="293"/>
      <c r="B73" s="293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</row>
    <row r="74" spans="2:2">
      <c r="B74" s="239" t="s">
        <v>209</v>
      </c>
    </row>
    <row r="76" ht="246.75" customHeight="1" spans="1:13">
      <c r="A76" s="294" t="s">
        <v>156</v>
      </c>
      <c r="B76" s="295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</row>
  </sheetData>
  <sheetProtection password="CE28" sheet="1" objects="1"/>
  <mergeCells count="66">
    <mergeCell ref="A1:M1"/>
    <mergeCell ref="A2:B2"/>
    <mergeCell ref="C2:D2"/>
    <mergeCell ref="F2:G2"/>
    <mergeCell ref="H2:M2"/>
    <mergeCell ref="A3:B3"/>
    <mergeCell ref="C3:G3"/>
    <mergeCell ref="H3:I3"/>
    <mergeCell ref="J3:M3"/>
    <mergeCell ref="A4:B4"/>
    <mergeCell ref="C4:G4"/>
    <mergeCell ref="H4:I4"/>
    <mergeCell ref="J4:M4"/>
    <mergeCell ref="B5:D5"/>
    <mergeCell ref="H5:J5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C40:M40"/>
    <mergeCell ref="B41:D41"/>
    <mergeCell ref="H41:K41"/>
    <mergeCell ref="A65:K65"/>
    <mergeCell ref="L65:M65"/>
    <mergeCell ref="A76:M76"/>
    <mergeCell ref="A5:A6"/>
    <mergeCell ref="A41:A42"/>
    <mergeCell ref="E5:E6"/>
    <mergeCell ref="E41:E42"/>
    <mergeCell ref="F5:F6"/>
    <mergeCell ref="F41:F42"/>
    <mergeCell ref="G5:G6"/>
    <mergeCell ref="G41:G42"/>
    <mergeCell ref="K5:K6"/>
    <mergeCell ref="L41:L42"/>
    <mergeCell ref="M41:M42"/>
    <mergeCell ref="L5:M6"/>
    <mergeCell ref="A66:M73"/>
  </mergeCells>
  <printOptions horizontalCentered="1"/>
  <pageMargins left="0.31496062992126" right="0.31496062992126" top="0.748031496062992" bottom="0.748031496062992" header="0.31496062992126" footer="0.31496062992126"/>
  <pageSetup paperSize="9" scale="88" orientation="portrait" horizontalDpi="300" verticalDpi="300"/>
  <headerFooter/>
  <customProperties>
    <customPr name="BudgetSheetCodeName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"/>
  <sheetViews>
    <sheetView showGridLines="0" showZeros="0" zoomScale="80" zoomScaleNormal="80" workbookViewId="0">
      <pane xSplit="18" ySplit="6" topLeftCell="S7" activePane="bottomRight" state="frozen"/>
      <selection/>
      <selection pane="topRight"/>
      <selection pane="bottomLeft"/>
      <selection pane="bottomRight" activeCell="R8" sqref="R8:R10"/>
    </sheetView>
  </sheetViews>
  <sheetFormatPr defaultColWidth="9" defaultRowHeight="13.5"/>
  <cols>
    <col min="1" max="1" width="6.125" style="189" customWidth="1"/>
    <col min="2" max="2" width="8.625" style="189" customWidth="1"/>
    <col min="3" max="3" width="12.75" style="189" customWidth="1"/>
    <col min="4" max="4" width="23.75" style="189" customWidth="1"/>
    <col min="5" max="5" width="10.375" style="189" customWidth="1"/>
    <col min="6" max="6" width="10.75" style="189" customWidth="1"/>
    <col min="7" max="7" width="9.125" style="189" customWidth="1"/>
    <col min="8" max="8" width="6.125" style="189" customWidth="1"/>
    <col min="9" max="9" width="4.875" style="189" customWidth="1"/>
    <col min="10" max="10" width="9.875" style="189" customWidth="1"/>
    <col min="11" max="11" width="12" style="189" customWidth="1"/>
    <col min="12" max="12" width="7.75" style="190" customWidth="1"/>
    <col min="13" max="13" width="8" style="189" customWidth="1"/>
    <col min="14" max="14" width="8.375" style="189" customWidth="1"/>
    <col min="15" max="15" width="9.375" style="189" customWidth="1"/>
    <col min="16" max="16" width="9.625" style="190" customWidth="1"/>
    <col min="17" max="17" width="8" style="189" customWidth="1"/>
    <col min="18" max="18" width="9.125" style="189" customWidth="1"/>
    <col min="19" max="19" width="8.125" style="189" customWidth="1"/>
    <col min="20" max="20" width="6.25" style="189" customWidth="1"/>
    <col min="21" max="16384" width="9" style="189"/>
  </cols>
  <sheetData>
    <row r="1" ht="23.25" customHeight="1" spans="1:19">
      <c r="A1" s="191" t="s">
        <v>210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233"/>
    </row>
    <row r="2" s="186" customFormat="1" ht="17.25" customHeight="1" spans="1:20">
      <c r="A2" s="193" t="str">
        <f>'汇总表（只需打印此表）'!A2</f>
        <v>制表人：</v>
      </c>
      <c r="B2" s="193"/>
      <c r="C2" s="194" t="str">
        <f>'汇总表（只需打印此表）'!B2</f>
        <v>马洪臣</v>
      </c>
      <c r="D2" s="194"/>
      <c r="E2" s="194"/>
      <c r="F2" s="194"/>
      <c r="G2" s="194" t="s">
        <v>67</v>
      </c>
      <c r="H2" s="194"/>
      <c r="I2" s="193">
        <f>'汇总表（只需打印此表）'!D2</f>
        <v>17761520565</v>
      </c>
      <c r="J2" s="193"/>
      <c r="K2" s="193"/>
      <c r="L2" s="193"/>
      <c r="M2" s="215" t="str">
        <f>'汇总表（只需打印此表）'!E2</f>
        <v>报价日期(加盖公章):    2020年 9月3日</v>
      </c>
      <c r="N2" s="216"/>
      <c r="O2" s="216"/>
      <c r="P2" s="216"/>
      <c r="Q2" s="216"/>
      <c r="R2" s="216"/>
      <c r="S2" s="216"/>
      <c r="T2" s="218"/>
    </row>
    <row r="3" s="186" customFormat="1" ht="17.25" customHeight="1" spans="1:20">
      <c r="A3" s="195" t="s">
        <v>69</v>
      </c>
      <c r="B3" s="195"/>
      <c r="C3" s="196" t="str">
        <f>'汇总表（只需打印此表）'!B3</f>
        <v>11.01.00403</v>
      </c>
      <c r="D3" s="197"/>
      <c r="E3" s="197"/>
      <c r="F3" s="197"/>
      <c r="G3" s="197"/>
      <c r="H3" s="197"/>
      <c r="I3" s="197"/>
      <c r="J3" s="197"/>
      <c r="K3" s="197"/>
      <c r="L3" s="217"/>
      <c r="M3" s="193" t="s">
        <v>71</v>
      </c>
      <c r="N3" s="195"/>
      <c r="O3" s="196" t="str">
        <f>'汇总表（只需打印此表）'!F3</f>
        <v>河北光华荣昌汽车部件有限公司</v>
      </c>
      <c r="P3" s="197"/>
      <c r="Q3" s="197"/>
      <c r="R3" s="197"/>
      <c r="S3" s="197"/>
      <c r="T3" s="217"/>
    </row>
    <row r="4" s="186" customFormat="1" ht="17.25" customHeight="1" spans="1:20">
      <c r="A4" s="195" t="s">
        <v>73</v>
      </c>
      <c r="B4" s="195"/>
      <c r="C4" s="196" t="str">
        <f>'汇总表（只需打印此表）'!B4</f>
        <v>712W63730-6573/1</v>
      </c>
      <c r="D4" s="197"/>
      <c r="E4" s="197"/>
      <c r="F4" s="197"/>
      <c r="G4" s="197"/>
      <c r="H4" s="197"/>
      <c r="I4" s="197"/>
      <c r="J4" s="197"/>
      <c r="K4" s="197"/>
      <c r="L4" s="217"/>
      <c r="M4" s="215" t="s">
        <v>75</v>
      </c>
      <c r="N4" s="218"/>
      <c r="O4" s="196" t="str">
        <f>'汇总表（只需打印此表）'!F4</f>
        <v>补盲镜总成</v>
      </c>
      <c r="P4" s="197"/>
      <c r="Q4" s="197"/>
      <c r="R4" s="197"/>
      <c r="S4" s="197"/>
      <c r="T4" s="217"/>
    </row>
    <row r="5" s="187" customFormat="1" ht="18.75" customHeight="1" spans="1:20">
      <c r="A5" s="198" t="s">
        <v>1</v>
      </c>
      <c r="B5" s="68" t="s">
        <v>211</v>
      </c>
      <c r="C5" s="68" t="s">
        <v>212</v>
      </c>
      <c r="D5" s="68" t="s">
        <v>213</v>
      </c>
      <c r="E5" s="68" t="s">
        <v>214</v>
      </c>
      <c r="F5" s="68" t="s">
        <v>215</v>
      </c>
      <c r="G5" s="199" t="s">
        <v>216</v>
      </c>
      <c r="H5" s="68" t="s">
        <v>217</v>
      </c>
      <c r="I5" s="219" t="s">
        <v>218</v>
      </c>
      <c r="J5" s="219"/>
      <c r="K5" s="219"/>
      <c r="L5" s="219" t="s">
        <v>219</v>
      </c>
      <c r="M5" s="219"/>
      <c r="N5" s="219"/>
      <c r="O5" s="219"/>
      <c r="P5" s="219" t="s">
        <v>220</v>
      </c>
      <c r="Q5" s="219"/>
      <c r="R5" s="219"/>
      <c r="S5" s="17" t="s">
        <v>221</v>
      </c>
      <c r="T5" s="205" t="s">
        <v>5</v>
      </c>
    </row>
    <row r="6" s="187" customFormat="1" ht="54.75" customHeight="1" spans="1:20">
      <c r="A6" s="198"/>
      <c r="B6" s="68"/>
      <c r="C6" s="68"/>
      <c r="D6" s="68"/>
      <c r="E6" s="68"/>
      <c r="F6" s="68"/>
      <c r="G6" s="200"/>
      <c r="H6" s="68"/>
      <c r="I6" s="219" t="s">
        <v>222</v>
      </c>
      <c r="J6" s="219" t="s">
        <v>223</v>
      </c>
      <c r="K6" s="219" t="s">
        <v>224</v>
      </c>
      <c r="L6" s="219" t="s">
        <v>225</v>
      </c>
      <c r="M6" s="219" t="s">
        <v>226</v>
      </c>
      <c r="N6" s="220" t="s">
        <v>227</v>
      </c>
      <c r="O6" s="219" t="s">
        <v>228</v>
      </c>
      <c r="P6" s="219" t="s">
        <v>229</v>
      </c>
      <c r="Q6" s="219" t="s">
        <v>230</v>
      </c>
      <c r="R6" s="219" t="s">
        <v>231</v>
      </c>
      <c r="S6" s="20"/>
      <c r="T6" s="205"/>
    </row>
    <row r="7" s="187" customFormat="1" ht="84" spans="1:20">
      <c r="A7" s="201" t="s">
        <v>129</v>
      </c>
      <c r="B7" s="202" t="s">
        <v>232</v>
      </c>
      <c r="C7" s="203" t="s">
        <v>233</v>
      </c>
      <c r="D7" s="204" t="s">
        <v>234</v>
      </c>
      <c r="E7" s="204" t="s">
        <v>235</v>
      </c>
      <c r="F7" s="204" t="s">
        <v>236</v>
      </c>
      <c r="G7" s="204" t="s">
        <v>134</v>
      </c>
      <c r="H7" s="202">
        <v>2.62</v>
      </c>
      <c r="I7" s="202">
        <v>1</v>
      </c>
      <c r="J7" s="202">
        <v>30</v>
      </c>
      <c r="K7" s="221">
        <f>H7/60*I7*J7</f>
        <v>1.31</v>
      </c>
      <c r="L7" s="222">
        <v>7.5</v>
      </c>
      <c r="M7" s="223">
        <v>0.65</v>
      </c>
      <c r="N7" s="222">
        <v>0.7</v>
      </c>
      <c r="O7" s="221">
        <f>H7/60*L7*M7*N7</f>
        <v>0.1490125</v>
      </c>
      <c r="P7" s="222">
        <v>35</v>
      </c>
      <c r="Q7" s="234">
        <v>10</v>
      </c>
      <c r="R7" s="222">
        <f>P7*10000*0.9/10/6000/60*H7</f>
        <v>0.22925</v>
      </c>
      <c r="S7" s="222">
        <f>(K7+O7+R7)/H7*60</f>
        <v>38.6625</v>
      </c>
      <c r="T7" s="202"/>
    </row>
    <row r="8" s="187" customFormat="1" ht="15" customHeight="1" spans="1:20">
      <c r="A8" s="205">
        <v>1</v>
      </c>
      <c r="B8" s="206" t="s">
        <v>237</v>
      </c>
      <c r="C8" s="206" t="s">
        <v>238</v>
      </c>
      <c r="D8" s="206" t="s">
        <v>239</v>
      </c>
      <c r="E8" s="206" t="s">
        <v>240</v>
      </c>
      <c r="F8" s="206" t="s">
        <v>241</v>
      </c>
      <c r="G8" s="206" t="s">
        <v>242</v>
      </c>
      <c r="H8" s="207">
        <v>1</v>
      </c>
      <c r="I8" s="207">
        <v>1</v>
      </c>
      <c r="J8" s="224">
        <v>18</v>
      </c>
      <c r="K8" s="225">
        <f>H8/60*I8*J8</f>
        <v>0.3</v>
      </c>
      <c r="L8" s="207">
        <v>61.85</v>
      </c>
      <c r="M8" s="226">
        <v>0.76</v>
      </c>
      <c r="N8" s="224">
        <v>0.7</v>
      </c>
      <c r="O8" s="225">
        <f>H8/60*L8*M8*N8</f>
        <v>0.548403333333333</v>
      </c>
      <c r="P8" s="224">
        <v>29</v>
      </c>
      <c r="Q8" s="235">
        <v>10</v>
      </c>
      <c r="R8" s="227">
        <f>P8*10000*0.9/10/6000/60*H8</f>
        <v>0.0725</v>
      </c>
      <c r="S8" s="225">
        <f>IFERROR((K8+O8+R8)/H8*60,"0.00")</f>
        <v>55.2542</v>
      </c>
      <c r="T8" s="206"/>
    </row>
    <row r="9" s="187" customFormat="1" ht="15" customHeight="1" spans="1:20">
      <c r="A9" s="205">
        <v>2</v>
      </c>
      <c r="B9" s="206" t="s">
        <v>243</v>
      </c>
      <c r="C9" s="206" t="s">
        <v>238</v>
      </c>
      <c r="D9" s="206" t="s">
        <v>244</v>
      </c>
      <c r="E9" s="206" t="s">
        <v>240</v>
      </c>
      <c r="F9" s="206" t="s">
        <v>241</v>
      </c>
      <c r="G9" s="206" t="s">
        <v>242</v>
      </c>
      <c r="H9" s="207">
        <v>1</v>
      </c>
      <c r="I9" s="207">
        <v>1</v>
      </c>
      <c r="J9" s="224">
        <v>18</v>
      </c>
      <c r="K9" s="225">
        <f>H9/60*I9*J9</f>
        <v>0.3</v>
      </c>
      <c r="L9" s="207">
        <v>61.85</v>
      </c>
      <c r="M9" s="226">
        <v>0.76</v>
      </c>
      <c r="N9" s="224">
        <v>0.7</v>
      </c>
      <c r="O9" s="225">
        <f>H9/60*L9*M9*N9</f>
        <v>0.548403333333333</v>
      </c>
      <c r="P9" s="224">
        <v>29</v>
      </c>
      <c r="Q9" s="235">
        <v>10</v>
      </c>
      <c r="R9" s="227">
        <f t="shared" ref="R8:R17" si="0">P9*10000*0.9/10/6000/60*H9</f>
        <v>0.0725</v>
      </c>
      <c r="S9" s="225">
        <f t="shared" ref="S9:S37" si="1">IFERROR((K9+O9+R9)/H9*60,"0.00")</f>
        <v>55.2542</v>
      </c>
      <c r="T9" s="206"/>
    </row>
    <row r="10" s="187" customFormat="1" ht="15" customHeight="1" spans="1:20">
      <c r="A10" s="205">
        <v>3</v>
      </c>
      <c r="B10" s="206" t="s">
        <v>245</v>
      </c>
      <c r="C10" s="208" t="s">
        <v>246</v>
      </c>
      <c r="D10" s="208" t="s">
        <v>247</v>
      </c>
      <c r="E10" s="208" t="s">
        <v>248</v>
      </c>
      <c r="F10" s="208" t="s">
        <v>249</v>
      </c>
      <c r="G10" s="208" t="s">
        <v>250</v>
      </c>
      <c r="H10" s="207">
        <v>0.75</v>
      </c>
      <c r="I10" s="207">
        <v>8</v>
      </c>
      <c r="J10" s="224">
        <v>18</v>
      </c>
      <c r="K10" s="225">
        <f>H10/60*I10*J10</f>
        <v>1.8</v>
      </c>
      <c r="L10" s="207">
        <v>0.75</v>
      </c>
      <c r="M10" s="226">
        <v>0.8</v>
      </c>
      <c r="N10" s="224">
        <v>0.7</v>
      </c>
      <c r="O10" s="225">
        <f>H10/60*L10*M10*N10</f>
        <v>0.00525</v>
      </c>
      <c r="P10" s="224">
        <v>3.28</v>
      </c>
      <c r="Q10" s="235">
        <v>10</v>
      </c>
      <c r="R10" s="227">
        <f t="shared" si="0"/>
        <v>0.00615</v>
      </c>
      <c r="S10" s="225">
        <f t="shared" si="1"/>
        <v>144.912</v>
      </c>
      <c r="T10" s="206"/>
    </row>
    <row r="11" s="187" customFormat="1" ht="15" customHeight="1" spans="1:20">
      <c r="A11" s="205">
        <v>4</v>
      </c>
      <c r="B11" s="205"/>
      <c r="C11" s="208"/>
      <c r="D11" s="208"/>
      <c r="E11" s="208"/>
      <c r="F11" s="208"/>
      <c r="G11" s="208"/>
      <c r="H11" s="207"/>
      <c r="I11" s="207"/>
      <c r="J11" s="224"/>
      <c r="K11" s="225">
        <f>H11/60*I11*J11</f>
        <v>0</v>
      </c>
      <c r="L11" s="207"/>
      <c r="M11" s="226"/>
      <c r="N11" s="224"/>
      <c r="O11" s="225">
        <f>H11/60*L11*M11*N11</f>
        <v>0</v>
      </c>
      <c r="P11" s="224"/>
      <c r="Q11" s="235"/>
      <c r="R11" s="227">
        <f t="shared" si="0"/>
        <v>0</v>
      </c>
      <c r="S11" s="225" t="str">
        <f t="shared" si="1"/>
        <v>0.00</v>
      </c>
      <c r="T11" s="206"/>
    </row>
    <row r="12" s="187" customFormat="1" ht="15" customHeight="1" spans="1:20">
      <c r="A12" s="205">
        <v>5</v>
      </c>
      <c r="B12" s="205"/>
      <c r="C12" s="208"/>
      <c r="D12" s="208"/>
      <c r="E12" s="208"/>
      <c r="F12" s="208"/>
      <c r="G12" s="208"/>
      <c r="H12" s="209"/>
      <c r="I12" s="207"/>
      <c r="J12" s="224"/>
      <c r="K12" s="225">
        <f t="shared" ref="K12:K22" si="2">H12/60*I12*J12</f>
        <v>0</v>
      </c>
      <c r="L12" s="207"/>
      <c r="M12" s="226"/>
      <c r="N12" s="224"/>
      <c r="O12" s="225">
        <f t="shared" ref="O10:O22" si="3">H12/60*L12*M12*N12</f>
        <v>0</v>
      </c>
      <c r="P12" s="224"/>
      <c r="Q12" s="235"/>
      <c r="R12" s="227">
        <f t="shared" si="0"/>
        <v>0</v>
      </c>
      <c r="S12" s="225" t="str">
        <f t="shared" si="1"/>
        <v>0.00</v>
      </c>
      <c r="T12" s="206"/>
    </row>
    <row r="13" s="187" customFormat="1" ht="15" customHeight="1" spans="1:20">
      <c r="A13" s="205">
        <v>6</v>
      </c>
      <c r="B13" s="205"/>
      <c r="C13" s="208"/>
      <c r="D13" s="208"/>
      <c r="E13" s="208"/>
      <c r="F13" s="208"/>
      <c r="G13" s="208"/>
      <c r="H13" s="209"/>
      <c r="I13" s="207"/>
      <c r="J13" s="224"/>
      <c r="K13" s="225">
        <f t="shared" si="2"/>
        <v>0</v>
      </c>
      <c r="L13" s="207"/>
      <c r="M13" s="226"/>
      <c r="N13" s="224"/>
      <c r="O13" s="225">
        <f t="shared" si="3"/>
        <v>0</v>
      </c>
      <c r="P13" s="224"/>
      <c r="Q13" s="235"/>
      <c r="R13" s="227">
        <f t="shared" si="0"/>
        <v>0</v>
      </c>
      <c r="S13" s="225" t="str">
        <f t="shared" si="1"/>
        <v>0.00</v>
      </c>
      <c r="T13" s="206"/>
    </row>
    <row r="14" s="187" customFormat="1" ht="15" customHeight="1" spans="1:20">
      <c r="A14" s="205">
        <v>7</v>
      </c>
      <c r="B14" s="205"/>
      <c r="C14" s="210"/>
      <c r="D14" s="210"/>
      <c r="E14" s="208"/>
      <c r="F14" s="210"/>
      <c r="G14" s="210"/>
      <c r="H14" s="207"/>
      <c r="I14" s="207"/>
      <c r="J14" s="224"/>
      <c r="K14" s="225">
        <f t="shared" si="2"/>
        <v>0</v>
      </c>
      <c r="L14" s="207"/>
      <c r="M14" s="226"/>
      <c r="N14" s="224"/>
      <c r="O14" s="225">
        <f t="shared" si="3"/>
        <v>0</v>
      </c>
      <c r="P14" s="224"/>
      <c r="Q14" s="235"/>
      <c r="R14" s="227">
        <f t="shared" si="0"/>
        <v>0</v>
      </c>
      <c r="S14" s="225" t="str">
        <f t="shared" si="1"/>
        <v>0.00</v>
      </c>
      <c r="T14" s="206"/>
    </row>
    <row r="15" s="187" customFormat="1" ht="15" customHeight="1" spans="1:20">
      <c r="A15" s="205">
        <v>8</v>
      </c>
      <c r="B15" s="205"/>
      <c r="C15" s="210"/>
      <c r="D15" s="210"/>
      <c r="E15" s="208"/>
      <c r="F15" s="210"/>
      <c r="G15" s="210"/>
      <c r="H15" s="209"/>
      <c r="I15" s="207"/>
      <c r="J15" s="224"/>
      <c r="K15" s="225">
        <f t="shared" si="2"/>
        <v>0</v>
      </c>
      <c r="L15" s="207"/>
      <c r="M15" s="226"/>
      <c r="N15" s="224"/>
      <c r="O15" s="225">
        <f t="shared" si="3"/>
        <v>0</v>
      </c>
      <c r="P15" s="224"/>
      <c r="Q15" s="235"/>
      <c r="R15" s="227">
        <f t="shared" si="0"/>
        <v>0</v>
      </c>
      <c r="S15" s="225" t="str">
        <f t="shared" si="1"/>
        <v>0.00</v>
      </c>
      <c r="T15" s="206"/>
    </row>
    <row r="16" s="187" customFormat="1" ht="15" customHeight="1" spans="1:20">
      <c r="A16" s="205">
        <v>9</v>
      </c>
      <c r="B16" s="205"/>
      <c r="C16" s="210"/>
      <c r="D16" s="210"/>
      <c r="E16" s="208"/>
      <c r="F16" s="210"/>
      <c r="G16" s="210"/>
      <c r="H16" s="207"/>
      <c r="I16" s="207"/>
      <c r="J16" s="224"/>
      <c r="K16" s="225">
        <f t="shared" si="2"/>
        <v>0</v>
      </c>
      <c r="L16" s="207"/>
      <c r="M16" s="226"/>
      <c r="N16" s="224"/>
      <c r="O16" s="225">
        <f t="shared" si="3"/>
        <v>0</v>
      </c>
      <c r="P16" s="224"/>
      <c r="Q16" s="235"/>
      <c r="R16" s="227">
        <f t="shared" si="0"/>
        <v>0</v>
      </c>
      <c r="S16" s="225" t="str">
        <f t="shared" si="1"/>
        <v>0.00</v>
      </c>
      <c r="T16" s="206"/>
    </row>
    <row r="17" s="187" customFormat="1" ht="15" customHeight="1" spans="1:20">
      <c r="A17" s="205">
        <v>10</v>
      </c>
      <c r="B17" s="205"/>
      <c r="C17" s="210"/>
      <c r="D17" s="210"/>
      <c r="E17" s="208"/>
      <c r="F17" s="210"/>
      <c r="G17" s="210"/>
      <c r="H17" s="207"/>
      <c r="I17" s="207"/>
      <c r="J17" s="224"/>
      <c r="K17" s="225">
        <f t="shared" si="2"/>
        <v>0</v>
      </c>
      <c r="L17" s="227"/>
      <c r="M17" s="226"/>
      <c r="N17" s="227"/>
      <c r="O17" s="225">
        <f t="shared" si="3"/>
        <v>0</v>
      </c>
      <c r="P17" s="224"/>
      <c r="Q17" s="235"/>
      <c r="R17" s="227">
        <f t="shared" si="0"/>
        <v>0</v>
      </c>
      <c r="S17" s="225" t="str">
        <f t="shared" si="1"/>
        <v>0.00</v>
      </c>
      <c r="T17" s="206"/>
    </row>
    <row r="18" s="187" customFormat="1" ht="15" customHeight="1" spans="1:20">
      <c r="A18" s="205">
        <v>11</v>
      </c>
      <c r="B18" s="205"/>
      <c r="C18" s="210"/>
      <c r="D18" s="210"/>
      <c r="E18" s="208"/>
      <c r="F18" s="210"/>
      <c r="G18" s="210"/>
      <c r="H18" s="205"/>
      <c r="I18" s="205"/>
      <c r="J18" s="205"/>
      <c r="K18" s="225">
        <f t="shared" ref="K18:K37" si="4">H18/60*I18*J18</f>
        <v>0</v>
      </c>
      <c r="L18" s="227"/>
      <c r="M18" s="226"/>
      <c r="N18" s="227"/>
      <c r="O18" s="225">
        <f t="shared" ref="O18:O37" si="5">H18/60*L18*M18*N18</f>
        <v>0</v>
      </c>
      <c r="P18" s="227"/>
      <c r="Q18" s="236"/>
      <c r="R18" s="227">
        <f t="shared" ref="R18:R37" si="6">P18*10000*0.9/10/6000/60*H18</f>
        <v>0</v>
      </c>
      <c r="S18" s="225" t="str">
        <f t="shared" si="1"/>
        <v>0.00</v>
      </c>
      <c r="T18" s="206"/>
    </row>
    <row r="19" s="187" customFormat="1" ht="15" customHeight="1" spans="1:20">
      <c r="A19" s="205">
        <v>12</v>
      </c>
      <c r="B19" s="205"/>
      <c r="C19" s="210"/>
      <c r="D19" s="210"/>
      <c r="E19" s="208"/>
      <c r="F19" s="210"/>
      <c r="G19" s="210"/>
      <c r="H19" s="205"/>
      <c r="I19" s="205"/>
      <c r="J19" s="205"/>
      <c r="K19" s="225">
        <f t="shared" si="4"/>
        <v>0</v>
      </c>
      <c r="L19" s="227"/>
      <c r="M19" s="226"/>
      <c r="N19" s="227"/>
      <c r="O19" s="225">
        <f t="shared" si="5"/>
        <v>0</v>
      </c>
      <c r="P19" s="227"/>
      <c r="Q19" s="236"/>
      <c r="R19" s="227">
        <f t="shared" si="6"/>
        <v>0</v>
      </c>
      <c r="S19" s="225" t="str">
        <f t="shared" si="1"/>
        <v>0.00</v>
      </c>
      <c r="T19" s="206"/>
    </row>
    <row r="20" s="187" customFormat="1" ht="15" customHeight="1" spans="1:20">
      <c r="A20" s="205">
        <v>13</v>
      </c>
      <c r="B20" s="205"/>
      <c r="C20" s="210"/>
      <c r="D20" s="210"/>
      <c r="E20" s="208"/>
      <c r="F20" s="210"/>
      <c r="G20" s="210"/>
      <c r="H20" s="205"/>
      <c r="I20" s="205"/>
      <c r="J20" s="205"/>
      <c r="K20" s="225">
        <f t="shared" si="4"/>
        <v>0</v>
      </c>
      <c r="L20" s="227"/>
      <c r="M20" s="226"/>
      <c r="N20" s="227"/>
      <c r="O20" s="225">
        <f t="shared" si="5"/>
        <v>0</v>
      </c>
      <c r="P20" s="227"/>
      <c r="Q20" s="236"/>
      <c r="R20" s="227">
        <f t="shared" si="6"/>
        <v>0</v>
      </c>
      <c r="S20" s="225" t="str">
        <f t="shared" si="1"/>
        <v>0.00</v>
      </c>
      <c r="T20" s="206"/>
    </row>
    <row r="21" s="187" customFormat="1" ht="15" customHeight="1" spans="1:20">
      <c r="A21" s="205">
        <v>14</v>
      </c>
      <c r="B21" s="205"/>
      <c r="C21" s="210"/>
      <c r="D21" s="210"/>
      <c r="E21" s="208"/>
      <c r="F21" s="210"/>
      <c r="G21" s="210"/>
      <c r="H21" s="205"/>
      <c r="I21" s="205"/>
      <c r="J21" s="205"/>
      <c r="K21" s="225">
        <f t="shared" si="4"/>
        <v>0</v>
      </c>
      <c r="L21" s="227"/>
      <c r="M21" s="226"/>
      <c r="N21" s="227"/>
      <c r="O21" s="225">
        <f t="shared" si="5"/>
        <v>0</v>
      </c>
      <c r="P21" s="227"/>
      <c r="Q21" s="236"/>
      <c r="R21" s="227">
        <f t="shared" si="6"/>
        <v>0</v>
      </c>
      <c r="S21" s="225" t="str">
        <f t="shared" si="1"/>
        <v>0.00</v>
      </c>
      <c r="T21" s="206"/>
    </row>
    <row r="22" s="187" customFormat="1" ht="15" customHeight="1" spans="1:20">
      <c r="A22" s="205">
        <v>15</v>
      </c>
      <c r="B22" s="205"/>
      <c r="C22" s="210"/>
      <c r="D22" s="210"/>
      <c r="E22" s="208"/>
      <c r="F22" s="210"/>
      <c r="G22" s="210"/>
      <c r="H22" s="205"/>
      <c r="I22" s="205"/>
      <c r="J22" s="205"/>
      <c r="K22" s="225">
        <f t="shared" si="4"/>
        <v>0</v>
      </c>
      <c r="L22" s="227"/>
      <c r="M22" s="226"/>
      <c r="N22" s="227"/>
      <c r="O22" s="225">
        <f t="shared" si="5"/>
        <v>0</v>
      </c>
      <c r="P22" s="227"/>
      <c r="Q22" s="236"/>
      <c r="R22" s="227">
        <f t="shared" si="6"/>
        <v>0</v>
      </c>
      <c r="S22" s="225" t="str">
        <f t="shared" si="1"/>
        <v>0.00</v>
      </c>
      <c r="T22" s="206"/>
    </row>
    <row r="23" s="187" customFormat="1" ht="15" customHeight="1" spans="1:20">
      <c r="A23" s="205">
        <v>16</v>
      </c>
      <c r="B23" s="205"/>
      <c r="C23" s="210"/>
      <c r="D23" s="210"/>
      <c r="E23" s="208"/>
      <c r="F23" s="210"/>
      <c r="G23" s="210"/>
      <c r="H23" s="205"/>
      <c r="I23" s="205"/>
      <c r="J23" s="205"/>
      <c r="K23" s="225">
        <f t="shared" si="4"/>
        <v>0</v>
      </c>
      <c r="L23" s="227"/>
      <c r="M23" s="226"/>
      <c r="N23" s="227"/>
      <c r="O23" s="225">
        <f t="shared" si="5"/>
        <v>0</v>
      </c>
      <c r="P23" s="227"/>
      <c r="Q23" s="236"/>
      <c r="R23" s="227">
        <f t="shared" si="6"/>
        <v>0</v>
      </c>
      <c r="S23" s="225" t="str">
        <f t="shared" si="1"/>
        <v>0.00</v>
      </c>
      <c r="T23" s="206"/>
    </row>
    <row r="24" s="187" customFormat="1" ht="15" customHeight="1" spans="1:20">
      <c r="A24" s="205">
        <v>17</v>
      </c>
      <c r="B24" s="205"/>
      <c r="C24" s="210"/>
      <c r="D24" s="210"/>
      <c r="E24" s="208"/>
      <c r="F24" s="210"/>
      <c r="G24" s="210"/>
      <c r="H24" s="205"/>
      <c r="I24" s="205"/>
      <c r="J24" s="205"/>
      <c r="K24" s="225">
        <f t="shared" si="4"/>
        <v>0</v>
      </c>
      <c r="L24" s="227"/>
      <c r="M24" s="226"/>
      <c r="N24" s="227"/>
      <c r="O24" s="225">
        <f t="shared" si="5"/>
        <v>0</v>
      </c>
      <c r="P24" s="227"/>
      <c r="Q24" s="236"/>
      <c r="R24" s="227">
        <f t="shared" si="6"/>
        <v>0</v>
      </c>
      <c r="S24" s="225" t="str">
        <f t="shared" si="1"/>
        <v>0.00</v>
      </c>
      <c r="T24" s="206"/>
    </row>
    <row r="25" s="187" customFormat="1" ht="15" customHeight="1" spans="1:20">
      <c r="A25" s="205">
        <v>18</v>
      </c>
      <c r="B25" s="205"/>
      <c r="C25" s="210"/>
      <c r="D25" s="210"/>
      <c r="E25" s="208"/>
      <c r="F25" s="210"/>
      <c r="G25" s="210"/>
      <c r="H25" s="205"/>
      <c r="I25" s="205"/>
      <c r="J25" s="205"/>
      <c r="K25" s="225">
        <f t="shared" si="4"/>
        <v>0</v>
      </c>
      <c r="L25" s="227"/>
      <c r="M25" s="226"/>
      <c r="N25" s="227"/>
      <c r="O25" s="225">
        <f t="shared" si="5"/>
        <v>0</v>
      </c>
      <c r="P25" s="227"/>
      <c r="Q25" s="236"/>
      <c r="R25" s="227">
        <f t="shared" si="6"/>
        <v>0</v>
      </c>
      <c r="S25" s="225" t="str">
        <f t="shared" si="1"/>
        <v>0.00</v>
      </c>
      <c r="T25" s="206"/>
    </row>
    <row r="26" s="187" customFormat="1" ht="15" customHeight="1" spans="1:20">
      <c r="A26" s="205">
        <v>19</v>
      </c>
      <c r="B26" s="205"/>
      <c r="C26" s="210"/>
      <c r="D26" s="210"/>
      <c r="E26" s="208"/>
      <c r="F26" s="210"/>
      <c r="G26" s="210"/>
      <c r="H26" s="205"/>
      <c r="I26" s="205"/>
      <c r="J26" s="205"/>
      <c r="K26" s="225">
        <f t="shared" si="4"/>
        <v>0</v>
      </c>
      <c r="L26" s="227"/>
      <c r="M26" s="226"/>
      <c r="N26" s="227"/>
      <c r="O26" s="225">
        <f t="shared" si="5"/>
        <v>0</v>
      </c>
      <c r="P26" s="227"/>
      <c r="Q26" s="236"/>
      <c r="R26" s="227">
        <f t="shared" si="6"/>
        <v>0</v>
      </c>
      <c r="S26" s="225" t="str">
        <f t="shared" si="1"/>
        <v>0.00</v>
      </c>
      <c r="T26" s="206"/>
    </row>
    <row r="27" s="187" customFormat="1" ht="15" customHeight="1" spans="1:20">
      <c r="A27" s="205">
        <v>20</v>
      </c>
      <c r="B27" s="205"/>
      <c r="C27" s="210"/>
      <c r="D27" s="210"/>
      <c r="E27" s="208"/>
      <c r="F27" s="210"/>
      <c r="G27" s="210"/>
      <c r="H27" s="205"/>
      <c r="I27" s="205"/>
      <c r="J27" s="205"/>
      <c r="K27" s="225">
        <f t="shared" si="4"/>
        <v>0</v>
      </c>
      <c r="L27" s="227"/>
      <c r="M27" s="226"/>
      <c r="N27" s="227"/>
      <c r="O27" s="225">
        <f t="shared" si="5"/>
        <v>0</v>
      </c>
      <c r="P27" s="227"/>
      <c r="Q27" s="236"/>
      <c r="R27" s="227">
        <f t="shared" si="6"/>
        <v>0</v>
      </c>
      <c r="S27" s="225" t="str">
        <f t="shared" si="1"/>
        <v>0.00</v>
      </c>
      <c r="T27" s="206"/>
    </row>
    <row r="28" s="187" customFormat="1" ht="15" customHeight="1" spans="1:20">
      <c r="A28" s="205">
        <v>21</v>
      </c>
      <c r="B28" s="205"/>
      <c r="C28" s="210"/>
      <c r="D28" s="210"/>
      <c r="E28" s="208"/>
      <c r="F28" s="210"/>
      <c r="G28" s="210"/>
      <c r="H28" s="205"/>
      <c r="I28" s="205"/>
      <c r="J28" s="205"/>
      <c r="K28" s="225">
        <f t="shared" si="4"/>
        <v>0</v>
      </c>
      <c r="L28" s="227"/>
      <c r="M28" s="226"/>
      <c r="N28" s="227"/>
      <c r="O28" s="225">
        <f t="shared" si="5"/>
        <v>0</v>
      </c>
      <c r="P28" s="227"/>
      <c r="Q28" s="236"/>
      <c r="R28" s="227">
        <f t="shared" si="6"/>
        <v>0</v>
      </c>
      <c r="S28" s="225" t="str">
        <f t="shared" si="1"/>
        <v>0.00</v>
      </c>
      <c r="T28" s="206"/>
    </row>
    <row r="29" s="187" customFormat="1" ht="15" customHeight="1" spans="1:20">
      <c r="A29" s="205">
        <v>22</v>
      </c>
      <c r="B29" s="205"/>
      <c r="C29" s="210"/>
      <c r="D29" s="210"/>
      <c r="E29" s="208"/>
      <c r="F29" s="210"/>
      <c r="G29" s="210"/>
      <c r="H29" s="205"/>
      <c r="I29" s="205"/>
      <c r="J29" s="205"/>
      <c r="K29" s="225">
        <f t="shared" si="4"/>
        <v>0</v>
      </c>
      <c r="L29" s="227"/>
      <c r="M29" s="226"/>
      <c r="N29" s="227"/>
      <c r="O29" s="225">
        <f t="shared" si="5"/>
        <v>0</v>
      </c>
      <c r="P29" s="227"/>
      <c r="Q29" s="236"/>
      <c r="R29" s="227">
        <f t="shared" si="6"/>
        <v>0</v>
      </c>
      <c r="S29" s="225" t="str">
        <f t="shared" si="1"/>
        <v>0.00</v>
      </c>
      <c r="T29" s="206"/>
    </row>
    <row r="30" s="187" customFormat="1" ht="15" customHeight="1" spans="1:20">
      <c r="A30" s="205">
        <v>23</v>
      </c>
      <c r="B30" s="205"/>
      <c r="C30" s="210"/>
      <c r="D30" s="210"/>
      <c r="E30" s="208"/>
      <c r="F30" s="210"/>
      <c r="G30" s="210"/>
      <c r="H30" s="205"/>
      <c r="I30" s="205"/>
      <c r="J30" s="205"/>
      <c r="K30" s="225">
        <f t="shared" si="4"/>
        <v>0</v>
      </c>
      <c r="L30" s="227"/>
      <c r="M30" s="226"/>
      <c r="N30" s="227"/>
      <c r="O30" s="225">
        <f t="shared" si="5"/>
        <v>0</v>
      </c>
      <c r="P30" s="227"/>
      <c r="Q30" s="236"/>
      <c r="R30" s="227">
        <f t="shared" si="6"/>
        <v>0</v>
      </c>
      <c r="S30" s="225" t="str">
        <f t="shared" si="1"/>
        <v>0.00</v>
      </c>
      <c r="T30" s="206"/>
    </row>
    <row r="31" s="187" customFormat="1" ht="15" customHeight="1" spans="1:20">
      <c r="A31" s="205">
        <v>24</v>
      </c>
      <c r="B31" s="205"/>
      <c r="C31" s="210"/>
      <c r="D31" s="210"/>
      <c r="E31" s="208"/>
      <c r="F31" s="210"/>
      <c r="G31" s="210"/>
      <c r="H31" s="205"/>
      <c r="I31" s="205"/>
      <c r="J31" s="205"/>
      <c r="K31" s="225">
        <f t="shared" si="4"/>
        <v>0</v>
      </c>
      <c r="L31" s="227"/>
      <c r="M31" s="226"/>
      <c r="N31" s="227"/>
      <c r="O31" s="225">
        <f t="shared" si="5"/>
        <v>0</v>
      </c>
      <c r="P31" s="227"/>
      <c r="Q31" s="236"/>
      <c r="R31" s="227">
        <f t="shared" si="6"/>
        <v>0</v>
      </c>
      <c r="S31" s="225" t="str">
        <f t="shared" si="1"/>
        <v>0.00</v>
      </c>
      <c r="T31" s="206"/>
    </row>
    <row r="32" s="187" customFormat="1" ht="15" customHeight="1" spans="1:20">
      <c r="A32" s="205">
        <v>25</v>
      </c>
      <c r="B32" s="205"/>
      <c r="C32" s="210"/>
      <c r="D32" s="210"/>
      <c r="E32" s="208"/>
      <c r="F32" s="210"/>
      <c r="G32" s="210"/>
      <c r="H32" s="205"/>
      <c r="I32" s="205"/>
      <c r="J32" s="205"/>
      <c r="K32" s="225">
        <f t="shared" si="4"/>
        <v>0</v>
      </c>
      <c r="L32" s="227"/>
      <c r="M32" s="226"/>
      <c r="N32" s="227"/>
      <c r="O32" s="225">
        <f t="shared" si="5"/>
        <v>0</v>
      </c>
      <c r="P32" s="227"/>
      <c r="Q32" s="236"/>
      <c r="R32" s="227">
        <f t="shared" si="6"/>
        <v>0</v>
      </c>
      <c r="S32" s="225" t="str">
        <f t="shared" si="1"/>
        <v>0.00</v>
      </c>
      <c r="T32" s="206"/>
    </row>
    <row r="33" s="187" customFormat="1" ht="15" customHeight="1" spans="1:20">
      <c r="A33" s="205">
        <v>26</v>
      </c>
      <c r="B33" s="205"/>
      <c r="C33" s="210"/>
      <c r="D33" s="210"/>
      <c r="E33" s="208"/>
      <c r="F33" s="210"/>
      <c r="G33" s="210"/>
      <c r="H33" s="205"/>
      <c r="I33" s="205"/>
      <c r="J33" s="205"/>
      <c r="K33" s="225">
        <f t="shared" si="4"/>
        <v>0</v>
      </c>
      <c r="L33" s="227"/>
      <c r="M33" s="226"/>
      <c r="N33" s="227"/>
      <c r="O33" s="225">
        <f t="shared" si="5"/>
        <v>0</v>
      </c>
      <c r="P33" s="227"/>
      <c r="Q33" s="236"/>
      <c r="R33" s="227">
        <f t="shared" si="6"/>
        <v>0</v>
      </c>
      <c r="S33" s="225" t="str">
        <f t="shared" si="1"/>
        <v>0.00</v>
      </c>
      <c r="T33" s="206"/>
    </row>
    <row r="34" s="187" customFormat="1" ht="15" customHeight="1" spans="1:20">
      <c r="A34" s="205">
        <v>27</v>
      </c>
      <c r="B34" s="205"/>
      <c r="C34" s="210"/>
      <c r="D34" s="210"/>
      <c r="E34" s="208"/>
      <c r="F34" s="210"/>
      <c r="G34" s="210"/>
      <c r="H34" s="205"/>
      <c r="I34" s="205"/>
      <c r="J34" s="205"/>
      <c r="K34" s="225">
        <f t="shared" si="4"/>
        <v>0</v>
      </c>
      <c r="L34" s="227"/>
      <c r="M34" s="226"/>
      <c r="N34" s="227"/>
      <c r="O34" s="225">
        <f t="shared" si="5"/>
        <v>0</v>
      </c>
      <c r="P34" s="227"/>
      <c r="Q34" s="236"/>
      <c r="R34" s="227">
        <f t="shared" si="6"/>
        <v>0</v>
      </c>
      <c r="S34" s="225" t="str">
        <f t="shared" si="1"/>
        <v>0.00</v>
      </c>
      <c r="T34" s="206"/>
    </row>
    <row r="35" s="187" customFormat="1" ht="15" customHeight="1" spans="1:20">
      <c r="A35" s="205">
        <v>28</v>
      </c>
      <c r="B35" s="205"/>
      <c r="C35" s="210"/>
      <c r="D35" s="210"/>
      <c r="E35" s="208"/>
      <c r="F35" s="210"/>
      <c r="G35" s="210"/>
      <c r="H35" s="205"/>
      <c r="I35" s="205"/>
      <c r="J35" s="205"/>
      <c r="K35" s="225">
        <f t="shared" si="4"/>
        <v>0</v>
      </c>
      <c r="L35" s="227"/>
      <c r="M35" s="226"/>
      <c r="N35" s="227"/>
      <c r="O35" s="225">
        <f t="shared" si="5"/>
        <v>0</v>
      </c>
      <c r="P35" s="227"/>
      <c r="Q35" s="236"/>
      <c r="R35" s="227">
        <f t="shared" si="6"/>
        <v>0</v>
      </c>
      <c r="S35" s="225" t="str">
        <f t="shared" si="1"/>
        <v>0.00</v>
      </c>
      <c r="T35" s="206"/>
    </row>
    <row r="36" s="187" customFormat="1" ht="15" customHeight="1" spans="1:20">
      <c r="A36" s="205">
        <v>29</v>
      </c>
      <c r="B36" s="205"/>
      <c r="C36" s="210"/>
      <c r="D36" s="210"/>
      <c r="E36" s="208"/>
      <c r="F36" s="210"/>
      <c r="G36" s="210"/>
      <c r="H36" s="205"/>
      <c r="I36" s="205"/>
      <c r="J36" s="205"/>
      <c r="K36" s="225">
        <f t="shared" si="4"/>
        <v>0</v>
      </c>
      <c r="L36" s="227"/>
      <c r="M36" s="226"/>
      <c r="N36" s="227"/>
      <c r="O36" s="225">
        <f t="shared" si="5"/>
        <v>0</v>
      </c>
      <c r="P36" s="227"/>
      <c r="Q36" s="236"/>
      <c r="R36" s="227">
        <f t="shared" si="6"/>
        <v>0</v>
      </c>
      <c r="S36" s="225" t="str">
        <f t="shared" si="1"/>
        <v>0.00</v>
      </c>
      <c r="T36" s="206"/>
    </row>
    <row r="37" s="187" customFormat="1" ht="15" customHeight="1" spans="1:20">
      <c r="A37" s="205">
        <v>30</v>
      </c>
      <c r="B37" s="205"/>
      <c r="C37" s="210"/>
      <c r="D37" s="210"/>
      <c r="E37" s="208"/>
      <c r="F37" s="210"/>
      <c r="G37" s="210"/>
      <c r="H37" s="205"/>
      <c r="I37" s="205"/>
      <c r="J37" s="205"/>
      <c r="K37" s="225">
        <f t="shared" si="4"/>
        <v>0</v>
      </c>
      <c r="L37" s="227"/>
      <c r="M37" s="226"/>
      <c r="N37" s="227"/>
      <c r="O37" s="225">
        <f t="shared" si="5"/>
        <v>0</v>
      </c>
      <c r="P37" s="227"/>
      <c r="Q37" s="236"/>
      <c r="R37" s="227">
        <f t="shared" si="6"/>
        <v>0</v>
      </c>
      <c r="S37" s="225" t="str">
        <f t="shared" si="1"/>
        <v>0.00</v>
      </c>
      <c r="T37" s="206"/>
    </row>
    <row r="38" s="187" customFormat="1" ht="20.25" customHeight="1" spans="1:20">
      <c r="A38" s="211" t="s">
        <v>153</v>
      </c>
      <c r="B38" s="211"/>
      <c r="C38" s="211"/>
      <c r="D38" s="211"/>
      <c r="E38" s="211"/>
      <c r="F38" s="211"/>
      <c r="G38" s="211"/>
      <c r="H38" s="211"/>
      <c r="I38" s="228">
        <f>SUM(I8:I37)</f>
        <v>10</v>
      </c>
      <c r="J38" s="228"/>
      <c r="K38" s="229">
        <f>SUM(K8:K37)</f>
        <v>2.4</v>
      </c>
      <c r="L38" s="230">
        <f>SUM(L8:L37)</f>
        <v>124.45</v>
      </c>
      <c r="M38" s="231"/>
      <c r="N38" s="205"/>
      <c r="O38" s="229">
        <f>SUM(O8:O37)</f>
        <v>1.10205666666667</v>
      </c>
      <c r="P38" s="230">
        <f>SUM(P8:P37)</f>
        <v>61.28</v>
      </c>
      <c r="Q38" s="237"/>
      <c r="R38" s="229">
        <f>SUM(R8:R37)</f>
        <v>0.15115</v>
      </c>
      <c r="S38" s="229">
        <f>SUM(S8:S37)</f>
        <v>255.4204</v>
      </c>
      <c r="T38" s="206"/>
    </row>
    <row r="39" s="188" customFormat="1" ht="129.75" customHeight="1" spans="1:19">
      <c r="A39" s="212" t="s">
        <v>251</v>
      </c>
      <c r="B39" s="212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</row>
    <row r="40" s="188" customFormat="1" spans="3:19">
      <c r="C40" s="214" t="s">
        <v>252</v>
      </c>
      <c r="D40" s="214"/>
      <c r="E40" s="214"/>
      <c r="F40" s="214"/>
      <c r="G40" s="214"/>
      <c r="H40" s="214"/>
      <c r="I40" s="214"/>
      <c r="J40" s="214"/>
      <c r="K40" s="232"/>
      <c r="L40" s="232"/>
      <c r="M40" s="232"/>
      <c r="N40" s="232"/>
      <c r="O40" s="232"/>
      <c r="P40" s="232"/>
      <c r="Q40" s="232"/>
      <c r="R40" s="232"/>
      <c r="S40" s="232"/>
    </row>
    <row r="41" s="188" customFormat="1" spans="11:19">
      <c r="K41" s="232"/>
      <c r="L41" s="232"/>
      <c r="M41" s="232"/>
      <c r="N41" s="232"/>
      <c r="O41" s="232"/>
      <c r="P41" s="232"/>
      <c r="Q41" s="232"/>
      <c r="R41" s="232"/>
      <c r="S41" s="232"/>
    </row>
    <row r="42" s="188" customFormat="1" spans="10:19">
      <c r="J42" s="232"/>
      <c r="K42" s="232"/>
      <c r="L42" s="232"/>
      <c r="M42" s="232"/>
      <c r="N42" s="232"/>
      <c r="O42" s="232"/>
      <c r="P42" s="232"/>
      <c r="Q42" s="232"/>
      <c r="R42" s="232"/>
      <c r="S42" s="232"/>
    </row>
  </sheetData>
  <sheetProtection password="CE28" sheet="1" objects="1"/>
  <mergeCells count="25">
    <mergeCell ref="A1:R1"/>
    <mergeCell ref="A2:B2"/>
    <mergeCell ref="C2:F2"/>
    <mergeCell ref="G2:H2"/>
    <mergeCell ref="I2:L2"/>
    <mergeCell ref="M2:T2"/>
    <mergeCell ref="C3:L3"/>
    <mergeCell ref="O3:T3"/>
    <mergeCell ref="C4:L4"/>
    <mergeCell ref="M4:N4"/>
    <mergeCell ref="O4:T4"/>
    <mergeCell ref="I5:K5"/>
    <mergeCell ref="L5:O5"/>
    <mergeCell ref="P5:R5"/>
    <mergeCell ref="A39:R39"/>
    <mergeCell ref="A5:A6"/>
    <mergeCell ref="B5:B6"/>
    <mergeCell ref="C5:C6"/>
    <mergeCell ref="D5:D6"/>
    <mergeCell ref="E5:E6"/>
    <mergeCell ref="F5:F6"/>
    <mergeCell ref="G5:G6"/>
    <mergeCell ref="H5:H6"/>
    <mergeCell ref="S5:S6"/>
    <mergeCell ref="T5:T6"/>
  </mergeCells>
  <printOptions horizontalCentered="1"/>
  <pageMargins left="0.31496062992126" right="0.31496062992126" top="0.748031496062992" bottom="0.748031496062992" header="0.31496062992126" footer="0.31496062992126"/>
  <pageSetup paperSize="9" scale="90" orientation="portrait" horizontalDpi="300" verticalDpi="300"/>
  <headerFooter/>
  <customProperties>
    <customPr name="BudgetSheetCodeName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pane xSplit="13" ySplit="4" topLeftCell="N5" activePane="bottomRight" state="frozen"/>
      <selection/>
      <selection pane="topRight"/>
      <selection pane="bottomLeft"/>
      <selection pane="bottomRight" activeCell="L28" sqref="L28"/>
    </sheetView>
  </sheetViews>
  <sheetFormatPr defaultColWidth="9" defaultRowHeight="13.5"/>
  <cols>
    <col min="1" max="1" width="15.375" style="115" customWidth="1"/>
    <col min="2" max="2" width="21.75" style="115" customWidth="1"/>
    <col min="3" max="3" width="18" style="115" customWidth="1"/>
    <col min="4" max="4" width="14.125" style="115" customWidth="1"/>
    <col min="5" max="5" width="10.625" style="115" customWidth="1"/>
    <col min="6" max="6" width="10.875" style="115" customWidth="1"/>
    <col min="7" max="7" width="10.625" style="115" customWidth="1"/>
    <col min="8" max="8" width="9.125" style="115"/>
    <col min="9" max="9" width="5.375" style="115" customWidth="1"/>
    <col min="10" max="11" width="9" style="115"/>
    <col min="12" max="12" width="10.25" style="115" customWidth="1"/>
    <col min="13" max="16384" width="9" style="115"/>
  </cols>
  <sheetData>
    <row r="1" ht="19.5" customHeight="1" spans="1:13">
      <c r="A1" s="116" t="s">
        <v>253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="22" customFormat="1" ht="24" customHeight="1" spans="1:13">
      <c r="A2" s="27" t="str">
        <f>'汇总表（只需打印此表）'!A2</f>
        <v>制表人：</v>
      </c>
      <c r="B2" s="26" t="str">
        <f>'汇总表（只需打印此表）'!B2</f>
        <v>马洪臣</v>
      </c>
      <c r="C2" s="26"/>
      <c r="D2" s="26" t="s">
        <v>67</v>
      </c>
      <c r="E2" s="27">
        <f>'汇总表（只需打印此表）'!D2</f>
        <v>17761520565</v>
      </c>
      <c r="F2" s="27"/>
      <c r="G2" s="27"/>
      <c r="H2" s="62" t="str">
        <f>'汇总表（只需打印此表）'!E2</f>
        <v>报价日期(加盖公章):    2020年 9月3日</v>
      </c>
      <c r="I2" s="63"/>
      <c r="J2" s="63"/>
      <c r="K2" s="63"/>
      <c r="L2" s="63"/>
      <c r="M2" s="64"/>
    </row>
    <row r="3" s="22" customFormat="1" ht="24" customHeight="1" spans="1:13">
      <c r="A3" s="25" t="s">
        <v>69</v>
      </c>
      <c r="B3" s="26" t="str">
        <f>'汇总表（只需打印此表）'!B3</f>
        <v>11.01.00403</v>
      </c>
      <c r="C3" s="26"/>
      <c r="D3" s="26"/>
      <c r="E3" s="26"/>
      <c r="F3" s="26"/>
      <c r="G3" s="26"/>
      <c r="H3" s="62" t="s">
        <v>71</v>
      </c>
      <c r="I3" s="64"/>
      <c r="J3" s="28" t="str">
        <f>'汇总表（只需打印此表）'!F3</f>
        <v>河北光华荣昌汽车部件有限公司</v>
      </c>
      <c r="K3" s="29"/>
      <c r="L3" s="29"/>
      <c r="M3" s="30"/>
    </row>
    <row r="4" s="22" customFormat="1" ht="24" customHeight="1" spans="1:13">
      <c r="A4" s="25" t="s">
        <v>73</v>
      </c>
      <c r="B4" s="26" t="str">
        <f>'汇总表（只需打印此表）'!B4</f>
        <v>712W63730-6573/1</v>
      </c>
      <c r="C4" s="26"/>
      <c r="D4" s="26"/>
      <c r="E4" s="26"/>
      <c r="F4" s="26"/>
      <c r="G4" s="26"/>
      <c r="H4" s="62" t="s">
        <v>75</v>
      </c>
      <c r="I4" s="64"/>
      <c r="J4" s="28" t="str">
        <f>'汇总表（只需打印此表）'!F4</f>
        <v>补盲镜总成</v>
      </c>
      <c r="K4" s="29"/>
      <c r="L4" s="29"/>
      <c r="M4" s="30"/>
    </row>
    <row r="5" ht="26.25" customHeight="1" spans="2:13">
      <c r="B5" s="117" t="s">
        <v>254</v>
      </c>
      <c r="C5" s="117"/>
      <c r="D5" s="118"/>
      <c r="E5" s="118"/>
      <c r="F5" s="118"/>
      <c r="G5" s="118"/>
      <c r="H5" s="119" t="s">
        <v>255</v>
      </c>
      <c r="I5" s="119"/>
      <c r="J5" s="119"/>
      <c r="K5" s="119"/>
      <c r="L5" s="119"/>
      <c r="M5" s="119"/>
    </row>
    <row r="6" ht="17.25" spans="1:13">
      <c r="A6" s="120" t="s">
        <v>256</v>
      </c>
      <c r="B6" s="121"/>
      <c r="C6" s="121"/>
      <c r="D6" s="122"/>
      <c r="E6" s="123"/>
      <c r="F6" s="124" t="s">
        <v>257</v>
      </c>
      <c r="G6" s="125"/>
      <c r="H6" s="125"/>
      <c r="I6" s="125"/>
      <c r="J6" s="125"/>
      <c r="K6" s="125"/>
      <c r="L6" s="125"/>
      <c r="M6" s="166"/>
    </row>
    <row r="7" ht="17.25" spans="1:13">
      <c r="A7" s="126"/>
      <c r="B7" s="127"/>
      <c r="C7" s="127"/>
      <c r="D7" s="128"/>
      <c r="E7" s="123"/>
      <c r="F7" s="126"/>
      <c r="G7" s="129"/>
      <c r="H7" s="129"/>
      <c r="I7" s="129"/>
      <c r="J7" s="129"/>
      <c r="K7" s="129"/>
      <c r="L7" s="129"/>
      <c r="M7" s="167"/>
    </row>
    <row r="8" ht="17.25" spans="1:13">
      <c r="A8" s="126"/>
      <c r="B8" s="127"/>
      <c r="C8" s="127"/>
      <c r="D8" s="128"/>
      <c r="E8" s="123"/>
      <c r="F8" s="126"/>
      <c r="G8" s="129"/>
      <c r="H8" s="129"/>
      <c r="I8" s="129"/>
      <c r="J8" s="129"/>
      <c r="K8" s="129"/>
      <c r="L8" s="129"/>
      <c r="M8" s="167"/>
    </row>
    <row r="9" ht="17.25" spans="1:13">
      <c r="A9" s="126"/>
      <c r="B9" s="127"/>
      <c r="C9" s="127"/>
      <c r="D9" s="128"/>
      <c r="E9" s="123"/>
      <c r="F9" s="126"/>
      <c r="G9" s="129"/>
      <c r="H9" s="129"/>
      <c r="I9" s="129"/>
      <c r="J9" s="129"/>
      <c r="K9" s="129"/>
      <c r="L9" s="129"/>
      <c r="M9" s="167"/>
    </row>
    <row r="10" ht="17.25" spans="1:13">
      <c r="A10" s="126"/>
      <c r="B10" s="127"/>
      <c r="C10" s="127"/>
      <c r="D10" s="128"/>
      <c r="E10" s="123"/>
      <c r="F10" s="126"/>
      <c r="G10" s="129"/>
      <c r="H10" s="129"/>
      <c r="I10" s="129"/>
      <c r="J10" s="129"/>
      <c r="K10" s="129"/>
      <c r="L10" s="129"/>
      <c r="M10" s="167"/>
    </row>
    <row r="11" ht="17.25" spans="1:13">
      <c r="A11" s="126"/>
      <c r="B11" s="127"/>
      <c r="C11" s="127"/>
      <c r="D11" s="128"/>
      <c r="E11" s="123"/>
      <c r="F11" s="126"/>
      <c r="G11" s="129"/>
      <c r="H11" s="129"/>
      <c r="I11" s="129"/>
      <c r="J11" s="129"/>
      <c r="K11" s="129"/>
      <c r="L11" s="129"/>
      <c r="M11" s="167"/>
    </row>
    <row r="12" ht="17.25" spans="1:13">
      <c r="A12" s="126"/>
      <c r="B12" s="127"/>
      <c r="C12" s="127"/>
      <c r="D12" s="128"/>
      <c r="E12" s="123"/>
      <c r="F12" s="126"/>
      <c r="G12" s="129"/>
      <c r="H12" s="129"/>
      <c r="I12" s="129"/>
      <c r="J12" s="129"/>
      <c r="K12" s="129"/>
      <c r="L12" s="129"/>
      <c r="M12" s="167"/>
    </row>
    <row r="13" ht="17.25" spans="1:13">
      <c r="A13" s="126"/>
      <c r="B13" s="127"/>
      <c r="C13" s="127"/>
      <c r="D13" s="128"/>
      <c r="E13" s="123"/>
      <c r="F13" s="126"/>
      <c r="G13" s="129"/>
      <c r="H13" s="129"/>
      <c r="I13" s="129"/>
      <c r="J13" s="129"/>
      <c r="K13" s="129"/>
      <c r="L13" s="129"/>
      <c r="M13" s="167"/>
    </row>
    <row r="14" ht="17.25" spans="1:13">
      <c r="A14" s="126"/>
      <c r="B14" s="127"/>
      <c r="C14" s="127"/>
      <c r="D14" s="128"/>
      <c r="E14" s="123"/>
      <c r="F14" s="126"/>
      <c r="G14" s="129"/>
      <c r="H14" s="129"/>
      <c r="I14" s="129"/>
      <c r="J14" s="129"/>
      <c r="K14" s="129"/>
      <c r="L14" s="129"/>
      <c r="M14" s="167"/>
    </row>
    <row r="15" ht="17.25" spans="1:13">
      <c r="A15" s="126"/>
      <c r="B15" s="127"/>
      <c r="C15" s="127"/>
      <c r="D15" s="128"/>
      <c r="E15" s="123"/>
      <c r="F15" s="126"/>
      <c r="G15" s="129"/>
      <c r="H15" s="129"/>
      <c r="I15" s="129"/>
      <c r="J15" s="129"/>
      <c r="K15" s="129"/>
      <c r="L15" s="129"/>
      <c r="M15" s="167"/>
    </row>
    <row r="16" ht="17.25" spans="1:13">
      <c r="A16" s="126"/>
      <c r="B16" s="127"/>
      <c r="C16" s="127"/>
      <c r="D16" s="128"/>
      <c r="E16" s="123"/>
      <c r="F16" s="126"/>
      <c r="G16" s="129"/>
      <c r="H16" s="129"/>
      <c r="I16" s="129"/>
      <c r="J16" s="129"/>
      <c r="K16" s="129"/>
      <c r="L16" s="129"/>
      <c r="M16" s="167"/>
    </row>
    <row r="17" ht="17.25" spans="1:13">
      <c r="A17" s="126"/>
      <c r="B17" s="127"/>
      <c r="C17" s="127"/>
      <c r="D17" s="128"/>
      <c r="E17" s="123"/>
      <c r="F17" s="126"/>
      <c r="G17" s="129"/>
      <c r="H17" s="129"/>
      <c r="I17" s="129"/>
      <c r="J17" s="129"/>
      <c r="K17" s="129"/>
      <c r="L17" s="129"/>
      <c r="M17" s="167"/>
    </row>
    <row r="18" ht="17.25" spans="1:13">
      <c r="A18" s="126"/>
      <c r="B18" s="127"/>
      <c r="C18" s="127"/>
      <c r="D18" s="128"/>
      <c r="E18" s="123"/>
      <c r="F18" s="126"/>
      <c r="G18" s="129"/>
      <c r="H18" s="129"/>
      <c r="I18" s="129"/>
      <c r="J18" s="129"/>
      <c r="K18" s="129"/>
      <c r="L18" s="129"/>
      <c r="M18" s="167"/>
    </row>
    <row r="19" ht="17.25" spans="1:13">
      <c r="A19" s="126"/>
      <c r="B19" s="127"/>
      <c r="C19" s="127"/>
      <c r="D19" s="128"/>
      <c r="E19" s="123"/>
      <c r="F19" s="126"/>
      <c r="G19" s="129"/>
      <c r="H19" s="129"/>
      <c r="I19" s="129"/>
      <c r="J19" s="129"/>
      <c r="K19" s="129"/>
      <c r="L19" s="129"/>
      <c r="M19" s="167"/>
    </row>
    <row r="20" ht="17.25" spans="1:13">
      <c r="A20" s="126"/>
      <c r="B20" s="127"/>
      <c r="C20" s="127"/>
      <c r="D20" s="128"/>
      <c r="E20" s="123"/>
      <c r="F20" s="126"/>
      <c r="G20" s="129"/>
      <c r="H20" s="129"/>
      <c r="I20" s="129"/>
      <c r="J20" s="129"/>
      <c r="K20" s="129"/>
      <c r="L20" s="129"/>
      <c r="M20" s="167"/>
    </row>
    <row r="21" ht="17.25" spans="1:13">
      <c r="A21" s="126"/>
      <c r="B21" s="127"/>
      <c r="C21" s="127"/>
      <c r="D21" s="128"/>
      <c r="E21" s="123"/>
      <c r="F21" s="126"/>
      <c r="G21" s="129"/>
      <c r="H21" s="129"/>
      <c r="I21" s="129"/>
      <c r="J21" s="129"/>
      <c r="K21" s="129"/>
      <c r="L21" s="129"/>
      <c r="M21" s="167"/>
    </row>
    <row r="22" ht="17.25" spans="1:13">
      <c r="A22" s="126"/>
      <c r="B22" s="127"/>
      <c r="C22" s="127"/>
      <c r="D22" s="128"/>
      <c r="E22" s="123"/>
      <c r="F22" s="126"/>
      <c r="G22" s="129"/>
      <c r="H22" s="129"/>
      <c r="I22" s="129"/>
      <c r="J22" s="129"/>
      <c r="K22" s="129"/>
      <c r="L22" s="129"/>
      <c r="M22" s="167"/>
    </row>
    <row r="23" ht="17.25" spans="1:13">
      <c r="A23" s="126"/>
      <c r="B23" s="127"/>
      <c r="C23" s="127"/>
      <c r="D23" s="128"/>
      <c r="E23" s="123"/>
      <c r="F23" s="126"/>
      <c r="G23" s="129"/>
      <c r="H23" s="129"/>
      <c r="I23" s="129"/>
      <c r="J23" s="129"/>
      <c r="K23" s="129"/>
      <c r="L23" s="129"/>
      <c r="M23" s="167"/>
    </row>
    <row r="24" ht="17.25" spans="1:13">
      <c r="A24" s="126"/>
      <c r="B24" s="127"/>
      <c r="C24" s="127"/>
      <c r="D24" s="128"/>
      <c r="E24" s="123"/>
      <c r="F24" s="126"/>
      <c r="G24" s="129"/>
      <c r="H24" s="129"/>
      <c r="I24" s="129"/>
      <c r="J24" s="129"/>
      <c r="K24" s="129"/>
      <c r="L24" s="129"/>
      <c r="M24" s="167"/>
    </row>
    <row r="25" ht="18" spans="1:13">
      <c r="A25" s="126"/>
      <c r="B25" s="127"/>
      <c r="C25" s="127"/>
      <c r="D25" s="128"/>
      <c r="E25" s="123"/>
      <c r="F25" s="130"/>
      <c r="G25" s="131"/>
      <c r="H25" s="131"/>
      <c r="I25" s="131"/>
      <c r="J25" s="131"/>
      <c r="K25" s="131"/>
      <c r="L25" s="131"/>
      <c r="M25" s="168"/>
    </row>
    <row r="26" ht="18" spans="1:13">
      <c r="A26" s="126"/>
      <c r="B26" s="127"/>
      <c r="C26" s="127"/>
      <c r="D26" s="128"/>
      <c r="E26" s="123"/>
      <c r="F26" s="123"/>
      <c r="G26" s="123"/>
      <c r="H26" s="123"/>
      <c r="I26" s="123"/>
      <c r="J26" s="123"/>
      <c r="K26" s="123"/>
      <c r="L26" s="123"/>
      <c r="M26" s="123"/>
    </row>
    <row r="27" ht="18" spans="1:13">
      <c r="A27" s="126"/>
      <c r="B27" s="127"/>
      <c r="C27" s="127"/>
      <c r="D27" s="128"/>
      <c r="E27" s="123"/>
      <c r="F27" s="132" t="s">
        <v>258</v>
      </c>
      <c r="G27" s="133"/>
      <c r="H27" s="134"/>
      <c r="I27" s="123"/>
      <c r="J27" s="132" t="s">
        <v>259</v>
      </c>
      <c r="K27" s="169"/>
      <c r="L27" s="170">
        <v>0.01</v>
      </c>
      <c r="M27" s="171" t="s">
        <v>260</v>
      </c>
    </row>
    <row r="28" ht="17.25" spans="1:13">
      <c r="A28" s="126"/>
      <c r="B28" s="127"/>
      <c r="C28" s="127"/>
      <c r="D28" s="128"/>
      <c r="E28" s="123"/>
      <c r="F28" s="135"/>
      <c r="G28" s="136" t="s">
        <v>261</v>
      </c>
      <c r="H28" s="137" t="s">
        <v>262</v>
      </c>
      <c r="I28" s="123"/>
      <c r="J28" s="172" t="s">
        <v>263</v>
      </c>
      <c r="K28" s="173"/>
      <c r="L28" s="139">
        <v>11.36</v>
      </c>
      <c r="M28" s="174" t="s">
        <v>264</v>
      </c>
    </row>
    <row r="29" ht="17.25" spans="1:13">
      <c r="A29" s="126"/>
      <c r="B29" s="127"/>
      <c r="C29" s="127"/>
      <c r="D29" s="128"/>
      <c r="E29" s="123"/>
      <c r="F29" s="138" t="s">
        <v>265</v>
      </c>
      <c r="G29" s="139">
        <v>940</v>
      </c>
      <c r="H29" s="140">
        <v>950</v>
      </c>
      <c r="I29" s="123"/>
      <c r="J29" s="172" t="s">
        <v>266</v>
      </c>
      <c r="K29" s="173"/>
      <c r="L29" s="139">
        <v>1.06</v>
      </c>
      <c r="M29" s="174" t="s">
        <v>264</v>
      </c>
    </row>
    <row r="30" ht="18" spans="1:13">
      <c r="A30" s="126"/>
      <c r="B30" s="127"/>
      <c r="C30" s="127"/>
      <c r="D30" s="128"/>
      <c r="E30" s="123"/>
      <c r="F30" s="138" t="s">
        <v>267</v>
      </c>
      <c r="G30" s="139">
        <v>340</v>
      </c>
      <c r="H30" s="140">
        <v>350</v>
      </c>
      <c r="I30" s="123"/>
      <c r="J30" s="175" t="s">
        <v>268</v>
      </c>
      <c r="K30" s="176"/>
      <c r="L30" s="177">
        <v>10.3</v>
      </c>
      <c r="M30" s="178" t="s">
        <v>264</v>
      </c>
    </row>
    <row r="31" ht="18" spans="1:13">
      <c r="A31" s="130"/>
      <c r="B31" s="141"/>
      <c r="C31" s="141"/>
      <c r="D31" s="142"/>
      <c r="E31" s="123"/>
      <c r="F31" s="143" t="s">
        <v>269</v>
      </c>
      <c r="G31" s="144">
        <v>300</v>
      </c>
      <c r="H31" s="145">
        <v>310</v>
      </c>
      <c r="I31" s="123"/>
      <c r="J31" s="179"/>
      <c r="K31" s="179"/>
      <c r="L31" s="179"/>
      <c r="M31" s="180"/>
    </row>
    <row r="32" ht="18" spans="1:13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</row>
    <row r="33" spans="1:13">
      <c r="A33" s="146" t="s">
        <v>270</v>
      </c>
      <c r="B33" s="147"/>
      <c r="C33" s="148" t="s">
        <v>271</v>
      </c>
      <c r="D33" s="148" t="s">
        <v>272</v>
      </c>
      <c r="E33" s="149" t="s">
        <v>273</v>
      </c>
      <c r="F33" s="149"/>
      <c r="G33" s="149"/>
      <c r="H33" s="149" t="s">
        <v>274</v>
      </c>
      <c r="I33" s="149"/>
      <c r="J33" s="149"/>
      <c r="K33" s="149" t="s">
        <v>275</v>
      </c>
      <c r="L33" s="149"/>
      <c r="M33" s="181" t="s">
        <v>5</v>
      </c>
    </row>
    <row r="34" ht="17.25" spans="1:13">
      <c r="A34" s="150"/>
      <c r="B34" s="151"/>
      <c r="C34" s="152" t="s">
        <v>276</v>
      </c>
      <c r="D34" s="152" t="s">
        <v>277</v>
      </c>
      <c r="E34" s="153">
        <v>10</v>
      </c>
      <c r="F34" s="153"/>
      <c r="G34" s="153"/>
      <c r="H34" s="154">
        <v>8.6105</v>
      </c>
      <c r="I34" s="154"/>
      <c r="J34" s="154"/>
      <c r="K34" s="182">
        <f>IFERROR(H34/E34,"0.00")</f>
        <v>0.86105</v>
      </c>
      <c r="L34" s="182"/>
      <c r="M34" s="183"/>
    </row>
    <row r="35" ht="17.25" spans="1:13">
      <c r="A35" s="155" t="s">
        <v>278</v>
      </c>
      <c r="B35" s="151"/>
      <c r="C35" s="156" t="s">
        <v>279</v>
      </c>
      <c r="D35" s="156" t="s">
        <v>280</v>
      </c>
      <c r="E35" s="156" t="s">
        <v>281</v>
      </c>
      <c r="F35" s="156"/>
      <c r="G35" s="156"/>
      <c r="H35" s="156" t="s">
        <v>282</v>
      </c>
      <c r="I35" s="156"/>
      <c r="J35" s="156"/>
      <c r="K35" s="156" t="s">
        <v>283</v>
      </c>
      <c r="L35" s="156"/>
      <c r="M35" s="183"/>
    </row>
    <row r="36" ht="18" spans="1:13">
      <c r="A36" s="157"/>
      <c r="B36" s="158"/>
      <c r="C36" s="159"/>
      <c r="D36" s="159"/>
      <c r="E36" s="158"/>
      <c r="F36" s="158"/>
      <c r="G36" s="158"/>
      <c r="H36" s="160"/>
      <c r="I36" s="160"/>
      <c r="J36" s="160"/>
      <c r="K36" s="184" t="str">
        <f>IFERROR(H36/E36,"0.00")</f>
        <v>0.00</v>
      </c>
      <c r="L36" s="184"/>
      <c r="M36" s="185"/>
    </row>
    <row r="38" ht="27" customHeight="1" spans="1:13">
      <c r="A38" s="161" t="s">
        <v>284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</row>
    <row r="39" spans="2:2">
      <c r="B39" s="163" t="s">
        <v>285</v>
      </c>
    </row>
    <row r="44" ht="25.5" spans="2:8">
      <c r="B44" s="164" t="s">
        <v>286</v>
      </c>
      <c r="H44" s="165" t="s">
        <v>287</v>
      </c>
    </row>
  </sheetData>
  <sheetProtection password="CE28" sheet="1"/>
  <mergeCells count="34">
    <mergeCell ref="A1:M1"/>
    <mergeCell ref="B2:C2"/>
    <mergeCell ref="E2:G2"/>
    <mergeCell ref="H2:M2"/>
    <mergeCell ref="B3:G3"/>
    <mergeCell ref="H3:I3"/>
    <mergeCell ref="J3:M3"/>
    <mergeCell ref="B4:G4"/>
    <mergeCell ref="H4:I4"/>
    <mergeCell ref="J4:M4"/>
    <mergeCell ref="B5:C5"/>
    <mergeCell ref="H5:M5"/>
    <mergeCell ref="F27:H27"/>
    <mergeCell ref="J27:K27"/>
    <mergeCell ref="J28:K28"/>
    <mergeCell ref="J29:K29"/>
    <mergeCell ref="J30:K30"/>
    <mergeCell ref="E33:G33"/>
    <mergeCell ref="H33:J33"/>
    <mergeCell ref="K33:L33"/>
    <mergeCell ref="E34:G34"/>
    <mergeCell ref="H34:J34"/>
    <mergeCell ref="K34:L34"/>
    <mergeCell ref="E35:G35"/>
    <mergeCell ref="H35:J35"/>
    <mergeCell ref="K35:L35"/>
    <mergeCell ref="E36:G36"/>
    <mergeCell ref="H36:J36"/>
    <mergeCell ref="K36:L36"/>
    <mergeCell ref="A38:M38"/>
    <mergeCell ref="A6:D31"/>
    <mergeCell ref="F6:M25"/>
    <mergeCell ref="A33:B34"/>
    <mergeCell ref="A35:B36"/>
  </mergeCells>
  <dataValidations count="3">
    <dataValidation type="list" allowBlank="1" showInputMessage="1" showErrorMessage="1" sqref="C34">
      <formula1>"纸箱,料斗,网箩,托盘,其它"</formula1>
    </dataValidation>
    <dataValidation type="list" allowBlank="1" showInputMessage="1" showErrorMessage="1" sqref="D34 D36">
      <formula1>"纸制,钢铁,塑料,木材,橡胶,其它"</formula1>
    </dataValidation>
    <dataValidation type="list" allowBlank="1" showInputMessage="1" showErrorMessage="1" sqref="C36">
      <formula1>"料斗,专用器具,网箩,托盘"</formula1>
    </dataValidation>
  </dataValidation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"/>
  <sheetViews>
    <sheetView zoomScale="80" zoomScaleNormal="80" workbookViewId="0">
      <selection activeCell="G14" sqref="G14"/>
    </sheetView>
  </sheetViews>
  <sheetFormatPr defaultColWidth="9" defaultRowHeight="13.5"/>
  <cols>
    <col min="1" max="1" width="6" style="50" customWidth="1"/>
    <col min="2" max="2" width="5.125" style="50" customWidth="1"/>
    <col min="3" max="3" width="12.625" style="50" customWidth="1"/>
    <col min="4" max="4" width="8.75" style="23" customWidth="1"/>
    <col min="5" max="5" width="9.25" style="23" customWidth="1"/>
    <col min="6" max="6" width="8.375" style="23" customWidth="1"/>
    <col min="7" max="8" width="9.5" style="23" customWidth="1"/>
    <col min="9" max="9" width="14.625" style="23" customWidth="1"/>
    <col min="10" max="10" width="17" style="59" customWidth="1"/>
    <col min="11" max="11" width="15.25" style="60" customWidth="1"/>
    <col min="12" max="12" width="15.75" style="23" customWidth="1"/>
    <col min="13" max="13" width="7" style="60" customWidth="1"/>
    <col min="14" max="14" width="16.125" style="60" customWidth="1"/>
    <col min="15" max="15" width="15.125" style="23" customWidth="1"/>
    <col min="16" max="16" width="13.75" style="23" customWidth="1"/>
    <col min="17" max="17" width="6.25" style="23" customWidth="1"/>
    <col min="18" max="18" width="11.25" style="23" customWidth="1"/>
    <col min="19" max="19" width="6.5" style="23" customWidth="1"/>
    <col min="20" max="21" width="7.625" style="23" customWidth="1"/>
    <col min="22" max="22" width="7" style="23" customWidth="1"/>
    <col min="23" max="23" width="11.625" style="23" customWidth="1"/>
    <col min="24" max="16384" width="9" style="23"/>
  </cols>
  <sheetData>
    <row r="1" ht="22.5" spans="1:23">
      <c r="A1" s="61" t="s">
        <v>288</v>
      </c>
      <c r="B1" s="61"/>
      <c r="C1" s="61"/>
      <c r="D1" s="61"/>
      <c r="E1" s="61"/>
      <c r="F1" s="61"/>
      <c r="G1" s="61"/>
      <c r="H1" s="61"/>
      <c r="I1" s="61"/>
      <c r="J1" s="84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8" customFormat="1" ht="18.75" customHeight="1" spans="1:23">
      <c r="A2" s="27" t="str">
        <f>'汇总表（只需打印此表）'!A2</f>
        <v>制表人：</v>
      </c>
      <c r="B2" s="27"/>
      <c r="C2" s="27"/>
      <c r="D2" s="26" t="str">
        <f>'汇总表（只需打印此表）'!B2</f>
        <v>马洪臣</v>
      </c>
      <c r="E2" s="26"/>
      <c r="F2" s="26"/>
      <c r="G2" s="26"/>
      <c r="H2" s="26"/>
      <c r="I2" s="26"/>
      <c r="J2" s="85" t="s">
        <v>67</v>
      </c>
      <c r="K2" s="85"/>
      <c r="L2" s="85">
        <f>'汇总表（只需打印此表）'!D2</f>
        <v>17761520565</v>
      </c>
      <c r="M2" s="85"/>
      <c r="N2" s="85"/>
      <c r="O2" s="85"/>
      <c r="P2" s="62" t="str">
        <f>'汇总表（只需打印此表）'!E2</f>
        <v>报价日期(加盖公章):    2020年 9月3日</v>
      </c>
      <c r="Q2" s="63"/>
      <c r="R2" s="63"/>
      <c r="S2" s="63"/>
      <c r="T2" s="63"/>
      <c r="U2" s="63"/>
      <c r="V2" s="63"/>
      <c r="W2" s="64"/>
    </row>
    <row r="3" s="58" customFormat="1" ht="18.75" customHeight="1" spans="1:23">
      <c r="A3" s="62" t="s">
        <v>69</v>
      </c>
      <c r="B3" s="63"/>
      <c r="C3" s="64"/>
      <c r="D3" s="65" t="str">
        <f>'汇总表（只需打印此表）'!B3</f>
        <v>11.01.00403</v>
      </c>
      <c r="E3" s="66"/>
      <c r="F3" s="66"/>
      <c r="G3" s="66"/>
      <c r="H3" s="66"/>
      <c r="I3" s="66"/>
      <c r="J3" s="86"/>
      <c r="K3" s="66"/>
      <c r="L3" s="66"/>
      <c r="M3" s="66"/>
      <c r="N3" s="66"/>
      <c r="O3" s="66"/>
      <c r="P3" s="62" t="s">
        <v>71</v>
      </c>
      <c r="Q3" s="64"/>
      <c r="R3" s="28" t="str">
        <f>'汇总表（只需打印此表）'!F3</f>
        <v>河北光华荣昌汽车部件有限公司</v>
      </c>
      <c r="S3" s="29"/>
      <c r="T3" s="29"/>
      <c r="U3" s="29"/>
      <c r="V3" s="29"/>
      <c r="W3" s="30"/>
    </row>
    <row r="4" s="58" customFormat="1" ht="18.75" customHeight="1" spans="1:23">
      <c r="A4" s="62" t="s">
        <v>73</v>
      </c>
      <c r="B4" s="63"/>
      <c r="C4" s="64"/>
      <c r="D4" s="28" t="str">
        <f>'汇总表（只需打印此表）'!B4</f>
        <v>712W63730-6573/1</v>
      </c>
      <c r="E4" s="29"/>
      <c r="F4" s="29"/>
      <c r="G4" s="29"/>
      <c r="H4" s="29"/>
      <c r="I4" s="29"/>
      <c r="J4" s="87"/>
      <c r="K4" s="29"/>
      <c r="L4" s="29"/>
      <c r="M4" s="29"/>
      <c r="N4" s="29"/>
      <c r="O4" s="30"/>
      <c r="P4" s="62" t="s">
        <v>75</v>
      </c>
      <c r="Q4" s="64"/>
      <c r="R4" s="28" t="str">
        <f>'汇总表（只需打印此表）'!F4</f>
        <v>补盲镜总成</v>
      </c>
      <c r="S4" s="29"/>
      <c r="T4" s="29"/>
      <c r="U4" s="29"/>
      <c r="V4" s="29"/>
      <c r="W4" s="30"/>
    </row>
    <row r="5" s="58" customFormat="1" ht="18.75" customHeight="1" spans="1:23">
      <c r="A5" s="67" t="s">
        <v>1</v>
      </c>
      <c r="B5" s="68" t="s">
        <v>211</v>
      </c>
      <c r="C5" s="67" t="s">
        <v>212</v>
      </c>
      <c r="D5" s="69" t="s">
        <v>289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88"/>
      <c r="Q5" s="28" t="s">
        <v>290</v>
      </c>
      <c r="R5" s="29"/>
      <c r="S5" s="29"/>
      <c r="T5" s="29"/>
      <c r="U5" s="29"/>
      <c r="V5" s="29"/>
      <c r="W5" s="30"/>
    </row>
    <row r="6" ht="87" customHeight="1" spans="1:23">
      <c r="A6" s="67"/>
      <c r="B6" s="68"/>
      <c r="C6" s="67"/>
      <c r="D6" s="71" t="s">
        <v>291</v>
      </c>
      <c r="E6" s="71" t="s">
        <v>117</v>
      </c>
      <c r="F6" s="71" t="s">
        <v>292</v>
      </c>
      <c r="G6" s="71" t="s">
        <v>293</v>
      </c>
      <c r="H6" s="71" t="s">
        <v>294</v>
      </c>
      <c r="I6" s="71" t="s">
        <v>295</v>
      </c>
      <c r="J6" s="89" t="s">
        <v>296</v>
      </c>
      <c r="K6" s="90" t="s">
        <v>297</v>
      </c>
      <c r="L6" s="71" t="s">
        <v>298</v>
      </c>
      <c r="M6" s="90" t="s">
        <v>299</v>
      </c>
      <c r="N6" s="90" t="s">
        <v>300</v>
      </c>
      <c r="O6" s="71" t="s">
        <v>301</v>
      </c>
      <c r="P6" s="71" t="s">
        <v>302</v>
      </c>
      <c r="Q6" s="71" t="s">
        <v>303</v>
      </c>
      <c r="R6" s="71" t="s">
        <v>304</v>
      </c>
      <c r="S6" s="71" t="s">
        <v>305</v>
      </c>
      <c r="T6" s="71" t="s">
        <v>306</v>
      </c>
      <c r="U6" s="71" t="s">
        <v>307</v>
      </c>
      <c r="V6" s="71" t="s">
        <v>308</v>
      </c>
      <c r="W6" s="71" t="s">
        <v>309</v>
      </c>
    </row>
    <row r="7" ht="29.25" customHeight="1" spans="1:23">
      <c r="A7" s="72" t="s">
        <v>129</v>
      </c>
      <c r="B7" s="72" t="s">
        <v>232</v>
      </c>
      <c r="C7" s="73" t="s">
        <v>310</v>
      </c>
      <c r="D7" s="74" t="s">
        <v>311</v>
      </c>
      <c r="E7" s="74" t="s">
        <v>312</v>
      </c>
      <c r="F7" s="75">
        <v>500</v>
      </c>
      <c r="G7" s="75">
        <v>400</v>
      </c>
      <c r="H7" s="75">
        <v>15.5</v>
      </c>
      <c r="I7" s="75">
        <v>5000</v>
      </c>
      <c r="J7" s="91">
        <f>F7*H7+I7</f>
        <v>12750</v>
      </c>
      <c r="K7" s="92">
        <v>2000</v>
      </c>
      <c r="L7" s="91">
        <v>3000</v>
      </c>
      <c r="M7" s="92">
        <v>10</v>
      </c>
      <c r="N7" s="92">
        <v>2200</v>
      </c>
      <c r="O7" s="91">
        <v>2500</v>
      </c>
      <c r="P7" s="93">
        <f>IFERROR(((J7+L7*M7)-O7)/(K7+N7*M7),"")</f>
        <v>1.67708333333333</v>
      </c>
      <c r="Q7" s="102" t="s">
        <v>313</v>
      </c>
      <c r="R7" s="102" t="s">
        <v>313</v>
      </c>
      <c r="S7" s="102" t="s">
        <v>313</v>
      </c>
      <c r="T7" s="102" t="s">
        <v>313</v>
      </c>
      <c r="U7" s="102" t="s">
        <v>313</v>
      </c>
      <c r="V7" s="102" t="s">
        <v>313</v>
      </c>
      <c r="W7" s="102" t="s">
        <v>313</v>
      </c>
    </row>
    <row r="8" ht="40.5" spans="1:23">
      <c r="A8" s="72" t="s">
        <v>129</v>
      </c>
      <c r="B8" s="72" t="s">
        <v>314</v>
      </c>
      <c r="C8" s="73" t="s">
        <v>315</v>
      </c>
      <c r="D8" s="76" t="s">
        <v>316</v>
      </c>
      <c r="E8" s="76" t="s">
        <v>317</v>
      </c>
      <c r="F8" s="77">
        <v>100</v>
      </c>
      <c r="G8" s="77">
        <v>80</v>
      </c>
      <c r="H8" s="77">
        <v>5.5</v>
      </c>
      <c r="I8" s="77">
        <v>2000</v>
      </c>
      <c r="J8" s="91">
        <f>F8*H8+I8</f>
        <v>2550</v>
      </c>
      <c r="K8" s="92">
        <v>100000</v>
      </c>
      <c r="L8" s="91">
        <v>1500</v>
      </c>
      <c r="M8" s="92">
        <v>8</v>
      </c>
      <c r="N8" s="92">
        <v>80000</v>
      </c>
      <c r="O8" s="91">
        <v>800</v>
      </c>
      <c r="P8" s="93">
        <f>IFERROR(((J8+L8*M8)-O8)/(K8+N8*M8),"")</f>
        <v>0.0185810810810811</v>
      </c>
      <c r="Q8" s="103" t="s">
        <v>318</v>
      </c>
      <c r="R8" s="104" t="s">
        <v>319</v>
      </c>
      <c r="S8" s="104" t="s">
        <v>320</v>
      </c>
      <c r="T8" s="105">
        <v>26</v>
      </c>
      <c r="U8" s="106">
        <v>2000</v>
      </c>
      <c r="V8" s="106">
        <v>6</v>
      </c>
      <c r="W8" s="107">
        <f>IFERROR((T8*V8/U8),"")</f>
        <v>0.078</v>
      </c>
    </row>
    <row r="9" ht="14.25" spans="1:23">
      <c r="A9" s="67">
        <v>1</v>
      </c>
      <c r="B9" s="67"/>
      <c r="C9" s="78"/>
      <c r="D9" s="79"/>
      <c r="E9" s="79"/>
      <c r="F9" s="80"/>
      <c r="G9" s="80"/>
      <c r="H9" s="80"/>
      <c r="I9" s="80"/>
      <c r="J9" s="94">
        <f>F9*H9+I9</f>
        <v>0</v>
      </c>
      <c r="K9" s="95"/>
      <c r="L9" s="94"/>
      <c r="M9" s="95"/>
      <c r="N9" s="95"/>
      <c r="O9" s="94"/>
      <c r="P9" s="96" t="str">
        <f>IFERROR(((J9+L9*M9)-O9)/(K9+N9*M9),"")</f>
        <v/>
      </c>
      <c r="Q9" s="108"/>
      <c r="R9" s="108"/>
      <c r="S9" s="108"/>
      <c r="T9" s="109"/>
      <c r="U9" s="110"/>
      <c r="V9" s="111"/>
      <c r="W9" s="112" t="str">
        <f>IFERROR((T9*V9/U9),"")</f>
        <v/>
      </c>
    </row>
    <row r="10" ht="14.25" spans="1:23">
      <c r="A10" s="67">
        <v>2</v>
      </c>
      <c r="B10" s="67"/>
      <c r="C10" s="78"/>
      <c r="D10" s="79"/>
      <c r="E10" s="79"/>
      <c r="F10" s="80"/>
      <c r="G10" s="80"/>
      <c r="H10" s="80"/>
      <c r="I10" s="80"/>
      <c r="J10" s="94">
        <f t="shared" ref="J10:J19" si="0">F10*H10+I10</f>
        <v>0</v>
      </c>
      <c r="K10" s="95"/>
      <c r="L10" s="94"/>
      <c r="M10" s="95"/>
      <c r="N10" s="95"/>
      <c r="O10" s="94"/>
      <c r="P10" s="96" t="str">
        <f t="shared" ref="P10:P30" si="1">IFERROR(((J10+L10*M10)-O10)/(K10+N10*M10),"")</f>
        <v/>
      </c>
      <c r="Q10" s="108"/>
      <c r="R10" s="108"/>
      <c r="S10" s="108"/>
      <c r="T10" s="113"/>
      <c r="U10" s="46"/>
      <c r="V10" s="46"/>
      <c r="W10" s="112" t="str">
        <f t="shared" ref="W10:W30" si="2">IFERROR((T10*V10/U10),"")</f>
        <v/>
      </c>
    </row>
    <row r="11" ht="14.25" spans="1:23">
      <c r="A11" s="67">
        <v>3</v>
      </c>
      <c r="B11" s="67"/>
      <c r="C11" s="78"/>
      <c r="D11" s="79"/>
      <c r="E11" s="79"/>
      <c r="F11" s="80"/>
      <c r="G11" s="80"/>
      <c r="H11" s="80"/>
      <c r="I11" s="80"/>
      <c r="J11" s="94">
        <f t="shared" si="0"/>
        <v>0</v>
      </c>
      <c r="K11" s="95"/>
      <c r="L11" s="94"/>
      <c r="M11" s="95"/>
      <c r="N11" s="95"/>
      <c r="O11" s="94"/>
      <c r="P11" s="96" t="str">
        <f t="shared" si="1"/>
        <v/>
      </c>
      <c r="Q11" s="108"/>
      <c r="R11" s="108"/>
      <c r="S11" s="108"/>
      <c r="T11" s="113"/>
      <c r="U11" s="46"/>
      <c r="V11" s="46"/>
      <c r="W11" s="112" t="str">
        <f t="shared" si="2"/>
        <v/>
      </c>
    </row>
    <row r="12" ht="14.25" spans="1:23">
      <c r="A12" s="67">
        <v>4</v>
      </c>
      <c r="B12" s="67"/>
      <c r="C12" s="78"/>
      <c r="D12" s="79"/>
      <c r="E12" s="79"/>
      <c r="F12" s="80"/>
      <c r="G12" s="80"/>
      <c r="H12" s="80"/>
      <c r="I12" s="80"/>
      <c r="J12" s="94">
        <f t="shared" si="0"/>
        <v>0</v>
      </c>
      <c r="K12" s="95"/>
      <c r="L12" s="94"/>
      <c r="M12" s="95"/>
      <c r="N12" s="95"/>
      <c r="O12" s="94"/>
      <c r="P12" s="96" t="str">
        <f t="shared" si="1"/>
        <v/>
      </c>
      <c r="Q12" s="108"/>
      <c r="R12" s="108"/>
      <c r="S12" s="108"/>
      <c r="T12" s="113"/>
      <c r="U12" s="46"/>
      <c r="V12" s="46"/>
      <c r="W12" s="112" t="str">
        <f t="shared" si="2"/>
        <v/>
      </c>
    </row>
    <row r="13" ht="14.25" spans="1:23">
      <c r="A13" s="67">
        <v>5</v>
      </c>
      <c r="B13" s="67"/>
      <c r="C13" s="78"/>
      <c r="D13" s="79"/>
      <c r="E13" s="79"/>
      <c r="F13" s="80"/>
      <c r="G13" s="80"/>
      <c r="H13" s="80"/>
      <c r="I13" s="80"/>
      <c r="J13" s="94">
        <f t="shared" si="0"/>
        <v>0</v>
      </c>
      <c r="K13" s="95"/>
      <c r="L13" s="94"/>
      <c r="M13" s="95"/>
      <c r="N13" s="95"/>
      <c r="O13" s="94"/>
      <c r="P13" s="96" t="str">
        <f t="shared" si="1"/>
        <v/>
      </c>
      <c r="Q13" s="108"/>
      <c r="R13" s="108"/>
      <c r="S13" s="108"/>
      <c r="T13" s="113"/>
      <c r="U13" s="46"/>
      <c r="V13" s="46"/>
      <c r="W13" s="112" t="str">
        <f t="shared" si="2"/>
        <v/>
      </c>
    </row>
    <row r="14" ht="14.25" spans="1:23">
      <c r="A14" s="67">
        <v>6</v>
      </c>
      <c r="B14" s="67"/>
      <c r="C14" s="78"/>
      <c r="D14" s="79"/>
      <c r="E14" s="79"/>
      <c r="F14" s="80"/>
      <c r="G14" s="80"/>
      <c r="H14" s="80"/>
      <c r="I14" s="80"/>
      <c r="J14" s="94">
        <f t="shared" si="0"/>
        <v>0</v>
      </c>
      <c r="K14" s="95"/>
      <c r="L14" s="94"/>
      <c r="M14" s="95"/>
      <c r="N14" s="95"/>
      <c r="O14" s="94"/>
      <c r="P14" s="96" t="str">
        <f t="shared" si="1"/>
        <v/>
      </c>
      <c r="Q14" s="108"/>
      <c r="R14" s="108"/>
      <c r="S14" s="108"/>
      <c r="T14" s="113"/>
      <c r="U14" s="46"/>
      <c r="V14" s="46"/>
      <c r="W14" s="112" t="str">
        <f t="shared" si="2"/>
        <v/>
      </c>
    </row>
    <row r="15" ht="14.25" spans="1:23">
      <c r="A15" s="67">
        <v>7</v>
      </c>
      <c r="B15" s="67"/>
      <c r="C15" s="78"/>
      <c r="D15" s="79"/>
      <c r="E15" s="79"/>
      <c r="F15" s="80"/>
      <c r="G15" s="80"/>
      <c r="H15" s="80"/>
      <c r="I15" s="80"/>
      <c r="J15" s="94">
        <f t="shared" si="0"/>
        <v>0</v>
      </c>
      <c r="K15" s="95"/>
      <c r="L15" s="94"/>
      <c r="M15" s="95"/>
      <c r="N15" s="95"/>
      <c r="O15" s="94"/>
      <c r="P15" s="96" t="str">
        <f t="shared" si="1"/>
        <v/>
      </c>
      <c r="Q15" s="108"/>
      <c r="R15" s="108"/>
      <c r="S15" s="108"/>
      <c r="T15" s="113"/>
      <c r="U15" s="46"/>
      <c r="V15" s="46"/>
      <c r="W15" s="112" t="str">
        <f t="shared" si="2"/>
        <v/>
      </c>
    </row>
    <row r="16" ht="14.25" spans="1:23">
      <c r="A16" s="67">
        <v>8</v>
      </c>
      <c r="B16" s="67"/>
      <c r="C16" s="78"/>
      <c r="D16" s="79"/>
      <c r="E16" s="79"/>
      <c r="F16" s="80"/>
      <c r="G16" s="80"/>
      <c r="H16" s="80"/>
      <c r="I16" s="80"/>
      <c r="J16" s="94">
        <f t="shared" si="0"/>
        <v>0</v>
      </c>
      <c r="K16" s="95"/>
      <c r="L16" s="94"/>
      <c r="M16" s="95"/>
      <c r="N16" s="95"/>
      <c r="O16" s="94"/>
      <c r="P16" s="96" t="str">
        <f t="shared" si="1"/>
        <v/>
      </c>
      <c r="Q16" s="108"/>
      <c r="R16" s="108"/>
      <c r="S16" s="108"/>
      <c r="T16" s="113"/>
      <c r="U16" s="46"/>
      <c r="V16" s="46"/>
      <c r="W16" s="112" t="str">
        <f t="shared" si="2"/>
        <v/>
      </c>
    </row>
    <row r="17" ht="14.25" spans="1:23">
      <c r="A17" s="67">
        <v>9</v>
      </c>
      <c r="B17" s="67"/>
      <c r="C17" s="78"/>
      <c r="D17" s="79"/>
      <c r="E17" s="79"/>
      <c r="F17" s="80"/>
      <c r="G17" s="80"/>
      <c r="H17" s="80"/>
      <c r="I17" s="80"/>
      <c r="J17" s="94">
        <f t="shared" si="0"/>
        <v>0</v>
      </c>
      <c r="K17" s="95"/>
      <c r="L17" s="94"/>
      <c r="M17" s="95"/>
      <c r="N17" s="95"/>
      <c r="O17" s="94"/>
      <c r="P17" s="96" t="str">
        <f t="shared" si="1"/>
        <v/>
      </c>
      <c r="Q17" s="108"/>
      <c r="R17" s="108"/>
      <c r="S17" s="108"/>
      <c r="T17" s="113"/>
      <c r="U17" s="46"/>
      <c r="V17" s="46"/>
      <c r="W17" s="112" t="str">
        <f t="shared" si="2"/>
        <v/>
      </c>
    </row>
    <row r="18" ht="14.25" spans="1:23">
      <c r="A18" s="67">
        <v>10</v>
      </c>
      <c r="B18" s="67"/>
      <c r="C18" s="78"/>
      <c r="D18" s="79"/>
      <c r="E18" s="79"/>
      <c r="F18" s="80"/>
      <c r="G18" s="80"/>
      <c r="H18" s="80"/>
      <c r="I18" s="80"/>
      <c r="J18" s="94">
        <f t="shared" si="0"/>
        <v>0</v>
      </c>
      <c r="K18" s="95"/>
      <c r="L18" s="94"/>
      <c r="M18" s="95"/>
      <c r="N18" s="95"/>
      <c r="O18" s="94"/>
      <c r="P18" s="96" t="str">
        <f t="shared" si="1"/>
        <v/>
      </c>
      <c r="Q18" s="108"/>
      <c r="R18" s="108"/>
      <c r="S18" s="108"/>
      <c r="T18" s="113"/>
      <c r="U18" s="46"/>
      <c r="V18" s="46"/>
      <c r="W18" s="112" t="str">
        <f t="shared" si="2"/>
        <v/>
      </c>
    </row>
    <row r="19" ht="14.25" spans="1:23">
      <c r="A19" s="67">
        <v>11</v>
      </c>
      <c r="B19" s="67"/>
      <c r="C19" s="78"/>
      <c r="D19" s="79"/>
      <c r="E19" s="79"/>
      <c r="F19" s="80"/>
      <c r="G19" s="80"/>
      <c r="H19" s="80"/>
      <c r="I19" s="80"/>
      <c r="J19" s="94">
        <f t="shared" si="0"/>
        <v>0</v>
      </c>
      <c r="K19" s="95"/>
      <c r="L19" s="94"/>
      <c r="M19" s="95"/>
      <c r="N19" s="95"/>
      <c r="O19" s="94"/>
      <c r="P19" s="96" t="str">
        <f t="shared" si="1"/>
        <v/>
      </c>
      <c r="Q19" s="108"/>
      <c r="R19" s="108"/>
      <c r="S19" s="108"/>
      <c r="T19" s="113"/>
      <c r="U19" s="46"/>
      <c r="V19" s="46"/>
      <c r="W19" s="112" t="str">
        <f t="shared" si="2"/>
        <v/>
      </c>
    </row>
    <row r="20" ht="14.25" spans="1:23">
      <c r="A20" s="67">
        <v>12</v>
      </c>
      <c r="B20" s="67"/>
      <c r="C20" s="78"/>
      <c r="D20" s="79"/>
      <c r="E20" s="79"/>
      <c r="F20" s="80"/>
      <c r="G20" s="80"/>
      <c r="H20" s="80"/>
      <c r="I20" s="80"/>
      <c r="J20" s="94">
        <f t="shared" ref="J20:J31" si="3">F20*H20+I20</f>
        <v>0</v>
      </c>
      <c r="K20" s="95"/>
      <c r="L20" s="94"/>
      <c r="M20" s="95"/>
      <c r="N20" s="95"/>
      <c r="O20" s="94"/>
      <c r="P20" s="96" t="str">
        <f t="shared" si="1"/>
        <v/>
      </c>
      <c r="Q20" s="108"/>
      <c r="R20" s="108"/>
      <c r="S20" s="108"/>
      <c r="T20" s="113"/>
      <c r="U20" s="46"/>
      <c r="V20" s="46"/>
      <c r="W20" s="112" t="str">
        <f t="shared" si="2"/>
        <v/>
      </c>
    </row>
    <row r="21" ht="14.25" spans="1:23">
      <c r="A21" s="67">
        <v>13</v>
      </c>
      <c r="B21" s="67"/>
      <c r="C21" s="78"/>
      <c r="D21" s="79"/>
      <c r="E21" s="79"/>
      <c r="F21" s="80"/>
      <c r="G21" s="80"/>
      <c r="H21" s="80"/>
      <c r="I21" s="80"/>
      <c r="J21" s="94">
        <f t="shared" si="3"/>
        <v>0</v>
      </c>
      <c r="K21" s="95"/>
      <c r="L21" s="94"/>
      <c r="M21" s="95"/>
      <c r="N21" s="95"/>
      <c r="O21" s="94"/>
      <c r="P21" s="96" t="str">
        <f t="shared" si="1"/>
        <v/>
      </c>
      <c r="Q21" s="108"/>
      <c r="R21" s="108"/>
      <c r="S21" s="108"/>
      <c r="T21" s="113"/>
      <c r="U21" s="46"/>
      <c r="V21" s="46"/>
      <c r="W21" s="112" t="str">
        <f t="shared" si="2"/>
        <v/>
      </c>
    </row>
    <row r="22" ht="14.25" spans="1:23">
      <c r="A22" s="67">
        <v>14</v>
      </c>
      <c r="B22" s="67"/>
      <c r="C22" s="78"/>
      <c r="D22" s="79"/>
      <c r="E22" s="79"/>
      <c r="F22" s="80"/>
      <c r="G22" s="80"/>
      <c r="H22" s="80"/>
      <c r="I22" s="80"/>
      <c r="J22" s="94">
        <f t="shared" si="3"/>
        <v>0</v>
      </c>
      <c r="K22" s="95"/>
      <c r="L22" s="94"/>
      <c r="M22" s="95"/>
      <c r="N22" s="95"/>
      <c r="O22" s="94"/>
      <c r="P22" s="96" t="str">
        <f t="shared" si="1"/>
        <v/>
      </c>
      <c r="Q22" s="108"/>
      <c r="R22" s="108"/>
      <c r="S22" s="108"/>
      <c r="T22" s="113"/>
      <c r="U22" s="46"/>
      <c r="V22" s="46"/>
      <c r="W22" s="112" t="str">
        <f t="shared" si="2"/>
        <v/>
      </c>
    </row>
    <row r="23" ht="14.25" spans="1:23">
      <c r="A23" s="67">
        <v>15</v>
      </c>
      <c r="B23" s="67"/>
      <c r="C23" s="78"/>
      <c r="D23" s="79"/>
      <c r="E23" s="79"/>
      <c r="F23" s="80"/>
      <c r="G23" s="80"/>
      <c r="H23" s="80"/>
      <c r="I23" s="80"/>
      <c r="J23" s="94">
        <f t="shared" si="3"/>
        <v>0</v>
      </c>
      <c r="K23" s="95"/>
      <c r="L23" s="94"/>
      <c r="M23" s="95"/>
      <c r="N23" s="95"/>
      <c r="O23" s="94"/>
      <c r="P23" s="96" t="str">
        <f t="shared" si="1"/>
        <v/>
      </c>
      <c r="Q23" s="108"/>
      <c r="R23" s="108"/>
      <c r="S23" s="108"/>
      <c r="T23" s="113"/>
      <c r="U23" s="46"/>
      <c r="V23" s="46"/>
      <c r="W23" s="112" t="str">
        <f t="shared" si="2"/>
        <v/>
      </c>
    </row>
    <row r="24" ht="14.25" spans="1:23">
      <c r="A24" s="67">
        <v>16</v>
      </c>
      <c r="B24" s="67"/>
      <c r="C24" s="78"/>
      <c r="D24" s="79"/>
      <c r="E24" s="79"/>
      <c r="F24" s="80"/>
      <c r="G24" s="80"/>
      <c r="H24" s="80"/>
      <c r="I24" s="80"/>
      <c r="J24" s="94">
        <f t="shared" si="3"/>
        <v>0</v>
      </c>
      <c r="K24" s="95"/>
      <c r="L24" s="94"/>
      <c r="M24" s="95"/>
      <c r="N24" s="95"/>
      <c r="O24" s="94"/>
      <c r="P24" s="96" t="str">
        <f t="shared" si="1"/>
        <v/>
      </c>
      <c r="Q24" s="108"/>
      <c r="R24" s="108"/>
      <c r="S24" s="108"/>
      <c r="T24" s="113"/>
      <c r="U24" s="46"/>
      <c r="V24" s="46"/>
      <c r="W24" s="112" t="str">
        <f t="shared" si="2"/>
        <v/>
      </c>
    </row>
    <row r="25" ht="14.25" spans="1:23">
      <c r="A25" s="67">
        <v>17</v>
      </c>
      <c r="B25" s="67"/>
      <c r="C25" s="78"/>
      <c r="D25" s="79"/>
      <c r="E25" s="79"/>
      <c r="F25" s="80"/>
      <c r="G25" s="80"/>
      <c r="H25" s="80"/>
      <c r="I25" s="80"/>
      <c r="J25" s="94">
        <f t="shared" si="3"/>
        <v>0</v>
      </c>
      <c r="K25" s="95"/>
      <c r="L25" s="94"/>
      <c r="M25" s="95"/>
      <c r="N25" s="95"/>
      <c r="O25" s="94"/>
      <c r="P25" s="96" t="str">
        <f t="shared" si="1"/>
        <v/>
      </c>
      <c r="Q25" s="108"/>
      <c r="R25" s="108"/>
      <c r="S25" s="108"/>
      <c r="T25" s="113"/>
      <c r="U25" s="46"/>
      <c r="V25" s="46"/>
      <c r="W25" s="112" t="str">
        <f t="shared" si="2"/>
        <v/>
      </c>
    </row>
    <row r="26" ht="14.25" spans="1:23">
      <c r="A26" s="67">
        <v>18</v>
      </c>
      <c r="B26" s="67"/>
      <c r="C26" s="78"/>
      <c r="D26" s="79"/>
      <c r="E26" s="79"/>
      <c r="F26" s="80"/>
      <c r="G26" s="80"/>
      <c r="H26" s="80"/>
      <c r="I26" s="80"/>
      <c r="J26" s="94">
        <f t="shared" si="3"/>
        <v>0</v>
      </c>
      <c r="K26" s="95"/>
      <c r="L26" s="94"/>
      <c r="M26" s="95"/>
      <c r="N26" s="95"/>
      <c r="O26" s="94"/>
      <c r="P26" s="96" t="str">
        <f t="shared" si="1"/>
        <v/>
      </c>
      <c r="Q26" s="108"/>
      <c r="R26" s="108"/>
      <c r="S26" s="108"/>
      <c r="T26" s="113"/>
      <c r="U26" s="46"/>
      <c r="V26" s="46"/>
      <c r="W26" s="112" t="str">
        <f t="shared" si="2"/>
        <v/>
      </c>
    </row>
    <row r="27" ht="14.25" spans="1:23">
      <c r="A27" s="67">
        <v>19</v>
      </c>
      <c r="B27" s="67"/>
      <c r="C27" s="78"/>
      <c r="D27" s="79"/>
      <c r="E27" s="79"/>
      <c r="F27" s="80"/>
      <c r="G27" s="80"/>
      <c r="H27" s="80"/>
      <c r="I27" s="80"/>
      <c r="J27" s="94">
        <f t="shared" si="3"/>
        <v>0</v>
      </c>
      <c r="K27" s="95"/>
      <c r="L27" s="94"/>
      <c r="M27" s="95"/>
      <c r="N27" s="95"/>
      <c r="O27" s="94"/>
      <c r="P27" s="96" t="str">
        <f t="shared" si="1"/>
        <v/>
      </c>
      <c r="Q27" s="108"/>
      <c r="R27" s="108"/>
      <c r="S27" s="108"/>
      <c r="T27" s="113"/>
      <c r="U27" s="46"/>
      <c r="V27" s="46"/>
      <c r="W27" s="112" t="str">
        <f t="shared" si="2"/>
        <v/>
      </c>
    </row>
    <row r="28" ht="14.25" spans="1:23">
      <c r="A28" s="67">
        <v>20</v>
      </c>
      <c r="B28" s="67"/>
      <c r="C28" s="78"/>
      <c r="D28" s="79"/>
      <c r="E28" s="79"/>
      <c r="F28" s="80"/>
      <c r="G28" s="80"/>
      <c r="H28" s="80"/>
      <c r="I28" s="80"/>
      <c r="J28" s="94">
        <f t="shared" si="3"/>
        <v>0</v>
      </c>
      <c r="K28" s="95"/>
      <c r="L28" s="94"/>
      <c r="M28" s="95"/>
      <c r="N28" s="95"/>
      <c r="O28" s="94"/>
      <c r="P28" s="96" t="str">
        <f t="shared" si="1"/>
        <v/>
      </c>
      <c r="Q28" s="108"/>
      <c r="R28" s="108"/>
      <c r="S28" s="108"/>
      <c r="T28" s="113"/>
      <c r="U28" s="46"/>
      <c r="V28" s="46"/>
      <c r="W28" s="112" t="str">
        <f t="shared" si="2"/>
        <v/>
      </c>
    </row>
    <row r="29" ht="14.25" spans="1:23">
      <c r="A29" s="67">
        <v>21</v>
      </c>
      <c r="B29" s="67"/>
      <c r="C29" s="78"/>
      <c r="D29" s="79"/>
      <c r="E29" s="79"/>
      <c r="F29" s="80"/>
      <c r="G29" s="80"/>
      <c r="H29" s="80"/>
      <c r="I29" s="80"/>
      <c r="J29" s="94">
        <f t="shared" si="3"/>
        <v>0</v>
      </c>
      <c r="K29" s="95"/>
      <c r="L29" s="94"/>
      <c r="M29" s="95"/>
      <c r="N29" s="95"/>
      <c r="O29" s="94"/>
      <c r="P29" s="96" t="str">
        <f t="shared" si="1"/>
        <v/>
      </c>
      <c r="Q29" s="108"/>
      <c r="R29" s="108"/>
      <c r="S29" s="108"/>
      <c r="T29" s="113"/>
      <c r="U29" s="46"/>
      <c r="V29" s="46"/>
      <c r="W29" s="112" t="str">
        <f t="shared" si="2"/>
        <v/>
      </c>
    </row>
    <row r="30" ht="14.25" spans="1:23">
      <c r="A30" s="67">
        <v>22</v>
      </c>
      <c r="B30" s="67"/>
      <c r="C30" s="78"/>
      <c r="D30" s="79"/>
      <c r="E30" s="79"/>
      <c r="F30" s="80"/>
      <c r="G30" s="80"/>
      <c r="H30" s="80"/>
      <c r="I30" s="80"/>
      <c r="J30" s="94">
        <f t="shared" si="3"/>
        <v>0</v>
      </c>
      <c r="K30" s="95"/>
      <c r="L30" s="94"/>
      <c r="M30" s="95"/>
      <c r="N30" s="95"/>
      <c r="O30" s="94"/>
      <c r="P30" s="96" t="str">
        <f t="shared" si="1"/>
        <v/>
      </c>
      <c r="Q30" s="108"/>
      <c r="R30" s="108"/>
      <c r="S30" s="108"/>
      <c r="T30" s="113"/>
      <c r="U30" s="46"/>
      <c r="V30" s="46"/>
      <c r="W30" s="112" t="str">
        <f t="shared" si="2"/>
        <v/>
      </c>
    </row>
    <row r="31" ht="14.25" spans="1:23">
      <c r="A31" s="67" t="s">
        <v>153</v>
      </c>
      <c r="B31" s="67"/>
      <c r="C31" s="81"/>
      <c r="D31" s="81"/>
      <c r="E31" s="81"/>
      <c r="F31" s="81"/>
      <c r="G31" s="81"/>
      <c r="H31" s="81"/>
      <c r="I31" s="81"/>
      <c r="J31" s="94">
        <f t="shared" si="3"/>
        <v>0</v>
      </c>
      <c r="K31" s="97"/>
      <c r="L31" s="81"/>
      <c r="M31" s="97"/>
      <c r="N31" s="97"/>
      <c r="O31" s="81"/>
      <c r="P31" s="96">
        <f>SUM(P9:P30)</f>
        <v>0</v>
      </c>
      <c r="Q31" s="46"/>
      <c r="R31" s="46"/>
      <c r="S31" s="46"/>
      <c r="T31" s="113"/>
      <c r="U31" s="46"/>
      <c r="V31" s="46"/>
      <c r="W31" s="96">
        <f>SUM(W9:W30)</f>
        <v>0</v>
      </c>
    </row>
    <row r="32" ht="26.25" customHeight="1" spans="1:23">
      <c r="A32" s="82" t="s">
        <v>321</v>
      </c>
      <c r="B32" s="83"/>
      <c r="C32" s="83"/>
      <c r="D32" s="83"/>
      <c r="E32" s="83"/>
      <c r="F32" s="83"/>
      <c r="G32" s="83"/>
      <c r="H32" s="83"/>
      <c r="I32" s="83"/>
      <c r="J32" s="98"/>
      <c r="K32" s="83"/>
      <c r="L32" s="83"/>
      <c r="M32" s="83"/>
      <c r="N32" s="83"/>
      <c r="O32" s="99"/>
      <c r="P32" s="100">
        <f>P31+W31</f>
        <v>0</v>
      </c>
      <c r="Q32" s="114"/>
      <c r="R32" s="114"/>
      <c r="S32" s="114"/>
      <c r="T32" s="114"/>
      <c r="U32" s="114"/>
      <c r="V32" s="114"/>
      <c r="W32" s="114"/>
    </row>
    <row r="33" ht="88.5" customHeight="1" spans="1:23">
      <c r="A33" s="49" t="s">
        <v>322</v>
      </c>
      <c r="B33" s="49"/>
      <c r="C33" s="49"/>
      <c r="D33" s="49"/>
      <c r="E33" s="49"/>
      <c r="F33" s="49"/>
      <c r="G33" s="49"/>
      <c r="H33" s="49"/>
      <c r="I33" s="49"/>
      <c r="J33" s="101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</row>
    <row r="34" spans="3:3">
      <c r="C34" s="50" t="s">
        <v>323</v>
      </c>
    </row>
  </sheetData>
  <sheetProtection password="CE28" sheet="1" objects="1"/>
  <mergeCells count="22">
    <mergeCell ref="A1:W1"/>
    <mergeCell ref="A2:C2"/>
    <mergeCell ref="D2:I2"/>
    <mergeCell ref="J2:K2"/>
    <mergeCell ref="L2:O2"/>
    <mergeCell ref="P2:W2"/>
    <mergeCell ref="A3:C3"/>
    <mergeCell ref="D3:O3"/>
    <mergeCell ref="P3:Q3"/>
    <mergeCell ref="R3:W3"/>
    <mergeCell ref="A4:C4"/>
    <mergeCell ref="D4:O4"/>
    <mergeCell ref="P4:Q4"/>
    <mergeCell ref="R4:W4"/>
    <mergeCell ref="D5:P5"/>
    <mergeCell ref="Q5:W5"/>
    <mergeCell ref="A32:O32"/>
    <mergeCell ref="P32:W32"/>
    <mergeCell ref="A33:W33"/>
    <mergeCell ref="A5:A6"/>
    <mergeCell ref="B5:B6"/>
    <mergeCell ref="C5:C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zoomScale="90" zoomScaleNormal="90" workbookViewId="0">
      <selection activeCell="D9" sqref="D9"/>
    </sheetView>
  </sheetViews>
  <sheetFormatPr defaultColWidth="9" defaultRowHeight="13.5"/>
  <cols>
    <col min="1" max="1" width="13.25" style="23" customWidth="1"/>
    <col min="2" max="3" width="16" style="23" customWidth="1"/>
    <col min="4" max="4" width="16.625" style="23" customWidth="1"/>
    <col min="5" max="5" width="11.25" style="23" customWidth="1"/>
    <col min="6" max="6" width="16.25" style="23" customWidth="1"/>
    <col min="7" max="7" width="18.625" style="23" customWidth="1"/>
    <col min="8" max="8" width="12.25" style="23" customWidth="1"/>
    <col min="9" max="9" width="16.75" style="23" customWidth="1"/>
    <col min="10" max="16384" width="9" style="23"/>
  </cols>
  <sheetData>
    <row r="1" ht="25.5" spans="1:9">
      <c r="A1" s="24" t="s">
        <v>324</v>
      </c>
      <c r="B1" s="24"/>
      <c r="C1" s="24"/>
      <c r="D1" s="24"/>
      <c r="E1" s="24"/>
      <c r="F1" s="24"/>
      <c r="G1" s="24"/>
      <c r="H1" s="24"/>
      <c r="I1" s="24"/>
    </row>
    <row r="2" s="22" customFormat="1" ht="29.25" customHeight="1" spans="1:9">
      <c r="A2" s="25" t="str">
        <f>'汇总表（只需打印此表）'!A2</f>
        <v>制表人：</v>
      </c>
      <c r="B2" s="26" t="str">
        <f>'汇总表（只需打印此表）'!B2</f>
        <v>马洪臣</v>
      </c>
      <c r="C2" s="26"/>
      <c r="D2" s="26" t="s">
        <v>67</v>
      </c>
      <c r="E2" s="26">
        <f>'汇总表（只需打印此表）'!D2</f>
        <v>17761520565</v>
      </c>
      <c r="F2" s="26"/>
      <c r="G2" s="27" t="str">
        <f>'汇总表（只需打印此表）'!E2</f>
        <v>报价日期(加盖公章):    2020年 9月3日</v>
      </c>
      <c r="H2" s="27"/>
      <c r="I2" s="27"/>
    </row>
    <row r="3" s="22" customFormat="1" ht="29.25" customHeight="1" spans="1:9">
      <c r="A3" s="25" t="s">
        <v>69</v>
      </c>
      <c r="B3" s="28" t="str">
        <f>'汇总表（只需打印此表）'!B3</f>
        <v>11.01.00403</v>
      </c>
      <c r="C3" s="29"/>
      <c r="D3" s="29"/>
      <c r="E3" s="30"/>
      <c r="F3" s="25" t="s">
        <v>71</v>
      </c>
      <c r="G3" s="26" t="str">
        <f>'汇总表（只需打印此表）'!F3</f>
        <v>河北光华荣昌汽车部件有限公司</v>
      </c>
      <c r="H3" s="26"/>
      <c r="I3" s="26"/>
    </row>
    <row r="4" s="22" customFormat="1" ht="29.25" customHeight="1" spans="1:9">
      <c r="A4" s="25" t="s">
        <v>73</v>
      </c>
      <c r="B4" s="28" t="str">
        <f>'汇总表（只需打印此表）'!B4</f>
        <v>712W63730-6573/1</v>
      </c>
      <c r="C4" s="29"/>
      <c r="D4" s="29"/>
      <c r="E4" s="30"/>
      <c r="F4" s="25" t="s">
        <v>75</v>
      </c>
      <c r="G4" s="26" t="str">
        <f>'汇总表（只需打印此表）'!F4</f>
        <v>补盲镜总成</v>
      </c>
      <c r="H4" s="26"/>
      <c r="I4" s="26"/>
    </row>
    <row r="5" ht="25.5" customHeight="1" spans="1:9">
      <c r="A5" s="31" t="s">
        <v>325</v>
      </c>
      <c r="B5" s="32" t="s">
        <v>326</v>
      </c>
      <c r="C5" s="33"/>
      <c r="D5" s="34"/>
      <c r="E5" s="34"/>
      <c r="F5" s="34"/>
      <c r="G5" s="34"/>
      <c r="H5" s="34"/>
      <c r="I5" s="51"/>
    </row>
    <row r="6" ht="25.5" customHeight="1" spans="1:9">
      <c r="A6" s="35"/>
      <c r="B6" s="36" t="s">
        <v>327</v>
      </c>
      <c r="C6" s="37"/>
      <c r="D6" s="38"/>
      <c r="E6" s="38"/>
      <c r="F6" s="38"/>
      <c r="G6" s="38"/>
      <c r="H6" s="38"/>
      <c r="I6" s="52"/>
    </row>
    <row r="7" ht="53.25" customHeight="1" spans="1:9">
      <c r="A7" s="39" t="s">
        <v>328</v>
      </c>
      <c r="B7" s="40" t="s">
        <v>329</v>
      </c>
      <c r="C7" s="40" t="s">
        <v>330</v>
      </c>
      <c r="D7" s="40" t="s">
        <v>331</v>
      </c>
      <c r="E7" s="41" t="s">
        <v>332</v>
      </c>
      <c r="F7" s="41" t="s">
        <v>333</v>
      </c>
      <c r="G7" s="41" t="s">
        <v>334</v>
      </c>
      <c r="H7" s="41" t="s">
        <v>335</v>
      </c>
      <c r="I7" s="53" t="s">
        <v>336</v>
      </c>
    </row>
    <row r="8" ht="21" customHeight="1" spans="1:9">
      <c r="A8" s="39"/>
      <c r="B8" s="40"/>
      <c r="C8" s="40"/>
      <c r="D8" s="42"/>
      <c r="E8" s="42"/>
      <c r="F8" s="42"/>
      <c r="G8" s="42"/>
      <c r="H8" s="42"/>
      <c r="I8" s="54">
        <f>H8/1000*F8*E8</f>
        <v>0</v>
      </c>
    </row>
    <row r="9" ht="21" customHeight="1" spans="1:9">
      <c r="A9" s="39"/>
      <c r="B9" s="40"/>
      <c r="C9" s="40"/>
      <c r="D9" s="42"/>
      <c r="E9" s="42"/>
      <c r="F9" s="42"/>
      <c r="G9" s="42"/>
      <c r="H9" s="42"/>
      <c r="I9" s="54">
        <f>H9/1000*F9*E9</f>
        <v>0</v>
      </c>
    </row>
    <row r="10" ht="21" customHeight="1" spans="1:9">
      <c r="A10" s="39"/>
      <c r="B10" s="40" t="s">
        <v>337</v>
      </c>
      <c r="C10" s="40" t="s">
        <v>337</v>
      </c>
      <c r="D10" s="42"/>
      <c r="E10" s="42"/>
      <c r="F10" s="42"/>
      <c r="G10" s="42"/>
      <c r="H10" s="42"/>
      <c r="I10" s="54">
        <f>H10/1000*F10*E10</f>
        <v>0</v>
      </c>
    </row>
    <row r="11" ht="21" customHeight="1" spans="1:9">
      <c r="A11" s="39"/>
      <c r="B11" s="40" t="s">
        <v>337</v>
      </c>
      <c r="C11" s="40" t="s">
        <v>337</v>
      </c>
      <c r="D11" s="42"/>
      <c r="E11" s="42"/>
      <c r="F11" s="42"/>
      <c r="G11" s="42"/>
      <c r="H11" s="42"/>
      <c r="I11" s="54">
        <f>H11/1000*F11*E11</f>
        <v>0</v>
      </c>
    </row>
    <row r="12" ht="21" customHeight="1" spans="1:9">
      <c r="A12" s="39"/>
      <c r="B12" s="40" t="s">
        <v>337</v>
      </c>
      <c r="C12" s="40" t="s">
        <v>337</v>
      </c>
      <c r="D12" s="42"/>
      <c r="E12" s="42"/>
      <c r="F12" s="42"/>
      <c r="G12" s="42"/>
      <c r="H12" s="42"/>
      <c r="I12" s="54">
        <f>H12/1000*F12*E12</f>
        <v>0</v>
      </c>
    </row>
    <row r="13" ht="21" customHeight="1" spans="1:9">
      <c r="A13" s="43" t="s">
        <v>338</v>
      </c>
      <c r="B13" s="44"/>
      <c r="C13" s="45"/>
      <c r="D13" s="43"/>
      <c r="E13" s="43"/>
      <c r="F13" s="43"/>
      <c r="G13" s="43"/>
      <c r="H13" s="46"/>
      <c r="I13" s="54">
        <f>SUM(I8:I12)</f>
        <v>0</v>
      </c>
    </row>
    <row r="14" s="23" customFormat="1" ht="53.25" customHeight="1" spans="1:9">
      <c r="A14" s="39" t="s">
        <v>339</v>
      </c>
      <c r="B14" s="40" t="s">
        <v>329</v>
      </c>
      <c r="C14" s="40" t="s">
        <v>330</v>
      </c>
      <c r="D14" s="40" t="s">
        <v>331</v>
      </c>
      <c r="E14" s="41" t="s">
        <v>332</v>
      </c>
      <c r="F14" s="41" t="s">
        <v>340</v>
      </c>
      <c r="G14" s="41" t="s">
        <v>341</v>
      </c>
      <c r="H14" s="41" t="s">
        <v>342</v>
      </c>
      <c r="I14" s="53" t="s">
        <v>336</v>
      </c>
    </row>
    <row r="15" s="23" customFormat="1" ht="21" customHeight="1" spans="1:9">
      <c r="A15" s="39"/>
      <c r="B15" s="40" t="s">
        <v>343</v>
      </c>
      <c r="C15" s="40" t="s">
        <v>344</v>
      </c>
      <c r="D15" s="42" t="s">
        <v>345</v>
      </c>
      <c r="E15" s="42">
        <v>258</v>
      </c>
      <c r="F15" s="42">
        <v>0.5168</v>
      </c>
      <c r="G15" s="42" t="s">
        <v>346</v>
      </c>
      <c r="H15" s="42">
        <v>0.01</v>
      </c>
      <c r="I15" s="54">
        <f>H15*F15*E15</f>
        <v>1.333344</v>
      </c>
    </row>
    <row r="16" s="23" customFormat="1" ht="21" customHeight="1" spans="1:9">
      <c r="A16" s="39"/>
      <c r="B16" s="40"/>
      <c r="C16" s="40"/>
      <c r="D16" s="42" t="s">
        <v>347</v>
      </c>
      <c r="E16" s="42">
        <v>1</v>
      </c>
      <c r="F16" s="42">
        <v>0.492</v>
      </c>
      <c r="G16" s="42" t="s">
        <v>348</v>
      </c>
      <c r="H16" s="42">
        <v>1</v>
      </c>
      <c r="I16" s="55">
        <f>H16*F16*E16</f>
        <v>0.492</v>
      </c>
    </row>
    <row r="17" s="23" customFormat="1" ht="21" customHeight="1" spans="1:9">
      <c r="A17" s="39"/>
      <c r="B17" s="40" t="s">
        <v>337</v>
      </c>
      <c r="C17" s="40" t="s">
        <v>337</v>
      </c>
      <c r="D17" s="42"/>
      <c r="E17" s="42"/>
      <c r="F17" s="42"/>
      <c r="G17" s="42"/>
      <c r="H17" s="42"/>
      <c r="I17" s="54">
        <f>H17*F17*E17</f>
        <v>0</v>
      </c>
    </row>
    <row r="18" s="23" customFormat="1" ht="21" customHeight="1" spans="1:9">
      <c r="A18" s="39"/>
      <c r="B18" s="40" t="s">
        <v>337</v>
      </c>
      <c r="C18" s="40" t="s">
        <v>337</v>
      </c>
      <c r="D18" s="42"/>
      <c r="E18" s="42"/>
      <c r="F18" s="42"/>
      <c r="G18" s="42"/>
      <c r="H18" s="42"/>
      <c r="I18" s="54">
        <f>H18*F18*E18</f>
        <v>0</v>
      </c>
    </row>
    <row r="19" s="23" customFormat="1" ht="21" customHeight="1" spans="1:9">
      <c r="A19" s="39"/>
      <c r="B19" s="40" t="s">
        <v>337</v>
      </c>
      <c r="C19" s="40" t="s">
        <v>337</v>
      </c>
      <c r="D19" s="42"/>
      <c r="E19" s="42"/>
      <c r="F19" s="42"/>
      <c r="G19" s="42"/>
      <c r="H19" s="42"/>
      <c r="I19" s="54">
        <f>H19*F19*E19</f>
        <v>0</v>
      </c>
    </row>
    <row r="20" s="23" customFormat="1" ht="21" customHeight="1" spans="1:9">
      <c r="A20" s="43" t="s">
        <v>349</v>
      </c>
      <c r="B20" s="44"/>
      <c r="C20" s="45"/>
      <c r="D20" s="43"/>
      <c r="E20" s="43"/>
      <c r="F20" s="43"/>
      <c r="G20" s="43"/>
      <c r="H20" s="46"/>
      <c r="I20" s="54">
        <f>SUM(I15:I19)</f>
        <v>1.825344</v>
      </c>
    </row>
    <row r="21" s="23" customFormat="1" ht="21" customHeight="1" spans="1:9">
      <c r="A21" s="40" t="s">
        <v>153</v>
      </c>
      <c r="B21" s="42"/>
      <c r="C21" s="42"/>
      <c r="D21" s="43"/>
      <c r="E21" s="43"/>
      <c r="F21" s="43"/>
      <c r="G21" s="43"/>
      <c r="H21" s="46"/>
      <c r="I21" s="56">
        <f>I13+I20</f>
        <v>1.825344</v>
      </c>
    </row>
    <row r="22" ht="14.25" spans="1:9">
      <c r="A22" s="47"/>
      <c r="B22" s="47"/>
      <c r="C22" s="47"/>
      <c r="D22" s="47"/>
      <c r="E22" s="47"/>
      <c r="F22" s="47"/>
      <c r="G22" s="47"/>
      <c r="H22" s="48"/>
      <c r="I22" s="57"/>
    </row>
    <row r="23" ht="34.5" customHeight="1" spans="1:9">
      <c r="A23" s="49" t="s">
        <v>350</v>
      </c>
      <c r="B23" s="49"/>
      <c r="C23" s="49"/>
      <c r="D23" s="49"/>
      <c r="E23" s="49"/>
      <c r="F23" s="49"/>
      <c r="G23" s="49"/>
      <c r="H23" s="49"/>
      <c r="I23" s="49"/>
    </row>
    <row r="24" spans="2:3">
      <c r="B24" s="50" t="s">
        <v>351</v>
      </c>
      <c r="C24" s="50"/>
    </row>
  </sheetData>
  <sheetProtection password="CE28" sheet="1" objects="1"/>
  <mergeCells count="16">
    <mergeCell ref="A1:I1"/>
    <mergeCell ref="B2:C2"/>
    <mergeCell ref="E2:F2"/>
    <mergeCell ref="G2:I2"/>
    <mergeCell ref="B3:E3"/>
    <mergeCell ref="G3:I3"/>
    <mergeCell ref="B4:E4"/>
    <mergeCell ref="G4:I4"/>
    <mergeCell ref="C5:I5"/>
    <mergeCell ref="C6:I6"/>
    <mergeCell ref="B13:C13"/>
    <mergeCell ref="B20:C20"/>
    <mergeCell ref="A23:I23"/>
    <mergeCell ref="A5:A6"/>
    <mergeCell ref="A7:A12"/>
    <mergeCell ref="A14:A19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9"/>
  <sheetViews>
    <sheetView workbookViewId="0">
      <pane xSplit="16" ySplit="2" topLeftCell="Q3" activePane="bottomRight" state="frozen"/>
      <selection/>
      <selection pane="topRight"/>
      <selection pane="bottomLeft"/>
      <selection pane="bottomRight" activeCell="J3" sqref="J3"/>
    </sheetView>
  </sheetViews>
  <sheetFormatPr defaultColWidth="9" defaultRowHeight="13.5"/>
  <cols>
    <col min="1" max="1" width="6.125" customWidth="1"/>
    <col min="2" max="2" width="9.625" customWidth="1"/>
    <col min="3" max="3" width="11.125" customWidth="1"/>
    <col min="7" max="7" width="10.5" customWidth="1"/>
    <col min="8" max="8" width="10.75" customWidth="1"/>
    <col min="9" max="9" width="10" customWidth="1"/>
    <col min="26" max="26" width="10.625" customWidth="1"/>
    <col min="27" max="27" width="10.75" customWidth="1"/>
    <col min="28" max="28" width="11.25" customWidth="1"/>
  </cols>
  <sheetData>
    <row r="1" ht="14.25" customHeight="1" spans="1:28">
      <c r="A1" s="3" t="s">
        <v>1</v>
      </c>
      <c r="B1" s="4" t="s">
        <v>352</v>
      </c>
      <c r="C1" s="4" t="s">
        <v>353</v>
      </c>
      <c r="D1" s="5" t="s">
        <v>354</v>
      </c>
      <c r="E1" s="4" t="s">
        <v>116</v>
      </c>
      <c r="F1" s="4" t="s">
        <v>355</v>
      </c>
      <c r="G1" s="4" t="s">
        <v>356</v>
      </c>
      <c r="H1" s="4" t="s">
        <v>357</v>
      </c>
      <c r="I1" s="10" t="s">
        <v>358</v>
      </c>
      <c r="J1" s="10"/>
      <c r="K1" s="10"/>
      <c r="L1" s="10"/>
      <c r="M1" s="10"/>
      <c r="N1" s="10"/>
      <c r="O1" s="10"/>
      <c r="P1" s="10"/>
      <c r="Q1" s="14" t="s">
        <v>359</v>
      </c>
      <c r="R1" s="10" t="s">
        <v>23</v>
      </c>
      <c r="S1" s="10"/>
      <c r="T1" s="10"/>
      <c r="U1" s="14" t="s">
        <v>360</v>
      </c>
      <c r="V1" s="15" t="s">
        <v>32</v>
      </c>
      <c r="W1" s="15" t="s">
        <v>34</v>
      </c>
      <c r="X1" s="15" t="s">
        <v>36</v>
      </c>
      <c r="Y1" s="16" t="s">
        <v>361</v>
      </c>
      <c r="Z1" s="17" t="s">
        <v>221</v>
      </c>
      <c r="AA1" s="16" t="s">
        <v>362</v>
      </c>
      <c r="AB1" s="18" t="s">
        <v>363</v>
      </c>
    </row>
    <row r="2" ht="42.75" spans="1:28">
      <c r="A2" s="3"/>
      <c r="B2" s="4"/>
      <c r="C2" s="4"/>
      <c r="D2" s="5"/>
      <c r="E2" s="4"/>
      <c r="F2" s="4"/>
      <c r="G2" s="4"/>
      <c r="H2" s="4"/>
      <c r="I2" s="11" t="s">
        <v>7</v>
      </c>
      <c r="J2" s="11" t="s">
        <v>9</v>
      </c>
      <c r="K2" s="11" t="s">
        <v>11</v>
      </c>
      <c r="L2" s="12" t="s">
        <v>13</v>
      </c>
      <c r="M2" s="12" t="s">
        <v>14</v>
      </c>
      <c r="N2" s="11" t="s">
        <v>15</v>
      </c>
      <c r="O2" s="12" t="s">
        <v>17</v>
      </c>
      <c r="P2" s="12" t="s">
        <v>19</v>
      </c>
      <c r="Q2" s="14"/>
      <c r="R2" s="15" t="s">
        <v>24</v>
      </c>
      <c r="S2" s="15" t="s">
        <v>26</v>
      </c>
      <c r="T2" s="15" t="s">
        <v>28</v>
      </c>
      <c r="U2" s="14"/>
      <c r="V2" s="15"/>
      <c r="W2" s="15"/>
      <c r="X2" s="15"/>
      <c r="Y2" s="19"/>
      <c r="Z2" s="20"/>
      <c r="AA2" s="19"/>
      <c r="AB2" s="21"/>
    </row>
    <row r="3" s="2" customFormat="1" spans="1:28">
      <c r="A3" s="6">
        <v>1</v>
      </c>
      <c r="B3" s="2" t="str">
        <f>'汇总表（只需打印此表）'!B5</f>
        <v>中国重汽济南商用车有限公司</v>
      </c>
      <c r="C3" s="2" t="str">
        <f>'汇总表（只需打印此表）'!F3</f>
        <v>河北光华荣昌汽车部件有限公司</v>
      </c>
      <c r="D3" s="2" t="str">
        <f>'汇总表（只需打印此表）'!B4</f>
        <v>712W63730-6573/1</v>
      </c>
      <c r="E3" s="2" t="str">
        <f>'汇总表（只需打印此表）'!F4</f>
        <v>补盲镜总成</v>
      </c>
      <c r="F3" s="2" t="str">
        <f>'汇总表（只需打印此表）'!F5</f>
        <v>首次报价</v>
      </c>
      <c r="G3" s="7" t="s">
        <v>364</v>
      </c>
      <c r="H3" s="8">
        <f>'汇总表（只需打印此表）'!E23</f>
        <v>32.7991252376113</v>
      </c>
      <c r="I3" s="8">
        <f>'汇总表（只需打印此表）'!E7</f>
        <v>3.8826193948</v>
      </c>
      <c r="J3" s="8">
        <f>'汇总表（只需打印此表）'!E8</f>
        <v>17.8786817</v>
      </c>
      <c r="K3" s="8">
        <f>'汇总表（只需打印此表）'!E9</f>
        <v>2.4</v>
      </c>
      <c r="L3" s="8">
        <f>'汇总表（只需打印此表）'!E10</f>
        <v>1.10205666666667</v>
      </c>
      <c r="M3" s="8">
        <f>'汇总表（只需打印此表）'!E11</f>
        <v>0.15115</v>
      </c>
      <c r="N3" s="13">
        <f>'汇总表（只需打印此表）'!E12</f>
        <v>0.871866971476515</v>
      </c>
      <c r="O3" s="8">
        <f>'汇总表（只需打印此表）'!E13</f>
        <v>0</v>
      </c>
      <c r="P3" s="8">
        <f>'汇总表（只需打印此表）'!E14</f>
        <v>0</v>
      </c>
      <c r="Q3" s="8">
        <f>'汇总表（只需打印此表）'!E15</f>
        <v>26.2863747329432</v>
      </c>
      <c r="R3" s="8">
        <f>'汇总表（只需打印此表）'!E16</f>
        <v>0.951659359216143</v>
      </c>
      <c r="S3" s="8">
        <f>'汇总表（只需打印此表）'!E17</f>
        <v>0.535454528895569</v>
      </c>
      <c r="T3" s="8">
        <f>'汇总表（只需打印此表）'!E18</f>
        <v>1.02492387990928</v>
      </c>
      <c r="U3" s="8">
        <f>'汇总表（只需打印此表）'!E19</f>
        <v>2.51203776802099</v>
      </c>
      <c r="V3" s="8">
        <f>'汇总表（只需打印此表）'!E20</f>
        <v>1.31431873664716</v>
      </c>
      <c r="W3" s="8">
        <f>'汇总表（只需打印此表）'!E21</f>
        <v>0.86105</v>
      </c>
      <c r="X3" s="8">
        <f>'汇总表（只需打印此表）'!E22</f>
        <v>1.825344</v>
      </c>
      <c r="Y3" s="8">
        <f>运输明细!H8</f>
        <v>0</v>
      </c>
      <c r="Z3" s="8">
        <f>加工明细!S38</f>
        <v>255.4204</v>
      </c>
      <c r="AA3" s="2" t="str">
        <f>'汇总表（只需打印此表）'!B2</f>
        <v>马洪臣</v>
      </c>
      <c r="AB3" s="2">
        <f>'汇总表（只需打印此表）'!D2</f>
        <v>17761520565</v>
      </c>
    </row>
    <row r="11" customHeight="1" spans="2:14">
      <c r="B11" s="9" t="s">
        <v>365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customHeight="1" spans="2:14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customHeight="1" spans="2:14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customHeight="1" spans="2:14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customHeight="1" spans="2:14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customHeight="1" spans="2:14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customHeight="1" spans="2:14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customHeight="1" spans="2:14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customHeight="1" spans="2:14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</sheetData>
  <mergeCells count="20">
    <mergeCell ref="I1:P1"/>
    <mergeCell ref="R1:T1"/>
    <mergeCell ref="A1:A2"/>
    <mergeCell ref="B1:B2"/>
    <mergeCell ref="C1:C2"/>
    <mergeCell ref="D1:D2"/>
    <mergeCell ref="E1:E2"/>
    <mergeCell ref="F1:F2"/>
    <mergeCell ref="G1:G2"/>
    <mergeCell ref="H1:H2"/>
    <mergeCell ref="Q1:Q2"/>
    <mergeCell ref="U1:U2"/>
    <mergeCell ref="V1:V2"/>
    <mergeCell ref="W1:W2"/>
    <mergeCell ref="X1:X2"/>
    <mergeCell ref="Y1:Y2"/>
    <mergeCell ref="Z1:Z2"/>
    <mergeCell ref="AA1:AA2"/>
    <mergeCell ref="AB1:AB2"/>
    <mergeCell ref="B11:N19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? > < D a t a S o u r c e s / > 
</file>

<file path=customXml/itemProps1.xml><?xml version="1.0" encoding="utf-8"?>
<ds:datastoreItem xmlns:ds="http://schemas.openxmlformats.org/officeDocument/2006/customXml" ds:itemID="{7E07DEEA-EFC0-42F7-8E63-2D65554FD0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编制说明</vt:lpstr>
      <vt:lpstr>汇总表（只需打印此表）</vt:lpstr>
      <vt:lpstr>原辅材料明细</vt:lpstr>
      <vt:lpstr>外购外协件明细</vt:lpstr>
      <vt:lpstr>加工明细</vt:lpstr>
      <vt:lpstr>包装明细</vt:lpstr>
      <vt:lpstr>工装模具刀具明细</vt:lpstr>
      <vt:lpstr>运输明细</vt:lpstr>
      <vt:lpstr>信息收集</vt:lpstr>
      <vt:lpstr>此表为原材料及外协采购发票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Administrator</cp:lastModifiedBy>
  <dcterms:created xsi:type="dcterms:W3CDTF">2014-04-03T05:19:00Z</dcterms:created>
  <cp:lastPrinted>2019-06-03T06:06:00Z</cp:lastPrinted>
  <dcterms:modified xsi:type="dcterms:W3CDTF">2020-09-03T07:41:53Z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2052-11.8.2.8053</vt:lpwstr>
  </property>
</Properties>
</file>