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345" windowWidth="15075" windowHeight="4185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L6" i="4" l="1"/>
  <c r="P15" i="14" l="1"/>
  <c r="P6" i="14"/>
  <c r="P9" i="14"/>
  <c r="P10" i="14"/>
  <c r="P11" i="14"/>
  <c r="P12" i="14"/>
  <c r="P13" i="14"/>
  <c r="P14" i="14"/>
  <c r="M15" i="14"/>
  <c r="P8" i="14"/>
  <c r="L9" i="4" l="1"/>
  <c r="O9" i="4" s="1"/>
  <c r="Q9" i="4" s="1"/>
  <c r="U9" i="15"/>
  <c r="M9" i="4" s="1"/>
  <c r="V9" i="15"/>
  <c r="N9" i="4"/>
  <c r="U6" i="15"/>
  <c r="M6" i="4" s="1"/>
  <c r="V6" i="15"/>
  <c r="N6" i="4"/>
  <c r="U7" i="15"/>
  <c r="M7" i="4" s="1"/>
  <c r="V7" i="15"/>
  <c r="N7" i="4" s="1"/>
  <c r="U8" i="15"/>
  <c r="M8" i="4"/>
  <c r="V8" i="15"/>
  <c r="N8" i="4" s="1"/>
  <c r="D27" i="1"/>
  <c r="M44" i="10"/>
  <c r="N15" i="10"/>
  <c r="L3" i="10"/>
  <c r="C3" i="10"/>
  <c r="G2" i="10"/>
  <c r="C2" i="10"/>
  <c r="F3" i="9"/>
  <c r="D2" i="9"/>
  <c r="A3" i="9"/>
  <c r="A2" i="3"/>
  <c r="A2" i="9"/>
  <c r="R3" i="15"/>
  <c r="D3" i="15"/>
  <c r="J2" i="15"/>
  <c r="D2" i="15"/>
  <c r="T9" i="15"/>
  <c r="T8" i="15"/>
  <c r="L8" i="4" s="1"/>
  <c r="O8" i="4" s="1"/>
  <c r="Q8" i="4" s="1"/>
  <c r="T7" i="15"/>
  <c r="L7" i="4" s="1"/>
  <c r="T6" i="15"/>
  <c r="P9" i="4"/>
  <c r="P8" i="4"/>
  <c r="P7" i="4"/>
  <c r="P6" i="4"/>
  <c r="O3" i="4"/>
  <c r="K2" i="4"/>
  <c r="D2" i="4"/>
  <c r="P10" i="3"/>
  <c r="P11" i="3"/>
  <c r="P12" i="3"/>
  <c r="P13" i="3"/>
  <c r="P14" i="3"/>
  <c r="P15" i="3"/>
  <c r="P8" i="3"/>
  <c r="P16" i="3" s="1"/>
  <c r="P29" i="3" s="1"/>
  <c r="D14" i="1" s="1"/>
  <c r="P9" i="3"/>
  <c r="K2" i="3"/>
  <c r="A3" i="3"/>
  <c r="P3" i="3"/>
  <c r="Q15" i="2"/>
  <c r="R15" i="2"/>
  <c r="Q14" i="2"/>
  <c r="R14" i="2"/>
  <c r="Q13" i="2"/>
  <c r="R13" i="2"/>
  <c r="Q12" i="2"/>
  <c r="R12" i="2"/>
  <c r="Q11" i="2"/>
  <c r="R11" i="2"/>
  <c r="Q7" i="2"/>
  <c r="R7" i="2"/>
  <c r="Q8" i="2"/>
  <c r="R8" i="2"/>
  <c r="Q9" i="2"/>
  <c r="R9" i="2"/>
  <c r="Q10" i="2"/>
  <c r="R10" i="2"/>
  <c r="M26" i="10"/>
  <c r="M25" i="10"/>
  <c r="M24" i="10"/>
  <c r="M23" i="10"/>
  <c r="M22" i="10"/>
  <c r="M20" i="10"/>
  <c r="M19" i="10"/>
  <c r="P7" i="3"/>
  <c r="N15" i="14"/>
  <c r="L15" i="14"/>
  <c r="D26" i="1"/>
  <c r="E42" i="10"/>
  <c r="D28" i="1"/>
  <c r="M27" i="10"/>
  <c r="M21" i="10"/>
  <c r="M28" i="10"/>
  <c r="F16" i="10"/>
  <c r="F10" i="10"/>
  <c r="G8" i="9"/>
  <c r="G7" i="9"/>
  <c r="G6" i="9"/>
  <c r="I10" i="4"/>
  <c r="H10" i="4"/>
  <c r="P26" i="3"/>
  <c r="P25" i="3"/>
  <c r="P24" i="3"/>
  <c r="P23" i="3"/>
  <c r="P22" i="3"/>
  <c r="P21" i="3"/>
  <c r="N16" i="2"/>
  <c r="M16" i="2"/>
  <c r="Q6" i="2"/>
  <c r="R6" i="2"/>
  <c r="O16" i="2"/>
  <c r="M30" i="10"/>
  <c r="Q16" i="2"/>
  <c r="P27" i="3"/>
  <c r="R16" i="2"/>
  <c r="D13" i="1"/>
  <c r="P10" i="4" l="1"/>
  <c r="D15" i="1" s="1"/>
  <c r="O7" i="4"/>
  <c r="Q7" i="4" s="1"/>
  <c r="O6" i="4"/>
  <c r="Q6" i="4" s="1"/>
  <c r="O15" i="14"/>
  <c r="D12" i="1"/>
  <c r="Q10" i="4" l="1"/>
  <c r="D16" i="1" s="1"/>
  <c r="D17" i="1" s="1"/>
  <c r="C8" i="9" l="1"/>
  <c r="D21" i="1" s="1"/>
  <c r="D22" i="1"/>
  <c r="C6" i="9"/>
  <c r="D19" i="1" s="1"/>
  <c r="C7" i="9"/>
  <c r="D20" i="1" s="1"/>
  <c r="D18" i="1" l="1"/>
  <c r="D23" i="1" s="1"/>
  <c r="D24" i="1" l="1"/>
  <c r="D25" i="1" l="1"/>
  <c r="D29" i="1" l="1"/>
  <c r="E25" i="1" s="1"/>
  <c r="E9" i="1" l="1"/>
  <c r="F9" i="1" s="1"/>
  <c r="G9" i="1" s="1"/>
  <c r="E28" i="1"/>
  <c r="E26" i="1"/>
  <c r="E27" i="1"/>
  <c r="E13" i="1"/>
  <c r="E15" i="1"/>
  <c r="E16" i="1"/>
  <c r="E29" i="1"/>
  <c r="E14" i="1"/>
  <c r="E12" i="1"/>
  <c r="E17" i="1"/>
  <c r="E19" i="1"/>
  <c r="E20" i="1"/>
  <c r="E21" i="1"/>
  <c r="E22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color indexed="81"/>
            <rFont val="宋体"/>
            <family val="3"/>
            <charset val="134"/>
          </rPr>
          <t>管理人员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<sst xmlns="http://schemas.openxmlformats.org/spreadsheetml/2006/main" count="445" uniqueCount="378">
  <si>
    <t>No.</t>
  </si>
  <si>
    <t>项目</t>
  </si>
  <si>
    <t>外协外购件</t>
  </si>
  <si>
    <t>管理费用</t>
  </si>
  <si>
    <t>合计</t>
  </si>
  <si>
    <t>成本汇总</t>
    <phoneticPr fontId="2" type="noConversion"/>
  </si>
  <si>
    <t>零件名称</t>
  </si>
  <si>
    <t>规格</t>
  </si>
  <si>
    <t>销售费用</t>
    <phoneticPr fontId="2" type="noConversion"/>
  </si>
  <si>
    <t>财务费用</t>
    <phoneticPr fontId="2" type="noConversion"/>
  </si>
  <si>
    <t>车型代码：</t>
    <phoneticPr fontId="2" type="noConversion"/>
  </si>
  <si>
    <t>每年单价</t>
    <phoneticPr fontId="2" type="noConversion"/>
  </si>
  <si>
    <t>每年降幅〔%〕</t>
    <phoneticPr fontId="2" type="noConversion"/>
  </si>
  <si>
    <t>年份</t>
    <phoneticPr fontId="2" type="noConversion"/>
  </si>
  <si>
    <t>车型：</t>
    <phoneticPr fontId="2" type="noConversion"/>
  </si>
  <si>
    <t>序号</t>
  </si>
  <si>
    <t>零件号</t>
  </si>
  <si>
    <t>计量单位</t>
  </si>
  <si>
    <t>单件材料用量</t>
  </si>
  <si>
    <t>备注</t>
  </si>
  <si>
    <t>名称</t>
  </si>
  <si>
    <t>地点</t>
  </si>
  <si>
    <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phoneticPr fontId="2" type="noConversion"/>
  </si>
  <si>
    <t>外购外协件明细表</t>
    <phoneticPr fontId="2" type="noConversion"/>
  </si>
  <si>
    <t>零件供应商</t>
  </si>
  <si>
    <t>外协生产商</t>
    <phoneticPr fontId="2" type="noConversion"/>
  </si>
  <si>
    <t>工艺名称</t>
    <phoneticPr fontId="2" type="noConversion"/>
  </si>
  <si>
    <t>外协件工艺信息</t>
    <phoneticPr fontId="2" type="noConversion"/>
  </si>
  <si>
    <t>加工设备及型号</t>
    <phoneticPr fontId="2" type="noConversion"/>
  </si>
  <si>
    <t>加工工时（分）</t>
    <phoneticPr fontId="2" type="noConversion"/>
  </si>
  <si>
    <t>设备原值（万元）</t>
    <phoneticPr fontId="2" type="noConversion"/>
  </si>
  <si>
    <t>设备功率（KW）</t>
    <phoneticPr fontId="2" type="noConversion"/>
  </si>
  <si>
    <t>外购外协合计</t>
    <phoneticPr fontId="2" type="noConversion"/>
  </si>
  <si>
    <t>零件名称</t>
    <phoneticPr fontId="2" type="noConversion"/>
  </si>
  <si>
    <t>设备</t>
    <phoneticPr fontId="2" type="noConversion"/>
  </si>
  <si>
    <t>设备名称</t>
    <phoneticPr fontId="2" type="noConversion"/>
  </si>
  <si>
    <t>序号</t>
    <phoneticPr fontId="2" type="noConversion"/>
  </si>
  <si>
    <t>序号</t>
    <phoneticPr fontId="2" type="noConversion"/>
  </si>
  <si>
    <t>财务费用</t>
  </si>
  <si>
    <t>备注</t>
    <phoneticPr fontId="2" type="noConversion"/>
  </si>
  <si>
    <t>期间费用表</t>
    <phoneticPr fontId="2" type="noConversion"/>
  </si>
  <si>
    <t>以下不含税</t>
    <phoneticPr fontId="2" type="noConversion"/>
  </si>
  <si>
    <t>合计</t>
    <phoneticPr fontId="2" type="noConversion"/>
  </si>
  <si>
    <t>净重</t>
    <phoneticPr fontId="2" type="noConversion"/>
  </si>
  <si>
    <t>材料名称</t>
    <phoneticPr fontId="2" type="noConversion"/>
  </si>
  <si>
    <t>计量单位</t>
    <phoneticPr fontId="2" type="noConversion"/>
  </si>
  <si>
    <t>操作人数</t>
    <phoneticPr fontId="2" type="noConversion"/>
  </si>
  <si>
    <t>加工量描述</t>
    <phoneticPr fontId="2" type="noConversion"/>
  </si>
  <si>
    <t>型号</t>
    <phoneticPr fontId="2" type="noConversion"/>
  </si>
  <si>
    <t>工装明细表</t>
    <phoneticPr fontId="33" type="noConversion"/>
  </si>
  <si>
    <t>零件名称</t>
    <phoneticPr fontId="33" type="noConversion"/>
  </si>
  <si>
    <t>零件图号</t>
    <phoneticPr fontId="33" type="noConversion"/>
  </si>
  <si>
    <t>工序名称</t>
    <phoneticPr fontId="33" type="noConversion"/>
  </si>
  <si>
    <t>工艺名称</t>
    <phoneticPr fontId="33" type="noConversion"/>
  </si>
  <si>
    <t>工装类别</t>
    <phoneticPr fontId="33" type="noConversion"/>
  </si>
  <si>
    <t>工装名称</t>
    <phoneticPr fontId="33" type="noConversion"/>
  </si>
  <si>
    <t>工装主要工作部分材料</t>
    <phoneticPr fontId="33" type="noConversion"/>
  </si>
  <si>
    <t>制造商</t>
  </si>
  <si>
    <t>备注</t>
    <phoneticPr fontId="33" type="noConversion"/>
  </si>
  <si>
    <t>名称</t>
    <phoneticPr fontId="33" type="noConversion"/>
  </si>
  <si>
    <t>地址</t>
    <phoneticPr fontId="33" type="noConversion"/>
  </si>
  <si>
    <t>零件号</t>
    <phoneticPr fontId="2" type="noConversion"/>
  </si>
  <si>
    <t>原材料</t>
    <phoneticPr fontId="2" type="noConversion"/>
  </si>
  <si>
    <t>零件名称</t>
    <phoneticPr fontId="2" type="noConversion"/>
  </si>
  <si>
    <t>零件号</t>
    <phoneticPr fontId="2" type="noConversion"/>
  </si>
  <si>
    <r>
      <t xml:space="preserve">零件单价
</t>
    </r>
    <r>
      <rPr>
        <sz val="10"/>
        <color indexed="10"/>
        <rFont val="宋体"/>
        <family val="3"/>
        <charset val="134"/>
      </rPr>
      <t>B</t>
    </r>
    <r>
      <rPr>
        <sz val="10"/>
        <rFont val="Arial"/>
        <family val="2"/>
      </rPr>
      <t/>
    </r>
    <phoneticPr fontId="2" type="noConversion"/>
  </si>
  <si>
    <r>
      <t xml:space="preserve">外协单价
</t>
    </r>
    <r>
      <rPr>
        <sz val="10"/>
        <color indexed="10"/>
        <rFont val="宋体"/>
        <family val="3"/>
        <charset val="134"/>
      </rPr>
      <t>B</t>
    </r>
    <r>
      <rPr>
        <sz val="10"/>
        <rFont val="Arial"/>
        <family val="2"/>
      </rPr>
      <t/>
    </r>
    <phoneticPr fontId="2" type="noConversion"/>
  </si>
  <si>
    <t>零件号</t>
    <phoneticPr fontId="2" type="noConversion"/>
  </si>
  <si>
    <t>工装尺寸
(长*宽*高)</t>
    <phoneticPr fontId="33" type="noConversion"/>
  </si>
  <si>
    <t>工装价格（元）</t>
    <phoneticPr fontId="33" type="noConversion"/>
  </si>
  <si>
    <t>合计</t>
    <phoneticPr fontId="28" type="noConversion"/>
  </si>
  <si>
    <t>合计</t>
    <phoneticPr fontId="28" type="noConversion"/>
  </si>
  <si>
    <t>主机厂
现金支付</t>
    <phoneticPr fontId="28" type="noConversion"/>
  </si>
  <si>
    <t>原材料</t>
    <phoneticPr fontId="2" type="noConversion"/>
  </si>
  <si>
    <t>金额</t>
    <phoneticPr fontId="2" type="noConversion"/>
  </si>
  <si>
    <t>B、直接人工成本</t>
    <phoneticPr fontId="2" type="noConversion"/>
  </si>
  <si>
    <r>
      <t>D、制造成本</t>
    </r>
    <r>
      <rPr>
        <b/>
        <sz val="10"/>
        <color rgb="FF0000CC"/>
        <rFont val="宋体"/>
        <family val="3"/>
        <charset val="134"/>
      </rPr>
      <t>=(A+B+C)</t>
    </r>
    <phoneticPr fontId="2" type="noConversion"/>
  </si>
  <si>
    <t>F、利润</t>
    <phoneticPr fontId="2" type="noConversion"/>
  </si>
  <si>
    <t>零件名称：</t>
    <phoneticPr fontId="2" type="noConversion"/>
  </si>
  <si>
    <t>币种：人民币（元）</t>
    <phoneticPr fontId="2" type="noConversion"/>
  </si>
  <si>
    <t>税：不含税(注明除外)</t>
    <phoneticPr fontId="2" type="noConversion"/>
  </si>
  <si>
    <t>备注</t>
    <phoneticPr fontId="2" type="noConversion"/>
  </si>
  <si>
    <t>原材料明细表</t>
    <phoneticPr fontId="2" type="noConversion"/>
  </si>
  <si>
    <r>
      <t xml:space="preserve">分摊
</t>
    </r>
    <r>
      <rPr>
        <sz val="10"/>
        <color rgb="FFFF0000"/>
        <rFont val="宋体"/>
        <family val="3"/>
        <charset val="134"/>
      </rPr>
      <t>A</t>
    </r>
    <phoneticPr fontId="28" type="noConversion"/>
  </si>
  <si>
    <r>
      <t xml:space="preserve">分摊数量（件）
</t>
    </r>
    <r>
      <rPr>
        <sz val="10"/>
        <color rgb="FFFF0000"/>
        <rFont val="宋体"/>
        <family val="3"/>
        <charset val="134"/>
      </rPr>
      <t>B</t>
    </r>
    <phoneticPr fontId="33" type="noConversion"/>
  </si>
  <si>
    <r>
      <t xml:space="preserve">分摊额
（元/件）
</t>
    </r>
    <r>
      <rPr>
        <sz val="10"/>
        <color rgb="FFFF0000"/>
        <rFont val="宋体"/>
        <family val="3"/>
        <charset val="134"/>
      </rPr>
      <t>A/B</t>
    </r>
    <phoneticPr fontId="33" type="noConversion"/>
  </si>
  <si>
    <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  <phoneticPr fontId="2" type="noConversion"/>
  </si>
  <si>
    <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  <phoneticPr fontId="2" type="noConversion"/>
  </si>
  <si>
    <t>H、增值税</t>
    <phoneticPr fontId="2" type="noConversion"/>
  </si>
  <si>
    <r>
      <t>I、含税出厂单价合计</t>
    </r>
    <r>
      <rPr>
        <b/>
        <sz val="10"/>
        <color rgb="FF0000CC"/>
        <rFont val="宋体"/>
        <family val="3"/>
        <charset val="134"/>
      </rPr>
      <t>=（G+H）</t>
    </r>
    <phoneticPr fontId="2" type="noConversion"/>
  </si>
  <si>
    <t>K、包装费用</t>
    <phoneticPr fontId="2" type="noConversion"/>
  </si>
  <si>
    <t>L、运输费用</t>
    <phoneticPr fontId="2" type="noConversion"/>
  </si>
  <si>
    <r>
      <t>M、含税到厂单价合计</t>
    </r>
    <r>
      <rPr>
        <b/>
        <sz val="10"/>
        <color rgb="FF0000CC"/>
        <rFont val="宋体"/>
        <family val="3"/>
        <charset val="134"/>
      </rPr>
      <t>=（I+J+K+L）</t>
    </r>
    <phoneticPr fontId="2" type="noConversion"/>
  </si>
  <si>
    <t>占比</t>
    <phoneticPr fontId="2" type="noConversion"/>
  </si>
  <si>
    <t>J、工装模具分摊费用</t>
    <phoneticPr fontId="2" type="noConversion"/>
  </si>
  <si>
    <t>零件件号：</t>
    <phoneticPr fontId="2" type="noConversion"/>
  </si>
  <si>
    <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</si>
  <si>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</si>
  <si>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t>序号</t>
    <phoneticPr fontId="2" type="noConversion"/>
  </si>
  <si>
    <t>项目</t>
    <phoneticPr fontId="2" type="noConversion"/>
  </si>
  <si>
    <r>
      <t xml:space="preserve"> </t>
    </r>
    <r>
      <rPr>
        <b/>
        <sz val="10"/>
        <color indexed="8"/>
        <rFont val="宋体"/>
        <family val="3"/>
        <charset val="134"/>
      </rPr>
      <t>数据</t>
    </r>
    <phoneticPr fontId="2" type="noConversion"/>
  </si>
  <si>
    <t>序号</t>
    <phoneticPr fontId="2" type="noConversion"/>
  </si>
  <si>
    <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</si>
  <si>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长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</si>
  <si>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纸箱材料的规格</t>
    </r>
    <r>
      <rPr>
        <sz val="10"/>
        <color indexed="8"/>
        <rFont val="Arial"/>
        <family val="2"/>
      </rPr>
      <t xml:space="preserve"> </t>
    </r>
    <phoneticPr fontId="2" type="noConversion"/>
  </si>
  <si>
    <t>宽</t>
    <phoneticPr fontId="2" type="noConversion"/>
  </si>
  <si>
    <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  <phoneticPr fontId="2" type="noConversion"/>
  </si>
  <si>
    <r>
      <t>高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</si>
  <si>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每箱零件数</t>
    </r>
    <r>
      <rPr>
        <sz val="10"/>
        <color rgb="FFFF0000"/>
        <rFont val="Arial"/>
        <family val="2"/>
      </rPr>
      <t xml:space="preserve"> B</t>
    </r>
    <phoneticPr fontId="2" type="noConversion"/>
  </si>
  <si>
    <r>
      <t>可回收包装的材料及规格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</si>
  <si>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  <phoneticPr fontId="2" type="noConversion"/>
  </si>
  <si>
    <r>
      <t>可回收包装的总数量</t>
    </r>
    <r>
      <rPr>
        <sz val="10"/>
        <color indexed="8"/>
        <rFont val="Arial"/>
        <family val="2"/>
      </rPr>
      <t xml:space="preserve">  </t>
    </r>
    <phoneticPr fontId="2" type="noConversion"/>
  </si>
  <si>
    <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  <phoneticPr fontId="2" type="noConversion"/>
  </si>
  <si>
    <t xml:space="preserve">每个可回收包装的成本（元） </t>
    <phoneticPr fontId="2" type="noConversion"/>
  </si>
  <si>
    <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phoneticPr fontId="2" type="noConversion"/>
  </si>
  <si>
    <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  <phoneticPr fontId="2" type="noConversion"/>
  </si>
  <si>
    <t>木箱或托盘材料的规格</t>
    <phoneticPr fontId="2" type="noConversion"/>
  </si>
  <si>
    <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  <phoneticPr fontId="2" type="noConversion"/>
  </si>
  <si>
    <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  <phoneticPr fontId="2" type="noConversion"/>
  </si>
  <si>
    <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  <phoneticPr fontId="2" type="noConversion"/>
  </si>
  <si>
    <r>
      <t>每箱零件数</t>
    </r>
    <r>
      <rPr>
        <sz val="10"/>
        <color rgb="FFFF0000"/>
        <rFont val="Arial"/>
        <family val="2"/>
      </rPr>
      <t xml:space="preserve">D </t>
    </r>
    <phoneticPr fontId="2" type="noConversion"/>
  </si>
  <si>
    <r>
      <t>每个零件的包装成本（元）</t>
    </r>
    <r>
      <rPr>
        <sz val="10"/>
        <color rgb="FFFF0000"/>
        <rFont val="Arial"/>
        <family val="2"/>
      </rPr>
      <t xml:space="preserve">E/F  </t>
    </r>
    <phoneticPr fontId="2" type="noConversion"/>
  </si>
  <si>
    <r>
      <t>零件包装单价（元）</t>
    </r>
    <r>
      <rPr>
        <sz val="10"/>
        <color rgb="FFFF0000"/>
        <rFont val="宋体"/>
        <family val="3"/>
        <charset val="134"/>
      </rPr>
      <t xml:space="preserve"> C/D</t>
    </r>
    <phoneticPr fontId="2" type="noConversion"/>
  </si>
  <si>
    <t>材料类型</t>
    <phoneticPr fontId="2" type="noConversion"/>
  </si>
  <si>
    <t>尺寸或规格</t>
    <phoneticPr fontId="2" type="noConversion"/>
  </si>
  <si>
    <t>包装内容描述</t>
    <phoneticPr fontId="2" type="noConversion"/>
  </si>
  <si>
    <t>单位</t>
    <phoneticPr fontId="2" type="noConversion"/>
  </si>
  <si>
    <t xml:space="preserve">单价（元） </t>
    <phoneticPr fontId="2" type="noConversion"/>
  </si>
  <si>
    <r>
      <t>材料用量</t>
    </r>
    <r>
      <rPr>
        <sz val="9"/>
        <color indexed="8"/>
        <rFont val="Arial"/>
        <family val="2"/>
      </rPr>
      <t xml:space="preserve"> </t>
    </r>
    <phoneticPr fontId="2" type="noConversion"/>
  </si>
  <si>
    <r>
      <t>包装零件件数</t>
    </r>
    <r>
      <rPr>
        <sz val="10"/>
        <rFont val="Arial"/>
        <family val="2"/>
      </rPr>
      <t/>
    </r>
    <phoneticPr fontId="2" type="noConversion"/>
  </si>
  <si>
    <r>
      <t>单件包装成本
（元）</t>
    </r>
    <r>
      <rPr>
        <sz val="10"/>
        <color indexed="8"/>
        <rFont val="Arial"/>
        <family val="2"/>
      </rPr>
      <t xml:space="preserve">  </t>
    </r>
    <phoneticPr fontId="2" type="noConversion"/>
  </si>
  <si>
    <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  <phoneticPr fontId="2" type="noConversion"/>
  </si>
  <si>
    <r>
      <t>单件包装费用合计</t>
    </r>
    <r>
      <rPr>
        <b/>
        <sz val="11"/>
        <color indexed="8"/>
        <rFont val="Arial"/>
        <family val="2"/>
      </rPr>
      <t/>
    </r>
    <phoneticPr fontId="2" type="noConversion"/>
  </si>
  <si>
    <t>发货地：</t>
    <phoneticPr fontId="2" type="noConversion"/>
  </si>
  <si>
    <t>交货地：</t>
    <phoneticPr fontId="2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</si>
  <si>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" type="noConversion"/>
  </si>
  <si>
    <t>运输公司：</t>
    <phoneticPr fontId="2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</si>
  <si>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" type="noConversion"/>
  </si>
  <si>
    <t>运输形式：</t>
    <phoneticPr fontId="2" type="noConversion"/>
  </si>
  <si>
    <t>说明：</t>
    <phoneticPr fontId="2" type="noConversion"/>
  </si>
  <si>
    <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</si>
  <si>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</si>
  <si>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  <phoneticPr fontId="2" type="noConversion"/>
  </si>
  <si>
    <r>
      <t>每个零件运输费用合计</t>
    </r>
    <r>
      <rPr>
        <b/>
        <sz val="11"/>
        <color indexed="8"/>
        <rFont val="Arial"/>
        <family val="2"/>
      </rPr>
      <t/>
    </r>
    <phoneticPr fontId="2" type="noConversion"/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</si>
  <si>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  <phoneticPr fontId="2" type="noConversion"/>
  </si>
  <si>
    <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</si>
  <si>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费用说明</t>
    <phoneticPr fontId="2" type="noConversion"/>
  </si>
  <si>
    <t>C、制造费用</t>
    <phoneticPr fontId="2" type="noConversion"/>
  </si>
  <si>
    <r>
      <t>A、直接材料成本</t>
    </r>
    <r>
      <rPr>
        <b/>
        <sz val="10"/>
        <color rgb="FF0000CC"/>
        <rFont val="宋体"/>
        <family val="3"/>
        <charset val="134"/>
      </rPr>
      <t>=（1+2）</t>
    </r>
    <phoneticPr fontId="2" type="noConversion"/>
  </si>
  <si>
    <r>
      <t>E、期间费用</t>
    </r>
    <r>
      <rPr>
        <b/>
        <sz val="10"/>
        <color rgb="FF0000CC"/>
        <rFont val="宋体"/>
        <family val="3"/>
        <charset val="134"/>
      </rPr>
      <t>=（3+4+5）</t>
    </r>
    <phoneticPr fontId="2" type="noConversion"/>
  </si>
  <si>
    <t>供应商代码：</t>
    <phoneticPr fontId="2" type="noConversion"/>
  </si>
  <si>
    <t>制造费率（元/分）</t>
    <phoneticPr fontId="2" type="noConversion"/>
  </si>
  <si>
    <t>序号</t>
    <phoneticPr fontId="28" type="noConversion"/>
  </si>
  <si>
    <t>工序名称</t>
    <phoneticPr fontId="28" type="noConversion"/>
  </si>
  <si>
    <t>设备信息</t>
    <phoneticPr fontId="2" type="noConversion"/>
  </si>
  <si>
    <t>设备年生产工时</t>
    <phoneticPr fontId="2" type="noConversion"/>
  </si>
  <si>
    <t>设备名称</t>
    <phoneticPr fontId="2" type="noConversion"/>
  </si>
  <si>
    <t>规格</t>
    <phoneticPr fontId="28" type="noConversion"/>
  </si>
  <si>
    <r>
      <t xml:space="preserve">零件用量
</t>
    </r>
    <r>
      <rPr>
        <sz val="10"/>
        <color indexed="10"/>
        <rFont val="宋体"/>
        <family val="3"/>
        <charset val="134"/>
      </rPr>
      <t>A</t>
    </r>
    <r>
      <rPr>
        <sz val="10"/>
        <rFont val="Arial"/>
        <family val="2"/>
      </rPr>
      <t/>
    </r>
    <phoneticPr fontId="2" type="noConversion"/>
  </si>
  <si>
    <t>原材料</t>
    <phoneticPr fontId="2" type="noConversion"/>
  </si>
  <si>
    <t>原材料生产商</t>
    <phoneticPr fontId="2" type="noConversion"/>
  </si>
  <si>
    <t>名称</t>
    <phoneticPr fontId="2" type="noConversion"/>
  </si>
  <si>
    <t>型号</t>
    <phoneticPr fontId="2" type="noConversion"/>
  </si>
  <si>
    <t>外协件明细</t>
    <phoneticPr fontId="2" type="noConversion"/>
  </si>
  <si>
    <t>外购件明细</t>
    <phoneticPr fontId="2" type="noConversion"/>
  </si>
  <si>
    <t>费用（元）</t>
    <phoneticPr fontId="2" type="noConversion"/>
  </si>
  <si>
    <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  <phoneticPr fontId="28" type="noConversion"/>
  </si>
  <si>
    <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  <phoneticPr fontId="28" type="noConversion"/>
  </si>
  <si>
    <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  <phoneticPr fontId="28" type="noConversion"/>
  </si>
  <si>
    <t>金额（元）</t>
    <phoneticPr fontId="2" type="noConversion"/>
  </si>
  <si>
    <r>
      <t xml:space="preserve">上年会计报表中费用总额
</t>
    </r>
    <r>
      <rPr>
        <sz val="9"/>
        <color rgb="FFFF0000"/>
        <rFont val="宋体"/>
        <family val="3"/>
        <charset val="134"/>
      </rPr>
      <t>A</t>
    </r>
    <phoneticPr fontId="2" type="noConversion"/>
  </si>
  <si>
    <t>员工数量</t>
    <phoneticPr fontId="2" type="noConversion"/>
  </si>
  <si>
    <t>分类</t>
    <phoneticPr fontId="2" type="noConversion"/>
  </si>
  <si>
    <r>
      <t xml:space="preserve">分配率(元/h)
</t>
    </r>
    <r>
      <rPr>
        <sz val="9"/>
        <color rgb="FFFF0000"/>
        <rFont val="宋体"/>
        <family val="3"/>
        <charset val="134"/>
      </rPr>
      <t>C=A/B</t>
    </r>
    <phoneticPr fontId="2" type="noConversion"/>
  </si>
  <si>
    <t>供应商 (盖章):</t>
    <phoneticPr fontId="2" type="noConversion"/>
  </si>
  <si>
    <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  <phoneticPr fontId="2" type="noConversion"/>
  </si>
  <si>
    <r>
      <t>原材料消耗量</t>
    </r>
    <r>
      <rPr>
        <sz val="10"/>
        <color indexed="10"/>
        <rFont val="宋体"/>
        <family val="3"/>
        <charset val="134"/>
        <scheme val="minor"/>
      </rPr>
      <t>C</t>
    </r>
    <phoneticPr fontId="2" type="noConversion"/>
  </si>
  <si>
    <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  <phoneticPr fontId="2" type="noConversion"/>
  </si>
  <si>
    <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</si>
  <si>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 xml:space="preserve">包装箱（或料架）数/车： </t>
    <phoneticPr fontId="2" type="noConversion"/>
  </si>
  <si>
    <t>加工明细表</t>
    <phoneticPr fontId="2" type="noConversion"/>
  </si>
  <si>
    <t>制造费率测算明细表</t>
    <phoneticPr fontId="2" type="noConversion"/>
  </si>
  <si>
    <t>说明：</t>
    <phoneticPr fontId="28" type="noConversion"/>
  </si>
  <si>
    <t>说明：</t>
    <phoneticPr fontId="2" type="noConversion"/>
  </si>
  <si>
    <t>说明：</t>
    <phoneticPr fontId="2" type="noConversion"/>
  </si>
  <si>
    <t>工序名称</t>
    <phoneticPr fontId="2" type="noConversion"/>
  </si>
  <si>
    <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  <phoneticPr fontId="2" type="noConversion"/>
  </si>
  <si>
    <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  <phoneticPr fontId="2" type="noConversion"/>
  </si>
  <si>
    <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  <phoneticPr fontId="2" type="noConversion"/>
  </si>
  <si>
    <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  <phoneticPr fontId="2" type="noConversion"/>
  </si>
  <si>
    <t>设备年生产工时不含维护、开机预热等非生产时间；</t>
    <phoneticPr fontId="28" type="noConversion"/>
  </si>
  <si>
    <t>零件图号/名称:</t>
    <phoneticPr fontId="2" type="noConversion"/>
  </si>
  <si>
    <t>车型：</t>
    <phoneticPr fontId="2" type="noConversion"/>
  </si>
  <si>
    <t>合计</t>
    <phoneticPr fontId="2" type="noConversion"/>
  </si>
  <si>
    <t>车型：</t>
    <phoneticPr fontId="2" type="noConversion"/>
  </si>
  <si>
    <t>以下不含税</t>
  </si>
  <si>
    <t>以下不含税</t>
    <phoneticPr fontId="2" type="noConversion"/>
  </si>
  <si>
    <t>直接人工费率包含直接生产人员税前工资、保险费、福利费及其它；</t>
    <phoneticPr fontId="2" type="noConversion"/>
  </si>
  <si>
    <t>管理人员</t>
    <phoneticPr fontId="2" type="noConversion"/>
  </si>
  <si>
    <t>销售人员</t>
    <phoneticPr fontId="2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</si>
  <si>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" type="noConversion"/>
  </si>
  <si>
    <t xml:space="preserve">车辆类型： </t>
    <phoneticPr fontId="2" type="noConversion"/>
  </si>
  <si>
    <t>运输距（Km）：</t>
    <phoneticPr fontId="2" type="noConversion"/>
  </si>
  <si>
    <t>车辆长宽高：</t>
    <phoneticPr fontId="2" type="noConversion"/>
  </si>
  <si>
    <r>
      <t>车辆吨位数：</t>
    </r>
    <r>
      <rPr>
        <sz val="10"/>
        <rFont val="Arial"/>
        <family val="2"/>
      </rPr>
      <t xml:space="preserve"> </t>
    </r>
    <phoneticPr fontId="2" type="noConversion"/>
  </si>
  <si>
    <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  <phoneticPr fontId="28" type="noConversion"/>
  </si>
  <si>
    <t>以下含税</t>
    <phoneticPr fontId="2" type="noConversion"/>
  </si>
  <si>
    <t>以下含税</t>
    <phoneticPr fontId="28" type="noConversion"/>
  </si>
  <si>
    <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  <phoneticPr fontId="28" type="noConversion"/>
  </si>
  <si>
    <t>间接人工费为车间管理、辅助人员的工资、福利等；</t>
    <phoneticPr fontId="2" type="noConversion"/>
  </si>
  <si>
    <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  <phoneticPr fontId="2" type="noConversion"/>
  </si>
  <si>
    <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  <phoneticPr fontId="2" type="noConversion"/>
  </si>
  <si>
    <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  <phoneticPr fontId="2" type="noConversion"/>
  </si>
  <si>
    <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  <phoneticPr fontId="2" type="noConversion"/>
  </si>
  <si>
    <t>生产人员</t>
    <phoneticPr fontId="2" type="noConversion"/>
  </si>
  <si>
    <t>直接生产人员</t>
    <phoneticPr fontId="2" type="noConversion"/>
  </si>
  <si>
    <t>车间管理、辅助人员</t>
    <phoneticPr fontId="2" type="noConversion"/>
  </si>
  <si>
    <t>采购时间</t>
    <phoneticPr fontId="2" type="noConversion"/>
  </si>
  <si>
    <t>外协时间</t>
    <phoneticPr fontId="2" type="noConversion"/>
  </si>
  <si>
    <t>泡沫</t>
    <phoneticPr fontId="2" type="noConversion"/>
  </si>
  <si>
    <r>
      <t>纸张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</si>
  <si>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塑料袋</t>
    </r>
    <r>
      <rPr>
        <sz val="10"/>
        <color indexed="8"/>
        <rFont val="Arial"/>
        <family val="2"/>
      </rPr>
      <t xml:space="preserve"> </t>
    </r>
    <phoneticPr fontId="2" type="noConversion"/>
  </si>
  <si>
    <r>
      <t>防锈油</t>
    </r>
    <r>
      <rPr>
        <sz val="10"/>
        <color indexed="8"/>
        <rFont val="Arial"/>
        <family val="2"/>
      </rPr>
      <t xml:space="preserve"> </t>
    </r>
    <phoneticPr fontId="2" type="noConversion"/>
  </si>
  <si>
    <t>防锈塑料袋</t>
    <phoneticPr fontId="2" type="noConversion"/>
  </si>
  <si>
    <t>隔板</t>
    <phoneticPr fontId="2" type="noConversion"/>
  </si>
  <si>
    <t>气泡袋</t>
    <phoneticPr fontId="2" type="noConversion"/>
  </si>
  <si>
    <r>
      <t>木材</t>
    </r>
    <r>
      <rPr>
        <sz val="10"/>
        <color indexed="8"/>
        <rFont val="Arial"/>
        <family val="2"/>
      </rPr>
      <t xml:space="preserve"> </t>
    </r>
    <phoneticPr fontId="2" type="noConversion"/>
  </si>
  <si>
    <t>标签</t>
    <phoneticPr fontId="2" type="noConversion"/>
  </si>
  <si>
    <r>
      <t xml:space="preserve">上年总工时(h/年)
</t>
    </r>
    <r>
      <rPr>
        <sz val="9"/>
        <color rgb="FFFF0000"/>
        <rFont val="宋体"/>
        <family val="3"/>
        <charset val="134"/>
      </rPr>
      <t>B</t>
    </r>
    <phoneticPr fontId="2" type="noConversion"/>
  </si>
  <si>
    <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  <phoneticPr fontId="2" type="noConversion"/>
  </si>
  <si>
    <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  <phoneticPr fontId="2" type="noConversion"/>
  </si>
  <si>
    <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  <phoneticPr fontId="2" type="noConversion"/>
  </si>
  <si>
    <t>（第7页，共8页）</t>
    <phoneticPr fontId="2" type="noConversion"/>
  </si>
  <si>
    <t>（第8页，共8页）</t>
    <phoneticPr fontId="33" type="noConversion"/>
  </si>
  <si>
    <t>（第1页，共8页）</t>
    <phoneticPr fontId="2" type="noConversion"/>
  </si>
  <si>
    <t>（第2页，共8页）</t>
    <phoneticPr fontId="2" type="noConversion"/>
  </si>
  <si>
    <t>（第3页，共8页）</t>
    <phoneticPr fontId="2" type="noConversion"/>
  </si>
  <si>
    <t>（第4页，共8页）</t>
    <phoneticPr fontId="2" type="noConversion"/>
  </si>
  <si>
    <t>（第5页，共8页）</t>
    <phoneticPr fontId="2" type="noConversion"/>
  </si>
  <si>
    <t>（第6页，共8页）</t>
    <phoneticPr fontId="2" type="noConversion"/>
  </si>
  <si>
    <t>采购时间</t>
    <phoneticPr fontId="2" type="noConversion"/>
  </si>
  <si>
    <t>SOP+1</t>
    <phoneticPr fontId="2" type="noConversion"/>
  </si>
  <si>
    <t>设备年运行其它费用</t>
    <phoneticPr fontId="28" type="noConversion"/>
  </si>
  <si>
    <t>企业员工数量信息</t>
    <phoneticPr fontId="2" type="noConversion"/>
  </si>
  <si>
    <t>当年(人)</t>
    <phoneticPr fontId="2" type="noConversion"/>
  </si>
  <si>
    <t>上年(人)</t>
    <phoneticPr fontId="2" type="noConversion"/>
  </si>
  <si>
    <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  <phoneticPr fontId="28" type="noConversion"/>
  </si>
  <si>
    <t>燃动信息</t>
    <phoneticPr fontId="28" type="noConversion"/>
  </si>
  <si>
    <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  <phoneticPr fontId="2" type="noConversion"/>
  </si>
  <si>
    <t>说明：外购、外协件采购时间应于报价填报日期接近</t>
    <phoneticPr fontId="2" type="noConversion"/>
  </si>
  <si>
    <t>说明：材料采购时间应与报价填写日期接近</t>
    <phoneticPr fontId="2" type="noConversion"/>
  </si>
  <si>
    <t>设备折旧、燃动费率、机物料消耗及维修费率具体核算过程请列明于第5页；</t>
    <phoneticPr fontId="2" type="noConversion"/>
  </si>
  <si>
    <t>机物料消耗费用、维护保养费用是针对该设备的年度总费用开支计算；</t>
    <phoneticPr fontId="28" type="noConversion"/>
  </si>
  <si>
    <t>设备功率有效输出：因设备标示额定功率均为峰值工率，实际输出一般小于该值，经调研目前行业内一般按0.7~0.9区间系数进行有效功率的核算；</t>
    <phoneticPr fontId="28" type="noConversion"/>
  </si>
  <si>
    <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  <phoneticPr fontId="28" type="noConversion"/>
  </si>
  <si>
    <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  <phoneticPr fontId="28" type="noConversion"/>
  </si>
  <si>
    <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  <phoneticPr fontId="28" type="noConversion"/>
  </si>
  <si>
    <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  <phoneticPr fontId="28" type="noConversion"/>
  </si>
  <si>
    <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  <phoneticPr fontId="28" type="noConversion"/>
  </si>
  <si>
    <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  <phoneticPr fontId="28" type="noConversion"/>
  </si>
  <si>
    <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  <phoneticPr fontId="28" type="noConversion"/>
  </si>
  <si>
    <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  <phoneticPr fontId="28" type="noConversion"/>
  </si>
  <si>
    <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  <phoneticPr fontId="28" type="noConversion"/>
  </si>
  <si>
    <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  <phoneticPr fontId="28" type="noConversion"/>
  </si>
  <si>
    <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  <phoneticPr fontId="28" type="noConversion"/>
  </si>
  <si>
    <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  <phoneticPr fontId="28" type="noConversion"/>
  </si>
  <si>
    <t>设备折旧主要是针对设备净值的剩余年限折旧，设备原值折旧一般按10-15年进行折旧，残值率一般按4-10%考虑；</t>
    <phoneticPr fontId="2" type="noConversion"/>
  </si>
  <si>
    <r>
      <t xml:space="preserve">合计金额
</t>
    </r>
    <r>
      <rPr>
        <sz val="10"/>
        <color indexed="10"/>
        <rFont val="宋体"/>
        <family val="3"/>
        <charset val="134"/>
      </rPr>
      <t>A*B</t>
    </r>
    <phoneticPr fontId="2" type="noConversion"/>
  </si>
  <si>
    <r>
      <t xml:space="preserve">合计金额
</t>
    </r>
    <r>
      <rPr>
        <sz val="10"/>
        <color indexed="10"/>
        <rFont val="宋体"/>
        <family val="3"/>
        <charset val="134"/>
      </rPr>
      <t>A*B</t>
    </r>
    <phoneticPr fontId="2" type="noConversion"/>
  </si>
  <si>
    <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  <phoneticPr fontId="2" type="noConversion"/>
  </si>
  <si>
    <t>5、汽车运输费用</t>
    <phoneticPr fontId="2" type="noConversion"/>
  </si>
  <si>
    <t>6、其它运输费</t>
    <phoneticPr fontId="2" type="noConversion"/>
  </si>
  <si>
    <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  <phoneticPr fontId="2" type="noConversion"/>
  </si>
  <si>
    <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  <phoneticPr fontId="2" type="noConversion"/>
  </si>
  <si>
    <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  <r>
      <rPr>
        <sz val="10"/>
        <rFont val="Arial"/>
        <family val="2"/>
      </rPr>
      <t/>
    </r>
    <phoneticPr fontId="2" type="noConversion"/>
  </si>
  <si>
    <t>SOP+2</t>
  </si>
  <si>
    <t>SOP+3</t>
  </si>
  <si>
    <t>保存期限：10年</t>
    <phoneticPr fontId="2" type="noConversion"/>
  </si>
  <si>
    <t>□普通■秘密□机密□绝密</t>
    <phoneticPr fontId="2" type="noConversion"/>
  </si>
  <si>
    <t>编号：QR10011-052A</t>
    <phoneticPr fontId="2" type="noConversion"/>
  </si>
  <si>
    <t>生效日期: 2018-11-7</t>
    <phoneticPr fontId="2" type="noConversion"/>
  </si>
  <si>
    <t xml:space="preserve"> </t>
    <phoneticPr fontId="2" type="noConversion"/>
  </si>
  <si>
    <t>管理费用包含行政管理人员工资福利、差旅费、办公楼折旧、修理水电费、保险等、设计研发费等；</t>
    <phoneticPr fontId="2" type="noConversion"/>
  </si>
  <si>
    <t>财务费用包含利息净支出（减利息收入）、金融机构手续费等；</t>
    <phoneticPr fontId="2" type="noConversion"/>
  </si>
  <si>
    <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  <phoneticPr fontId="2" type="noConversion"/>
  </si>
  <si>
    <t>北汽福田汽车股份有限公司采购零部件报价表</t>
    <phoneticPr fontId="2" type="noConversion"/>
  </si>
  <si>
    <r>
      <t>供应商报价联系人姓名</t>
    </r>
    <r>
      <rPr>
        <sz val="10"/>
        <rFont val="Times New Roman"/>
        <family val="1"/>
      </rPr>
      <t>:hanxiangling</t>
    </r>
    <phoneticPr fontId="4" type="noConversion"/>
  </si>
  <si>
    <t>Email :hanxiangling@bjghrc.com</t>
    <phoneticPr fontId="4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</si>
  <si>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18601235520</t>
    </r>
    <phoneticPr fontId="4" type="noConversion"/>
  </si>
  <si>
    <t>含税，增值税税率： 9 %</t>
    <phoneticPr fontId="2" type="noConversion"/>
  </si>
  <si>
    <t>增值税税率： 13 %</t>
    <phoneticPr fontId="2" type="noConversion"/>
  </si>
  <si>
    <t>含税，增值税税率：13   %</t>
    <phoneticPr fontId="2" type="noConversion"/>
  </si>
  <si>
    <t>含税，增值税税率： 13  %</t>
    <phoneticPr fontId="2" type="noConversion"/>
  </si>
  <si>
    <t>供应商名称（盖章）：北京光华荣昌汽车部件有限公司</t>
    <phoneticPr fontId="2" type="noConversion"/>
  </si>
  <si>
    <t>车型：GTL</t>
    <phoneticPr fontId="2" type="noConversion"/>
  </si>
  <si>
    <t>北京光华荣昌汽车部件有限公司</t>
    <phoneticPr fontId="2" type="noConversion"/>
  </si>
  <si>
    <t>车型</t>
    <phoneticPr fontId="2" type="noConversion"/>
  </si>
  <si>
    <t>GTL</t>
    <phoneticPr fontId="2" type="noConversion"/>
  </si>
  <si>
    <t>SHT0001576</t>
  </si>
  <si>
    <t>靠背护面总成</t>
    <phoneticPr fontId="2" type="noConversion"/>
  </si>
  <si>
    <t>主料</t>
  </si>
  <si>
    <t>TP07</t>
    <phoneticPr fontId="2" type="noConversion"/>
  </si>
  <si>
    <t>宽1500</t>
  </si>
  <si>
    <t>延米</t>
  </si>
  <si>
    <t>辅料1</t>
  </si>
  <si>
    <t>TP12</t>
    <phoneticPr fontId="2" type="noConversion"/>
  </si>
  <si>
    <t>辅料2</t>
  </si>
  <si>
    <t>OM-ZY5</t>
  </si>
  <si>
    <t>毛毡</t>
  </si>
  <si>
    <t>260g/㎡</t>
    <phoneticPr fontId="2" type="noConversion"/>
  </si>
  <si>
    <t>辅材</t>
    <phoneticPr fontId="2" type="noConversion"/>
  </si>
  <si>
    <t>坐垫护面总成</t>
    <phoneticPr fontId="2" type="noConversion"/>
  </si>
  <si>
    <t>泡沫</t>
  </si>
  <si>
    <t>聚氨酯</t>
  </si>
  <si>
    <t>KG</t>
  </si>
  <si>
    <t>SHT0001575</t>
    <phoneticPr fontId="2" type="noConversion"/>
  </si>
  <si>
    <t>SHT0000490</t>
    <phoneticPr fontId="2" type="noConversion"/>
  </si>
  <si>
    <t>罩壳、手柄总成</t>
  </si>
  <si>
    <t>/</t>
  </si>
  <si>
    <t>/</t>
    <phoneticPr fontId="2" type="noConversion"/>
  </si>
  <si>
    <t>发泡</t>
  </si>
  <si>
    <t>发泡机</t>
  </si>
  <si>
    <t xml:space="preserve">KM四组份发泡机 </t>
  </si>
  <si>
    <t>组装、包装、入库</t>
  </si>
  <si>
    <t>组装线/检具</t>
  </si>
  <si>
    <t>21m*1.1m/GR-Aumark-CF-01</t>
  </si>
  <si>
    <t>裁剪</t>
    <phoneticPr fontId="2" type="noConversion"/>
  </si>
  <si>
    <t>裁床</t>
    <phoneticPr fontId="2" type="noConversion"/>
  </si>
  <si>
    <t>缝纫</t>
    <phoneticPr fontId="28" type="noConversion"/>
  </si>
  <si>
    <t>缝纫机</t>
    <phoneticPr fontId="2" type="noConversion"/>
  </si>
  <si>
    <t>天津</t>
  </si>
  <si>
    <t>怀柔</t>
  </si>
  <si>
    <t>9.6*2.3*2.3</t>
    <phoneticPr fontId="2" type="noConversion"/>
  </si>
  <si>
    <t>H468100000053</t>
    <phoneticPr fontId="2" type="noConversion"/>
  </si>
  <si>
    <t>副驾驶员座椅总成</t>
    <phoneticPr fontId="2" type="noConversion"/>
  </si>
  <si>
    <t>H468100000053/副驾驶员座椅总成</t>
    <phoneticPr fontId="2" type="noConversion"/>
  </si>
  <si>
    <t>调角器总成</t>
  </si>
  <si>
    <t>背骨架总成</t>
  </si>
  <si>
    <t>安全带总成</t>
  </si>
  <si>
    <t>座盆总成</t>
  </si>
  <si>
    <t>座垫底部护板</t>
  </si>
  <si>
    <t>底座总成</t>
  </si>
  <si>
    <t>座框总成</t>
  </si>
  <si>
    <t>标准件及其他</t>
    <phoneticPr fontId="2" type="noConversion"/>
  </si>
  <si>
    <t>SHT0000830</t>
  </si>
  <si>
    <t>SHT0000532</t>
  </si>
  <si>
    <t>SHT0000536</t>
  </si>
  <si>
    <t>SHT0000538</t>
  </si>
  <si>
    <t>SHT0000540</t>
  </si>
  <si>
    <t>SHT0000542</t>
  </si>
  <si>
    <t>SHT0000544</t>
  </si>
  <si>
    <t>靠背左侧主板</t>
  </si>
  <si>
    <t>靠背右侧主板</t>
  </si>
  <si>
    <t>安全带悬置安装板</t>
  </si>
  <si>
    <t>靠背总成</t>
  </si>
  <si>
    <t>管架总成</t>
  </si>
  <si>
    <t>副司机靠背总成</t>
  </si>
  <si>
    <t>副司机管架总成</t>
  </si>
  <si>
    <t>副司机安全带总成</t>
  </si>
  <si>
    <t>H5-6802110</t>
    <phoneticPr fontId="28" type="noConversion"/>
  </si>
  <si>
    <t>H5-6802112</t>
    <phoneticPr fontId="28" type="noConversion"/>
  </si>
  <si>
    <t>H5-6802151</t>
    <phoneticPr fontId="28" type="noConversion"/>
  </si>
  <si>
    <t>373*135*2.0</t>
    <phoneticPr fontId="28" type="noConversion"/>
  </si>
  <si>
    <t>197*120*3</t>
    <phoneticPr fontId="28" type="noConversion"/>
  </si>
  <si>
    <t>SPFH590</t>
    <phoneticPr fontId="28" type="noConversion"/>
  </si>
  <si>
    <t>SPHC</t>
    <phoneticPr fontId="28" type="noConversion"/>
  </si>
  <si>
    <t>发泡</t>
    <phoneticPr fontId="28" type="noConversion"/>
  </si>
  <si>
    <t>德国进口发泡机附属生产线</t>
    <phoneticPr fontId="2" type="noConversion"/>
  </si>
  <si>
    <t>裁剪</t>
    <phoneticPr fontId="28" type="noConversion"/>
  </si>
  <si>
    <t>缝纫</t>
    <phoneticPr fontId="28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</si>
  <si>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" type="noConversion"/>
  </si>
  <si>
    <t>海菱GC0398-1D</t>
  </si>
  <si>
    <t>组装</t>
    <phoneticPr fontId="28" type="noConversion"/>
  </si>
  <si>
    <t>零件图号/名称：H468100000053/副驾驶员座椅总成</t>
    <phoneticPr fontId="2" type="noConversion"/>
  </si>
  <si>
    <t>填表日期：2020.9.9</t>
    <phoneticPr fontId="2" type="noConversion"/>
  </si>
  <si>
    <t>报价填写日期:  2020.9.9</t>
    <phoneticPr fontId="2" type="noConversion"/>
  </si>
  <si>
    <t>报价填写日期: 2020.9.9</t>
    <phoneticPr fontId="2" type="noConversion"/>
  </si>
  <si>
    <t>报价中未包含开发费和实验费分摊，开发费50138元，实验费55000元，合计105138元，按照50000件分摊，每件2.1元。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</si>
</sst>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  <numFmt numFmtId="177" formatCode="_ &quot;￥&quot;* #,##0.00_ ;_ &quot;￥&quot;* \-#,##0.00_ ;_ &quot;￥&quot;* &quot;-&quot;??_ ;_ @_ "/>
    <numFmt numFmtId="178" formatCode="0.00_ "/>
    <numFmt numFmtId="179" formatCode="0.0000_ "/>
    <numFmt numFmtId="180" formatCode="0_ "/>
    <numFmt numFmtId="181" formatCode="#,##0.00_ ;\-#,##0.00\ "/>
    <numFmt numFmtId="182" formatCode="#,##0.00_ "/>
    <numFmt numFmtId="183" formatCode="#,##0.0000_ ;\-#,##0.0000\ "/>
    <numFmt numFmtId="184" formatCode="0.000_ "/>
    <numFmt numFmtId="185" formatCode="0.0"/>
    <numFmt numFmtId="186" formatCode="0.00_);[Red]\(0.00\)"/>
    <numFmt numFmtId="187" formatCode="_ * #,##0.00_ ;_ * \-#,##0.00_ ;_ * &quot;-&quot;_ ;_ @_ "/>
    <numFmt numFmtId="188" formatCode="#,##0.000_);[Red]\(#,##0.000\)"/>
  </numFmts>
  <fonts count="65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b/>
      <sz val="11"/>
      <name val="Arial"/>
      <family val="2"/>
    </font>
    <font>
      <sz val="10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Times New Roman"/>
      <family val="1"/>
    </font>
    <font>
      <sz val="10.5"/>
      <name val="宋体"/>
      <family val="3"/>
      <charset val="134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color indexed="81"/>
      <name val="Tahoma"/>
      <family val="2"/>
    </font>
    <font>
      <sz val="16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0"/>
      <color rgb="FF0000CC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b/>
      <sz val="9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2"/>
      <color indexed="24"/>
      <name val="Arial"/>
      <family val="2"/>
    </font>
    <font>
      <sz val="10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5" fillId="0" borderId="0"/>
    <xf numFmtId="0" fontId="22" fillId="0" borderId="0">
      <alignment vertical="top"/>
    </xf>
    <xf numFmtId="9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/>
    <xf numFmtId="0" fontId="8" fillId="0" borderId="0"/>
    <xf numFmtId="0" fontId="5" fillId="0" borderId="0">
      <alignment vertical="center"/>
    </xf>
    <xf numFmtId="0" fontId="22" fillId="0" borderId="0">
      <alignment vertical="top"/>
    </xf>
    <xf numFmtId="0" fontId="3" fillId="0" borderId="0">
      <alignment vertical="center"/>
    </xf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7" fillId="11" borderId="0" applyNumberFormat="0" applyBorder="0" applyAlignment="0" applyProtection="0">
      <alignment vertical="center"/>
    </xf>
    <xf numFmtId="0" fontId="58" fillId="10" borderId="0" applyNumberFormat="0" applyBorder="0" applyAlignment="0" applyProtection="0">
      <alignment vertical="center"/>
    </xf>
    <xf numFmtId="43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0" fontId="63" fillId="0" borderId="0"/>
  </cellStyleXfs>
  <cellXfs count="385">
    <xf numFmtId="0" fontId="0" fillId="0" borderId="0" xfId="0">
      <alignment vertical="center"/>
    </xf>
    <xf numFmtId="0" fontId="0" fillId="0" borderId="0" xfId="0" applyBorder="1">
      <alignment vertical="center"/>
    </xf>
    <xf numFmtId="0" fontId="8" fillId="0" borderId="1" xfId="4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0" borderId="1" xfId="4" applyFont="1" applyBorder="1" applyAlignment="1">
      <alignment horizontal="center" vertical="center" wrapText="1"/>
    </xf>
    <xf numFmtId="178" fontId="13" fillId="0" borderId="0" xfId="4" applyNumberFormat="1" applyFont="1" applyFill="1" applyBorder="1" applyAlignment="1">
      <alignment vertical="center" wrapText="1"/>
    </xf>
    <xf numFmtId="0" fontId="20" fillId="2" borderId="5" xfId="6" applyFont="1" applyFill="1" applyBorder="1" applyAlignment="1">
      <alignment horizontal="center" vertical="center" wrapText="1"/>
    </xf>
    <xf numFmtId="0" fontId="0" fillId="0" borderId="0" xfId="0" applyBorder="1" applyAlignment="1"/>
    <xf numFmtId="0" fontId="18" fillId="2" borderId="9" xfId="6" applyFont="1" applyFill="1" applyBorder="1" applyAlignment="1">
      <alignment horizontal="left" vertical="center"/>
    </xf>
    <xf numFmtId="0" fontId="19" fillId="2" borderId="10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horizontal="left" vertical="center"/>
    </xf>
    <xf numFmtId="0" fontId="22" fillId="2" borderId="0" xfId="6" applyFont="1" applyFill="1" applyBorder="1" applyAlignment="1">
      <alignment vertical="center"/>
    </xf>
    <xf numFmtId="0" fontId="0" fillId="0" borderId="11" xfId="0" applyBorder="1" applyAlignment="1"/>
    <xf numFmtId="0" fontId="0" fillId="0" borderId="0" xfId="8" applyFont="1" applyAlignment="1">
      <alignment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27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2" fillId="0" borderId="0" xfId="0" applyFont="1" applyAlignment="1">
      <alignment vertical="center"/>
    </xf>
    <xf numFmtId="0" fontId="26" fillId="0" borderId="0" xfId="0" applyFo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19" fillId="2" borderId="6" xfId="6" applyFont="1" applyFill="1" applyBorder="1" applyAlignment="1">
      <alignment horizontal="center" vertical="center" wrapText="1"/>
    </xf>
    <xf numFmtId="180" fontId="6" fillId="0" borderId="1" xfId="2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0" fillId="0" borderId="0" xfId="0" applyAlignment="1">
      <alignment vertical="center"/>
    </xf>
    <xf numFmtId="0" fontId="22" fillId="2" borderId="5" xfId="6" applyFont="1" applyFill="1" applyBorder="1" applyAlignment="1">
      <alignment horizontal="center" vertical="center"/>
    </xf>
    <xf numFmtId="0" fontId="22" fillId="2" borderId="8" xfId="6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5" borderId="1" xfId="0" applyFont="1" applyFill="1" applyBorder="1" applyAlignment="1">
      <alignment horizontal="left" vertical="center"/>
    </xf>
    <xf numFmtId="0" fontId="27" fillId="5" borderId="1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0" fontId="6" fillId="2" borderId="1" xfId="7" applyFont="1" applyFill="1" applyBorder="1" applyAlignment="1" applyProtection="1">
      <alignment horizontal="center" vertical="center"/>
      <protection locked="0"/>
    </xf>
    <xf numFmtId="0" fontId="20" fillId="2" borderId="1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/>
    </xf>
    <xf numFmtId="0" fontId="22" fillId="2" borderId="6" xfId="6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0" fontId="26" fillId="0" borderId="0" xfId="8" applyFont="1" applyAlignment="1">
      <alignment vertical="center" wrapText="1"/>
    </xf>
    <xf numFmtId="0" fontId="45" fillId="0" borderId="1" xfId="8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44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6" fillId="0" borderId="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vertical="center"/>
    </xf>
    <xf numFmtId="0" fontId="11" fillId="0" borderId="0" xfId="4" applyFont="1" applyFill="1" applyBorder="1" applyAlignment="1">
      <alignment horizontal="right" vertical="center"/>
    </xf>
    <xf numFmtId="0" fontId="28" fillId="0" borderId="1" xfId="5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vertical="center" wrapText="1"/>
    </xf>
    <xf numFmtId="0" fontId="0" fillId="0" borderId="0" xfId="8" applyFont="1" applyBorder="1" applyAlignment="1">
      <alignment vertical="center" wrapText="1"/>
    </xf>
    <xf numFmtId="0" fontId="45" fillId="0" borderId="1" xfId="8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34" fillId="0" borderId="1" xfId="4" applyFont="1" applyFill="1" applyBorder="1" applyAlignment="1">
      <alignment vertical="center" wrapText="1"/>
    </xf>
    <xf numFmtId="0" fontId="34" fillId="0" borderId="1" xfId="4" applyFont="1" applyFill="1" applyBorder="1" applyAlignment="1">
      <alignment horizontal="center" vertical="center"/>
    </xf>
    <xf numFmtId="2" fontId="34" fillId="0" borderId="1" xfId="4" applyNumberFormat="1" applyFont="1" applyFill="1" applyBorder="1" applyAlignment="1">
      <alignment horizontal="center" vertical="center" wrapText="1"/>
    </xf>
    <xf numFmtId="9" fontId="34" fillId="0" borderId="1" xfId="3" applyFont="1" applyFill="1" applyBorder="1" applyAlignment="1">
      <alignment horizontal="center" vertical="center" wrapText="1"/>
    </xf>
    <xf numFmtId="0" fontId="45" fillId="0" borderId="0" xfId="8" applyFont="1" applyBorder="1" applyAlignment="1">
      <alignment horizontal="center" vertical="center" wrapText="1"/>
    </xf>
    <xf numFmtId="0" fontId="15" fillId="2" borderId="0" xfId="6" applyFont="1" applyFill="1" applyBorder="1" applyAlignment="1">
      <alignment horizontal="center" vertical="center"/>
    </xf>
    <xf numFmtId="0" fontId="6" fillId="0" borderId="1" xfId="9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53" fillId="0" borderId="0" xfId="0" applyFont="1">
      <alignment vertical="center"/>
    </xf>
    <xf numFmtId="0" fontId="54" fillId="0" borderId="0" xfId="0" applyFont="1" applyAlignment="1">
      <alignment horizontal="left" vertical="center" readingOrder="1"/>
    </xf>
    <xf numFmtId="0" fontId="45" fillId="0" borderId="0" xfId="8" applyFont="1" applyBorder="1" applyAlignment="1">
      <alignment vertical="center"/>
    </xf>
    <xf numFmtId="0" fontId="55" fillId="0" borderId="0" xfId="8" applyFont="1" applyBorder="1" applyAlignment="1">
      <alignment vertical="center" wrapText="1"/>
    </xf>
    <xf numFmtId="0" fontId="27" fillId="0" borderId="5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48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center" vertical="center"/>
    </xf>
    <xf numFmtId="178" fontId="48" fillId="7" borderId="1" xfId="4" applyNumberFormat="1" applyFont="1" applyFill="1" applyBorder="1" applyAlignment="1">
      <alignment horizontal="center" vertical="center" wrapText="1"/>
    </xf>
    <xf numFmtId="178" fontId="8" fillId="3" borderId="1" xfId="4" applyNumberFormat="1" applyFont="1" applyFill="1" applyBorder="1" applyAlignment="1">
      <alignment horizontal="center" vertical="center" wrapText="1"/>
    </xf>
    <xf numFmtId="178" fontId="11" fillId="7" borderId="1" xfId="4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/>
    </xf>
    <xf numFmtId="0" fontId="53" fillId="0" borderId="1" xfId="0" applyFont="1" applyBorder="1" applyAlignment="1">
      <alignment vertical="center"/>
    </xf>
    <xf numFmtId="0" fontId="48" fillId="0" borderId="1" xfId="4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2" fontId="37" fillId="7" borderId="1" xfId="0" applyNumberFormat="1" applyFont="1" applyFill="1" applyBorder="1" applyAlignment="1">
      <alignment horizontal="left" vertical="center"/>
    </xf>
    <xf numFmtId="1" fontId="37" fillId="7" borderId="1" xfId="0" applyNumberFormat="1" applyFont="1" applyFill="1" applyBorder="1" applyAlignment="1">
      <alignment horizontal="center" vertical="center"/>
    </xf>
    <xf numFmtId="178" fontId="37" fillId="7" borderId="1" xfId="0" applyNumberFormat="1" applyFont="1" applyFill="1" applyBorder="1" applyAlignment="1">
      <alignment horizontal="center" vertical="center"/>
    </xf>
    <xf numFmtId="0" fontId="12" fillId="2" borderId="1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left" vertical="center"/>
    </xf>
    <xf numFmtId="0" fontId="8" fillId="2" borderId="1" xfId="4" applyFont="1" applyFill="1" applyBorder="1" applyAlignment="1">
      <alignment vertical="center" wrapText="1"/>
    </xf>
    <xf numFmtId="0" fontId="8" fillId="2" borderId="1" xfId="4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Border="1">
      <alignment vertical="center"/>
    </xf>
    <xf numFmtId="0" fontId="37" fillId="0" borderId="14" xfId="0" applyFont="1" applyBorder="1" applyAlignment="1">
      <alignment vertical="center"/>
    </xf>
    <xf numFmtId="0" fontId="48" fillId="3" borderId="2" xfId="0" applyFont="1" applyFill="1" applyBorder="1" applyAlignment="1">
      <alignment vertical="center"/>
    </xf>
    <xf numFmtId="0" fontId="48" fillId="3" borderId="3" xfId="0" applyFont="1" applyFill="1" applyBorder="1" applyAlignment="1">
      <alignment vertical="center"/>
    </xf>
    <xf numFmtId="0" fontId="44" fillId="0" borderId="1" xfId="0" applyFont="1" applyFill="1" applyBorder="1" applyAlignment="1">
      <alignment horizontal="center" vertical="center"/>
    </xf>
    <xf numFmtId="0" fontId="18" fillId="2" borderId="12" xfId="6" applyFont="1" applyFill="1" applyBorder="1" applyAlignment="1">
      <alignment horizontal="left" vertical="center"/>
    </xf>
    <xf numFmtId="0" fontId="8" fillId="2" borderId="0" xfId="6" applyFont="1" applyFill="1" applyBorder="1" applyAlignment="1">
      <alignment vertical="center"/>
    </xf>
    <xf numFmtId="0" fontId="19" fillId="2" borderId="0" xfId="6" applyFont="1" applyFill="1" applyBorder="1" applyAlignment="1">
      <alignment horizontal="left" vertical="center"/>
    </xf>
    <xf numFmtId="0" fontId="19" fillId="2" borderId="0" xfId="6" applyFont="1" applyFill="1" applyBorder="1" applyAlignment="1">
      <alignment vertical="center"/>
    </xf>
    <xf numFmtId="0" fontId="18" fillId="2" borderId="10" xfId="6" applyFont="1" applyFill="1" applyBorder="1" applyAlignment="1">
      <alignment horizontal="left" vertical="center"/>
    </xf>
    <xf numFmtId="0" fontId="19" fillId="2" borderId="16" xfId="6" applyFont="1" applyFill="1" applyBorder="1" applyAlignment="1">
      <alignment horizontal="left" vertical="center"/>
    </xf>
    <xf numFmtId="0" fontId="48" fillId="3" borderId="1" xfId="0" applyFont="1" applyFill="1" applyBorder="1" applyAlignment="1">
      <alignment vertical="center"/>
    </xf>
    <xf numFmtId="0" fontId="15" fillId="0" borderId="0" xfId="6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3" fontId="19" fillId="7" borderId="1" xfId="6" applyNumberFormat="1" applyFont="1" applyFill="1" applyBorder="1" applyAlignment="1">
      <alignment horizontal="center" vertical="center"/>
    </xf>
    <xf numFmtId="178" fontId="6" fillId="7" borderId="1" xfId="0" applyNumberFormat="1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1" xfId="8" applyFont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center" vertical="center" wrapText="1"/>
    </xf>
    <xf numFmtId="57" fontId="34" fillId="0" borderId="1" xfId="4" applyNumberFormat="1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/>
    </xf>
    <xf numFmtId="178" fontId="35" fillId="0" borderId="17" xfId="0" applyNumberFormat="1" applyFont="1" applyFill="1" applyBorder="1" applyAlignment="1">
      <alignment horizontal="center" vertical="center"/>
    </xf>
    <xf numFmtId="184" fontId="35" fillId="0" borderId="17" xfId="0" applyNumberFormat="1" applyFont="1" applyFill="1" applyBorder="1" applyAlignment="1">
      <alignment horizontal="center" vertical="center"/>
    </xf>
    <xf numFmtId="2" fontId="35" fillId="0" borderId="17" xfId="0" applyNumberFormat="1" applyFont="1" applyFill="1" applyBorder="1" applyAlignment="1">
      <alignment horizontal="center" vertical="center"/>
    </xf>
    <xf numFmtId="185" fontId="34" fillId="0" borderId="1" xfId="4" applyNumberFormat="1" applyFont="1" applyFill="1" applyBorder="1" applyAlignment="1">
      <alignment horizontal="center" vertical="center" wrapText="1"/>
    </xf>
    <xf numFmtId="9" fontId="48" fillId="7" borderId="1" xfId="3" applyFont="1" applyFill="1" applyBorder="1" applyAlignment="1">
      <alignment horizontal="center" vertical="center" wrapText="1"/>
    </xf>
    <xf numFmtId="0" fontId="34" fillId="0" borderId="1" xfId="4" applyFont="1" applyBorder="1" applyAlignment="1">
      <alignment horizontal="center" vertical="center" wrapText="1"/>
    </xf>
    <xf numFmtId="185" fontId="34" fillId="0" borderId="1" xfId="4" applyNumberFormat="1" applyFont="1" applyBorder="1" applyAlignment="1">
      <alignment horizontal="center" vertical="center" wrapText="1"/>
    </xf>
    <xf numFmtId="178" fontId="34" fillId="3" borderId="1" xfId="4" applyNumberFormat="1" applyFont="1" applyFill="1" applyBorder="1" applyAlignment="1">
      <alignment horizontal="center" vertical="center" wrapText="1"/>
    </xf>
    <xf numFmtId="0" fontId="34" fillId="2" borderId="1" xfId="4" applyFont="1" applyFill="1" applyBorder="1" applyAlignment="1">
      <alignment vertical="top" wrapText="1"/>
    </xf>
    <xf numFmtId="1" fontId="45" fillId="0" borderId="1" xfId="0" applyNumberFormat="1" applyFont="1" applyBorder="1" applyAlignment="1">
      <alignment horizontal="center" vertical="center"/>
    </xf>
    <xf numFmtId="183" fontId="22" fillId="8" borderId="7" xfId="6" applyNumberFormat="1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34" fillId="0" borderId="1" xfId="4" applyFont="1" applyFill="1" applyBorder="1" applyAlignment="1">
      <alignment horizontal="center" vertical="center" wrapText="1"/>
    </xf>
    <xf numFmtId="0" fontId="53" fillId="0" borderId="2" xfId="0" applyFont="1" applyBorder="1" applyAlignment="1">
      <alignment vertical="center"/>
    </xf>
    <xf numFmtId="0" fontId="45" fillId="0" borderId="2" xfId="0" applyFont="1" applyBorder="1" applyAlignment="1">
      <alignment vertical="center"/>
    </xf>
    <xf numFmtId="0" fontId="45" fillId="0" borderId="4" xfId="0" applyFont="1" applyBorder="1" applyAlignment="1">
      <alignment vertical="center"/>
    </xf>
    <xf numFmtId="185" fontId="45" fillId="0" borderId="1" xfId="0" applyNumberFormat="1" applyFont="1" applyBorder="1" applyAlignment="1">
      <alignment horizontal="center" vertical="center"/>
    </xf>
    <xf numFmtId="9" fontId="45" fillId="0" borderId="1" xfId="0" applyNumberFormat="1" applyFont="1" applyBorder="1" applyAlignment="1">
      <alignment horizontal="center" vertical="center"/>
    </xf>
    <xf numFmtId="0" fontId="45" fillId="0" borderId="2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48" fillId="0" borderId="0" xfId="4" applyFont="1" applyFill="1" applyBorder="1" applyAlignment="1">
      <alignment horizontal="center" vertical="center"/>
    </xf>
    <xf numFmtId="0" fontId="34" fillId="0" borderId="0" xfId="4" applyFont="1" applyFill="1" applyBorder="1" applyAlignment="1">
      <alignment horizontal="center" vertical="center" wrapText="1"/>
    </xf>
    <xf numFmtId="0" fontId="34" fillId="0" borderId="0" xfId="4" applyFont="1" applyFill="1" applyBorder="1" applyAlignment="1">
      <alignment vertical="center" wrapText="1"/>
    </xf>
    <xf numFmtId="0" fontId="34" fillId="0" borderId="0" xfId="4" applyFont="1" applyFill="1" applyBorder="1" applyAlignment="1">
      <alignment horizontal="center" vertical="center"/>
    </xf>
    <xf numFmtId="0" fontId="48" fillId="0" borderId="0" xfId="4" applyFont="1" applyFill="1" applyBorder="1" applyAlignment="1">
      <alignment horizontal="center" vertical="center" wrapText="1"/>
    </xf>
    <xf numFmtId="0" fontId="34" fillId="0" borderId="0" xfId="4" applyFont="1" applyFill="1" applyBorder="1" applyAlignment="1">
      <alignment vertical="center"/>
    </xf>
    <xf numFmtId="178" fontId="48" fillId="0" borderId="0" xfId="4" applyNumberFormat="1" applyFont="1" applyFill="1" applyBorder="1" applyAlignment="1">
      <alignment horizontal="center" vertical="center" wrapText="1"/>
    </xf>
    <xf numFmtId="9" fontId="48" fillId="0" borderId="0" xfId="3" applyFont="1" applyFill="1" applyBorder="1" applyAlignment="1">
      <alignment horizontal="center" vertical="center" wrapText="1"/>
    </xf>
    <xf numFmtId="0" fontId="27" fillId="0" borderId="1" xfId="0" applyFont="1" applyFill="1" applyBorder="1">
      <alignment vertical="center"/>
    </xf>
    <xf numFmtId="2" fontId="45" fillId="0" borderId="1" xfId="8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8" fillId="2" borderId="1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11" fillId="0" borderId="1" xfId="4" applyFont="1" applyFill="1" applyBorder="1" applyAlignment="1">
      <alignment horizontal="right" vertical="center"/>
    </xf>
    <xf numFmtId="0" fontId="34" fillId="0" borderId="1" xfId="5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2" fontId="6" fillId="4" borderId="1" xfId="7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7" applyNumberFormat="1" applyFont="1" applyFill="1" applyBorder="1" applyAlignment="1" applyProtection="1">
      <alignment horizontal="center" vertical="center"/>
      <protection locked="0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2" fontId="6" fillId="2" borderId="1" xfId="7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0" fontId="12" fillId="5" borderId="1" xfId="7" applyFont="1" applyFill="1" applyBorder="1" applyAlignment="1" applyProtection="1">
      <alignment horizontal="left" vertical="center"/>
      <protection locked="0"/>
    </xf>
    <xf numFmtId="0" fontId="12" fillId="2" borderId="1" xfId="7" applyFont="1" applyFill="1" applyBorder="1" applyAlignment="1" applyProtection="1">
      <alignment horizontal="left" vertical="center"/>
      <protection locked="0"/>
    </xf>
    <xf numFmtId="0" fontId="12" fillId="2" borderId="1" xfId="7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>
      <alignment horizontal="left" vertical="center" wrapText="1"/>
    </xf>
    <xf numFmtId="0" fontId="26" fillId="0" borderId="1" xfId="0" applyFont="1" applyBorder="1">
      <alignment vertical="center"/>
    </xf>
    <xf numFmtId="0" fontId="2" fillId="2" borderId="1" xfId="7" applyFont="1" applyFill="1" applyBorder="1" applyAlignment="1" applyProtection="1">
      <alignment vertical="center"/>
      <protection locked="0"/>
    </xf>
    <xf numFmtId="0" fontId="34" fillId="0" borderId="1" xfId="4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86" fontId="34" fillId="0" borderId="1" xfId="4" applyNumberFormat="1" applyFont="1" applyFill="1" applyBorder="1" applyAlignment="1">
      <alignment horizontal="center" vertical="center" wrapText="1"/>
    </xf>
    <xf numFmtId="43" fontId="6" fillId="2" borderId="1" xfId="14" applyFont="1" applyFill="1" applyBorder="1" applyAlignment="1">
      <alignment horizontal="center" vertical="center"/>
    </xf>
    <xf numFmtId="186" fontId="34" fillId="0" borderId="1" xfId="4" applyNumberFormat="1" applyFont="1" applyBorder="1" applyAlignment="1">
      <alignment horizontal="center" vertical="center" wrapText="1"/>
    </xf>
    <xf numFmtId="187" fontId="6" fillId="2" borderId="1" xfId="15" applyNumberFormat="1" applyFont="1" applyFill="1" applyBorder="1" applyAlignment="1">
      <alignment horizontal="center" vertical="center"/>
    </xf>
    <xf numFmtId="2" fontId="62" fillId="0" borderId="1" xfId="0" applyNumberFormat="1" applyFont="1" applyBorder="1" applyAlignment="1">
      <alignment horizontal="center" vertical="center"/>
    </xf>
    <xf numFmtId="9" fontId="45" fillId="0" borderId="1" xfId="3" applyNumberFormat="1" applyFont="1" applyBorder="1" applyAlignment="1">
      <alignment horizontal="center" vertical="center" wrapText="1"/>
    </xf>
    <xf numFmtId="0" fontId="22" fillId="7" borderId="6" xfId="6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0" fontId="6" fillId="0" borderId="17" xfId="16" applyNumberFormat="1" applyFont="1" applyFill="1" applyBorder="1" applyAlignment="1" applyProtection="1">
      <alignment horizontal="center" vertical="center"/>
      <protection locked="0"/>
    </xf>
    <xf numFmtId="0" fontId="27" fillId="3" borderId="1" xfId="0" applyFont="1" applyFill="1" applyBorder="1" applyAlignment="1">
      <alignment horizontal="center" vertical="center"/>
    </xf>
    <xf numFmtId="188" fontId="2" fillId="0" borderId="17" xfId="16" applyNumberFormat="1" applyFont="1" applyFill="1" applyBorder="1" applyAlignment="1" applyProtection="1">
      <alignment horizontal="center" vertical="center"/>
      <protection locked="0"/>
    </xf>
    <xf numFmtId="38" fontId="2" fillId="0" borderId="17" xfId="16" applyNumberFormat="1" applyFont="1" applyFill="1" applyBorder="1" applyAlignment="1" applyProtection="1">
      <alignment horizontal="center" vertical="center"/>
      <protection locked="0"/>
    </xf>
    <xf numFmtId="0" fontId="6" fillId="0" borderId="1" xfId="4" applyFont="1" applyFill="1" applyBorder="1" applyAlignment="1">
      <alignment horizontal="center" vertical="center"/>
    </xf>
    <xf numFmtId="188" fontId="2" fillId="3" borderId="17" xfId="16" applyNumberFormat="1" applyFont="1" applyFill="1" applyBorder="1" applyAlignment="1" applyProtection="1">
      <alignment horizontal="center" vertical="center"/>
      <protection locked="0"/>
    </xf>
    <xf numFmtId="38" fontId="2" fillId="3" borderId="17" xfId="16" applyNumberFormat="1" applyFont="1" applyFill="1" applyBorder="1" applyAlignment="1" applyProtection="1">
      <alignment horizontal="center" vertical="center"/>
      <protection locked="0"/>
    </xf>
    <xf numFmtId="40" fontId="6" fillId="3" borderId="17" xfId="1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43" fontId="6" fillId="0" borderId="1" xfId="14" applyFont="1" applyFill="1" applyBorder="1" applyAlignment="1">
      <alignment horizontal="center" vertical="center" wrapText="1"/>
    </xf>
    <xf numFmtId="0" fontId="45" fillId="0" borderId="1" xfId="0" applyFont="1" applyBorder="1" applyAlignment="1">
      <alignment vertical="center"/>
    </xf>
    <xf numFmtId="0" fontId="64" fillId="0" borderId="1" xfId="0" applyFont="1" applyFill="1" applyBorder="1" applyAlignment="1" applyProtection="1">
      <alignment vertical="center"/>
      <protection locked="0"/>
    </xf>
    <xf numFmtId="43" fontId="6" fillId="0" borderId="1" xfId="14" applyFont="1" applyFill="1" applyBorder="1" applyAlignment="1">
      <alignment horizontal="center" vertical="center"/>
    </xf>
    <xf numFmtId="43" fontId="45" fillId="0" borderId="1" xfId="14" applyFont="1" applyBorder="1" applyAlignment="1">
      <alignment vertical="center"/>
    </xf>
    <xf numFmtId="43" fontId="6" fillId="0" borderId="1" xfId="14" applyFont="1" applyBorder="1" applyAlignment="1">
      <alignment horizontal="center" vertical="center"/>
    </xf>
    <xf numFmtId="0" fontId="12" fillId="5" borderId="1" xfId="7" applyFont="1" applyFill="1" applyBorder="1" applyAlignment="1" applyProtection="1">
      <alignment horizontal="left" vertical="center"/>
      <protection locked="0"/>
    </xf>
    <xf numFmtId="1" fontId="12" fillId="5" borderId="1" xfId="7" applyNumberFormat="1" applyFont="1" applyFill="1" applyBorder="1" applyAlignment="1" applyProtection="1">
      <alignment horizontal="center" vertical="center"/>
      <protection locked="0"/>
    </xf>
    <xf numFmtId="0" fontId="12" fillId="5" borderId="1" xfId="7" applyFont="1" applyFill="1" applyBorder="1" applyAlignment="1" applyProtection="1">
      <alignment horizontal="center" vertical="center"/>
      <protection locked="0"/>
    </xf>
    <xf numFmtId="0" fontId="12" fillId="0" borderId="1" xfId="7" applyFont="1" applyFill="1" applyBorder="1" applyAlignment="1" applyProtection="1">
      <alignment horizontal="left" vertical="center"/>
      <protection locked="0"/>
    </xf>
    <xf numFmtId="0" fontId="12" fillId="2" borderId="1" xfId="7" applyFont="1" applyFill="1" applyBorder="1" applyAlignment="1" applyProtection="1">
      <alignment horizontal="left" vertical="center"/>
      <protection locked="0"/>
    </xf>
    <xf numFmtId="0" fontId="6" fillId="4" borderId="1" xfId="7" applyFont="1" applyFill="1" applyBorder="1" applyAlignment="1" applyProtection="1">
      <alignment horizontal="left" vertical="center" wrapText="1"/>
      <protection locked="0"/>
    </xf>
    <xf numFmtId="0" fontId="6" fillId="0" borderId="1" xfId="7" applyFont="1" applyFill="1" applyBorder="1" applyAlignment="1" applyProtection="1">
      <alignment horizontal="center" vertical="center" wrapText="1"/>
      <protection locked="0"/>
    </xf>
    <xf numFmtId="9" fontId="27" fillId="0" borderId="1" xfId="3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9" fontId="27" fillId="4" borderId="1" xfId="3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3" xfId="7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6" fillId="0" borderId="1" xfId="7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48" fillId="0" borderId="1" xfId="4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34" fillId="0" borderId="1" xfId="4" applyFont="1" applyFill="1" applyBorder="1" applyAlignment="1">
      <alignment horizontal="center" vertical="center" wrapText="1"/>
    </xf>
    <xf numFmtId="0" fontId="34" fillId="0" borderId="7" xfId="4" applyFont="1" applyFill="1" applyBorder="1" applyAlignment="1">
      <alignment horizontal="center" vertical="center" wrapText="1"/>
    </xf>
    <xf numFmtId="0" fontId="34" fillId="0" borderId="19" xfId="4" applyFont="1" applyFill="1" applyBorder="1" applyAlignment="1">
      <alignment horizontal="center" vertical="center" wrapText="1"/>
    </xf>
    <xf numFmtId="0" fontId="34" fillId="0" borderId="17" xfId="4" applyFont="1" applyFill="1" applyBorder="1" applyAlignment="1">
      <alignment horizontal="center" vertical="center" wrapText="1"/>
    </xf>
    <xf numFmtId="0" fontId="47" fillId="0" borderId="1" xfId="4" applyFont="1" applyFill="1" applyBorder="1" applyAlignment="1">
      <alignment horizontal="center" vertical="center"/>
    </xf>
    <xf numFmtId="0" fontId="48" fillId="6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left" vertical="center"/>
    </xf>
    <xf numFmtId="0" fontId="48" fillId="3" borderId="1" xfId="0" applyFont="1" applyFill="1" applyBorder="1" applyAlignment="1">
      <alignment horizontal="left" vertical="center"/>
    </xf>
    <xf numFmtId="0" fontId="48" fillId="0" borderId="1" xfId="0" applyFont="1" applyFill="1" applyBorder="1" applyAlignment="1">
      <alignment horizontal="center" vertical="center"/>
    </xf>
    <xf numFmtId="0" fontId="6" fillId="0" borderId="7" xfId="4" applyFont="1" applyFill="1" applyBorder="1" applyAlignment="1">
      <alignment horizontal="center" vertical="center" wrapText="1"/>
    </xf>
    <xf numFmtId="0" fontId="6" fillId="0" borderId="17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9" fillId="3" borderId="1" xfId="4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left" vertical="center"/>
    </xf>
    <xf numFmtId="0" fontId="7" fillId="3" borderId="1" xfId="4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46" fillId="0" borderId="2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7" fillId="0" borderId="0" xfId="4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4" fillId="0" borderId="1" xfId="5" applyFont="1" applyFill="1" applyBorder="1" applyAlignment="1">
      <alignment horizontal="center" vertical="center" wrapText="1"/>
    </xf>
    <xf numFmtId="49" fontId="34" fillId="0" borderId="1" xfId="5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47" fillId="0" borderId="2" xfId="4" applyFont="1" applyFill="1" applyBorder="1" applyAlignment="1">
      <alignment horizontal="center" vertical="center"/>
    </xf>
    <xf numFmtId="0" fontId="47" fillId="0" borderId="3" xfId="4" applyFont="1" applyFill="1" applyBorder="1" applyAlignment="1">
      <alignment horizontal="center" vertical="center"/>
    </xf>
    <xf numFmtId="0" fontId="47" fillId="0" borderId="4" xfId="4" applyFont="1" applyFill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/>
    </xf>
    <xf numFmtId="0" fontId="28" fillId="0" borderId="2" xfId="5" applyFont="1" applyFill="1" applyBorder="1" applyAlignment="1">
      <alignment horizontal="center" vertical="center" wrapText="1"/>
    </xf>
    <xf numFmtId="0" fontId="28" fillId="0" borderId="3" xfId="5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53" fillId="0" borderId="4" xfId="0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6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5" fillId="0" borderId="1" xfId="8" applyFont="1" applyBorder="1" applyAlignment="1">
      <alignment horizontal="center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3" xfId="9" applyFont="1" applyFill="1" applyBorder="1" applyAlignment="1">
      <alignment horizontal="left" vertical="center" wrapText="1"/>
    </xf>
    <xf numFmtId="0" fontId="25" fillId="0" borderId="4" xfId="9" applyFont="1" applyFill="1" applyBorder="1" applyAlignment="1">
      <alignment horizontal="left" vertical="center" wrapText="1"/>
    </xf>
    <xf numFmtId="0" fontId="6" fillId="0" borderId="1" xfId="9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6" fillId="0" borderId="1" xfId="9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left" vertical="center"/>
    </xf>
    <xf numFmtId="181" fontId="19" fillId="7" borderId="1" xfId="6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0" fontId="37" fillId="7" borderId="1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2" fillId="2" borderId="2" xfId="6" applyFont="1" applyFill="1" applyBorder="1" applyAlignment="1">
      <alignment horizontal="center" vertical="center"/>
    </xf>
    <xf numFmtId="0" fontId="22" fillId="2" borderId="4" xfId="6" applyFont="1" applyFill="1" applyBorder="1" applyAlignment="1">
      <alignment horizontal="center" vertical="center"/>
    </xf>
    <xf numFmtId="0" fontId="22" fillId="2" borderId="1" xfId="6" applyFont="1" applyFill="1" applyBorder="1" applyAlignment="1">
      <alignment horizontal="center" vertical="center"/>
    </xf>
    <xf numFmtId="185" fontId="22" fillId="2" borderId="2" xfId="6" applyNumberFormat="1" applyFont="1" applyFill="1" applyBorder="1" applyAlignment="1">
      <alignment horizontal="center" vertical="center"/>
    </xf>
    <xf numFmtId="185" fontId="22" fillId="2" borderId="18" xfId="6" applyNumberFormat="1" applyFont="1" applyFill="1" applyBorder="1" applyAlignment="1">
      <alignment horizontal="center" vertical="center"/>
    </xf>
    <xf numFmtId="181" fontId="19" fillId="7" borderId="6" xfId="6" applyNumberFormat="1" applyFont="1" applyFill="1" applyBorder="1" applyAlignment="1">
      <alignment horizontal="center" vertical="center"/>
    </xf>
    <xf numFmtId="0" fontId="21" fillId="2" borderId="5" xfId="6" applyFont="1" applyFill="1" applyBorder="1" applyAlignment="1">
      <alignment horizontal="center" vertical="center"/>
    </xf>
    <xf numFmtId="0" fontId="21" fillId="2" borderId="2" xfId="6" applyFont="1" applyFill="1" applyBorder="1" applyAlignment="1">
      <alignment vertical="center"/>
    </xf>
    <xf numFmtId="0" fontId="21" fillId="2" borderId="3" xfId="6" applyFont="1" applyFill="1" applyBorder="1" applyAlignment="1">
      <alignment vertical="center"/>
    </xf>
    <xf numFmtId="0" fontId="21" fillId="2" borderId="4" xfId="6" applyFont="1" applyFill="1" applyBorder="1" applyAlignment="1">
      <alignment vertical="center"/>
    </xf>
    <xf numFmtId="0" fontId="19" fillId="7" borderId="1" xfId="6" applyNumberFormat="1" applyFont="1" applyFill="1" applyBorder="1" applyAlignment="1">
      <alignment horizontal="center" vertical="center"/>
    </xf>
    <xf numFmtId="182" fontId="19" fillId="7" borderId="1" xfId="6" applyNumberFormat="1" applyFont="1" applyFill="1" applyBorder="1" applyAlignment="1">
      <alignment horizontal="center" vertical="center"/>
    </xf>
    <xf numFmtId="0" fontId="15" fillId="2" borderId="2" xfId="6" applyFont="1" applyFill="1" applyBorder="1" applyAlignment="1">
      <alignment horizontal="left" vertical="center"/>
    </xf>
    <xf numFmtId="0" fontId="15" fillId="2" borderId="3" xfId="6" applyFont="1" applyFill="1" applyBorder="1" applyAlignment="1">
      <alignment horizontal="left" vertical="center"/>
    </xf>
    <xf numFmtId="0" fontId="15" fillId="2" borderId="4" xfId="6" applyFont="1" applyFill="1" applyBorder="1" applyAlignment="1">
      <alignment horizontal="left" vertical="center"/>
    </xf>
    <xf numFmtId="0" fontId="12" fillId="2" borderId="8" xfId="6" applyFont="1" applyFill="1" applyBorder="1" applyAlignment="1">
      <alignment horizontal="left" vertical="center"/>
    </xf>
    <xf numFmtId="0" fontId="12" fillId="2" borderId="3" xfId="6" applyFont="1" applyFill="1" applyBorder="1" applyAlignment="1">
      <alignment horizontal="left" vertical="center"/>
    </xf>
    <xf numFmtId="0" fontId="12" fillId="2" borderId="4" xfId="6" applyFont="1" applyFill="1" applyBorder="1" applyAlignment="1">
      <alignment horizontal="left" vertical="center"/>
    </xf>
    <xf numFmtId="0" fontId="20" fillId="2" borderId="13" xfId="6" applyFont="1" applyFill="1" applyBorder="1" applyAlignment="1">
      <alignment horizontal="center" vertical="center" wrapText="1"/>
    </xf>
    <xf numFmtId="0" fontId="19" fillId="2" borderId="14" xfId="6" applyFont="1" applyFill="1" applyBorder="1" applyAlignment="1">
      <alignment horizontal="center" vertical="center" wrapText="1"/>
    </xf>
    <xf numFmtId="0" fontId="19" fillId="2" borderId="15" xfId="6" applyFont="1" applyFill="1" applyBorder="1" applyAlignment="1">
      <alignment horizontal="center" vertical="center" wrapText="1"/>
    </xf>
    <xf numFmtId="2" fontId="19" fillId="7" borderId="2" xfId="6" applyNumberFormat="1" applyFont="1" applyFill="1" applyBorder="1" applyAlignment="1">
      <alignment horizontal="center" vertical="center"/>
    </xf>
    <xf numFmtId="2" fontId="19" fillId="7" borderId="4" xfId="6" applyNumberFormat="1" applyFont="1" applyFill="1" applyBorder="1" applyAlignment="1">
      <alignment horizontal="center" vertical="center"/>
    </xf>
    <xf numFmtId="0" fontId="21" fillId="2" borderId="1" xfId="6" applyFont="1" applyFill="1" applyBorder="1" applyAlignment="1">
      <alignment horizontal="left" vertical="center"/>
    </xf>
    <xf numFmtId="0" fontId="22" fillId="2" borderId="1" xfId="6" applyFont="1" applyFill="1" applyBorder="1" applyAlignment="1">
      <alignment horizontal="left" vertical="center"/>
    </xf>
    <xf numFmtId="0" fontId="21" fillId="2" borderId="2" xfId="6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 wrapText="1"/>
    </xf>
    <xf numFmtId="0" fontId="19" fillId="2" borderId="4" xfId="6" applyFont="1" applyFill="1" applyBorder="1" applyAlignment="1">
      <alignment horizontal="center" vertical="center" wrapText="1"/>
    </xf>
    <xf numFmtId="0" fontId="20" fillId="2" borderId="1" xfId="6" applyFont="1" applyFill="1" applyBorder="1" applyAlignment="1">
      <alignment horizontal="center" vertical="center" wrapText="1"/>
    </xf>
    <xf numFmtId="0" fontId="19" fillId="2" borderId="1" xfId="6" applyFont="1" applyFill="1" applyBorder="1" applyAlignment="1">
      <alignment horizontal="center" vertical="center" wrapText="1"/>
    </xf>
    <xf numFmtId="0" fontId="21" fillId="2" borderId="5" xfId="6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0" fontId="22" fillId="2" borderId="1" xfId="6" applyFont="1" applyFill="1" applyBorder="1" applyAlignment="1">
      <alignment horizontal="center" vertical="center" wrapText="1"/>
    </xf>
    <xf numFmtId="0" fontId="22" fillId="2" borderId="3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horizontal="center" vertical="center" wrapText="1"/>
    </xf>
    <xf numFmtId="0" fontId="22" fillId="2" borderId="4" xfId="6" applyFont="1" applyFill="1" applyBorder="1" applyAlignment="1">
      <alignment horizontal="center" vertical="center" wrapText="1"/>
    </xf>
    <xf numFmtId="0" fontId="6" fillId="2" borderId="1" xfId="6" applyFont="1" applyFill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21" fillId="2" borderId="6" xfId="6" applyFont="1" applyFill="1" applyBorder="1" applyAlignment="1">
      <alignment horizontal="center" vertical="center" wrapText="1"/>
    </xf>
    <xf numFmtId="181" fontId="37" fillId="7" borderId="1" xfId="0" applyNumberFormat="1" applyFont="1" applyFill="1" applyBorder="1" applyAlignment="1">
      <alignment horizontal="center" vertical="center"/>
    </xf>
    <xf numFmtId="0" fontId="12" fillId="0" borderId="2" xfId="9" applyFont="1" applyFill="1" applyBorder="1" applyAlignment="1">
      <alignment horizontal="left" vertical="center" wrapText="1"/>
    </xf>
    <xf numFmtId="0" fontId="12" fillId="0" borderId="3" xfId="9" applyFont="1" applyFill="1" applyBorder="1" applyAlignment="1">
      <alignment horizontal="left" vertical="center" wrapText="1"/>
    </xf>
    <xf numFmtId="0" fontId="12" fillId="0" borderId="4" xfId="9" applyFont="1" applyFill="1" applyBorder="1" applyAlignment="1">
      <alignment horizontal="left" vertical="center" wrapText="1"/>
    </xf>
    <xf numFmtId="0" fontId="48" fillId="9" borderId="2" xfId="0" applyFont="1" applyFill="1" applyBorder="1" applyAlignment="1">
      <alignment horizontal="left" vertical="center"/>
    </xf>
    <xf numFmtId="0" fontId="48" fillId="9" borderId="3" xfId="0" applyFont="1" applyFill="1" applyBorder="1" applyAlignment="1">
      <alignment horizontal="left" vertical="center"/>
    </xf>
    <xf numFmtId="0" fontId="48" fillId="9" borderId="4" xfId="0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left" vertical="center"/>
    </xf>
    <xf numFmtId="0" fontId="48" fillId="0" borderId="3" xfId="0" applyFont="1" applyFill="1" applyBorder="1" applyAlignment="1">
      <alignment horizontal="left" vertical="center"/>
    </xf>
    <xf numFmtId="0" fontId="48" fillId="0" borderId="4" xfId="0" applyFont="1" applyFill="1" applyBorder="1" applyAlignment="1">
      <alignment horizontal="left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3" xfId="9" applyFont="1" applyFill="1" applyBorder="1" applyAlignment="1">
      <alignment horizontal="center" vertical="center" wrapText="1"/>
    </xf>
    <xf numFmtId="0" fontId="6" fillId="0" borderId="18" xfId="9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18" fillId="0" borderId="9" xfId="6" applyFont="1" applyFill="1" applyBorder="1" applyAlignment="1">
      <alignment horizontal="left" vertical="center"/>
    </xf>
    <xf numFmtId="0" fontId="18" fillId="0" borderId="10" xfId="6" applyFont="1" applyFill="1" applyBorder="1" applyAlignment="1">
      <alignment horizontal="left" vertical="center"/>
    </xf>
    <xf numFmtId="0" fontId="18" fillId="0" borderId="16" xfId="6" applyFont="1" applyFill="1" applyBorder="1" applyAlignment="1">
      <alignment horizontal="left" vertical="center"/>
    </xf>
    <xf numFmtId="185" fontId="22" fillId="2" borderId="1" xfId="6" applyNumberFormat="1" applyFont="1" applyFill="1" applyBorder="1" applyAlignment="1">
      <alignment horizontal="center" vertical="center"/>
    </xf>
    <xf numFmtId="185" fontId="22" fillId="2" borderId="6" xfId="6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80" fontId="6" fillId="0" borderId="1" xfId="2" applyNumberFormat="1" applyFont="1" applyBorder="1" applyAlignment="1">
      <alignment horizontal="center" vertical="center" wrapText="1"/>
    </xf>
    <xf numFmtId="43" fontId="6" fillId="0" borderId="7" xfId="14" applyFont="1" applyFill="1" applyBorder="1" applyAlignment="1">
      <alignment horizontal="center" vertical="center" wrapText="1"/>
    </xf>
    <xf numFmtId="43" fontId="6" fillId="0" borderId="17" xfId="14" applyFont="1" applyFill="1" applyBorder="1" applyAlignment="1">
      <alignment horizontal="center" vertical="center" wrapText="1"/>
    </xf>
    <xf numFmtId="183" fontId="22" fillId="8" borderId="7" xfId="6" applyNumberFormat="1" applyFont="1" applyFill="1" applyBorder="1" applyAlignment="1">
      <alignment horizontal="center" vertical="center"/>
    </xf>
    <xf numFmtId="183" fontId="22" fillId="8" borderId="17" xfId="6" applyNumberFormat="1" applyFont="1" applyFill="1" applyBorder="1" applyAlignment="1">
      <alignment horizontal="center" vertical="center"/>
    </xf>
    <xf numFmtId="0" fontId="6" fillId="0" borderId="7" xfId="8" applyFont="1" applyFill="1" applyBorder="1" applyAlignment="1">
      <alignment horizontal="center" vertical="center" wrapText="1"/>
    </xf>
    <xf numFmtId="0" fontId="6" fillId="0" borderId="17" xfId="8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</cellXfs>
  <cellStyles count="17">
    <cellStyle name="_x000a_mouse.drv=lm" xfId="1"/>
    <cellStyle name="_ET_STYLE_NoName_00_" xfId="2"/>
    <cellStyle name="Normal_POE" xfId="16"/>
    <cellStyle name="百分比" xfId="3" builtinId="5"/>
    <cellStyle name="差_KING" xfId="12"/>
    <cellStyle name="常规" xfId="0" builtinId="0"/>
    <cellStyle name="常规 2" xfId="4"/>
    <cellStyle name="常规 3" xfId="5"/>
    <cellStyle name="常规_包装报价表1" xfId="6"/>
    <cellStyle name="常规_产品报价单" xfId="7"/>
    <cellStyle name="常规_东风神龙成本报价单（中文版）" xfId="8"/>
    <cellStyle name="常规_上汽汽车零部件包装，运输仓储费用报价表 " xfId="9"/>
    <cellStyle name="好_KING" xfId="13"/>
    <cellStyle name="货币 2" xfId="10"/>
    <cellStyle name="千位分隔" xfId="14" builtinId="3"/>
    <cellStyle name="千位分隔 2" xfId="11"/>
    <cellStyle name="千位分隔[0]" xfId="15" builtinId="6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43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3.5"/>
  <sheetData/>
  <phoneticPr fontId="5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4"/>
  <sheetViews>
    <sheetView tabSelected="1" zoomScaleNormal="100" zoomScaleSheetLayoutView="100" workbookViewId="0">
      <selection activeCell="E17" sqref="E17:F17"/>
    </sheetView>
  </sheetViews>
  <sheetFormatPr defaultRowHeight="13.5"/>
  <cols>
    <col min="1" max="1" width="10.875" customWidth="1"/>
    <col min="2" max="2" width="10.5" customWidth="1"/>
    <col min="3" max="3" width="8.875" customWidth="1"/>
    <col min="4" max="4" width="22.25" customWidth="1"/>
    <col min="5" max="5" width="10.875" customWidth="1"/>
    <col min="6" max="6" width="12.75" customWidth="1"/>
    <col min="7" max="7" width="22.25" customWidth="1"/>
  </cols>
  <sheetData>
    <row r="1" spans="1:7">
      <c r="A1" s="219"/>
      <c r="B1" s="220" t="s">
        <v>285</v>
      </c>
      <c r="C1" s="221"/>
      <c r="D1" s="221"/>
      <c r="E1" s="221"/>
      <c r="F1" s="222"/>
      <c r="G1" s="174" t="s">
        <v>279</v>
      </c>
    </row>
    <row r="2" spans="1:7">
      <c r="A2" s="219"/>
      <c r="B2" s="223"/>
      <c r="C2" s="224"/>
      <c r="D2" s="224"/>
      <c r="E2" s="224"/>
      <c r="F2" s="225"/>
      <c r="G2" s="174" t="s">
        <v>280</v>
      </c>
    </row>
    <row r="3" spans="1:7">
      <c r="A3" s="219"/>
      <c r="B3" s="223"/>
      <c r="C3" s="224"/>
      <c r="D3" s="224"/>
      <c r="E3" s="224"/>
      <c r="F3" s="225"/>
      <c r="G3" s="174" t="s">
        <v>277</v>
      </c>
    </row>
    <row r="4" spans="1:7" s="1" customFormat="1">
      <c r="A4" s="219"/>
      <c r="B4" s="226"/>
      <c r="C4" s="227"/>
      <c r="D4" s="227"/>
      <c r="E4" s="227"/>
      <c r="F4" s="228"/>
      <c r="G4" s="175" t="s">
        <v>278</v>
      </c>
    </row>
    <row r="5" spans="1:7" s="29" customFormat="1">
      <c r="A5" s="213" t="s">
        <v>293</v>
      </c>
      <c r="B5" s="213"/>
      <c r="C5" s="213"/>
      <c r="D5" s="172" t="s">
        <v>294</v>
      </c>
      <c r="E5" s="213" t="s">
        <v>79</v>
      </c>
      <c r="F5" s="213"/>
      <c r="G5" s="213"/>
    </row>
    <row r="6" spans="1:7" s="29" customFormat="1">
      <c r="A6" s="213" t="s">
        <v>150</v>
      </c>
      <c r="B6" s="213"/>
      <c r="C6" s="213"/>
      <c r="D6" s="172" t="s">
        <v>10</v>
      </c>
      <c r="E6" s="212" t="s">
        <v>80</v>
      </c>
      <c r="F6" s="212"/>
      <c r="G6" s="171" t="s">
        <v>374</v>
      </c>
    </row>
    <row r="7" spans="1:7" s="29" customFormat="1">
      <c r="A7" s="170" t="s">
        <v>95</v>
      </c>
      <c r="B7" s="210" t="s">
        <v>333</v>
      </c>
      <c r="C7" s="210"/>
      <c r="D7" s="30" t="s">
        <v>13</v>
      </c>
      <c r="E7" s="144" t="s">
        <v>241</v>
      </c>
      <c r="F7" s="144" t="s">
        <v>275</v>
      </c>
      <c r="G7" s="144" t="s">
        <v>276</v>
      </c>
    </row>
    <row r="8" spans="1:7" s="29" customFormat="1">
      <c r="A8" s="170" t="s">
        <v>78</v>
      </c>
      <c r="B8" s="211" t="s">
        <v>334</v>
      </c>
      <c r="C8" s="211"/>
      <c r="D8" s="30" t="s">
        <v>12</v>
      </c>
      <c r="E8" s="31"/>
      <c r="F8" s="31"/>
      <c r="G8" s="31"/>
    </row>
    <row r="9" spans="1:7" s="29" customFormat="1">
      <c r="A9" s="209" t="s">
        <v>86</v>
      </c>
      <c r="B9" s="209"/>
      <c r="C9" s="209"/>
      <c r="D9" s="173" t="s">
        <v>11</v>
      </c>
      <c r="E9" s="144">
        <f>D29*(1+E8)</f>
        <v>724.23954401851893</v>
      </c>
      <c r="F9" s="144">
        <f>E9*(1+F8)</f>
        <v>724.23954401851893</v>
      </c>
      <c r="G9" s="144">
        <f>F9*(1+G8)</f>
        <v>724.23954401851893</v>
      </c>
    </row>
    <row r="10" spans="1:7">
      <c r="A10" s="229" t="s">
        <v>5</v>
      </c>
      <c r="B10" s="229"/>
      <c r="C10" s="229"/>
      <c r="D10" s="229"/>
      <c r="E10" s="229"/>
      <c r="F10" s="229"/>
      <c r="G10" s="229"/>
    </row>
    <row r="11" spans="1:7">
      <c r="A11" s="33" t="s">
        <v>0</v>
      </c>
      <c r="B11" s="215" t="s">
        <v>1</v>
      </c>
      <c r="C11" s="215"/>
      <c r="D11" s="166" t="s">
        <v>74</v>
      </c>
      <c r="E11" s="230" t="s">
        <v>93</v>
      </c>
      <c r="F11" s="230"/>
      <c r="G11" s="163" t="s">
        <v>81</v>
      </c>
    </row>
    <row r="12" spans="1:7">
      <c r="A12" s="214" t="s">
        <v>148</v>
      </c>
      <c r="B12" s="214"/>
      <c r="C12" s="214"/>
      <c r="D12" s="164">
        <f>D13+D14</f>
        <v>454.73929999999996</v>
      </c>
      <c r="E12" s="218">
        <f t="shared" ref="E12:E29" si="0">D12/D$29</f>
        <v>0.6278852125041825</v>
      </c>
      <c r="F12" s="218"/>
      <c r="G12" s="382" t="s">
        <v>377</v>
      </c>
    </row>
    <row r="13" spans="1:7">
      <c r="A13" s="34">
        <v>1</v>
      </c>
      <c r="B13" s="215" t="s">
        <v>73</v>
      </c>
      <c r="C13" s="215"/>
      <c r="D13" s="167">
        <f>原材料明细!R16</f>
        <v>128.57929999999999</v>
      </c>
      <c r="E13" s="216">
        <f t="shared" si="0"/>
        <v>0.17753697800946394</v>
      </c>
      <c r="F13" s="216"/>
      <c r="G13" s="383"/>
    </row>
    <row r="14" spans="1:7">
      <c r="A14" s="34">
        <v>2</v>
      </c>
      <c r="B14" s="215" t="s">
        <v>2</v>
      </c>
      <c r="C14" s="215"/>
      <c r="D14" s="167">
        <f>外购外协件明细!P29</f>
        <v>326.15999999999997</v>
      </c>
      <c r="E14" s="216">
        <f t="shared" si="0"/>
        <v>0.4503482344947185</v>
      </c>
      <c r="F14" s="216"/>
      <c r="G14" s="383"/>
    </row>
    <row r="15" spans="1:7">
      <c r="A15" s="214" t="s">
        <v>75</v>
      </c>
      <c r="B15" s="214"/>
      <c r="C15" s="214"/>
      <c r="D15" s="164">
        <f>加工明细!P10</f>
        <v>37.502400000000002</v>
      </c>
      <c r="E15" s="218">
        <f t="shared" si="0"/>
        <v>5.1781762415117533E-2</v>
      </c>
      <c r="F15" s="218"/>
      <c r="G15" s="383"/>
    </row>
    <row r="16" spans="1:7">
      <c r="A16" s="214" t="s">
        <v>147</v>
      </c>
      <c r="B16" s="214"/>
      <c r="C16" s="214"/>
      <c r="D16" s="164">
        <f>加工明细!Q10</f>
        <v>40.958449749579124</v>
      </c>
      <c r="E16" s="218">
        <f t="shared" si="0"/>
        <v>5.6553732929738795E-2</v>
      </c>
      <c r="F16" s="218"/>
      <c r="G16" s="383"/>
    </row>
    <row r="17" spans="1:7">
      <c r="A17" s="214" t="s">
        <v>76</v>
      </c>
      <c r="B17" s="214"/>
      <c r="C17" s="214"/>
      <c r="D17" s="164">
        <f>D12+D15+D16</f>
        <v>533.20014974957905</v>
      </c>
      <c r="E17" s="218">
        <f t="shared" si="0"/>
        <v>0.7362207078490387</v>
      </c>
      <c r="F17" s="218"/>
      <c r="G17" s="383"/>
    </row>
    <row r="18" spans="1:7">
      <c r="A18" s="214" t="s">
        <v>149</v>
      </c>
      <c r="B18" s="214"/>
      <c r="C18" s="214"/>
      <c r="D18" s="164">
        <f>D19+D20+D21</f>
        <v>47.988013477462111</v>
      </c>
      <c r="E18" s="218">
        <f t="shared" si="0"/>
        <v>6.6259863706413485E-2</v>
      </c>
      <c r="F18" s="218"/>
      <c r="G18" s="383"/>
    </row>
    <row r="19" spans="1:7">
      <c r="A19" s="34">
        <v>3</v>
      </c>
      <c r="B19" s="215" t="s">
        <v>3</v>
      </c>
      <c r="C19" s="215"/>
      <c r="D19" s="165">
        <f>期间费用!C6</f>
        <v>21.328005989983161</v>
      </c>
      <c r="E19" s="216">
        <f t="shared" si="0"/>
        <v>2.9448828313961548E-2</v>
      </c>
      <c r="F19" s="216"/>
      <c r="G19" s="383"/>
    </row>
    <row r="20" spans="1:7">
      <c r="A20" s="34">
        <v>4</v>
      </c>
      <c r="B20" s="215" t="s">
        <v>9</v>
      </c>
      <c r="C20" s="215"/>
      <c r="D20" s="165">
        <f>期间费用!C7</f>
        <v>10.664002994991581</v>
      </c>
      <c r="E20" s="216">
        <f t="shared" si="0"/>
        <v>1.4724414156980774E-2</v>
      </c>
      <c r="F20" s="216"/>
      <c r="G20" s="383"/>
    </row>
    <row r="21" spans="1:7">
      <c r="A21" s="34">
        <v>5</v>
      </c>
      <c r="B21" s="215" t="s">
        <v>8</v>
      </c>
      <c r="C21" s="215"/>
      <c r="D21" s="165">
        <f>期间费用!C8</f>
        <v>15.996004492487371</v>
      </c>
      <c r="E21" s="216">
        <f t="shared" si="0"/>
        <v>2.2086621235471161E-2</v>
      </c>
      <c r="F21" s="216"/>
      <c r="G21" s="383"/>
    </row>
    <row r="22" spans="1:7">
      <c r="A22" s="214" t="s">
        <v>77</v>
      </c>
      <c r="B22" s="214"/>
      <c r="C22" s="214"/>
      <c r="D22" s="164">
        <f>(D17)*0.05</f>
        <v>26.660007487478953</v>
      </c>
      <c r="E22" s="218">
        <f t="shared" si="0"/>
        <v>3.6811035392451938E-2</v>
      </c>
      <c r="F22" s="218"/>
      <c r="G22" s="384"/>
    </row>
    <row r="23" spans="1:7">
      <c r="A23" s="214" t="s">
        <v>87</v>
      </c>
      <c r="B23" s="214"/>
      <c r="C23" s="214"/>
      <c r="D23" s="164">
        <f>D22+D18+D17</f>
        <v>607.84817071452017</v>
      </c>
      <c r="E23" s="218">
        <f t="shared" si="0"/>
        <v>0.83929160694790417</v>
      </c>
      <c r="F23" s="218"/>
      <c r="G23" s="163"/>
    </row>
    <row r="24" spans="1:7">
      <c r="A24" s="214" t="s">
        <v>88</v>
      </c>
      <c r="B24" s="214"/>
      <c r="C24" s="214"/>
      <c r="D24" s="164">
        <f>D23*0.13</f>
        <v>79.020262192887628</v>
      </c>
      <c r="E24" s="218">
        <f t="shared" si="0"/>
        <v>0.10910790890322755</v>
      </c>
      <c r="F24" s="218"/>
      <c r="G24" s="169" t="s">
        <v>290</v>
      </c>
    </row>
    <row r="25" spans="1:7">
      <c r="A25" s="214" t="s">
        <v>89</v>
      </c>
      <c r="B25" s="214"/>
      <c r="C25" s="214"/>
      <c r="D25" s="164">
        <f>D24+D23</f>
        <v>686.86843290740785</v>
      </c>
      <c r="E25" s="218">
        <f t="shared" si="0"/>
        <v>0.94839951585113191</v>
      </c>
      <c r="F25" s="218"/>
      <c r="G25" s="169"/>
    </row>
    <row r="26" spans="1:7">
      <c r="A26" s="214" t="s">
        <v>94</v>
      </c>
      <c r="B26" s="214"/>
      <c r="C26" s="214"/>
      <c r="D26" s="164">
        <f>工装明细!P15</f>
        <v>12.16</v>
      </c>
      <c r="E26" s="218">
        <f t="shared" si="0"/>
        <v>1.6790024930879867E-2</v>
      </c>
      <c r="F26" s="218"/>
      <c r="G26" s="169" t="s">
        <v>291</v>
      </c>
    </row>
    <row r="27" spans="1:7">
      <c r="A27" s="214" t="s">
        <v>90</v>
      </c>
      <c r="B27" s="214"/>
      <c r="C27" s="214"/>
      <c r="D27" s="164">
        <f>包装运输明细!N15</f>
        <v>1.6</v>
      </c>
      <c r="E27" s="218">
        <f t="shared" si="0"/>
        <v>2.2092138066947195E-3</v>
      </c>
      <c r="F27" s="218"/>
      <c r="G27" s="169" t="s">
        <v>292</v>
      </c>
    </row>
    <row r="28" spans="1:7">
      <c r="A28" s="214" t="s">
        <v>91</v>
      </c>
      <c r="B28" s="214"/>
      <c r="C28" s="214"/>
      <c r="D28" s="164">
        <f>包装运输明细!M44</f>
        <v>23.611111111111111</v>
      </c>
      <c r="E28" s="218">
        <f t="shared" si="0"/>
        <v>3.2601245411293604E-2</v>
      </c>
      <c r="F28" s="218"/>
      <c r="G28" s="169" t="s">
        <v>289</v>
      </c>
    </row>
    <row r="29" spans="1:7" ht="20.45" customHeight="1">
      <c r="A29" s="214" t="s">
        <v>92</v>
      </c>
      <c r="B29" s="214"/>
      <c r="C29" s="214"/>
      <c r="D29" s="164">
        <f>D25+D26+D27+D28</f>
        <v>724.23954401851893</v>
      </c>
      <c r="E29" s="218">
        <f t="shared" si="0"/>
        <v>1</v>
      </c>
      <c r="F29" s="218"/>
      <c r="G29" s="163"/>
    </row>
    <row r="30" spans="1:7">
      <c r="B30" s="19" t="s">
        <v>234</v>
      </c>
      <c r="C30" s="19"/>
      <c r="D30" s="19"/>
    </row>
    <row r="31" spans="1:7" s="14" customFormat="1">
      <c r="A31" s="217" t="s">
        <v>286</v>
      </c>
      <c r="B31" s="217"/>
      <c r="C31" s="217"/>
      <c r="D31" s="168" t="s">
        <v>287</v>
      </c>
      <c r="E31" s="217" t="s">
        <v>288</v>
      </c>
      <c r="F31" s="217"/>
      <c r="G31" s="168"/>
    </row>
    <row r="32" spans="1:7" ht="13.5" customHeight="1"/>
    <row r="34" spans="7:7">
      <c r="G34" t="s">
        <v>281</v>
      </c>
    </row>
  </sheetData>
  <mergeCells count="51">
    <mergeCell ref="G12:G22"/>
    <mergeCell ref="A17:C17"/>
    <mergeCell ref="A18:C18"/>
    <mergeCell ref="E17:F17"/>
    <mergeCell ref="E18:F18"/>
    <mergeCell ref="A1:A4"/>
    <mergeCell ref="B1:F4"/>
    <mergeCell ref="E16:F16"/>
    <mergeCell ref="B14:C14"/>
    <mergeCell ref="A16:C16"/>
    <mergeCell ref="A12:C12"/>
    <mergeCell ref="A15:C15"/>
    <mergeCell ref="E14:F14"/>
    <mergeCell ref="E15:F15"/>
    <mergeCell ref="A10:G10"/>
    <mergeCell ref="E11:F11"/>
    <mergeCell ref="E12:F12"/>
    <mergeCell ref="E13:F13"/>
    <mergeCell ref="B11:C11"/>
    <mergeCell ref="B13:C13"/>
    <mergeCell ref="E31:F31"/>
    <mergeCell ref="E19:F19"/>
    <mergeCell ref="E20:F20"/>
    <mergeCell ref="E21:F21"/>
    <mergeCell ref="E22:F22"/>
    <mergeCell ref="E26:F26"/>
    <mergeCell ref="E27:F27"/>
    <mergeCell ref="E28:F28"/>
    <mergeCell ref="E29:F29"/>
    <mergeCell ref="E23:F23"/>
    <mergeCell ref="E24:F24"/>
    <mergeCell ref="E25:F25"/>
    <mergeCell ref="A31:C31"/>
    <mergeCell ref="A28:C28"/>
    <mergeCell ref="A29:C29"/>
    <mergeCell ref="B19:C19"/>
    <mergeCell ref="B20:C20"/>
    <mergeCell ref="B21:C21"/>
    <mergeCell ref="A24:C24"/>
    <mergeCell ref="A22:C22"/>
    <mergeCell ref="A23:C23"/>
    <mergeCell ref="A26:C26"/>
    <mergeCell ref="A27:C27"/>
    <mergeCell ref="A25:C25"/>
    <mergeCell ref="A9:C9"/>
    <mergeCell ref="B7:C7"/>
    <mergeCell ref="B8:C8"/>
    <mergeCell ref="E6:F6"/>
    <mergeCell ref="E5:G5"/>
    <mergeCell ref="A5:C5"/>
    <mergeCell ref="A6:C6"/>
  </mergeCells>
  <phoneticPr fontId="2" type="noConversion"/>
  <pageMargins left="0.31496062992125984" right="0.11811023622047245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18"/>
  <sheetViews>
    <sheetView view="pageBreakPreview" zoomScaleSheetLayoutView="100" workbookViewId="0">
      <selection activeCell="M4" sqref="M4:O4"/>
    </sheetView>
  </sheetViews>
  <sheetFormatPr defaultColWidth="9" defaultRowHeight="13.5"/>
  <cols>
    <col min="1" max="1" width="5.25" style="46" customWidth="1"/>
    <col min="2" max="2" width="12.75" style="46" customWidth="1"/>
    <col min="3" max="3" width="14" style="46" customWidth="1"/>
    <col min="4" max="4" width="3.5" style="46" customWidth="1"/>
    <col min="5" max="5" width="6.25" style="46" customWidth="1"/>
    <col min="6" max="6" width="7.75" style="57" customWidth="1"/>
    <col min="7" max="7" width="8.375" style="46" customWidth="1"/>
    <col min="8" max="8" width="4.375" style="46" customWidth="1"/>
    <col min="9" max="9" width="7.75" style="46" customWidth="1"/>
    <col min="10" max="10" width="8" style="46" customWidth="1"/>
    <col min="11" max="11" width="9.25" style="46" customWidth="1"/>
    <col min="12" max="12" width="6.5" style="46" customWidth="1"/>
    <col min="13" max="13" width="6.625" style="46" customWidth="1"/>
    <col min="14" max="14" width="6" style="46" customWidth="1"/>
    <col min="15" max="15" width="7.625" style="46" customWidth="1"/>
    <col min="16" max="16" width="5.625" style="46" customWidth="1"/>
    <col min="17" max="17" width="9.75" style="46" customWidth="1"/>
    <col min="18" max="18" width="10" style="46" customWidth="1"/>
    <col min="19" max="16384" width="9" style="46"/>
  </cols>
  <sheetData>
    <row r="1" spans="1:19" ht="27.75" customHeight="1">
      <c r="A1" s="238" t="s">
        <v>82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</row>
    <row r="2" spans="1:19" ht="18.75" customHeight="1">
      <c r="A2" s="242" t="s">
        <v>174</v>
      </c>
      <c r="B2" s="242"/>
      <c r="C2" s="242" t="s">
        <v>295</v>
      </c>
      <c r="D2" s="242"/>
      <c r="E2" s="242"/>
      <c r="F2" s="242"/>
      <c r="G2" s="242"/>
      <c r="H2" s="242"/>
      <c r="I2" s="78" t="s">
        <v>296</v>
      </c>
      <c r="J2" s="242" t="s">
        <v>297</v>
      </c>
      <c r="K2" s="242"/>
      <c r="L2" s="242"/>
      <c r="M2" s="242"/>
      <c r="N2" s="239" t="s">
        <v>41</v>
      </c>
      <c r="O2" s="239"/>
      <c r="P2" s="239"/>
      <c r="Q2" s="239"/>
      <c r="R2" s="239"/>
      <c r="S2" s="239"/>
    </row>
    <row r="3" spans="1:19" ht="18.75" customHeight="1">
      <c r="A3" s="241" t="s">
        <v>373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0" t="s">
        <v>375</v>
      </c>
      <c r="O3" s="240"/>
      <c r="P3" s="240"/>
      <c r="Q3" s="240"/>
      <c r="R3" s="240"/>
      <c r="S3" s="240"/>
    </row>
    <row r="4" spans="1:19" ht="18" customHeight="1">
      <c r="A4" s="234" t="s">
        <v>15</v>
      </c>
      <c r="B4" s="234" t="s">
        <v>16</v>
      </c>
      <c r="C4" s="234" t="s">
        <v>6</v>
      </c>
      <c r="D4" s="234" t="s">
        <v>175</v>
      </c>
      <c r="E4" s="233" t="s">
        <v>159</v>
      </c>
      <c r="F4" s="233"/>
      <c r="G4" s="233"/>
      <c r="H4" s="233"/>
      <c r="I4" s="233"/>
      <c r="J4" s="233"/>
      <c r="K4" s="234" t="s">
        <v>160</v>
      </c>
      <c r="L4" s="234"/>
      <c r="M4" s="234" t="s">
        <v>18</v>
      </c>
      <c r="N4" s="234"/>
      <c r="O4" s="234"/>
      <c r="P4" s="234" t="s">
        <v>230</v>
      </c>
      <c r="Q4" s="234" t="s">
        <v>231</v>
      </c>
      <c r="R4" s="234" t="s">
        <v>274</v>
      </c>
      <c r="S4" s="234" t="s">
        <v>19</v>
      </c>
    </row>
    <row r="5" spans="1:19" ht="48">
      <c r="A5" s="234"/>
      <c r="B5" s="234"/>
      <c r="C5" s="234"/>
      <c r="D5" s="234"/>
      <c r="E5" s="73" t="s">
        <v>161</v>
      </c>
      <c r="F5" s="73" t="s">
        <v>162</v>
      </c>
      <c r="G5" s="73" t="s">
        <v>7</v>
      </c>
      <c r="H5" s="73" t="s">
        <v>17</v>
      </c>
      <c r="I5" s="73" t="s">
        <v>229</v>
      </c>
      <c r="J5" s="137" t="s">
        <v>240</v>
      </c>
      <c r="K5" s="73" t="s">
        <v>20</v>
      </c>
      <c r="L5" s="73" t="s">
        <v>21</v>
      </c>
      <c r="M5" s="73" t="s">
        <v>176</v>
      </c>
      <c r="N5" s="73" t="s">
        <v>177</v>
      </c>
      <c r="O5" s="73" t="s">
        <v>178</v>
      </c>
      <c r="P5" s="234"/>
      <c r="Q5" s="234"/>
      <c r="R5" s="234"/>
      <c r="S5" s="234"/>
    </row>
    <row r="6" spans="1:19">
      <c r="A6" s="176">
        <v>1</v>
      </c>
      <c r="B6" s="235" t="s">
        <v>298</v>
      </c>
      <c r="C6" s="176" t="s">
        <v>299</v>
      </c>
      <c r="D6" s="176">
        <v>1</v>
      </c>
      <c r="E6" s="176" t="s">
        <v>300</v>
      </c>
      <c r="F6" s="176" t="s">
        <v>301</v>
      </c>
      <c r="G6" s="176" t="s">
        <v>302</v>
      </c>
      <c r="H6" s="176" t="s">
        <v>303</v>
      </c>
      <c r="I6" s="127">
        <v>31.9</v>
      </c>
      <c r="J6" s="121"/>
      <c r="K6" s="176"/>
      <c r="L6" s="176"/>
      <c r="M6" s="127">
        <v>0.32</v>
      </c>
      <c r="N6" s="127"/>
      <c r="O6" s="61">
        <v>0.999</v>
      </c>
      <c r="P6" s="176"/>
      <c r="Q6" s="60">
        <f>D6*P6*(M6-N6)</f>
        <v>0</v>
      </c>
      <c r="R6" s="60">
        <f>D6*I6*M6-Q6</f>
        <v>10.208</v>
      </c>
      <c r="S6" s="176"/>
    </row>
    <row r="7" spans="1:19">
      <c r="A7" s="176">
        <v>2</v>
      </c>
      <c r="B7" s="236"/>
      <c r="C7" s="176" t="s">
        <v>299</v>
      </c>
      <c r="D7" s="176">
        <v>1</v>
      </c>
      <c r="E7" s="176" t="s">
        <v>304</v>
      </c>
      <c r="F7" s="176" t="s">
        <v>305</v>
      </c>
      <c r="G7" s="176" t="s">
        <v>302</v>
      </c>
      <c r="H7" s="176" t="s">
        <v>303</v>
      </c>
      <c r="I7" s="127">
        <v>31.03</v>
      </c>
      <c r="J7" s="121"/>
      <c r="K7" s="176"/>
      <c r="L7" s="176"/>
      <c r="M7" s="127">
        <v>0.71</v>
      </c>
      <c r="N7" s="127"/>
      <c r="O7" s="61">
        <v>0.999</v>
      </c>
      <c r="P7" s="176"/>
      <c r="Q7" s="60">
        <f t="shared" ref="Q7:Q15" si="0">D7*P7*(M7-N7)</f>
        <v>0</v>
      </c>
      <c r="R7" s="60">
        <f t="shared" ref="R7:R15" si="1">D7*I7*M7-Q7</f>
        <v>22.031299999999998</v>
      </c>
      <c r="S7" s="176"/>
    </row>
    <row r="8" spans="1:19">
      <c r="A8" s="176">
        <v>3</v>
      </c>
      <c r="B8" s="236"/>
      <c r="C8" s="176" t="s">
        <v>299</v>
      </c>
      <c r="D8" s="176">
        <v>1</v>
      </c>
      <c r="E8" s="176" t="s">
        <v>306</v>
      </c>
      <c r="F8" s="176" t="s">
        <v>307</v>
      </c>
      <c r="G8" s="176" t="s">
        <v>302</v>
      </c>
      <c r="H8" s="176" t="s">
        <v>303</v>
      </c>
      <c r="I8" s="127">
        <v>28.88</v>
      </c>
      <c r="J8" s="121"/>
      <c r="K8" s="176"/>
      <c r="L8" s="176"/>
      <c r="M8" s="127">
        <v>0.32</v>
      </c>
      <c r="N8" s="127"/>
      <c r="O8" s="61">
        <v>0.999</v>
      </c>
      <c r="P8" s="176"/>
      <c r="Q8" s="60">
        <f t="shared" si="0"/>
        <v>0</v>
      </c>
      <c r="R8" s="60">
        <f t="shared" si="1"/>
        <v>9.2416</v>
      </c>
      <c r="S8" s="176"/>
    </row>
    <row r="9" spans="1:19">
      <c r="A9" s="176">
        <v>4</v>
      </c>
      <c r="B9" s="236"/>
      <c r="C9" s="176" t="s">
        <v>299</v>
      </c>
      <c r="D9" s="176">
        <v>1</v>
      </c>
      <c r="E9" s="176" t="s">
        <v>308</v>
      </c>
      <c r="F9" s="176" t="s">
        <v>309</v>
      </c>
      <c r="G9" s="176" t="s">
        <v>302</v>
      </c>
      <c r="H9" s="176" t="s">
        <v>303</v>
      </c>
      <c r="I9" s="127">
        <v>5.86</v>
      </c>
      <c r="J9" s="121"/>
      <c r="K9" s="176"/>
      <c r="L9" s="176"/>
      <c r="M9" s="127">
        <v>0.115</v>
      </c>
      <c r="N9" s="127"/>
      <c r="O9" s="61">
        <v>0.999</v>
      </c>
      <c r="P9" s="176"/>
      <c r="Q9" s="60">
        <f t="shared" si="0"/>
        <v>0</v>
      </c>
      <c r="R9" s="60">
        <f t="shared" si="1"/>
        <v>0.67390000000000005</v>
      </c>
      <c r="S9" s="176"/>
    </row>
    <row r="10" spans="1:19">
      <c r="A10" s="176">
        <v>5</v>
      </c>
      <c r="B10" s="237"/>
      <c r="C10" s="176" t="s">
        <v>299</v>
      </c>
      <c r="D10" s="176">
        <v>1</v>
      </c>
      <c r="E10" s="176" t="s">
        <v>310</v>
      </c>
      <c r="F10" s="176"/>
      <c r="G10" s="176"/>
      <c r="H10" s="176"/>
      <c r="I10" s="127">
        <v>9.02</v>
      </c>
      <c r="J10" s="121"/>
      <c r="K10" s="176"/>
      <c r="L10" s="176"/>
      <c r="M10" s="127">
        <v>1</v>
      </c>
      <c r="N10" s="127"/>
      <c r="O10" s="61">
        <v>0.999</v>
      </c>
      <c r="P10" s="176"/>
      <c r="Q10" s="60">
        <f t="shared" si="0"/>
        <v>0</v>
      </c>
      <c r="R10" s="60">
        <f t="shared" si="1"/>
        <v>9.02</v>
      </c>
      <c r="S10" s="176"/>
    </row>
    <row r="11" spans="1:19">
      <c r="A11" s="176">
        <v>6</v>
      </c>
      <c r="B11" s="235" t="s">
        <v>315</v>
      </c>
      <c r="C11" s="176" t="s">
        <v>311</v>
      </c>
      <c r="D11" s="176">
        <v>1</v>
      </c>
      <c r="E11" s="176" t="s">
        <v>300</v>
      </c>
      <c r="F11" s="176" t="s">
        <v>301</v>
      </c>
      <c r="G11" s="176" t="s">
        <v>302</v>
      </c>
      <c r="H11" s="176" t="s">
        <v>303</v>
      </c>
      <c r="I11" s="181">
        <v>31.9</v>
      </c>
      <c r="J11" s="130"/>
      <c r="K11" s="176"/>
      <c r="L11" s="176"/>
      <c r="M11" s="182">
        <v>0.2</v>
      </c>
      <c r="N11" s="184"/>
      <c r="O11" s="61">
        <v>0.999</v>
      </c>
      <c r="P11" s="176"/>
      <c r="Q11" s="60">
        <f t="shared" si="0"/>
        <v>0</v>
      </c>
      <c r="R11" s="60">
        <f t="shared" si="1"/>
        <v>6.38</v>
      </c>
      <c r="S11" s="73"/>
    </row>
    <row r="12" spans="1:19">
      <c r="A12" s="176">
        <v>7</v>
      </c>
      <c r="B12" s="236"/>
      <c r="C12" s="176" t="s">
        <v>311</v>
      </c>
      <c r="D12" s="176">
        <v>1</v>
      </c>
      <c r="E12" s="176" t="s">
        <v>304</v>
      </c>
      <c r="F12" s="176" t="s">
        <v>305</v>
      </c>
      <c r="G12" s="176" t="s">
        <v>302</v>
      </c>
      <c r="H12" s="176" t="s">
        <v>303</v>
      </c>
      <c r="I12" s="181">
        <v>31.03</v>
      </c>
      <c r="J12" s="130"/>
      <c r="K12" s="176"/>
      <c r="L12" s="176"/>
      <c r="M12" s="182">
        <v>0.17</v>
      </c>
      <c r="N12" s="184"/>
      <c r="O12" s="61">
        <v>0.999</v>
      </c>
      <c r="P12" s="176"/>
      <c r="Q12" s="60">
        <f t="shared" si="0"/>
        <v>0</v>
      </c>
      <c r="R12" s="60">
        <f t="shared" si="1"/>
        <v>5.275100000000001</v>
      </c>
      <c r="S12" s="176"/>
    </row>
    <row r="13" spans="1:19">
      <c r="A13" s="176">
        <v>8</v>
      </c>
      <c r="B13" s="236"/>
      <c r="C13" s="176" t="s">
        <v>311</v>
      </c>
      <c r="D13" s="129">
        <v>1</v>
      </c>
      <c r="E13" s="176" t="s">
        <v>306</v>
      </c>
      <c r="F13" s="176" t="s">
        <v>307</v>
      </c>
      <c r="G13" s="176" t="s">
        <v>302</v>
      </c>
      <c r="H13" s="176" t="s">
        <v>303</v>
      </c>
      <c r="I13" s="183">
        <v>28.88</v>
      </c>
      <c r="J13" s="130"/>
      <c r="K13" s="176"/>
      <c r="L13" s="176"/>
      <c r="M13" s="182">
        <v>0.13</v>
      </c>
      <c r="N13" s="184"/>
      <c r="O13" s="61">
        <v>0.999</v>
      </c>
      <c r="P13" s="176"/>
      <c r="Q13" s="60">
        <f t="shared" si="0"/>
        <v>0</v>
      </c>
      <c r="R13" s="60">
        <f t="shared" si="1"/>
        <v>3.7544</v>
      </c>
      <c r="S13" s="176"/>
    </row>
    <row r="14" spans="1:19">
      <c r="A14" s="176">
        <v>9</v>
      </c>
      <c r="B14" s="237"/>
      <c r="C14" s="176" t="s">
        <v>311</v>
      </c>
      <c r="D14" s="129">
        <v>1</v>
      </c>
      <c r="E14" s="176" t="s">
        <v>310</v>
      </c>
      <c r="F14" s="176"/>
      <c r="G14" s="176"/>
      <c r="H14" s="176"/>
      <c r="I14" s="183">
        <v>4.1100000000000003</v>
      </c>
      <c r="J14" s="130"/>
      <c r="K14" s="176"/>
      <c r="L14" s="176"/>
      <c r="M14" s="182">
        <v>1</v>
      </c>
      <c r="N14" s="184"/>
      <c r="O14" s="61">
        <v>0.999</v>
      </c>
      <c r="P14" s="176"/>
      <c r="Q14" s="60">
        <f t="shared" si="0"/>
        <v>0</v>
      </c>
      <c r="R14" s="60">
        <f t="shared" si="1"/>
        <v>4.1100000000000003</v>
      </c>
      <c r="S14" s="176"/>
    </row>
    <row r="15" spans="1:19">
      <c r="A15" s="176">
        <v>10</v>
      </c>
      <c r="B15" s="176" t="s">
        <v>316</v>
      </c>
      <c r="C15" s="176" t="s">
        <v>312</v>
      </c>
      <c r="D15" s="176">
        <v>1</v>
      </c>
      <c r="E15" s="176" t="s">
        <v>313</v>
      </c>
      <c r="F15" s="176"/>
      <c r="G15" s="176"/>
      <c r="H15" s="176" t="s">
        <v>314</v>
      </c>
      <c r="I15" s="181">
        <v>22.7</v>
      </c>
      <c r="J15" s="130"/>
      <c r="K15" s="58"/>
      <c r="L15" s="59"/>
      <c r="M15" s="182">
        <v>2.5499999999999998</v>
      </c>
      <c r="N15" s="184"/>
      <c r="O15" s="61">
        <v>0.999</v>
      </c>
      <c r="P15" s="127"/>
      <c r="Q15" s="60">
        <f t="shared" si="0"/>
        <v>0</v>
      </c>
      <c r="R15" s="60">
        <f t="shared" si="1"/>
        <v>57.884999999999991</v>
      </c>
      <c r="S15" s="176"/>
    </row>
    <row r="16" spans="1:19" ht="21" customHeight="1">
      <c r="A16" s="232" t="s">
        <v>193</v>
      </c>
      <c r="B16" s="232"/>
      <c r="C16" s="232"/>
      <c r="D16" s="73"/>
      <c r="E16" s="58"/>
      <c r="F16" s="73"/>
      <c r="G16" s="58"/>
      <c r="H16" s="58"/>
      <c r="I16" s="59"/>
      <c r="J16" s="58"/>
      <c r="K16" s="58"/>
      <c r="L16" s="59"/>
      <c r="M16" s="80">
        <f>SUM(M6:M15)</f>
        <v>6.5149999999999997</v>
      </c>
      <c r="N16" s="80">
        <f>SUM(N6:N15)</f>
        <v>0</v>
      </c>
      <c r="O16" s="128">
        <f>N16/M16</f>
        <v>0</v>
      </c>
      <c r="P16" s="85"/>
      <c r="Q16" s="80">
        <f>SUM(Q6:Q15)</f>
        <v>0</v>
      </c>
      <c r="R16" s="80">
        <f>SUM(R6:R15)</f>
        <v>128.57929999999999</v>
      </c>
      <c r="S16" s="86"/>
    </row>
    <row r="17" spans="1:19" ht="21" customHeight="1">
      <c r="A17" s="145"/>
      <c r="B17" s="150" t="s">
        <v>250</v>
      </c>
      <c r="C17" s="145"/>
      <c r="D17" s="146"/>
      <c r="E17" s="147"/>
      <c r="F17" s="146"/>
      <c r="G17" s="147"/>
      <c r="H17" s="147"/>
      <c r="I17" s="148"/>
      <c r="J17" s="147"/>
      <c r="K17" s="147"/>
      <c r="L17" s="148"/>
      <c r="M17" s="151"/>
      <c r="N17" s="151"/>
      <c r="O17" s="152"/>
      <c r="P17" s="149"/>
      <c r="Q17" s="151"/>
      <c r="R17" s="151"/>
      <c r="S17" s="87"/>
    </row>
    <row r="18" spans="1:19" ht="27" customHeight="1">
      <c r="A18" s="231" t="s">
        <v>235</v>
      </c>
      <c r="B18" s="231"/>
      <c r="C18" s="231"/>
      <c r="D18" s="87"/>
      <c r="E18" s="87"/>
      <c r="F18" s="88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</row>
  </sheetData>
  <mergeCells count="22">
    <mergeCell ref="S4:S5"/>
    <mergeCell ref="A1:S1"/>
    <mergeCell ref="N2:S2"/>
    <mergeCell ref="N3:S3"/>
    <mergeCell ref="R4:R5"/>
    <mergeCell ref="P4:P5"/>
    <mergeCell ref="Q4:Q5"/>
    <mergeCell ref="A4:A5"/>
    <mergeCell ref="B4:B5"/>
    <mergeCell ref="C4:C5"/>
    <mergeCell ref="D4:D5"/>
    <mergeCell ref="A3:M3"/>
    <mergeCell ref="A2:B2"/>
    <mergeCell ref="J2:M2"/>
    <mergeCell ref="C2:H2"/>
    <mergeCell ref="A18:C18"/>
    <mergeCell ref="A16:C16"/>
    <mergeCell ref="E4:J4"/>
    <mergeCell ref="K4:L4"/>
    <mergeCell ref="M4:O4"/>
    <mergeCell ref="B6:B10"/>
    <mergeCell ref="B11:B14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31"/>
  <sheetViews>
    <sheetView zoomScaleNormal="100" zoomScaleSheetLayoutView="100" workbookViewId="0">
      <selection activeCell="Q5" sqref="Q5:Q6"/>
    </sheetView>
  </sheetViews>
  <sheetFormatPr defaultRowHeight="13.5"/>
  <cols>
    <col min="1" max="1" width="5.375" customWidth="1"/>
    <col min="2" max="2" width="10.25" customWidth="1"/>
    <col min="3" max="3" width="21.875" customWidth="1"/>
    <col min="4" max="4" width="6.75" customWidth="1"/>
    <col min="5" max="5" width="6.25" customWidth="1"/>
    <col min="6" max="6" width="5.125" customWidth="1"/>
    <col min="7" max="7" width="9.5" customWidth="1"/>
    <col min="8" max="8" width="9.25" customWidth="1"/>
    <col min="9" max="9" width="6.625" customWidth="1"/>
    <col min="10" max="10" width="9.375" customWidth="1"/>
    <col min="11" max="11" width="1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20.375" customWidth="1"/>
  </cols>
  <sheetData>
    <row r="1" spans="1:17" ht="20.25">
      <c r="A1" s="248" t="s">
        <v>23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</row>
    <row r="2" spans="1:17" s="25" customFormat="1">
      <c r="A2" s="253" t="str">
        <f>汇总表!A5</f>
        <v>供应商名称（盖章）：北京光华荣昌汽车部件有限公司</v>
      </c>
      <c r="B2" s="254"/>
      <c r="C2" s="254"/>
      <c r="D2" s="254"/>
      <c r="E2" s="254"/>
      <c r="F2" s="254"/>
      <c r="G2" s="254"/>
      <c r="H2" s="255"/>
      <c r="I2" s="250" t="s">
        <v>14</v>
      </c>
      <c r="J2" s="250"/>
      <c r="K2" s="252" t="str">
        <f>原材料明细!J2</f>
        <v>GTL</v>
      </c>
      <c r="L2" s="252"/>
      <c r="M2" s="252"/>
      <c r="N2" s="252"/>
      <c r="O2" s="252"/>
      <c r="P2" s="249" t="s">
        <v>196</v>
      </c>
      <c r="Q2" s="249"/>
    </row>
    <row r="3" spans="1:17" s="25" customFormat="1">
      <c r="A3" s="250" t="str">
        <f>原材料明细!A3</f>
        <v>零件图号/名称：H468100000053/副驾驶员座椅总成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 t="str">
        <f>原材料明细!N3</f>
        <v>报价填写日期:  2020.9.9</v>
      </c>
      <c r="Q3" s="250"/>
    </row>
    <row r="4" spans="1:17" ht="18.75">
      <c r="A4" s="77"/>
      <c r="B4" s="251" t="s">
        <v>164</v>
      </c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</row>
    <row r="5" spans="1:17" s="3" customFormat="1" ht="21.75" customHeight="1">
      <c r="A5" s="233" t="s">
        <v>37</v>
      </c>
      <c r="B5" s="245" t="s">
        <v>61</v>
      </c>
      <c r="C5" s="245" t="s">
        <v>63</v>
      </c>
      <c r="D5" s="245" t="s">
        <v>24</v>
      </c>
      <c r="E5" s="246"/>
      <c r="F5" s="245" t="s">
        <v>158</v>
      </c>
      <c r="G5" s="245" t="s">
        <v>65</v>
      </c>
      <c r="H5" s="245" t="s">
        <v>217</v>
      </c>
      <c r="I5" s="233" t="s">
        <v>62</v>
      </c>
      <c r="J5" s="233"/>
      <c r="K5" s="233"/>
      <c r="L5" s="233"/>
      <c r="M5" s="233"/>
      <c r="N5" s="233"/>
      <c r="O5" s="233"/>
      <c r="P5" s="245" t="s">
        <v>267</v>
      </c>
      <c r="Q5" s="245" t="s">
        <v>39</v>
      </c>
    </row>
    <row r="6" spans="1:17" s="3" customFormat="1" ht="24">
      <c r="A6" s="233"/>
      <c r="B6" s="246"/>
      <c r="C6" s="246"/>
      <c r="D6" s="156" t="s">
        <v>20</v>
      </c>
      <c r="E6" s="156" t="s">
        <v>21</v>
      </c>
      <c r="F6" s="246"/>
      <c r="G6" s="246"/>
      <c r="H6" s="245"/>
      <c r="I6" s="20" t="s">
        <v>44</v>
      </c>
      <c r="J6" s="20" t="s">
        <v>48</v>
      </c>
      <c r="K6" s="247" t="s">
        <v>7</v>
      </c>
      <c r="L6" s="247"/>
      <c r="M6" s="247"/>
      <c r="N6" s="20" t="s">
        <v>45</v>
      </c>
      <c r="O6" s="20" t="s">
        <v>43</v>
      </c>
      <c r="P6" s="245"/>
      <c r="Q6" s="245"/>
    </row>
    <row r="7" spans="1:17" s="19" customFormat="1" ht="14.25">
      <c r="A7" s="155">
        <v>1</v>
      </c>
      <c r="B7" s="202" t="s">
        <v>344</v>
      </c>
      <c r="C7" s="188" t="s">
        <v>336</v>
      </c>
      <c r="D7" s="179"/>
      <c r="E7" s="179"/>
      <c r="F7" s="179">
        <v>1</v>
      </c>
      <c r="G7" s="189">
        <v>99.79</v>
      </c>
      <c r="H7" s="121"/>
      <c r="I7" s="16"/>
      <c r="J7" s="16"/>
      <c r="K7" s="247"/>
      <c r="L7" s="247"/>
      <c r="M7" s="247"/>
      <c r="N7" s="16"/>
      <c r="O7" s="16"/>
      <c r="P7" s="131">
        <f>G7*F7</f>
        <v>99.79</v>
      </c>
      <c r="Q7" s="132"/>
    </row>
    <row r="8" spans="1:17" s="19" customFormat="1" ht="14.25">
      <c r="A8" s="178">
        <v>2</v>
      </c>
      <c r="B8" s="202" t="s">
        <v>345</v>
      </c>
      <c r="C8" s="180" t="s">
        <v>337</v>
      </c>
      <c r="D8" s="179"/>
      <c r="E8" s="179"/>
      <c r="F8" s="179">
        <v>1</v>
      </c>
      <c r="G8" s="189">
        <v>40.44</v>
      </c>
      <c r="H8" s="181"/>
      <c r="I8" s="16"/>
      <c r="J8" s="16"/>
      <c r="K8" s="247"/>
      <c r="L8" s="247"/>
      <c r="M8" s="247"/>
      <c r="N8" s="16"/>
      <c r="O8" s="16"/>
      <c r="P8" s="131">
        <f t="shared" ref="P8:P15" si="0">G8*F8</f>
        <v>40.44</v>
      </c>
      <c r="Q8" s="132"/>
    </row>
    <row r="9" spans="1:17" s="19" customFormat="1" ht="14.25">
      <c r="A9" s="178">
        <v>3</v>
      </c>
      <c r="B9" s="202" t="s">
        <v>346</v>
      </c>
      <c r="C9" s="190" t="s">
        <v>338</v>
      </c>
      <c r="D9" s="179"/>
      <c r="E9" s="179"/>
      <c r="F9" s="179">
        <v>1</v>
      </c>
      <c r="G9" s="189">
        <v>36.25</v>
      </c>
      <c r="H9" s="121"/>
      <c r="I9" s="16"/>
      <c r="J9" s="16"/>
      <c r="K9" s="247"/>
      <c r="L9" s="247"/>
      <c r="M9" s="247"/>
      <c r="N9" s="16"/>
      <c r="O9" s="16"/>
      <c r="P9" s="131">
        <f t="shared" si="0"/>
        <v>36.25</v>
      </c>
      <c r="Q9" s="132"/>
    </row>
    <row r="10" spans="1:17" s="19" customFormat="1" ht="14.25">
      <c r="A10" s="178">
        <v>4</v>
      </c>
      <c r="B10" s="202" t="s">
        <v>347</v>
      </c>
      <c r="C10" s="180" t="s">
        <v>339</v>
      </c>
      <c r="D10" s="179"/>
      <c r="E10" s="179"/>
      <c r="F10" s="179">
        <v>1</v>
      </c>
      <c r="G10" s="189">
        <v>15.31</v>
      </c>
      <c r="H10" s="121"/>
      <c r="I10" s="16"/>
      <c r="J10" s="16"/>
      <c r="K10" s="247"/>
      <c r="L10" s="247"/>
      <c r="M10" s="247"/>
      <c r="N10" s="16"/>
      <c r="O10" s="16"/>
      <c r="P10" s="131">
        <f t="shared" si="0"/>
        <v>15.31</v>
      </c>
      <c r="Q10" s="132"/>
    </row>
    <row r="11" spans="1:17" s="19" customFormat="1" ht="14.25">
      <c r="A11" s="178">
        <v>5</v>
      </c>
      <c r="B11" s="202" t="s">
        <v>348</v>
      </c>
      <c r="C11" s="180" t="s">
        <v>340</v>
      </c>
      <c r="D11" s="179"/>
      <c r="E11" s="179"/>
      <c r="F11" s="179">
        <v>1</v>
      </c>
      <c r="G11" s="189">
        <v>10.84</v>
      </c>
      <c r="H11" s="121"/>
      <c r="I11" s="16"/>
      <c r="J11" s="16"/>
      <c r="K11" s="247"/>
      <c r="L11" s="247"/>
      <c r="M11" s="247"/>
      <c r="N11" s="16"/>
      <c r="O11" s="16"/>
      <c r="P11" s="131">
        <f t="shared" si="0"/>
        <v>10.84</v>
      </c>
      <c r="Q11" s="132"/>
    </row>
    <row r="12" spans="1:17" s="19" customFormat="1" ht="14.25">
      <c r="A12" s="178">
        <v>6</v>
      </c>
      <c r="B12" s="202" t="s">
        <v>349</v>
      </c>
      <c r="C12" s="180" t="s">
        <v>341</v>
      </c>
      <c r="D12" s="179"/>
      <c r="E12" s="179"/>
      <c r="F12" s="179">
        <v>1</v>
      </c>
      <c r="G12" s="189">
        <v>80.790000000000006</v>
      </c>
      <c r="H12" s="121"/>
      <c r="I12" s="16"/>
      <c r="J12" s="16"/>
      <c r="K12" s="247"/>
      <c r="L12" s="247"/>
      <c r="M12" s="247"/>
      <c r="N12" s="16"/>
      <c r="O12" s="16"/>
      <c r="P12" s="131">
        <f t="shared" si="0"/>
        <v>80.790000000000006</v>
      </c>
      <c r="Q12" s="132"/>
    </row>
    <row r="13" spans="1:17" s="19" customFormat="1" ht="14.25">
      <c r="A13" s="178">
        <v>7</v>
      </c>
      <c r="B13" s="202" t="s">
        <v>350</v>
      </c>
      <c r="C13" s="180" t="s">
        <v>342</v>
      </c>
      <c r="D13" s="179"/>
      <c r="E13" s="179"/>
      <c r="F13" s="179">
        <v>1</v>
      </c>
      <c r="G13" s="189">
        <v>18.97</v>
      </c>
      <c r="H13" s="121"/>
      <c r="I13" s="16"/>
      <c r="J13" s="16"/>
      <c r="K13" s="247"/>
      <c r="L13" s="247"/>
      <c r="M13" s="247"/>
      <c r="N13" s="16"/>
      <c r="O13" s="16"/>
      <c r="P13" s="131">
        <f t="shared" si="0"/>
        <v>18.97</v>
      </c>
      <c r="Q13" s="132"/>
    </row>
    <row r="14" spans="1:17" s="19" customFormat="1">
      <c r="A14" s="178">
        <v>8</v>
      </c>
      <c r="B14" s="129" t="s">
        <v>319</v>
      </c>
      <c r="C14" s="188" t="s">
        <v>317</v>
      </c>
      <c r="D14" s="191"/>
      <c r="E14" s="179"/>
      <c r="F14" s="192">
        <v>1</v>
      </c>
      <c r="G14" s="193">
        <v>15.82</v>
      </c>
      <c r="H14" s="121"/>
      <c r="I14" s="16"/>
      <c r="J14" s="16"/>
      <c r="K14" s="247"/>
      <c r="L14" s="247"/>
      <c r="M14" s="247"/>
      <c r="N14" s="16"/>
      <c r="O14" s="16"/>
      <c r="P14" s="131">
        <f t="shared" si="0"/>
        <v>15.82</v>
      </c>
      <c r="Q14" s="132"/>
    </row>
    <row r="15" spans="1:17" s="19" customFormat="1">
      <c r="A15" s="178">
        <v>9</v>
      </c>
      <c r="B15" s="129" t="s">
        <v>319</v>
      </c>
      <c r="C15" s="188" t="s">
        <v>343</v>
      </c>
      <c r="D15" s="194"/>
      <c r="E15" s="129"/>
      <c r="F15" s="195">
        <v>1</v>
      </c>
      <c r="G15" s="196">
        <v>7.95</v>
      </c>
      <c r="H15" s="121"/>
      <c r="I15" s="16"/>
      <c r="J15" s="16"/>
      <c r="K15" s="247"/>
      <c r="L15" s="247"/>
      <c r="M15" s="247"/>
      <c r="N15" s="16"/>
      <c r="O15" s="16"/>
      <c r="P15" s="131">
        <f t="shared" si="0"/>
        <v>7.95</v>
      </c>
      <c r="Q15" s="132"/>
    </row>
    <row r="16" spans="1:17">
      <c r="A16" s="16"/>
      <c r="B16" s="92" t="s">
        <v>4</v>
      </c>
      <c r="C16" s="93"/>
      <c r="D16" s="94"/>
      <c r="E16" s="94"/>
      <c r="F16" s="94"/>
      <c r="G16" s="94"/>
      <c r="H16" s="94"/>
      <c r="I16" s="16"/>
      <c r="J16" s="16"/>
      <c r="K16" s="247"/>
      <c r="L16" s="247"/>
      <c r="M16" s="247"/>
      <c r="N16" s="16"/>
      <c r="O16" s="153"/>
      <c r="P16" s="82">
        <f>SUM(P7:P15)</f>
        <v>326.15999999999997</v>
      </c>
      <c r="Q16" s="95"/>
    </row>
    <row r="18" spans="1:17" ht="18.75">
      <c r="B18" s="259" t="s">
        <v>163</v>
      </c>
      <c r="C18" s="259"/>
      <c r="D18" s="259"/>
      <c r="E18" s="259"/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</row>
    <row r="19" spans="1:17" s="3" customFormat="1" ht="13.5" customHeight="1">
      <c r="A19" s="233" t="s">
        <v>37</v>
      </c>
      <c r="B19" s="245" t="s">
        <v>64</v>
      </c>
      <c r="C19" s="245" t="s">
        <v>63</v>
      </c>
      <c r="D19" s="245" t="s">
        <v>25</v>
      </c>
      <c r="E19" s="246"/>
      <c r="F19" s="245" t="s">
        <v>158</v>
      </c>
      <c r="G19" s="245" t="s">
        <v>66</v>
      </c>
      <c r="H19" s="243" t="s">
        <v>218</v>
      </c>
      <c r="I19" s="245" t="s">
        <v>27</v>
      </c>
      <c r="J19" s="245"/>
      <c r="K19" s="245"/>
      <c r="L19" s="245"/>
      <c r="M19" s="245"/>
      <c r="N19" s="245"/>
      <c r="O19" s="245"/>
      <c r="P19" s="245" t="s">
        <v>268</v>
      </c>
      <c r="Q19" s="245" t="s">
        <v>19</v>
      </c>
    </row>
    <row r="20" spans="1:17" s="3" customFormat="1" ht="24" customHeight="1">
      <c r="A20" s="233"/>
      <c r="B20" s="246"/>
      <c r="C20" s="246"/>
      <c r="D20" s="74" t="s">
        <v>20</v>
      </c>
      <c r="E20" s="74" t="s">
        <v>21</v>
      </c>
      <c r="F20" s="246"/>
      <c r="G20" s="246"/>
      <c r="H20" s="244"/>
      <c r="I20" s="159" t="s">
        <v>26</v>
      </c>
      <c r="J20" s="159" t="s">
        <v>47</v>
      </c>
      <c r="K20" s="159" t="s">
        <v>28</v>
      </c>
      <c r="L20" s="156" t="s">
        <v>29</v>
      </c>
      <c r="M20" s="156" t="s">
        <v>30</v>
      </c>
      <c r="N20" s="156" t="s">
        <v>31</v>
      </c>
      <c r="O20" s="156" t="s">
        <v>46</v>
      </c>
      <c r="P20" s="245"/>
      <c r="Q20" s="245"/>
    </row>
    <row r="21" spans="1:17">
      <c r="A21" s="72"/>
      <c r="B21" s="2"/>
      <c r="C21" s="4"/>
      <c r="D21" s="2"/>
      <c r="E21" s="2"/>
      <c r="F21" s="23"/>
      <c r="G21" s="2"/>
      <c r="H21" s="2"/>
      <c r="I21" s="156"/>
      <c r="J21" s="156"/>
      <c r="K21" s="156"/>
      <c r="L21" s="159"/>
      <c r="M21" s="159"/>
      <c r="N21" s="156"/>
      <c r="O21" s="156"/>
      <c r="P21" s="81">
        <f t="shared" ref="P21:P26" si="1">F21*G21</f>
        <v>0</v>
      </c>
      <c r="Q21" s="156"/>
    </row>
    <row r="22" spans="1:17" ht="13.5" hidden="1" customHeight="1">
      <c r="A22" s="72"/>
      <c r="B22" s="2"/>
      <c r="C22" s="4"/>
      <c r="D22" s="2"/>
      <c r="E22" s="2"/>
      <c r="F22" s="2"/>
      <c r="G22" s="2"/>
      <c r="H22" s="2"/>
      <c r="I22" s="156"/>
      <c r="J22" s="156"/>
      <c r="K22" s="156"/>
      <c r="L22" s="159"/>
      <c r="M22" s="159"/>
      <c r="N22" s="156"/>
      <c r="O22" s="156"/>
      <c r="P22" s="81">
        <f t="shared" si="1"/>
        <v>0</v>
      </c>
      <c r="Q22" s="156"/>
    </row>
    <row r="23" spans="1:17" ht="13.5" hidden="1" customHeight="1">
      <c r="A23" s="72"/>
      <c r="B23" s="2"/>
      <c r="C23" s="2"/>
      <c r="D23" s="2"/>
      <c r="E23" s="2"/>
      <c r="F23" s="2"/>
      <c r="G23" s="2"/>
      <c r="H23" s="2"/>
      <c r="I23" s="156"/>
      <c r="J23" s="156"/>
      <c r="K23" s="156"/>
      <c r="L23" s="159"/>
      <c r="M23" s="159"/>
      <c r="N23" s="156"/>
      <c r="O23" s="156"/>
      <c r="P23" s="81">
        <f t="shared" si="1"/>
        <v>0</v>
      </c>
      <c r="Q23" s="156"/>
    </row>
    <row r="24" spans="1:17" ht="13.5" hidden="1" customHeight="1">
      <c r="A24" s="72"/>
      <c r="B24" s="2"/>
      <c r="C24" s="2"/>
      <c r="D24" s="2"/>
      <c r="E24" s="2"/>
      <c r="F24" s="2"/>
      <c r="G24" s="2"/>
      <c r="H24" s="2"/>
      <c r="I24" s="156"/>
      <c r="J24" s="156"/>
      <c r="K24" s="156"/>
      <c r="L24" s="159"/>
      <c r="M24" s="159"/>
      <c r="N24" s="156"/>
      <c r="O24" s="156"/>
      <c r="P24" s="81">
        <f t="shared" si="1"/>
        <v>0</v>
      </c>
      <c r="Q24" s="156"/>
    </row>
    <row r="25" spans="1:17" ht="13.5" hidden="1" customHeight="1">
      <c r="A25" s="16"/>
      <c r="B25" s="2"/>
      <c r="C25" s="2"/>
      <c r="D25" s="2"/>
      <c r="E25" s="2"/>
      <c r="F25" s="2"/>
      <c r="G25" s="2"/>
      <c r="H25" s="2"/>
      <c r="I25" s="156"/>
      <c r="J25" s="156"/>
      <c r="K25" s="156"/>
      <c r="L25" s="159"/>
      <c r="M25" s="159"/>
      <c r="N25" s="156"/>
      <c r="O25" s="156"/>
      <c r="P25" s="81">
        <f t="shared" si="1"/>
        <v>0</v>
      </c>
      <c r="Q25" s="156"/>
    </row>
    <row r="26" spans="1:17">
      <c r="A26" s="16"/>
      <c r="B26" s="2"/>
      <c r="C26" s="2"/>
      <c r="D26" s="2"/>
      <c r="E26" s="2"/>
      <c r="F26" s="2"/>
      <c r="G26" s="2"/>
      <c r="H26" s="2"/>
      <c r="I26" s="156"/>
      <c r="J26" s="156"/>
      <c r="K26" s="156"/>
      <c r="L26" s="159"/>
      <c r="M26" s="159"/>
      <c r="N26" s="156"/>
      <c r="O26" s="156"/>
      <c r="P26" s="81">
        <f t="shared" si="1"/>
        <v>0</v>
      </c>
      <c r="Q26" s="156"/>
    </row>
    <row r="27" spans="1:17">
      <c r="A27" s="16"/>
      <c r="B27" s="92" t="s">
        <v>4</v>
      </c>
      <c r="C27" s="93"/>
      <c r="D27" s="94"/>
      <c r="E27" s="94"/>
      <c r="F27" s="94"/>
      <c r="G27" s="94"/>
      <c r="H27" s="94"/>
      <c r="I27" s="157"/>
      <c r="J27" s="157"/>
      <c r="K27" s="157"/>
      <c r="L27" s="94"/>
      <c r="M27" s="94"/>
      <c r="N27" s="158"/>
      <c r="O27" s="158"/>
      <c r="P27" s="82">
        <f>SUM(P21:P26)</f>
        <v>0</v>
      </c>
      <c r="Q27" s="161"/>
    </row>
    <row r="28" spans="1:17" ht="15">
      <c r="A28" s="3"/>
      <c r="B28" s="47"/>
      <c r="C28" s="48"/>
      <c r="D28" s="49"/>
      <c r="E28" s="49"/>
      <c r="F28" s="50"/>
      <c r="G28" s="50"/>
      <c r="H28" s="50"/>
      <c r="I28" s="51"/>
      <c r="J28" s="49"/>
      <c r="K28" s="49"/>
      <c r="L28" s="52"/>
      <c r="M28" s="52"/>
      <c r="N28" s="52"/>
      <c r="O28" s="52"/>
      <c r="P28" s="52"/>
      <c r="Q28" s="5"/>
    </row>
    <row r="29" spans="1:17" ht="18.75">
      <c r="A29" s="256" t="s">
        <v>32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8"/>
      <c r="P29" s="82">
        <f>P16+P27</f>
        <v>326.15999999999997</v>
      </c>
      <c r="Q29" s="160"/>
    </row>
    <row r="30" spans="1:17">
      <c r="B30" s="150" t="s">
        <v>249</v>
      </c>
    </row>
    <row r="31" spans="1:17">
      <c r="C31" s="19" t="s">
        <v>236</v>
      </c>
    </row>
  </sheetData>
  <mergeCells count="41">
    <mergeCell ref="P19:P20"/>
    <mergeCell ref="A29:O29"/>
    <mergeCell ref="K16:M16"/>
    <mergeCell ref="K13:M13"/>
    <mergeCell ref="K7:M7"/>
    <mergeCell ref="A19:A20"/>
    <mergeCell ref="C19:C20"/>
    <mergeCell ref="G19:G20"/>
    <mergeCell ref="B19:B20"/>
    <mergeCell ref="B18:Q18"/>
    <mergeCell ref="F19:F20"/>
    <mergeCell ref="Q19:Q20"/>
    <mergeCell ref="K11:M11"/>
    <mergeCell ref="K12:M12"/>
    <mergeCell ref="K8:M8"/>
    <mergeCell ref="D19:E19"/>
    <mergeCell ref="A1:Q1"/>
    <mergeCell ref="H5:H6"/>
    <mergeCell ref="P2:Q2"/>
    <mergeCell ref="P3:Q3"/>
    <mergeCell ref="B4:Q4"/>
    <mergeCell ref="P5:P6"/>
    <mergeCell ref="Q5:Q6"/>
    <mergeCell ref="B5:B6"/>
    <mergeCell ref="G5:G6"/>
    <mergeCell ref="K2:O2"/>
    <mergeCell ref="I2:J2"/>
    <mergeCell ref="A3:O3"/>
    <mergeCell ref="A2:H2"/>
    <mergeCell ref="A5:A6"/>
    <mergeCell ref="K6:M6"/>
    <mergeCell ref="I5:O5"/>
    <mergeCell ref="H19:H20"/>
    <mergeCell ref="I19:O19"/>
    <mergeCell ref="C5:C6"/>
    <mergeCell ref="D5:E5"/>
    <mergeCell ref="K9:M9"/>
    <mergeCell ref="K10:M10"/>
    <mergeCell ref="K14:M14"/>
    <mergeCell ref="K15:M15"/>
    <mergeCell ref="F5:F6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7"/>
  <sheetViews>
    <sheetView view="pageBreakPreview" zoomScaleSheetLayoutView="100" workbookViewId="0">
      <selection activeCell="G12" sqref="G12"/>
    </sheetView>
  </sheetViews>
  <sheetFormatPr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1.625" customWidth="1"/>
    <col min="7" max="7" width="23.75" customWidth="1"/>
    <col min="8" max="8" width="6" customWidth="1"/>
    <col min="9" max="9" width="5.25" customWidth="1"/>
    <col min="10" max="10" width="6" customWidth="1"/>
    <col min="11" max="11" width="6.375" style="17" customWidth="1"/>
    <col min="12" max="12" width="7.125" style="17" customWidth="1"/>
    <col min="13" max="13" width="8.625" style="17" customWidth="1"/>
    <col min="14" max="14" width="8.875" style="17" customWidth="1"/>
    <col min="15" max="15" width="8.125" style="17" customWidth="1"/>
    <col min="16" max="16" width="8.125" customWidth="1"/>
    <col min="17" max="17" width="12.125" customWidth="1"/>
  </cols>
  <sheetData>
    <row r="1" spans="1:17" ht="23.25" customHeight="1">
      <c r="A1" s="260" t="s">
        <v>180</v>
      </c>
      <c r="B1" s="260"/>
      <c r="C1" s="260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</row>
    <row r="2" spans="1:17" s="25" customFormat="1">
      <c r="A2" s="268" t="s">
        <v>22</v>
      </c>
      <c r="B2" s="269"/>
      <c r="C2" s="270"/>
      <c r="D2" s="264" t="str">
        <f>原材料明细!C2</f>
        <v>北京光华荣昌汽车部件有限公司</v>
      </c>
      <c r="E2" s="264"/>
      <c r="F2" s="264"/>
      <c r="G2" s="264"/>
      <c r="H2" s="264"/>
      <c r="I2" s="264"/>
      <c r="J2" s="84" t="s">
        <v>194</v>
      </c>
      <c r="K2" s="219" t="str">
        <f>原材料明细!J2</f>
        <v>GTL</v>
      </c>
      <c r="L2" s="219"/>
      <c r="M2" s="219"/>
      <c r="N2" s="219"/>
      <c r="O2" s="266" t="s">
        <v>195</v>
      </c>
      <c r="P2" s="266"/>
      <c r="Q2" s="266"/>
    </row>
    <row r="3" spans="1:17" s="25" customFormat="1">
      <c r="A3" s="250" t="s">
        <v>191</v>
      </c>
      <c r="B3" s="250"/>
      <c r="C3" s="250"/>
      <c r="D3" s="265" t="s">
        <v>335</v>
      </c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7" t="str">
        <f>原材料明细!N3</f>
        <v>报价填写日期:  2020.9.9</v>
      </c>
      <c r="P3" s="267"/>
      <c r="Q3" s="267"/>
    </row>
    <row r="4" spans="1:17" s="24" customFormat="1" ht="27" customHeight="1">
      <c r="A4" s="263" t="s">
        <v>36</v>
      </c>
      <c r="B4" s="263" t="s">
        <v>67</v>
      </c>
      <c r="C4" s="263" t="s">
        <v>33</v>
      </c>
      <c r="D4" s="263" t="s">
        <v>186</v>
      </c>
      <c r="E4" s="262" t="s">
        <v>185</v>
      </c>
      <c r="F4" s="262" t="s">
        <v>34</v>
      </c>
      <c r="G4" s="262"/>
      <c r="H4" s="262" t="s">
        <v>272</v>
      </c>
      <c r="I4" s="262" t="s">
        <v>187</v>
      </c>
      <c r="J4" s="262" t="s">
        <v>188</v>
      </c>
      <c r="K4" s="233" t="s">
        <v>151</v>
      </c>
      <c r="L4" s="233"/>
      <c r="M4" s="233"/>
      <c r="N4" s="233"/>
      <c r="O4" s="233"/>
      <c r="P4" s="262" t="s">
        <v>165</v>
      </c>
      <c r="Q4" s="262"/>
    </row>
    <row r="5" spans="1:17" s="24" customFormat="1" ht="33.75" customHeight="1">
      <c r="A5" s="263"/>
      <c r="B5" s="263"/>
      <c r="C5" s="263"/>
      <c r="D5" s="263"/>
      <c r="E5" s="262"/>
      <c r="F5" s="116" t="s">
        <v>35</v>
      </c>
      <c r="G5" s="116" t="s">
        <v>7</v>
      </c>
      <c r="H5" s="262"/>
      <c r="I5" s="262"/>
      <c r="J5" s="262"/>
      <c r="K5" s="116" t="s">
        <v>210</v>
      </c>
      <c r="L5" s="116" t="s">
        <v>248</v>
      </c>
      <c r="M5" s="116" t="s">
        <v>211</v>
      </c>
      <c r="N5" s="116" t="s">
        <v>212</v>
      </c>
      <c r="O5" s="162" t="s">
        <v>273</v>
      </c>
      <c r="P5" s="116" t="s">
        <v>213</v>
      </c>
      <c r="Q5" s="116" t="s">
        <v>189</v>
      </c>
    </row>
    <row r="6" spans="1:17" s="24" customFormat="1" ht="12">
      <c r="A6" s="71">
        <v>1</v>
      </c>
      <c r="B6" s="115"/>
      <c r="C6" s="44" t="s">
        <v>320</v>
      </c>
      <c r="D6" s="122">
        <v>1</v>
      </c>
      <c r="E6" s="123"/>
      <c r="F6" s="123" t="s">
        <v>321</v>
      </c>
      <c r="G6" s="123" t="s">
        <v>322</v>
      </c>
      <c r="H6" s="123">
        <v>3</v>
      </c>
      <c r="I6" s="123">
        <v>1</v>
      </c>
      <c r="J6" s="124">
        <v>0.48080000000000001</v>
      </c>
      <c r="K6" s="124">
        <v>0.48080000000000001</v>
      </c>
      <c r="L6" s="124">
        <f>制造费率测算明细!T6</f>
        <v>1.167101230622194</v>
      </c>
      <c r="M6" s="124">
        <f>制造费率测算明细!U6</f>
        <v>0.79166666666666663</v>
      </c>
      <c r="N6" s="124">
        <f>制造费率测算明细!V6</f>
        <v>0.11056748500631312</v>
      </c>
      <c r="O6" s="125">
        <f>SUM(K6:N6)</f>
        <v>2.5501353822951733</v>
      </c>
      <c r="P6" s="126">
        <f>D6*H6*I6*J6</f>
        <v>1.4424000000000001</v>
      </c>
      <c r="Q6" s="126">
        <f>D6*H6*O6</f>
        <v>7.65040614688552</v>
      </c>
    </row>
    <row r="7" spans="1:17" s="24" customFormat="1" ht="12">
      <c r="A7" s="71">
        <v>2</v>
      </c>
      <c r="B7" s="115"/>
      <c r="C7" s="45" t="s">
        <v>326</v>
      </c>
      <c r="D7" s="122">
        <v>1</v>
      </c>
      <c r="E7" s="45"/>
      <c r="F7" s="45" t="s">
        <v>327</v>
      </c>
      <c r="G7" s="45"/>
      <c r="H7" s="45">
        <v>2</v>
      </c>
      <c r="I7" s="45">
        <v>6</v>
      </c>
      <c r="J7" s="124">
        <v>0.48080000000000001</v>
      </c>
      <c r="K7" s="124">
        <v>0.48080000000000001</v>
      </c>
      <c r="L7" s="124">
        <f>制造费率测算明细!T7</f>
        <v>1.2494739057239057</v>
      </c>
      <c r="M7" s="124">
        <f>制造费率测算明细!U7</f>
        <v>0.79166666666666663</v>
      </c>
      <c r="N7" s="124">
        <f>制造费率测算明细!V7</f>
        <v>0.11837121212121213</v>
      </c>
      <c r="O7" s="125">
        <f t="shared" ref="O7" si="0">SUM(K7:N7)</f>
        <v>2.6403117845117841</v>
      </c>
      <c r="P7" s="126">
        <f t="shared" ref="P7:P9" si="1">D7*H7*I7*J7</f>
        <v>5.7696000000000005</v>
      </c>
      <c r="Q7" s="126">
        <f t="shared" ref="Q7:Q8" si="2">D7*H7*O7</f>
        <v>5.2806235690235681</v>
      </c>
    </row>
    <row r="8" spans="1:17" s="24" customFormat="1" ht="12">
      <c r="A8" s="71">
        <v>3</v>
      </c>
      <c r="B8" s="115"/>
      <c r="C8" s="199" t="s">
        <v>328</v>
      </c>
      <c r="D8" s="122">
        <v>1</v>
      </c>
      <c r="E8" s="198"/>
      <c r="F8" s="45" t="s">
        <v>329</v>
      </c>
      <c r="G8" s="45"/>
      <c r="H8" s="45">
        <v>15</v>
      </c>
      <c r="I8" s="45">
        <v>4</v>
      </c>
      <c r="J8" s="124">
        <v>0.48080000000000001</v>
      </c>
      <c r="K8" s="124">
        <v>0.48080000000000001</v>
      </c>
      <c r="L8" s="124">
        <f>制造费率测算明细!T8</f>
        <v>0.74968434343434354</v>
      </c>
      <c r="M8" s="124">
        <f>制造费率测算明细!U8</f>
        <v>0.79166666666666663</v>
      </c>
      <c r="N8" s="124">
        <f>制造费率测算明细!V8</f>
        <v>9.4696969696969696E-2</v>
      </c>
      <c r="O8" s="125">
        <f t="shared" ref="O8:O9" si="3">SUM(L8:N8)</f>
        <v>1.6360479797979799</v>
      </c>
      <c r="P8" s="126">
        <f t="shared" si="1"/>
        <v>28.847999999999999</v>
      </c>
      <c r="Q8" s="126">
        <f t="shared" si="2"/>
        <v>24.540719696969699</v>
      </c>
    </row>
    <row r="9" spans="1:17" s="24" customFormat="1" ht="12">
      <c r="A9" s="71">
        <v>4</v>
      </c>
      <c r="B9" s="115"/>
      <c r="C9" s="45" t="s">
        <v>323</v>
      </c>
      <c r="D9" s="122">
        <v>1</v>
      </c>
      <c r="E9" s="45"/>
      <c r="F9" s="45" t="s">
        <v>324</v>
      </c>
      <c r="G9" s="45" t="s">
        <v>325</v>
      </c>
      <c r="H9" s="123">
        <v>3</v>
      </c>
      <c r="I9" s="45">
        <v>1</v>
      </c>
      <c r="J9" s="124">
        <v>0.48080000000000001</v>
      </c>
      <c r="K9" s="124">
        <v>0.48080000000000001</v>
      </c>
      <c r="L9" s="124">
        <f>制造费率测算明细!T9</f>
        <v>8.7296576879910201E-2</v>
      </c>
      <c r="M9" s="124">
        <f>制造费率测算明细!U9</f>
        <v>1.0666666666666667</v>
      </c>
      <c r="N9" s="124">
        <f>制造费率测算明细!V9</f>
        <v>8.2702020202020197E-3</v>
      </c>
      <c r="O9" s="125">
        <f t="shared" si="3"/>
        <v>1.1622334455667789</v>
      </c>
      <c r="P9" s="126">
        <f t="shared" si="1"/>
        <v>1.4424000000000001</v>
      </c>
      <c r="Q9" s="126">
        <f>D9*H9*O9</f>
        <v>3.4867003367003369</v>
      </c>
    </row>
    <row r="10" spans="1:17" s="24" customFormat="1" ht="20.25" customHeight="1">
      <c r="A10" s="83" t="s">
        <v>42</v>
      </c>
      <c r="B10" s="83"/>
      <c r="C10" s="45"/>
      <c r="D10" s="122"/>
      <c r="E10" s="45"/>
      <c r="F10" s="45"/>
      <c r="G10" s="45"/>
      <c r="H10" s="89">
        <f>SUM(H6:H9)</f>
        <v>23</v>
      </c>
      <c r="I10" s="90">
        <f>SUM(I6:I9)</f>
        <v>12</v>
      </c>
      <c r="J10" s="83"/>
      <c r="K10" s="83"/>
      <c r="L10" s="83"/>
      <c r="M10" s="83"/>
      <c r="N10" s="83"/>
      <c r="O10" s="79"/>
      <c r="P10" s="91">
        <f>SUM(P6:P9)</f>
        <v>37.502400000000002</v>
      </c>
      <c r="Q10" s="91">
        <f>SUM(Q6:Q9)</f>
        <v>40.958449749579124</v>
      </c>
    </row>
    <row r="11" spans="1:17" s="1" customFormat="1">
      <c r="B11" s="98" t="s">
        <v>183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</row>
    <row r="12" spans="1:17" s="1" customFormat="1">
      <c r="B12" s="39" t="s">
        <v>197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s="1" customFormat="1">
      <c r="B13" s="39" t="s">
        <v>209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s="1" customFormat="1">
      <c r="B14" s="39" t="s">
        <v>251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</row>
    <row r="15" spans="1:17" s="1" customFormat="1">
      <c r="B15" s="97" t="s">
        <v>237</v>
      </c>
    </row>
    <row r="16" spans="1:17" s="1" customFormat="1">
      <c r="K16" s="96"/>
      <c r="L16" s="96"/>
      <c r="M16" s="96"/>
      <c r="N16" s="96"/>
      <c r="O16" s="96"/>
    </row>
    <row r="17" spans="11:15" s="1" customFormat="1">
      <c r="K17" s="96"/>
      <c r="L17" s="96"/>
      <c r="M17" s="96"/>
      <c r="N17" s="96"/>
      <c r="O17" s="96"/>
    </row>
  </sheetData>
  <mergeCells count="19">
    <mergeCell ref="O3:Q3"/>
    <mergeCell ref="A3:C3"/>
    <mergeCell ref="A2:C2"/>
    <mergeCell ref="K4:O4"/>
    <mergeCell ref="A1:Q1"/>
    <mergeCell ref="P4:Q4"/>
    <mergeCell ref="C4:C5"/>
    <mergeCell ref="A4:A5"/>
    <mergeCell ref="J4:J5"/>
    <mergeCell ref="B4:B5"/>
    <mergeCell ref="E4:E5"/>
    <mergeCell ref="F4:G4"/>
    <mergeCell ref="H4:H5"/>
    <mergeCell ref="I4:I5"/>
    <mergeCell ref="D4:D5"/>
    <mergeCell ref="D2:I2"/>
    <mergeCell ref="K2:N2"/>
    <mergeCell ref="D3:N3"/>
    <mergeCell ref="O2:Q2"/>
  </mergeCells>
  <phoneticPr fontId="2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V19"/>
  <sheetViews>
    <sheetView view="pageBreakPreview" topLeftCell="E1" zoomScaleNormal="100" zoomScaleSheetLayoutView="100" workbookViewId="0">
      <selection activeCell="O12" sqref="O12"/>
    </sheetView>
  </sheetViews>
  <sheetFormatPr defaultRowHeight="13.5"/>
  <cols>
    <col min="1" max="1" width="4.625" style="17" customWidth="1"/>
    <col min="2" max="2" width="10.5" customWidth="1"/>
    <col min="3" max="3" width="12.625" customWidth="1"/>
    <col min="4" max="4" width="9.125" customWidth="1"/>
    <col min="5" max="5" width="13.25" customWidth="1"/>
    <col min="6" max="6" width="8.25" customWidth="1"/>
    <col min="7" max="7" width="10.125" customWidth="1"/>
    <col min="8" max="12" width="6.75" customWidth="1"/>
    <col min="13" max="13" width="7.625" style="17" customWidth="1"/>
    <col min="14" max="14" width="6.875" style="17" customWidth="1"/>
    <col min="15" max="15" width="19.5" style="17" customWidth="1"/>
    <col min="16" max="16" width="7.25" style="17" customWidth="1"/>
    <col min="17" max="17" width="9.25" style="17" customWidth="1"/>
    <col min="18" max="18" width="8.375" style="17" customWidth="1"/>
    <col min="19" max="19" width="8.5" style="17" customWidth="1"/>
    <col min="20" max="20" width="9" customWidth="1"/>
    <col min="21" max="21" width="8.125" customWidth="1"/>
    <col min="22" max="22" width="9" customWidth="1"/>
  </cols>
  <sheetData>
    <row r="1" spans="1:22" ht="20.25">
      <c r="A1" s="271" t="s">
        <v>181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3"/>
    </row>
    <row r="2" spans="1:22" s="25" customFormat="1">
      <c r="A2" s="277" t="s">
        <v>22</v>
      </c>
      <c r="B2" s="277"/>
      <c r="C2" s="277"/>
      <c r="D2" s="282" t="str">
        <f>原材料明细!C2</f>
        <v>北京光华荣昌汽车部件有限公司</v>
      </c>
      <c r="E2" s="283"/>
      <c r="F2" s="283"/>
      <c r="G2" s="283"/>
      <c r="H2" s="284"/>
      <c r="I2" s="138" t="s">
        <v>14</v>
      </c>
      <c r="J2" s="285" t="str">
        <f>原材料明细!J2</f>
        <v>GTL</v>
      </c>
      <c r="K2" s="286"/>
      <c r="L2" s="286"/>
      <c r="M2" s="286"/>
      <c r="N2" s="286"/>
      <c r="O2" s="286"/>
      <c r="P2" s="286"/>
      <c r="Q2" s="287"/>
      <c r="R2" s="279" t="s">
        <v>195</v>
      </c>
      <c r="S2" s="279"/>
      <c r="T2" s="279"/>
      <c r="U2" s="279"/>
      <c r="V2" s="279"/>
    </row>
    <row r="3" spans="1:22" s="25" customFormat="1">
      <c r="A3" s="250" t="s">
        <v>191</v>
      </c>
      <c r="B3" s="250"/>
      <c r="C3" s="250"/>
      <c r="D3" s="278" t="str">
        <f>加工明细!D3</f>
        <v>H468100000053/副驾驶员座椅总成</v>
      </c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7" t="str">
        <f>原材料明细!N3</f>
        <v>报价填写日期:  2020.9.9</v>
      </c>
      <c r="S3" s="277"/>
      <c r="T3" s="277"/>
      <c r="U3" s="277"/>
      <c r="V3" s="277"/>
    </row>
    <row r="4" spans="1:22" ht="21.75" customHeight="1">
      <c r="A4" s="274" t="s">
        <v>152</v>
      </c>
      <c r="B4" s="274" t="s">
        <v>153</v>
      </c>
      <c r="C4" s="280" t="s">
        <v>154</v>
      </c>
      <c r="D4" s="281"/>
      <c r="E4" s="281"/>
      <c r="F4" s="281"/>
      <c r="G4" s="281"/>
      <c r="H4" s="281"/>
      <c r="I4" s="281"/>
      <c r="J4" s="274" t="s">
        <v>247</v>
      </c>
      <c r="K4" s="274"/>
      <c r="L4" s="274"/>
      <c r="M4" s="274"/>
      <c r="N4" s="274"/>
      <c r="O4" s="139" t="s">
        <v>242</v>
      </c>
      <c r="P4" s="140"/>
      <c r="Q4" s="275" t="s">
        <v>155</v>
      </c>
      <c r="R4" s="275"/>
      <c r="S4" s="275"/>
      <c r="T4" s="276" t="s">
        <v>264</v>
      </c>
      <c r="U4" s="276" t="s">
        <v>265</v>
      </c>
      <c r="V4" s="276" t="s">
        <v>208</v>
      </c>
    </row>
    <row r="5" spans="1:22" ht="54.75" customHeight="1">
      <c r="A5" s="274"/>
      <c r="B5" s="274"/>
      <c r="C5" s="53" t="s">
        <v>156</v>
      </c>
      <c r="D5" s="53" t="s">
        <v>157</v>
      </c>
      <c r="E5" s="66" t="s">
        <v>263</v>
      </c>
      <c r="F5" s="66" t="s">
        <v>254</v>
      </c>
      <c r="G5" s="66" t="s">
        <v>255</v>
      </c>
      <c r="H5" s="136" t="s">
        <v>256</v>
      </c>
      <c r="I5" s="143" t="s">
        <v>257</v>
      </c>
      <c r="J5" s="54" t="s">
        <v>258</v>
      </c>
      <c r="K5" s="54" t="s">
        <v>259</v>
      </c>
      <c r="L5" s="54" t="s">
        <v>260</v>
      </c>
      <c r="M5" s="66" t="s">
        <v>261</v>
      </c>
      <c r="N5" s="66" t="s">
        <v>262</v>
      </c>
      <c r="O5" s="66" t="s">
        <v>166</v>
      </c>
      <c r="P5" s="66" t="s">
        <v>167</v>
      </c>
      <c r="Q5" s="75" t="s">
        <v>168</v>
      </c>
      <c r="R5" s="75" t="s">
        <v>246</v>
      </c>
      <c r="S5" s="75" t="s">
        <v>205</v>
      </c>
      <c r="T5" s="276"/>
      <c r="U5" s="276"/>
      <c r="V5" s="276"/>
    </row>
    <row r="6" spans="1:22">
      <c r="A6" s="117">
        <v>1</v>
      </c>
      <c r="B6" s="204" t="s">
        <v>366</v>
      </c>
      <c r="C6" s="205" t="s">
        <v>367</v>
      </c>
      <c r="D6" s="204"/>
      <c r="E6" s="206">
        <v>1401111.17</v>
      </c>
      <c r="F6" s="142">
        <v>0.05</v>
      </c>
      <c r="G6" s="207">
        <v>221842.60191666664</v>
      </c>
      <c r="H6" s="204">
        <v>10</v>
      </c>
      <c r="I6" s="204">
        <v>4</v>
      </c>
      <c r="J6" s="199">
        <v>50</v>
      </c>
      <c r="K6" s="142">
        <v>0.95</v>
      </c>
      <c r="L6" s="199"/>
      <c r="M6" s="141">
        <v>1</v>
      </c>
      <c r="N6" s="141"/>
      <c r="O6" s="133">
        <v>7005.5558499999997</v>
      </c>
      <c r="P6" s="133">
        <v>14011.111699999999</v>
      </c>
      <c r="Q6" s="199">
        <v>12</v>
      </c>
      <c r="R6" s="199">
        <v>264</v>
      </c>
      <c r="S6" s="199">
        <v>3168</v>
      </c>
      <c r="T6" s="185">
        <f>(E6-E6*F6)/(H6-I6)/(Q6*R6)/60</f>
        <v>1.167101230622194</v>
      </c>
      <c r="U6" s="185">
        <f>(J6*K6*M6+L6*N6)/60</f>
        <v>0.79166666666666663</v>
      </c>
      <c r="V6" s="185">
        <f>(O6+P6)/S6/60</f>
        <v>0.11056748500631312</v>
      </c>
    </row>
    <row r="7" spans="1:22">
      <c r="A7" s="117">
        <v>2</v>
      </c>
      <c r="B7" s="204" t="s">
        <v>368</v>
      </c>
      <c r="C7" s="204"/>
      <c r="D7" s="204"/>
      <c r="E7" s="206">
        <v>1500000</v>
      </c>
      <c r="F7" s="142">
        <v>0.05</v>
      </c>
      <c r="G7" s="207">
        <v>237500</v>
      </c>
      <c r="H7" s="204">
        <v>10</v>
      </c>
      <c r="I7" s="204">
        <v>4</v>
      </c>
      <c r="J7" s="199">
        <v>50</v>
      </c>
      <c r="K7" s="142">
        <v>0.95</v>
      </c>
      <c r="L7" s="199"/>
      <c r="M7" s="141">
        <v>1</v>
      </c>
      <c r="N7" s="141"/>
      <c r="O7" s="133">
        <v>7500</v>
      </c>
      <c r="P7" s="133">
        <v>15000</v>
      </c>
      <c r="Q7" s="199">
        <v>12</v>
      </c>
      <c r="R7" s="199">
        <v>264</v>
      </c>
      <c r="S7" s="199">
        <v>3168</v>
      </c>
      <c r="T7" s="185">
        <f t="shared" ref="T7:T9" si="0">(E7-E7*F7)/(H7-I7)/(Q7*R7)/60</f>
        <v>1.2494739057239057</v>
      </c>
      <c r="U7" s="185">
        <f t="shared" ref="U7:U9" si="1">(J7*K7*M7+L7*N7)/60</f>
        <v>0.79166666666666663</v>
      </c>
      <c r="V7" s="185">
        <f t="shared" ref="V7:V9" si="2">(O7+P7)/S7/60</f>
        <v>0.11837121212121213</v>
      </c>
    </row>
    <row r="8" spans="1:22">
      <c r="A8" s="117">
        <v>3</v>
      </c>
      <c r="B8" s="204" t="s">
        <v>369</v>
      </c>
      <c r="C8" s="205" t="s">
        <v>370</v>
      </c>
      <c r="D8" s="204" t="s">
        <v>371</v>
      </c>
      <c r="E8" s="206">
        <v>1200000</v>
      </c>
      <c r="F8" s="142">
        <v>0.05</v>
      </c>
      <c r="G8" s="207">
        <v>142500</v>
      </c>
      <c r="H8" s="204">
        <v>10</v>
      </c>
      <c r="I8" s="204">
        <v>2</v>
      </c>
      <c r="J8" s="199">
        <v>50</v>
      </c>
      <c r="K8" s="142">
        <v>0.95</v>
      </c>
      <c r="L8" s="199"/>
      <c r="M8" s="141">
        <v>1</v>
      </c>
      <c r="N8" s="141"/>
      <c r="O8" s="133">
        <v>6000</v>
      </c>
      <c r="P8" s="133">
        <v>12000</v>
      </c>
      <c r="Q8" s="199">
        <v>12</v>
      </c>
      <c r="R8" s="199">
        <v>264</v>
      </c>
      <c r="S8" s="199">
        <v>3168</v>
      </c>
      <c r="T8" s="185">
        <f t="shared" si="0"/>
        <v>0.74968434343434354</v>
      </c>
      <c r="U8" s="185">
        <f t="shared" si="1"/>
        <v>0.79166666666666663</v>
      </c>
      <c r="V8" s="185">
        <f t="shared" si="2"/>
        <v>9.4696969696969696E-2</v>
      </c>
    </row>
    <row r="9" spans="1:22">
      <c r="A9" s="177">
        <v>4</v>
      </c>
      <c r="B9" s="204" t="s">
        <v>372</v>
      </c>
      <c r="C9" s="204"/>
      <c r="D9" s="204"/>
      <c r="E9" s="208">
        <v>104800</v>
      </c>
      <c r="F9" s="142">
        <v>0.05</v>
      </c>
      <c r="G9" s="207">
        <v>16593.333333333332</v>
      </c>
      <c r="H9" s="204">
        <v>10</v>
      </c>
      <c r="I9" s="204">
        <v>4</v>
      </c>
      <c r="J9" s="199">
        <v>80</v>
      </c>
      <c r="K9" s="142">
        <v>0.8</v>
      </c>
      <c r="L9" s="199"/>
      <c r="M9" s="141">
        <v>1</v>
      </c>
      <c r="N9" s="141"/>
      <c r="O9" s="133">
        <v>524</v>
      </c>
      <c r="P9" s="133">
        <v>1048</v>
      </c>
      <c r="Q9" s="199">
        <v>12</v>
      </c>
      <c r="R9" s="199">
        <v>264</v>
      </c>
      <c r="S9" s="199">
        <v>3168</v>
      </c>
      <c r="T9" s="185">
        <f t="shared" si="0"/>
        <v>8.7296576879910201E-2</v>
      </c>
      <c r="U9" s="185">
        <f t="shared" si="1"/>
        <v>1.0666666666666667</v>
      </c>
      <c r="V9" s="185">
        <f t="shared" si="2"/>
        <v>8.2702020202020197E-3</v>
      </c>
    </row>
    <row r="10" spans="1:22">
      <c r="B10" s="67" t="s">
        <v>182</v>
      </c>
      <c r="T10" s="17"/>
    </row>
    <row r="11" spans="1:22">
      <c r="B11" s="24" t="s">
        <v>266</v>
      </c>
      <c r="C11" s="19"/>
      <c r="O11" s="201"/>
    </row>
    <row r="12" spans="1:22">
      <c r="B12" s="24" t="s">
        <v>253</v>
      </c>
      <c r="C12" s="19"/>
    </row>
    <row r="13" spans="1:22">
      <c r="B13" s="24" t="s">
        <v>252</v>
      </c>
      <c r="C13" s="19"/>
    </row>
    <row r="14" spans="1:22">
      <c r="B14" s="24" t="s">
        <v>190</v>
      </c>
      <c r="C14" s="19"/>
    </row>
    <row r="15" spans="1:22">
      <c r="B15" s="19" t="s">
        <v>238</v>
      </c>
      <c r="P15" s="65"/>
    </row>
    <row r="18" spans="5:7" ht="22.5">
      <c r="E18" s="68"/>
      <c r="F18" s="68"/>
      <c r="G18" s="68"/>
    </row>
    <row r="19" spans="5:7" ht="22.5">
      <c r="E19" s="68"/>
      <c r="F19" s="68"/>
      <c r="G19" s="68"/>
    </row>
  </sheetData>
  <sortState ref="A6:Z25">
    <sortCondition ref="A6:A25"/>
  </sortState>
  <mergeCells count="16">
    <mergeCell ref="A1:V1"/>
    <mergeCell ref="A4:A5"/>
    <mergeCell ref="B4:B5"/>
    <mergeCell ref="Q4:S4"/>
    <mergeCell ref="T4:T5"/>
    <mergeCell ref="A3:C3"/>
    <mergeCell ref="A2:C2"/>
    <mergeCell ref="D3:Q3"/>
    <mergeCell ref="R2:V2"/>
    <mergeCell ref="R3:V3"/>
    <mergeCell ref="C4:I4"/>
    <mergeCell ref="J4:N4"/>
    <mergeCell ref="D2:H2"/>
    <mergeCell ref="J2:Q2"/>
    <mergeCell ref="U4:U5"/>
    <mergeCell ref="V4:V5"/>
  </mergeCells>
  <phoneticPr fontId="28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G20"/>
  <sheetViews>
    <sheetView view="pageBreakPreview" zoomScaleSheetLayoutView="100" workbookViewId="0">
      <selection activeCell="B11" sqref="B11:C11"/>
    </sheetView>
  </sheetViews>
  <sheetFormatPr defaultColWidth="9" defaultRowHeight="13.5"/>
  <cols>
    <col min="1" max="1" width="7.375" style="13" customWidth="1"/>
    <col min="2" max="2" width="21.5" style="13" customWidth="1"/>
    <col min="3" max="3" width="14.5" style="13" customWidth="1"/>
    <col min="4" max="4" width="12.25" style="13" customWidth="1"/>
    <col min="5" max="5" width="12.125" style="13" customWidth="1"/>
    <col min="6" max="6" width="10.125" style="13" customWidth="1"/>
    <col min="7" max="7" width="15" style="13" customWidth="1"/>
    <col min="8" max="8" width="12.75" style="13" bestFit="1" customWidth="1"/>
    <col min="9" max="16384" width="9" style="13"/>
  </cols>
  <sheetData>
    <row r="1" spans="1:7" ht="20.25" customHeight="1">
      <c r="A1" s="289" t="s">
        <v>40</v>
      </c>
      <c r="B1" s="289"/>
      <c r="C1" s="289"/>
      <c r="D1" s="289"/>
      <c r="E1" s="289"/>
      <c r="F1" s="289"/>
      <c r="G1" s="289"/>
    </row>
    <row r="2" spans="1:7" s="46" customFormat="1" ht="18.75" customHeight="1">
      <c r="A2" s="240" t="str">
        <f>外购外协件明细!A2</f>
        <v>供应商名称（盖章）：北京光华荣昌汽车部件有限公司</v>
      </c>
      <c r="B2" s="240"/>
      <c r="C2" s="78" t="s">
        <v>192</v>
      </c>
      <c r="D2" s="288" t="str">
        <f>原材料明细!J2</f>
        <v>GTL</v>
      </c>
      <c r="E2" s="288"/>
      <c r="F2" s="239" t="s">
        <v>41</v>
      </c>
      <c r="G2" s="239"/>
    </row>
    <row r="3" spans="1:7" s="46" customFormat="1" ht="18.75" customHeight="1">
      <c r="A3" s="99" t="str">
        <f>原材料明细!A3</f>
        <v>零件图号/名称：H468100000053/副驾驶员座椅总成</v>
      </c>
      <c r="B3" s="100"/>
      <c r="C3" s="100"/>
      <c r="D3" s="100"/>
      <c r="E3" s="100"/>
      <c r="F3" s="240" t="str">
        <f>原材料明细!N3</f>
        <v>报价填写日期:  2020.9.9</v>
      </c>
      <c r="G3" s="240"/>
    </row>
    <row r="4" spans="1:7" ht="27" customHeight="1">
      <c r="A4" s="290" t="s">
        <v>36</v>
      </c>
      <c r="B4" s="290" t="s">
        <v>146</v>
      </c>
      <c r="C4" s="290" t="s">
        <v>169</v>
      </c>
      <c r="D4" s="290" t="s">
        <v>144</v>
      </c>
      <c r="E4" s="290" t="s">
        <v>170</v>
      </c>
      <c r="F4" s="290" t="s">
        <v>228</v>
      </c>
      <c r="G4" s="290" t="s">
        <v>173</v>
      </c>
    </row>
    <row r="5" spans="1:7" ht="27" customHeight="1">
      <c r="A5" s="290"/>
      <c r="B5" s="290"/>
      <c r="C5" s="290"/>
      <c r="D5" s="290"/>
      <c r="E5" s="290"/>
      <c r="F5" s="290"/>
      <c r="G5" s="290"/>
    </row>
    <row r="6" spans="1:7">
      <c r="A6" s="101">
        <v>1</v>
      </c>
      <c r="B6" s="42" t="s">
        <v>3</v>
      </c>
      <c r="C6" s="154">
        <f>D6*汇总表!D17</f>
        <v>21.328005989983161</v>
      </c>
      <c r="D6" s="186">
        <v>0.04</v>
      </c>
      <c r="E6" s="118"/>
      <c r="F6" s="118"/>
      <c r="G6" s="43" t="e">
        <f>E6/F6</f>
        <v>#DIV/0!</v>
      </c>
    </row>
    <row r="7" spans="1:7">
      <c r="A7" s="101">
        <v>2</v>
      </c>
      <c r="B7" s="42" t="s">
        <v>38</v>
      </c>
      <c r="C7" s="154">
        <f>D7*汇总表!D17</f>
        <v>10.664002994991581</v>
      </c>
      <c r="D7" s="186">
        <v>0.02</v>
      </c>
      <c r="E7" s="118"/>
      <c r="F7" s="118"/>
      <c r="G7" s="43" t="e">
        <f>E7/F7</f>
        <v>#DIV/0!</v>
      </c>
    </row>
    <row r="8" spans="1:7" ht="21" customHeight="1">
      <c r="A8" s="101">
        <v>3</v>
      </c>
      <c r="B8" s="42" t="s">
        <v>145</v>
      </c>
      <c r="C8" s="154">
        <f>D8*汇总表!D17</f>
        <v>15.996004492487371</v>
      </c>
      <c r="D8" s="186">
        <v>0.03</v>
      </c>
      <c r="E8" s="118"/>
      <c r="F8" s="118"/>
      <c r="G8" s="43" t="e">
        <f>E8/F8</f>
        <v>#DIV/0!</v>
      </c>
    </row>
    <row r="9" spans="1:7">
      <c r="B9" s="40"/>
    </row>
    <row r="10" spans="1:7" ht="24.75" customHeight="1">
      <c r="A10" s="289" t="s">
        <v>243</v>
      </c>
      <c r="B10" s="289" t="s">
        <v>171</v>
      </c>
      <c r="C10" s="289"/>
      <c r="D10" s="289"/>
      <c r="E10" s="289"/>
      <c r="F10" s="289"/>
      <c r="G10" s="289"/>
    </row>
    <row r="11" spans="1:7">
      <c r="A11" s="56" t="s">
        <v>36</v>
      </c>
      <c r="B11" s="291" t="s">
        <v>172</v>
      </c>
      <c r="C11" s="291"/>
      <c r="D11" s="291" t="s">
        <v>244</v>
      </c>
      <c r="E11" s="291"/>
      <c r="F11" s="291" t="s">
        <v>245</v>
      </c>
      <c r="G11" s="291"/>
    </row>
    <row r="12" spans="1:7">
      <c r="A12" s="56">
        <v>1</v>
      </c>
      <c r="B12" s="291" t="s">
        <v>198</v>
      </c>
      <c r="C12" s="291"/>
      <c r="D12" s="291"/>
      <c r="E12" s="291"/>
      <c r="F12" s="291"/>
      <c r="G12" s="291"/>
    </row>
    <row r="13" spans="1:7">
      <c r="A13" s="118">
        <v>2</v>
      </c>
      <c r="B13" s="291" t="s">
        <v>199</v>
      </c>
      <c r="C13" s="291"/>
      <c r="D13" s="291"/>
      <c r="E13" s="291"/>
      <c r="F13" s="291"/>
      <c r="G13" s="291"/>
    </row>
    <row r="14" spans="1:7">
      <c r="A14" s="291">
        <v>3</v>
      </c>
      <c r="B14" s="291" t="s">
        <v>214</v>
      </c>
      <c r="C14" s="41" t="s">
        <v>215</v>
      </c>
      <c r="D14" s="291"/>
      <c r="E14" s="291"/>
      <c r="F14" s="291"/>
      <c r="G14" s="291"/>
    </row>
    <row r="15" spans="1:7">
      <c r="A15" s="291"/>
      <c r="B15" s="291"/>
      <c r="C15" s="118" t="s">
        <v>216</v>
      </c>
      <c r="D15" s="291"/>
      <c r="E15" s="291"/>
      <c r="F15" s="291"/>
      <c r="G15" s="291"/>
    </row>
    <row r="16" spans="1:7">
      <c r="A16" s="62"/>
      <c r="B16" s="70" t="s">
        <v>184</v>
      </c>
      <c r="C16" s="62"/>
      <c r="D16" s="62"/>
      <c r="E16" s="55"/>
    </row>
    <row r="17" spans="1:5">
      <c r="A17" s="62"/>
      <c r="B17" s="69" t="s">
        <v>282</v>
      </c>
      <c r="C17" s="62"/>
      <c r="D17" s="62"/>
      <c r="E17" s="55"/>
    </row>
    <row r="18" spans="1:5">
      <c r="A18" s="62"/>
      <c r="B18" s="69" t="s">
        <v>283</v>
      </c>
      <c r="C18" s="62"/>
      <c r="D18" s="62"/>
      <c r="E18" s="55"/>
    </row>
    <row r="19" spans="1:5">
      <c r="A19" s="62"/>
      <c r="B19" s="69" t="s">
        <v>284</v>
      </c>
      <c r="C19" s="62"/>
      <c r="D19" s="62"/>
      <c r="E19" s="55"/>
    </row>
    <row r="20" spans="1:5" customFormat="1">
      <c r="B20" s="19" t="s">
        <v>239</v>
      </c>
    </row>
  </sheetData>
  <mergeCells count="28">
    <mergeCell ref="F14:G14"/>
    <mergeCell ref="D14:E14"/>
    <mergeCell ref="B14:B15"/>
    <mergeCell ref="A14:A15"/>
    <mergeCell ref="D15:E15"/>
    <mergeCell ref="F15:G15"/>
    <mergeCell ref="F11:G11"/>
    <mergeCell ref="F12:G12"/>
    <mergeCell ref="D13:E13"/>
    <mergeCell ref="F13:G13"/>
    <mergeCell ref="B11:C11"/>
    <mergeCell ref="B12:C12"/>
    <mergeCell ref="B13:C13"/>
    <mergeCell ref="D11:E11"/>
    <mergeCell ref="D12:E12"/>
    <mergeCell ref="F2:G2"/>
    <mergeCell ref="F3:G3"/>
    <mergeCell ref="D2:E2"/>
    <mergeCell ref="A1:G1"/>
    <mergeCell ref="A10:G10"/>
    <mergeCell ref="G4:G5"/>
    <mergeCell ref="A4:A5"/>
    <mergeCell ref="B4:B5"/>
    <mergeCell ref="C4:C5"/>
    <mergeCell ref="D4:D5"/>
    <mergeCell ref="E4:E5"/>
    <mergeCell ref="F4:F5"/>
    <mergeCell ref="A2:B2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N46"/>
  <sheetViews>
    <sheetView view="pageBreakPreview" topLeftCell="A19" zoomScaleSheetLayoutView="100" workbookViewId="0">
      <selection activeCell="I33" sqref="I33:L33"/>
    </sheetView>
  </sheetViews>
  <sheetFormatPr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02"/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2" spans="1:14" s="46" customFormat="1" ht="18.75" customHeight="1">
      <c r="A2" s="240" t="s">
        <v>174</v>
      </c>
      <c r="B2" s="240"/>
      <c r="C2" s="288" t="str">
        <f>原材料明细!C2</f>
        <v>北京光华荣昌汽车部件有限公司</v>
      </c>
      <c r="D2" s="288"/>
      <c r="E2" s="288"/>
      <c r="F2" s="78" t="s">
        <v>192</v>
      </c>
      <c r="G2" s="288" t="str">
        <f>原材料明细!J2</f>
        <v>GTL</v>
      </c>
      <c r="H2" s="288"/>
      <c r="I2" s="288"/>
      <c r="J2" s="288"/>
      <c r="K2" s="288"/>
      <c r="L2" s="346" t="s">
        <v>206</v>
      </c>
      <c r="M2" s="347"/>
      <c r="N2" s="348"/>
    </row>
    <row r="3" spans="1:14" s="46" customFormat="1" ht="18.75" customHeight="1">
      <c r="A3" s="108" t="s">
        <v>191</v>
      </c>
      <c r="B3" s="108"/>
      <c r="C3" s="352" t="str">
        <f>加工明细!D3</f>
        <v>H468100000053/副驾驶员座椅总成</v>
      </c>
      <c r="D3" s="353"/>
      <c r="E3" s="353"/>
      <c r="F3" s="353"/>
      <c r="G3" s="353"/>
      <c r="H3" s="353"/>
      <c r="I3" s="353"/>
      <c r="J3" s="353"/>
      <c r="K3" s="354"/>
      <c r="L3" s="349" t="str">
        <f>原材料明细!N3</f>
        <v>报价填写日期:  2020.9.9</v>
      </c>
      <c r="M3" s="350"/>
      <c r="N3" s="351"/>
    </row>
    <row r="4" spans="1:14" ht="15">
      <c r="A4" s="102" t="s">
        <v>96</v>
      </c>
      <c r="B4" s="103"/>
      <c r="C4" s="104"/>
      <c r="D4" s="104"/>
      <c r="E4" s="104"/>
      <c r="F4" s="104"/>
      <c r="G4" s="105"/>
      <c r="H4" s="7"/>
      <c r="I4" s="106" t="s">
        <v>97</v>
      </c>
      <c r="J4" s="9"/>
      <c r="K4" s="9"/>
      <c r="L4" s="9"/>
      <c r="M4" s="9"/>
      <c r="N4" s="107"/>
    </row>
    <row r="5" spans="1:14">
      <c r="A5" s="6" t="s">
        <v>98</v>
      </c>
      <c r="B5" s="321" t="s">
        <v>99</v>
      </c>
      <c r="C5" s="322"/>
      <c r="D5" s="322"/>
      <c r="E5" s="323"/>
      <c r="F5" s="329" t="s">
        <v>100</v>
      </c>
      <c r="G5" s="330"/>
      <c r="H5" s="7"/>
      <c r="I5" s="35" t="s">
        <v>101</v>
      </c>
      <c r="J5" s="331" t="s">
        <v>99</v>
      </c>
      <c r="K5" s="332"/>
      <c r="L5" s="332"/>
      <c r="M5" s="332"/>
      <c r="N5" s="21" t="s">
        <v>100</v>
      </c>
    </row>
    <row r="6" spans="1:14">
      <c r="A6" s="27">
        <v>1</v>
      </c>
      <c r="B6" s="310" t="s">
        <v>102</v>
      </c>
      <c r="C6" s="311"/>
      <c r="D6" s="311"/>
      <c r="E6" s="312"/>
      <c r="F6" s="336"/>
      <c r="G6" s="304"/>
      <c r="H6" s="7"/>
      <c r="I6" s="36">
        <v>1</v>
      </c>
      <c r="J6" s="326" t="s">
        <v>103</v>
      </c>
      <c r="K6" s="327"/>
      <c r="L6" s="327"/>
      <c r="M6" s="327"/>
      <c r="N6" s="37">
        <v>1960</v>
      </c>
    </row>
    <row r="7" spans="1:14">
      <c r="A7" s="26">
        <v>2</v>
      </c>
      <c r="B7" s="310" t="s">
        <v>104</v>
      </c>
      <c r="C7" s="311"/>
      <c r="D7" s="311"/>
      <c r="E7" s="312"/>
      <c r="F7" s="328"/>
      <c r="G7" s="304"/>
      <c r="H7" s="7"/>
      <c r="I7" s="36">
        <v>2</v>
      </c>
      <c r="J7" s="326" t="s">
        <v>105</v>
      </c>
      <c r="K7" s="327"/>
      <c r="L7" s="327"/>
      <c r="M7" s="327"/>
      <c r="N7" s="37">
        <v>960</v>
      </c>
    </row>
    <row r="8" spans="1:14">
      <c r="A8" s="26">
        <v>3</v>
      </c>
      <c r="B8" s="310" t="s">
        <v>106</v>
      </c>
      <c r="C8" s="311"/>
      <c r="D8" s="311"/>
      <c r="E8" s="312"/>
      <c r="F8" s="303"/>
      <c r="G8" s="304"/>
      <c r="H8" s="7"/>
      <c r="I8" s="36">
        <v>3</v>
      </c>
      <c r="J8" s="326" t="s">
        <v>107</v>
      </c>
      <c r="K8" s="327"/>
      <c r="L8" s="327"/>
      <c r="M8" s="327"/>
      <c r="N8" s="37">
        <v>1870</v>
      </c>
    </row>
    <row r="9" spans="1:14">
      <c r="A9" s="27">
        <v>4</v>
      </c>
      <c r="B9" s="310" t="s">
        <v>108</v>
      </c>
      <c r="C9" s="311"/>
      <c r="D9" s="311"/>
      <c r="E9" s="312"/>
      <c r="F9" s="303"/>
      <c r="G9" s="304"/>
      <c r="H9" s="7"/>
      <c r="I9" s="36">
        <v>4</v>
      </c>
      <c r="J9" s="326" t="s">
        <v>109</v>
      </c>
      <c r="K9" s="327"/>
      <c r="L9" s="327"/>
      <c r="M9" s="327"/>
      <c r="N9" s="37"/>
    </row>
    <row r="10" spans="1:14">
      <c r="A10" s="26">
        <v>5</v>
      </c>
      <c r="B10" s="310" t="s">
        <v>110</v>
      </c>
      <c r="C10" s="311"/>
      <c r="D10" s="311"/>
      <c r="E10" s="312"/>
      <c r="F10" s="324" t="e">
        <f>F8/F9</f>
        <v>#DIV/0!</v>
      </c>
      <c r="G10" s="325"/>
      <c r="H10" s="7"/>
      <c r="I10" s="36">
        <v>5</v>
      </c>
      <c r="J10" s="326" t="s">
        <v>111</v>
      </c>
      <c r="K10" s="327"/>
      <c r="L10" s="327"/>
      <c r="M10" s="327"/>
      <c r="N10" s="37">
        <v>64</v>
      </c>
    </row>
    <row r="11" spans="1:14" ht="15">
      <c r="A11" s="8" t="s">
        <v>112</v>
      </c>
      <c r="B11" s="9"/>
      <c r="C11" s="9"/>
      <c r="D11" s="9"/>
      <c r="E11" s="9"/>
      <c r="F11" s="10"/>
      <c r="G11" s="11"/>
      <c r="H11" s="7"/>
      <c r="I11" s="36">
        <v>6</v>
      </c>
      <c r="J11" s="326" t="s">
        <v>113</v>
      </c>
      <c r="K11" s="327"/>
      <c r="L11" s="327"/>
      <c r="M11" s="327"/>
      <c r="N11" s="37">
        <v>2500</v>
      </c>
    </row>
    <row r="12" spans="1:14">
      <c r="A12" s="26">
        <v>1</v>
      </c>
      <c r="B12" s="310" t="s">
        <v>114</v>
      </c>
      <c r="C12" s="311"/>
      <c r="D12" s="311"/>
      <c r="E12" s="312"/>
      <c r="F12" s="303"/>
      <c r="G12" s="304"/>
      <c r="H12" s="7"/>
      <c r="I12" s="36">
        <v>7</v>
      </c>
      <c r="J12" s="326" t="s">
        <v>115</v>
      </c>
      <c r="K12" s="327"/>
      <c r="L12" s="327"/>
      <c r="M12" s="327"/>
      <c r="N12" s="37">
        <v>160000</v>
      </c>
    </row>
    <row r="13" spans="1:14">
      <c r="A13" s="26">
        <v>2</v>
      </c>
      <c r="B13" s="310" t="s">
        <v>116</v>
      </c>
      <c r="C13" s="311"/>
      <c r="D13" s="311"/>
      <c r="E13" s="312"/>
      <c r="F13" s="303"/>
      <c r="G13" s="304"/>
      <c r="H13" s="7"/>
      <c r="I13" s="36">
        <v>8</v>
      </c>
      <c r="J13" s="326" t="s">
        <v>117</v>
      </c>
      <c r="K13" s="327"/>
      <c r="L13" s="327"/>
      <c r="M13" s="327"/>
      <c r="N13" s="37">
        <v>1</v>
      </c>
    </row>
    <row r="14" spans="1:14">
      <c r="A14" s="26">
        <v>3</v>
      </c>
      <c r="B14" s="310" t="s">
        <v>118</v>
      </c>
      <c r="C14" s="311"/>
      <c r="D14" s="311"/>
      <c r="E14" s="312"/>
      <c r="F14" s="303"/>
      <c r="G14" s="304"/>
      <c r="H14" s="7"/>
      <c r="I14" s="36">
        <v>9</v>
      </c>
      <c r="J14" s="326" t="s">
        <v>119</v>
      </c>
      <c r="K14" s="327"/>
      <c r="L14" s="327"/>
      <c r="M14" s="327"/>
      <c r="N14" s="37">
        <v>100000</v>
      </c>
    </row>
    <row r="15" spans="1:14">
      <c r="A15" s="26">
        <v>4</v>
      </c>
      <c r="B15" s="310" t="s">
        <v>120</v>
      </c>
      <c r="C15" s="311"/>
      <c r="D15" s="311"/>
      <c r="E15" s="312"/>
      <c r="F15" s="303"/>
      <c r="G15" s="304"/>
      <c r="H15" s="7"/>
      <c r="I15" s="36">
        <v>10</v>
      </c>
      <c r="J15" s="326" t="s">
        <v>121</v>
      </c>
      <c r="K15" s="327"/>
      <c r="L15" s="327"/>
      <c r="M15" s="327"/>
      <c r="N15" s="187">
        <f>N12/N14</f>
        <v>1.6</v>
      </c>
    </row>
    <row r="16" spans="1:14">
      <c r="A16" s="26">
        <v>5</v>
      </c>
      <c r="B16" s="310" t="s">
        <v>122</v>
      </c>
      <c r="C16" s="311"/>
      <c r="D16" s="311"/>
      <c r="E16" s="312"/>
      <c r="F16" s="324" t="e">
        <f>F14/F15</f>
        <v>#DIV/0!</v>
      </c>
      <c r="G16" s="325"/>
      <c r="H16" s="7"/>
      <c r="I16" s="7"/>
      <c r="J16" s="7"/>
      <c r="K16" s="7"/>
      <c r="L16" s="7"/>
      <c r="M16" s="7"/>
      <c r="N16" s="12"/>
    </row>
    <row r="17" spans="1:14" ht="15">
      <c r="A17" s="364" t="s">
        <v>269</v>
      </c>
      <c r="B17" s="365"/>
      <c r="C17" s="365"/>
      <c r="D17" s="365"/>
      <c r="E17" s="365"/>
      <c r="F17" s="365"/>
      <c r="G17" s="365"/>
      <c r="H17" s="365"/>
      <c r="I17" s="365"/>
      <c r="J17" s="365"/>
      <c r="K17" s="365"/>
      <c r="L17" s="365"/>
      <c r="M17" s="365"/>
      <c r="N17" s="366"/>
    </row>
    <row r="18" spans="1:14" ht="24" customHeight="1">
      <c r="A18" s="333" t="s">
        <v>123</v>
      </c>
      <c r="B18" s="305"/>
      <c r="C18" s="38" t="s">
        <v>124</v>
      </c>
      <c r="D18" s="334" t="s">
        <v>125</v>
      </c>
      <c r="E18" s="335"/>
      <c r="F18" s="38" t="s">
        <v>126</v>
      </c>
      <c r="G18" s="38" t="s">
        <v>127</v>
      </c>
      <c r="H18" s="337" t="s">
        <v>128</v>
      </c>
      <c r="I18" s="338"/>
      <c r="J18" s="339" t="s">
        <v>129</v>
      </c>
      <c r="K18" s="340"/>
      <c r="L18" s="340"/>
      <c r="M18" s="334" t="s">
        <v>130</v>
      </c>
      <c r="N18" s="341"/>
    </row>
    <row r="19" spans="1:14">
      <c r="A19" s="309" t="s">
        <v>219</v>
      </c>
      <c r="B19" s="305"/>
      <c r="C19" s="120"/>
      <c r="D19" s="305"/>
      <c r="E19" s="305"/>
      <c r="F19" s="135"/>
      <c r="G19" s="119"/>
      <c r="H19" s="303"/>
      <c r="I19" s="304"/>
      <c r="J19" s="305"/>
      <c r="K19" s="305"/>
      <c r="L19" s="305"/>
      <c r="M19" s="306" t="e">
        <f t="shared" ref="M19:M20" si="0">G19/J19</f>
        <v>#DIV/0!</v>
      </c>
      <c r="N19" s="307"/>
    </row>
    <row r="20" spans="1:14">
      <c r="A20" s="309" t="s">
        <v>220</v>
      </c>
      <c r="B20" s="305"/>
      <c r="C20" s="120"/>
      <c r="D20" s="305"/>
      <c r="E20" s="305"/>
      <c r="F20" s="119"/>
      <c r="G20" s="119"/>
      <c r="H20" s="303"/>
      <c r="I20" s="304"/>
      <c r="J20" s="305"/>
      <c r="K20" s="305"/>
      <c r="L20" s="305"/>
      <c r="M20" s="306" t="e">
        <f t="shared" si="0"/>
        <v>#DIV/0!</v>
      </c>
      <c r="N20" s="307"/>
    </row>
    <row r="21" spans="1:14">
      <c r="A21" s="309" t="s">
        <v>221</v>
      </c>
      <c r="B21" s="305"/>
      <c r="C21" s="120"/>
      <c r="D21" s="305"/>
      <c r="E21" s="305"/>
      <c r="F21" s="135"/>
      <c r="G21" s="119"/>
      <c r="H21" s="303"/>
      <c r="I21" s="304"/>
      <c r="J21" s="305"/>
      <c r="K21" s="305"/>
      <c r="L21" s="305"/>
      <c r="M21" s="306" t="e">
        <f>G21/J21</f>
        <v>#DIV/0!</v>
      </c>
      <c r="N21" s="307"/>
    </row>
    <row r="22" spans="1:14">
      <c r="A22" s="309" t="s">
        <v>222</v>
      </c>
      <c r="B22" s="305"/>
      <c r="C22" s="120"/>
      <c r="D22" s="305"/>
      <c r="E22" s="305"/>
      <c r="F22" s="119"/>
      <c r="G22" s="119"/>
      <c r="H22" s="303"/>
      <c r="I22" s="304"/>
      <c r="J22" s="305"/>
      <c r="K22" s="305"/>
      <c r="L22" s="305"/>
      <c r="M22" s="306" t="e">
        <f t="shared" ref="M22:M26" si="1">G22/J22</f>
        <v>#DIV/0!</v>
      </c>
      <c r="N22" s="307"/>
    </row>
    <row r="23" spans="1:14">
      <c r="A23" s="309" t="s">
        <v>223</v>
      </c>
      <c r="B23" s="305"/>
      <c r="C23" s="120"/>
      <c r="D23" s="305"/>
      <c r="E23" s="305"/>
      <c r="F23" s="119"/>
      <c r="G23" s="119"/>
      <c r="H23" s="303"/>
      <c r="I23" s="304"/>
      <c r="J23" s="305"/>
      <c r="K23" s="305"/>
      <c r="L23" s="305"/>
      <c r="M23" s="306" t="e">
        <f t="shared" si="1"/>
        <v>#DIV/0!</v>
      </c>
      <c r="N23" s="307"/>
    </row>
    <row r="24" spans="1:14">
      <c r="A24" s="309" t="s">
        <v>224</v>
      </c>
      <c r="B24" s="305"/>
      <c r="C24" s="120"/>
      <c r="D24" s="305"/>
      <c r="E24" s="305"/>
      <c r="F24" s="119"/>
      <c r="G24" s="119"/>
      <c r="H24" s="303"/>
      <c r="I24" s="304"/>
      <c r="J24" s="305"/>
      <c r="K24" s="305"/>
      <c r="L24" s="305"/>
      <c r="M24" s="306" t="e">
        <f t="shared" si="1"/>
        <v>#DIV/0!</v>
      </c>
      <c r="N24" s="307"/>
    </row>
    <row r="25" spans="1:14">
      <c r="A25" s="309" t="s">
        <v>225</v>
      </c>
      <c r="B25" s="305"/>
      <c r="C25" s="120"/>
      <c r="D25" s="305"/>
      <c r="E25" s="305"/>
      <c r="F25" s="135"/>
      <c r="G25" s="119"/>
      <c r="H25" s="303"/>
      <c r="I25" s="304"/>
      <c r="J25" s="305"/>
      <c r="K25" s="305"/>
      <c r="L25" s="305"/>
      <c r="M25" s="306" t="e">
        <f t="shared" si="1"/>
        <v>#DIV/0!</v>
      </c>
      <c r="N25" s="307"/>
    </row>
    <row r="26" spans="1:14">
      <c r="A26" s="309" t="s">
        <v>226</v>
      </c>
      <c r="B26" s="305"/>
      <c r="C26" s="120"/>
      <c r="D26" s="305"/>
      <c r="E26" s="305"/>
      <c r="F26" s="119"/>
      <c r="G26" s="119"/>
      <c r="H26" s="303"/>
      <c r="I26" s="304"/>
      <c r="J26" s="305"/>
      <c r="K26" s="305"/>
      <c r="L26" s="305"/>
      <c r="M26" s="306" t="e">
        <f t="shared" si="1"/>
        <v>#DIV/0!</v>
      </c>
      <c r="N26" s="307"/>
    </row>
    <row r="27" spans="1:14">
      <c r="A27" s="309" t="s">
        <v>227</v>
      </c>
      <c r="B27" s="305"/>
      <c r="C27" s="120"/>
      <c r="D27" s="305"/>
      <c r="E27" s="305"/>
      <c r="F27" s="119"/>
      <c r="G27" s="119"/>
      <c r="H27" s="303"/>
      <c r="I27" s="304"/>
      <c r="J27" s="305"/>
      <c r="K27" s="305"/>
      <c r="L27" s="305"/>
      <c r="M27" s="367" t="e">
        <f>G27/J27</f>
        <v>#DIV/0!</v>
      </c>
      <c r="N27" s="368"/>
    </row>
    <row r="28" spans="1:14">
      <c r="A28" s="318" t="s">
        <v>131</v>
      </c>
      <c r="B28" s="319"/>
      <c r="C28" s="319"/>
      <c r="D28" s="319"/>
      <c r="E28" s="319"/>
      <c r="F28" s="319"/>
      <c r="G28" s="319"/>
      <c r="H28" s="319"/>
      <c r="I28" s="319"/>
      <c r="J28" s="319"/>
      <c r="K28" s="319"/>
      <c r="L28" s="320"/>
      <c r="M28" s="299" t="e">
        <f>SUM(M19:M26)</f>
        <v>#DIV/0!</v>
      </c>
      <c r="N28" s="308"/>
    </row>
    <row r="29" spans="1:14">
      <c r="A29" s="356"/>
      <c r="B29" s="357"/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8"/>
    </row>
    <row r="30" spans="1:14" ht="15">
      <c r="A30" s="315" t="s">
        <v>132</v>
      </c>
      <c r="B30" s="316"/>
      <c r="C30" s="316"/>
      <c r="D30" s="316"/>
      <c r="E30" s="316"/>
      <c r="F30" s="316"/>
      <c r="G30" s="316"/>
      <c r="H30" s="316"/>
      <c r="I30" s="316"/>
      <c r="J30" s="316"/>
      <c r="K30" s="316"/>
      <c r="L30" s="317"/>
      <c r="M30" s="313" t="e">
        <f>M28+N15+F16+F10</f>
        <v>#DIV/0!</v>
      </c>
      <c r="N30" s="314"/>
    </row>
    <row r="31" spans="1:14">
      <c r="A31" s="355"/>
      <c r="B31" s="355"/>
      <c r="C31" s="355"/>
      <c r="D31" s="355"/>
      <c r="E31" s="355"/>
      <c r="F31" s="355"/>
      <c r="G31" s="355"/>
      <c r="H31" s="355"/>
      <c r="I31" s="355"/>
      <c r="J31" s="355"/>
      <c r="K31" s="355"/>
      <c r="L31" s="355"/>
      <c r="M31" s="355"/>
      <c r="N31" s="355"/>
    </row>
    <row r="32" spans="1:14">
      <c r="A32" s="292" t="s">
        <v>270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293"/>
      <c r="M32" s="293"/>
      <c r="N32" s="294"/>
    </row>
    <row r="33" spans="1:14">
      <c r="A33" s="297" t="s">
        <v>133</v>
      </c>
      <c r="B33" s="297"/>
      <c r="C33" s="295" t="s">
        <v>330</v>
      </c>
      <c r="D33" s="295"/>
      <c r="E33" s="64" t="s">
        <v>204</v>
      </c>
      <c r="F33" s="296"/>
      <c r="G33" s="296"/>
      <c r="H33" s="296"/>
      <c r="I33" s="297" t="s">
        <v>179</v>
      </c>
      <c r="J33" s="297"/>
      <c r="K33" s="297"/>
      <c r="L33" s="297"/>
      <c r="M33" s="296">
        <v>9</v>
      </c>
      <c r="N33" s="296"/>
    </row>
    <row r="34" spans="1:14">
      <c r="A34" s="297" t="s">
        <v>134</v>
      </c>
      <c r="B34" s="297"/>
      <c r="C34" s="295" t="s">
        <v>331</v>
      </c>
      <c r="D34" s="295"/>
      <c r="E34" s="64" t="s">
        <v>203</v>
      </c>
      <c r="F34" s="296" t="s">
        <v>332</v>
      </c>
      <c r="G34" s="296"/>
      <c r="H34" s="296"/>
      <c r="I34" s="297" t="s">
        <v>200</v>
      </c>
      <c r="J34" s="297"/>
      <c r="K34" s="297"/>
      <c r="L34" s="297"/>
      <c r="M34" s="296">
        <v>8</v>
      </c>
      <c r="N34" s="296"/>
    </row>
    <row r="35" spans="1:14">
      <c r="A35" s="297" t="s">
        <v>202</v>
      </c>
      <c r="B35" s="297"/>
      <c r="C35" s="295">
        <v>280</v>
      </c>
      <c r="D35" s="295"/>
      <c r="E35" s="295" t="s">
        <v>201</v>
      </c>
      <c r="F35" s="296"/>
      <c r="G35" s="296"/>
      <c r="H35" s="296"/>
      <c r="I35" s="297" t="s">
        <v>135</v>
      </c>
      <c r="J35" s="297"/>
      <c r="K35" s="297"/>
      <c r="L35" s="297"/>
      <c r="M35" s="296">
        <v>1700</v>
      </c>
      <c r="N35" s="296"/>
    </row>
    <row r="36" spans="1:14">
      <c r="A36" s="297" t="s">
        <v>136</v>
      </c>
      <c r="B36" s="297"/>
      <c r="C36" s="295" t="s">
        <v>318</v>
      </c>
      <c r="D36" s="295"/>
      <c r="E36" s="295"/>
      <c r="F36" s="296"/>
      <c r="G36" s="296"/>
      <c r="H36" s="296"/>
      <c r="I36" s="297" t="s">
        <v>137</v>
      </c>
      <c r="J36" s="297"/>
      <c r="K36" s="297"/>
      <c r="L36" s="297"/>
      <c r="M36" s="299">
        <f>M35/M34/M33</f>
        <v>23.611111111111111</v>
      </c>
      <c r="N36" s="299"/>
    </row>
    <row r="37" spans="1:14" ht="13.5" customHeight="1">
      <c r="A37" s="359"/>
      <c r="B37" s="359"/>
      <c r="C37" s="359"/>
      <c r="D37" s="359"/>
      <c r="E37" s="359"/>
      <c r="F37" s="359"/>
      <c r="G37" s="359"/>
      <c r="H37" s="359"/>
      <c r="I37" s="359"/>
      <c r="J37" s="359"/>
      <c r="K37" s="359"/>
      <c r="L37" s="359"/>
      <c r="M37" s="359"/>
      <c r="N37" s="360"/>
    </row>
    <row r="38" spans="1:14" ht="19.5" customHeight="1">
      <c r="A38" s="343" t="s">
        <v>271</v>
      </c>
      <c r="B38" s="344"/>
      <c r="C38" s="344"/>
      <c r="D38" s="344"/>
      <c r="E38" s="344"/>
      <c r="F38" s="344"/>
      <c r="G38" s="344"/>
      <c r="H38" s="344"/>
      <c r="I38" s="344"/>
      <c r="J38" s="344"/>
      <c r="K38" s="344"/>
      <c r="L38" s="344"/>
      <c r="M38" s="344"/>
      <c r="N38" s="345"/>
    </row>
    <row r="39" spans="1:14">
      <c r="A39" s="298" t="s">
        <v>138</v>
      </c>
      <c r="B39" s="298"/>
      <c r="C39" s="298"/>
      <c r="D39" s="298"/>
      <c r="E39" s="296"/>
      <c r="F39" s="296"/>
      <c r="G39" s="296" t="s">
        <v>139</v>
      </c>
      <c r="H39" s="296"/>
      <c r="I39" s="296"/>
      <c r="J39" s="296"/>
      <c r="K39" s="296"/>
      <c r="L39" s="296"/>
      <c r="M39" s="296"/>
      <c r="N39" s="296"/>
    </row>
    <row r="40" spans="1:14">
      <c r="A40" s="298" t="s">
        <v>140</v>
      </c>
      <c r="B40" s="298"/>
      <c r="C40" s="298"/>
      <c r="D40" s="298"/>
      <c r="E40" s="296"/>
      <c r="F40" s="296"/>
      <c r="G40" s="296"/>
      <c r="H40" s="296"/>
      <c r="I40" s="296"/>
      <c r="J40" s="296"/>
      <c r="K40" s="296"/>
      <c r="L40" s="296"/>
      <c r="M40" s="296"/>
      <c r="N40" s="296"/>
    </row>
    <row r="41" spans="1:14" ht="13.5" customHeight="1">
      <c r="A41" s="298" t="s">
        <v>141</v>
      </c>
      <c r="B41" s="298"/>
      <c r="C41" s="298"/>
      <c r="D41" s="298"/>
      <c r="E41" s="296"/>
      <c r="F41" s="296"/>
      <c r="G41" s="296"/>
      <c r="H41" s="296"/>
      <c r="I41" s="296"/>
      <c r="J41" s="296"/>
      <c r="K41" s="296"/>
      <c r="L41" s="296"/>
      <c r="M41" s="296"/>
      <c r="N41" s="296"/>
    </row>
    <row r="42" spans="1:14">
      <c r="A42" s="300" t="s">
        <v>142</v>
      </c>
      <c r="B42" s="300"/>
      <c r="C42" s="300"/>
      <c r="D42" s="300"/>
      <c r="E42" s="301" t="e">
        <f>E41/E40</f>
        <v>#DIV/0!</v>
      </c>
      <c r="F42" s="301"/>
      <c r="G42" s="296"/>
      <c r="H42" s="296"/>
      <c r="I42" s="296"/>
      <c r="J42" s="296"/>
      <c r="K42" s="296"/>
      <c r="L42" s="296"/>
      <c r="M42" s="296"/>
      <c r="N42" s="296"/>
    </row>
    <row r="43" spans="1:14" s="3" customFormat="1">
      <c r="A43" s="361"/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2"/>
      <c r="M43" s="362"/>
      <c r="N43" s="363"/>
    </row>
    <row r="44" spans="1:14" ht="15">
      <c r="A44" s="315" t="s">
        <v>143</v>
      </c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7"/>
      <c r="M44" s="342">
        <f>M36</f>
        <v>23.611111111111111</v>
      </c>
      <c r="N44" s="301"/>
    </row>
    <row r="45" spans="1:14">
      <c r="A45" s="63"/>
      <c r="B45" s="63"/>
      <c r="C45" s="63"/>
      <c r="D45" s="63"/>
      <c r="E45" s="63"/>
      <c r="F45" s="63"/>
      <c r="G45" s="63"/>
      <c r="H45" s="63"/>
      <c r="I45" s="63"/>
      <c r="J45" s="109"/>
      <c r="K45" s="28"/>
      <c r="L45" s="28"/>
      <c r="M45" s="110"/>
      <c r="N45" s="1"/>
    </row>
    <row r="46" spans="1:14">
      <c r="A46" s="1"/>
      <c r="B46" s="97" t="s">
        <v>232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</sheetData>
  <mergeCells count="133">
    <mergeCell ref="A31:N31"/>
    <mergeCell ref="A29:N29"/>
    <mergeCell ref="A37:N37"/>
    <mergeCell ref="A43:N43"/>
    <mergeCell ref="A17:N17"/>
    <mergeCell ref="A27:B27"/>
    <mergeCell ref="D27:E27"/>
    <mergeCell ref="H27:I27"/>
    <mergeCell ref="J27:L27"/>
    <mergeCell ref="M27:N27"/>
    <mergeCell ref="M23:N23"/>
    <mergeCell ref="A22:B22"/>
    <mergeCell ref="D22:E22"/>
    <mergeCell ref="M21:N21"/>
    <mergeCell ref="J21:L21"/>
    <mergeCell ref="A25:B25"/>
    <mergeCell ref="A26:B26"/>
    <mergeCell ref="J26:L26"/>
    <mergeCell ref="M24:N24"/>
    <mergeCell ref="J24:L24"/>
    <mergeCell ref="D21:E21"/>
    <mergeCell ref="A21:B21"/>
    <mergeCell ref="D25:E25"/>
    <mergeCell ref="J23:L23"/>
    <mergeCell ref="D19:E19"/>
    <mergeCell ref="H19:I19"/>
    <mergeCell ref="J20:L20"/>
    <mergeCell ref="J19:L19"/>
    <mergeCell ref="M44:N44"/>
    <mergeCell ref="A44:L44"/>
    <mergeCell ref="A38:N38"/>
    <mergeCell ref="H39:N42"/>
    <mergeCell ref="L2:N2"/>
    <mergeCell ref="L3:N3"/>
    <mergeCell ref="A2:B2"/>
    <mergeCell ref="G2:K2"/>
    <mergeCell ref="C2:E2"/>
    <mergeCell ref="C3:K3"/>
    <mergeCell ref="C33:D33"/>
    <mergeCell ref="F33:H33"/>
    <mergeCell ref="B9:E9"/>
    <mergeCell ref="B10:E10"/>
    <mergeCell ref="B12:E12"/>
    <mergeCell ref="B13:E13"/>
    <mergeCell ref="B14:E14"/>
    <mergeCell ref="B15:E15"/>
    <mergeCell ref="J14:M14"/>
    <mergeCell ref="M22:N22"/>
    <mergeCell ref="J7:M7"/>
    <mergeCell ref="F6:G6"/>
    <mergeCell ref="J6:M6"/>
    <mergeCell ref="J13:M13"/>
    <mergeCell ref="F13:G13"/>
    <mergeCell ref="F14:G14"/>
    <mergeCell ref="H18:I18"/>
    <mergeCell ref="J18:L18"/>
    <mergeCell ref="H20:I20"/>
    <mergeCell ref="M18:N18"/>
    <mergeCell ref="M19:N19"/>
    <mergeCell ref="F15:G15"/>
    <mergeCell ref="J15:M15"/>
    <mergeCell ref="A30:L30"/>
    <mergeCell ref="A28:L28"/>
    <mergeCell ref="A19:B19"/>
    <mergeCell ref="B5:E5"/>
    <mergeCell ref="F10:G10"/>
    <mergeCell ref="J10:M10"/>
    <mergeCell ref="F12:G12"/>
    <mergeCell ref="F8:G8"/>
    <mergeCell ref="J12:M12"/>
    <mergeCell ref="J9:M9"/>
    <mergeCell ref="F9:G9"/>
    <mergeCell ref="F7:G7"/>
    <mergeCell ref="F5:G5"/>
    <mergeCell ref="J5:M5"/>
    <mergeCell ref="J11:M11"/>
    <mergeCell ref="J8:M8"/>
    <mergeCell ref="B6:E6"/>
    <mergeCell ref="B7:E7"/>
    <mergeCell ref="B8:E8"/>
    <mergeCell ref="F16:G16"/>
    <mergeCell ref="A18:B18"/>
    <mergeCell ref="D18:E18"/>
    <mergeCell ref="D20:E20"/>
    <mergeCell ref="M20:N20"/>
    <mergeCell ref="E39:F39"/>
    <mergeCell ref="A40:D40"/>
    <mergeCell ref="E40:F40"/>
    <mergeCell ref="A1:N1"/>
    <mergeCell ref="A33:B33"/>
    <mergeCell ref="H22:I22"/>
    <mergeCell ref="H23:I23"/>
    <mergeCell ref="H21:I21"/>
    <mergeCell ref="D23:E23"/>
    <mergeCell ref="H25:I25"/>
    <mergeCell ref="D26:E26"/>
    <mergeCell ref="H26:I26"/>
    <mergeCell ref="D24:E24"/>
    <mergeCell ref="H24:I24"/>
    <mergeCell ref="J25:L25"/>
    <mergeCell ref="M26:N26"/>
    <mergeCell ref="M28:N28"/>
    <mergeCell ref="A24:B24"/>
    <mergeCell ref="J22:L22"/>
    <mergeCell ref="A20:B20"/>
    <mergeCell ref="A23:B23"/>
    <mergeCell ref="M25:N25"/>
    <mergeCell ref="B16:E16"/>
    <mergeCell ref="M30:N30"/>
    <mergeCell ref="A32:N32"/>
    <mergeCell ref="C34:D34"/>
    <mergeCell ref="C35:D35"/>
    <mergeCell ref="C36:D36"/>
    <mergeCell ref="F34:H34"/>
    <mergeCell ref="E35:E36"/>
    <mergeCell ref="F35:H36"/>
    <mergeCell ref="I33:L33"/>
    <mergeCell ref="A41:D41"/>
    <mergeCell ref="M33:N33"/>
    <mergeCell ref="I34:L34"/>
    <mergeCell ref="M34:N34"/>
    <mergeCell ref="I35:L35"/>
    <mergeCell ref="M35:N35"/>
    <mergeCell ref="E41:F41"/>
    <mergeCell ref="A36:B36"/>
    <mergeCell ref="A35:B35"/>
    <mergeCell ref="A34:B34"/>
    <mergeCell ref="I36:L36"/>
    <mergeCell ref="M36:N36"/>
    <mergeCell ref="G39:G42"/>
    <mergeCell ref="A42:D42"/>
    <mergeCell ref="E42:F42"/>
    <mergeCell ref="A39:D39"/>
  </mergeCells>
  <phoneticPr fontId="4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17"/>
  <sheetViews>
    <sheetView view="pageBreakPreview" zoomScaleSheetLayoutView="100" workbookViewId="0">
      <selection activeCell="A15" sqref="A15:K16"/>
    </sheetView>
  </sheetViews>
  <sheetFormatPr defaultRowHeight="13.5"/>
  <cols>
    <col min="1" max="1" width="4.25" customWidth="1"/>
    <col min="2" max="2" width="17" style="15" customWidth="1"/>
    <col min="3" max="3" width="10.875" style="15" customWidth="1"/>
    <col min="4" max="4" width="9.25" customWidth="1"/>
    <col min="5" max="5" width="7.625" customWidth="1"/>
    <col min="6" max="6" width="7.875" customWidth="1"/>
    <col min="7" max="7" width="17.5" customWidth="1"/>
    <col min="8" max="8" width="16.875" customWidth="1"/>
    <col min="10" max="11" width="6.75" customWidth="1"/>
    <col min="12" max="12" width="8" customWidth="1"/>
    <col min="13" max="13" width="12.375" customWidth="1"/>
    <col min="14" max="14" width="9.125" customWidth="1"/>
    <col min="15" max="15" width="8.25" customWidth="1"/>
    <col min="16" max="16" width="8.75" customWidth="1"/>
    <col min="17" max="17" width="4.75" bestFit="1" customWidth="1"/>
  </cols>
  <sheetData>
    <row r="1" spans="1:21" ht="20.25">
      <c r="A1" s="370" t="s">
        <v>49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18"/>
      <c r="S1" s="18"/>
      <c r="T1" s="18"/>
      <c r="U1" s="18"/>
    </row>
    <row r="2" spans="1:21" s="25" customFormat="1">
      <c r="A2" s="277" t="s">
        <v>22</v>
      </c>
      <c r="B2" s="277"/>
      <c r="C2" s="277"/>
      <c r="D2" s="264"/>
      <c r="E2" s="264"/>
      <c r="F2" s="264"/>
      <c r="G2" s="264"/>
      <c r="H2" s="84" t="s">
        <v>14</v>
      </c>
      <c r="I2" s="219"/>
      <c r="J2" s="219"/>
      <c r="K2" s="219"/>
      <c r="L2" s="219"/>
      <c r="M2" s="381" t="s">
        <v>207</v>
      </c>
      <c r="N2" s="381"/>
      <c r="O2" s="381"/>
      <c r="P2" s="381"/>
      <c r="Q2" s="381"/>
    </row>
    <row r="3" spans="1:21" s="25" customFormat="1">
      <c r="A3" s="250" t="s">
        <v>191</v>
      </c>
      <c r="B3" s="250"/>
      <c r="C3" s="250"/>
      <c r="D3" s="278"/>
      <c r="E3" s="278"/>
      <c r="F3" s="278"/>
      <c r="G3" s="278"/>
      <c r="H3" s="278"/>
      <c r="I3" s="278"/>
      <c r="J3" s="278"/>
      <c r="K3" s="278"/>
      <c r="L3" s="278"/>
      <c r="M3" s="267" t="s">
        <v>376</v>
      </c>
      <c r="N3" s="267"/>
      <c r="O3" s="267"/>
      <c r="P3" s="267"/>
      <c r="Q3" s="267"/>
    </row>
    <row r="4" spans="1:21" ht="13.5" customHeight="1">
      <c r="A4" s="371" t="s">
        <v>15</v>
      </c>
      <c r="B4" s="371" t="s">
        <v>50</v>
      </c>
      <c r="C4" s="371" t="s">
        <v>51</v>
      </c>
      <c r="D4" s="371" t="s">
        <v>52</v>
      </c>
      <c r="E4" s="371" t="s">
        <v>53</v>
      </c>
      <c r="F4" s="371" t="s">
        <v>54</v>
      </c>
      <c r="G4" s="371" t="s">
        <v>55</v>
      </c>
      <c r="H4" s="371" t="s">
        <v>68</v>
      </c>
      <c r="I4" s="371" t="s">
        <v>56</v>
      </c>
      <c r="J4" s="371" t="s">
        <v>57</v>
      </c>
      <c r="K4" s="371"/>
      <c r="L4" s="374" t="s">
        <v>69</v>
      </c>
      <c r="M4" s="374"/>
      <c r="N4" s="374"/>
      <c r="O4" s="372" t="s">
        <v>84</v>
      </c>
      <c r="P4" s="372" t="s">
        <v>85</v>
      </c>
      <c r="Q4" s="372" t="s">
        <v>58</v>
      </c>
    </row>
    <row r="5" spans="1:21" ht="24" customHeight="1">
      <c r="A5" s="371"/>
      <c r="B5" s="371"/>
      <c r="C5" s="371"/>
      <c r="D5" s="371"/>
      <c r="E5" s="371"/>
      <c r="F5" s="371"/>
      <c r="G5" s="371"/>
      <c r="H5" s="371"/>
      <c r="I5" s="371"/>
      <c r="J5" s="76" t="s">
        <v>59</v>
      </c>
      <c r="K5" s="76" t="s">
        <v>60</v>
      </c>
      <c r="L5" s="76" t="s">
        <v>72</v>
      </c>
      <c r="M5" s="22" t="s">
        <v>83</v>
      </c>
      <c r="N5" s="22" t="s">
        <v>71</v>
      </c>
      <c r="O5" s="373"/>
      <c r="P5" s="373"/>
      <c r="Q5" s="373"/>
    </row>
    <row r="6" spans="1:21" s="200" customFormat="1" ht="14.25" customHeight="1">
      <c r="A6" s="200">
        <v>1</v>
      </c>
      <c r="B6" s="200" t="s">
        <v>351</v>
      </c>
      <c r="C6" s="197" t="s">
        <v>359</v>
      </c>
      <c r="G6" s="200" t="s">
        <v>351</v>
      </c>
      <c r="H6" s="197" t="s">
        <v>362</v>
      </c>
      <c r="I6" s="197" t="s">
        <v>364</v>
      </c>
      <c r="M6" s="375">
        <v>232000</v>
      </c>
      <c r="O6" s="379">
        <v>50000</v>
      </c>
      <c r="P6" s="377">
        <f>M6/O6</f>
        <v>4.6399999999999997</v>
      </c>
    </row>
    <row r="7" spans="1:21" s="200" customFormat="1" ht="14.25" customHeight="1">
      <c r="A7" s="200">
        <v>2</v>
      </c>
      <c r="B7" s="200" t="s">
        <v>352</v>
      </c>
      <c r="C7" s="197" t="s">
        <v>360</v>
      </c>
      <c r="G7" s="200" t="s">
        <v>352</v>
      </c>
      <c r="H7" s="197" t="s">
        <v>362</v>
      </c>
      <c r="I7" s="197" t="s">
        <v>364</v>
      </c>
      <c r="M7" s="376"/>
      <c r="O7" s="380"/>
      <c r="P7" s="378"/>
    </row>
    <row r="8" spans="1:21" s="200" customFormat="1" ht="14.25" customHeight="1">
      <c r="A8" s="200">
        <v>3</v>
      </c>
      <c r="B8" s="200" t="s">
        <v>353</v>
      </c>
      <c r="C8" s="197" t="s">
        <v>361</v>
      </c>
      <c r="G8" s="200" t="s">
        <v>353</v>
      </c>
      <c r="H8" s="197" t="s">
        <v>363</v>
      </c>
      <c r="I8" s="197" t="s">
        <v>365</v>
      </c>
      <c r="M8" s="203">
        <v>43000</v>
      </c>
      <c r="O8" s="200">
        <v>50000</v>
      </c>
      <c r="P8" s="134">
        <f t="shared" ref="P8:P14" si="0">M8/O8</f>
        <v>0.86</v>
      </c>
    </row>
    <row r="9" spans="1:21" s="200" customFormat="1" ht="14.25" customHeight="1">
      <c r="A9" s="200">
        <v>4</v>
      </c>
      <c r="B9" s="200" t="s">
        <v>354</v>
      </c>
      <c r="G9" s="200" t="s">
        <v>354</v>
      </c>
      <c r="M9" s="203">
        <v>62000</v>
      </c>
      <c r="O9" s="200">
        <v>50000</v>
      </c>
      <c r="P9" s="134">
        <f t="shared" si="0"/>
        <v>1.24</v>
      </c>
    </row>
    <row r="10" spans="1:21" s="200" customFormat="1" ht="14.25" customHeight="1">
      <c r="A10" s="200">
        <v>5</v>
      </c>
      <c r="B10" s="200" t="s">
        <v>355</v>
      </c>
      <c r="G10" s="200" t="s">
        <v>355</v>
      </c>
      <c r="M10" s="203">
        <v>58000</v>
      </c>
      <c r="O10" s="200">
        <v>50000</v>
      </c>
      <c r="P10" s="134">
        <f t="shared" si="0"/>
        <v>1.1599999999999999</v>
      </c>
    </row>
    <row r="11" spans="1:21" s="200" customFormat="1" ht="14.25" customHeight="1">
      <c r="A11" s="200">
        <v>6</v>
      </c>
      <c r="B11" s="200" t="s">
        <v>338</v>
      </c>
      <c r="G11" s="200" t="s">
        <v>338</v>
      </c>
      <c r="M11" s="203">
        <v>49000</v>
      </c>
      <c r="O11" s="200">
        <v>50000</v>
      </c>
      <c r="P11" s="134">
        <f t="shared" si="0"/>
        <v>0.98</v>
      </c>
    </row>
    <row r="12" spans="1:21" s="200" customFormat="1" ht="14.25" customHeight="1">
      <c r="A12" s="200">
        <v>7</v>
      </c>
      <c r="B12" s="200" t="s">
        <v>356</v>
      </c>
      <c r="G12" s="200" t="s">
        <v>356</v>
      </c>
      <c r="M12" s="203">
        <v>62000</v>
      </c>
      <c r="O12" s="200">
        <v>50000</v>
      </c>
      <c r="P12" s="134">
        <f t="shared" si="0"/>
        <v>1.24</v>
      </c>
    </row>
    <row r="13" spans="1:21" s="200" customFormat="1" ht="14.25" customHeight="1">
      <c r="A13" s="200">
        <v>8</v>
      </c>
      <c r="B13" s="200" t="s">
        <v>357</v>
      </c>
      <c r="G13" s="200" t="s">
        <v>357</v>
      </c>
      <c r="M13" s="203">
        <v>51000</v>
      </c>
      <c r="O13" s="200">
        <v>50000</v>
      </c>
      <c r="P13" s="134">
        <f t="shared" si="0"/>
        <v>1.02</v>
      </c>
    </row>
    <row r="14" spans="1:21" s="200" customFormat="1" ht="14.25" customHeight="1">
      <c r="A14" s="200">
        <v>9</v>
      </c>
      <c r="B14" s="200" t="s">
        <v>358</v>
      </c>
      <c r="G14" s="200" t="s">
        <v>358</v>
      </c>
      <c r="M14" s="203">
        <v>51000</v>
      </c>
      <c r="O14" s="200">
        <v>50000</v>
      </c>
      <c r="P14" s="134">
        <f t="shared" si="0"/>
        <v>1.02</v>
      </c>
    </row>
    <row r="15" spans="1:21">
      <c r="A15" s="369" t="s">
        <v>70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69"/>
      <c r="L15" s="114">
        <f>SUM(L14:L14)</f>
        <v>0</v>
      </c>
      <c r="M15" s="114">
        <f>SUM(M6:M14)</f>
        <v>608000</v>
      </c>
      <c r="N15" s="114">
        <f>SUM(N14:N14)</f>
        <v>0</v>
      </c>
      <c r="O15" s="111">
        <f>N15/P15</f>
        <v>0</v>
      </c>
      <c r="P15" s="113">
        <f>SUM(P6:P14)</f>
        <v>12.16</v>
      </c>
      <c r="Q15" s="112"/>
    </row>
    <row r="17" spans="2:2">
      <c r="B17" s="32" t="s">
        <v>233</v>
      </c>
    </row>
  </sheetData>
  <mergeCells count="26">
    <mergeCell ref="M6:M7"/>
    <mergeCell ref="P6:P7"/>
    <mergeCell ref="O6:O7"/>
    <mergeCell ref="J4:K4"/>
    <mergeCell ref="A2:C2"/>
    <mergeCell ref="M2:Q2"/>
    <mergeCell ref="M3:Q3"/>
    <mergeCell ref="I2:L2"/>
    <mergeCell ref="D3:L3"/>
    <mergeCell ref="D2:G2"/>
    <mergeCell ref="A15:K15"/>
    <mergeCell ref="A1:Q1"/>
    <mergeCell ref="A4:A5"/>
    <mergeCell ref="B4:B5"/>
    <mergeCell ref="C4:C5"/>
    <mergeCell ref="D4:D5"/>
    <mergeCell ref="E4:E5"/>
    <mergeCell ref="F4:F5"/>
    <mergeCell ref="G4:G5"/>
    <mergeCell ref="H4:H5"/>
    <mergeCell ref="Q4:Q5"/>
    <mergeCell ref="O4:O5"/>
    <mergeCell ref="P4:P5"/>
    <mergeCell ref="L4:N4"/>
    <mergeCell ref="I4:I5"/>
    <mergeCell ref="A3:C3"/>
  </mergeCells>
  <phoneticPr fontId="28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2016-09-23T08:06:24Z</cp:lastPrinted>
  <dcterms:created xsi:type="dcterms:W3CDTF">2014-04-03T05:19:38Z</dcterms:created>
  <dcterms:modified xsi:type="dcterms:W3CDTF">2020-09-09T05:30:10Z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</Properties>
</file>