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小吕 宏达祥" sheetId="3" r:id="rId1"/>
    <sheet name="扣款" sheetId="7" r:id="rId2"/>
  </sheets>
  <externalReferences>
    <externalReference r:id="rId3"/>
  </externalReferences>
  <definedNames>
    <definedName name="_xlnm._FilterDatabase" localSheetId="0" hidden="1">'小吕 宏达祥'!$A$1:$Q$50</definedName>
    <definedName name="_xlnm.Print_Titles" localSheetId="0">'小吕 宏达祥'!$2:$2</definedName>
    <definedName name="_xlnm._FilterDatabase" localSheetId="1" hidden="1">扣款!$A$1:$D$1</definedName>
    <definedName name="_xlnm.Print_Area" localSheetId="0">'小吕 宏达祥'!$A$1:$P$62</definedName>
  </definedNames>
  <calcPr calcId="144525"/>
</workbook>
</file>

<file path=xl/sharedStrings.xml><?xml version="1.0" encoding="utf-8"?>
<sst xmlns="http://schemas.openxmlformats.org/spreadsheetml/2006/main" count="196" uniqueCount="97">
  <si>
    <t>宏达翔劳务公司2020.10月份工人工资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</si>
  <si>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</si>
  <si>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</si>
  <si>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</si>
  <si>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</si>
  <si>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</si>
  <si>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</si>
  <si>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</si>
  <si>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</si>
  <si>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</si>
  <si>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</si>
  <si>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</si>
  <si>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</si>
  <si>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</si>
  <si>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</si>
  <si>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喷涂</t>
  </si>
  <si>
    <t>涂装工</t>
  </si>
  <si>
    <t>齐恩成</t>
  </si>
  <si>
    <t>注塑</t>
  </si>
  <si>
    <t>赵梅煜</t>
  </si>
  <si>
    <t>杨琴丽</t>
  </si>
  <si>
    <t>发泡</t>
  </si>
  <si>
    <t>卢静</t>
  </si>
  <si>
    <t>商用车组装</t>
  </si>
  <si>
    <t>张立芹</t>
  </si>
  <si>
    <t>座椅</t>
  </si>
  <si>
    <t>刘双</t>
  </si>
  <si>
    <t>韩新岭</t>
  </si>
  <si>
    <t>张伟</t>
  </si>
  <si>
    <t>张金艳</t>
  </si>
  <si>
    <t>张俊平</t>
  </si>
  <si>
    <t>田淑娟</t>
  </si>
  <si>
    <t>刘晋</t>
  </si>
  <si>
    <t>注塑工</t>
  </si>
  <si>
    <t>王保田</t>
  </si>
  <si>
    <t>盘点10小时</t>
  </si>
  <si>
    <t>发泡工</t>
  </si>
  <si>
    <t>曹新</t>
  </si>
  <si>
    <t>李淑芳</t>
  </si>
  <si>
    <t>赵红梅</t>
  </si>
  <si>
    <t>李秀连</t>
  </si>
  <si>
    <t>组装2班</t>
  </si>
  <si>
    <t>组装工</t>
  </si>
  <si>
    <t>贾泽坤</t>
  </si>
  <si>
    <t>组装1班</t>
  </si>
  <si>
    <t>赵林</t>
  </si>
  <si>
    <t>韩金旭</t>
  </si>
  <si>
    <t>高振刚</t>
  </si>
  <si>
    <t>操作工</t>
  </si>
  <si>
    <t>冯博涛</t>
  </si>
  <si>
    <t>李冉</t>
  </si>
  <si>
    <t>刘彬锐</t>
  </si>
  <si>
    <t>马超</t>
  </si>
  <si>
    <t>李泽鑫</t>
  </si>
  <si>
    <t>杨希动</t>
  </si>
  <si>
    <t>李俊颐</t>
  </si>
  <si>
    <t>刘树彬</t>
  </si>
  <si>
    <t>吕新辉</t>
  </si>
  <si>
    <t>陈冠旭</t>
  </si>
  <si>
    <t>2020-09-15</t>
  </si>
  <si>
    <t>夏梓涵</t>
  </si>
  <si>
    <t>潘兴义</t>
  </si>
  <si>
    <t>孙鹏飞</t>
  </si>
  <si>
    <t>王悦丞</t>
  </si>
  <si>
    <t>座椅临时工</t>
  </si>
  <si>
    <t>刘东昌</t>
  </si>
  <si>
    <t>王洪超</t>
  </si>
  <si>
    <t>胡占晋</t>
  </si>
  <si>
    <t>赵金磊</t>
  </si>
  <si>
    <t>陈少杰</t>
  </si>
  <si>
    <t>滕城城</t>
  </si>
  <si>
    <t>张学建</t>
  </si>
  <si>
    <t>魏金浩</t>
  </si>
  <si>
    <t>孟祥森</t>
  </si>
  <si>
    <t>缝纫</t>
  </si>
  <si>
    <t>邓春萌</t>
  </si>
  <si>
    <t>后视镜</t>
  </si>
  <si>
    <t>刘文忠</t>
  </si>
  <si>
    <t>任景鑫</t>
  </si>
  <si>
    <t>碧云劳务公司2020.10月份工人工资</t>
  </si>
  <si>
    <t>张福臣</t>
  </si>
  <si>
    <t>顾晋鲁</t>
  </si>
  <si>
    <t>张喜兰</t>
  </si>
  <si>
    <t>于凤芝</t>
  </si>
  <si>
    <t>合计</t>
  </si>
  <si>
    <t>开票数</t>
  </si>
  <si>
    <t>编制：</t>
  </si>
  <si>
    <t>汪梦娜</t>
  </si>
  <si>
    <t>审核：</t>
  </si>
  <si>
    <t>异常情况</t>
  </si>
  <si>
    <t>扣款金额</t>
  </si>
  <si>
    <t>劳保工服扣款</t>
  </si>
  <si>
    <t>扣1套夏季工服，扣胸卡</t>
  </si>
  <si>
    <t>扣2套夏季工服</t>
  </si>
  <si>
    <t>扣1套秋季工服、胸卡</t>
  </si>
  <si>
    <t>胸卡</t>
  </si>
  <si>
    <t>扣1套秋季工服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</si>
</sst>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11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29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38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17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43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21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34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39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43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27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46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22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30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zoomScale="90" zoomScaleNormal="90" workbookViewId="0">
      <pane ySplit="2" topLeftCell="A3" activePane="bottomLeft" state="frozen"/>
      <selection/>
      <selection pane="bottomLeft" activeCell="J61" sqref="J61"/>
    </sheetView>
  </sheetViews>
  <sheetFormatPr defaultColWidth="9" defaultRowHeight="20" customHeight="1"/>
  <cols>
    <col min="1" max="1" width="5.625" style="7" customWidth="1"/>
    <col min="2" max="2" width="10.875" style="7" customWidth="1"/>
    <col min="3" max="3" width="7.875" style="7" customWidth="1"/>
    <col min="4" max="4" width="8.5" style="7" customWidth="1"/>
    <col min="5" max="5" width="8.375" style="7" customWidth="1"/>
    <col min="6" max="6" width="8.625" style="7" customWidth="1"/>
    <col min="7" max="7" width="6.125" style="7" customWidth="1"/>
    <col min="8" max="8" width="8.75" style="7" customWidth="1"/>
    <col min="9" max="9" width="12.625" style="7"/>
    <col min="10" max="10" width="10.9666666666667" style="7" customWidth="1"/>
    <col min="11" max="11" width="6.5" style="7" hidden="1" customWidth="1"/>
    <col min="12" max="12" width="9.375" style="7" customWidth="1"/>
    <col min="13" max="13" width="11.6666666666667" style="8" customWidth="1"/>
    <col min="14" max="14" width="6.525" style="7" customWidth="1"/>
    <col min="15" max="15" width="12.2166666666667" style="7" hidden="1" customWidth="1"/>
    <col min="16" max="16" width="9" style="7" hidden="1" customWidth="1"/>
    <col min="17" max="17" width="12.225" style="7" hidden="1" customWidth="1"/>
    <col min="18" max="16384" width="9" style="7"/>
  </cols>
  <sheetData>
    <row r="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2"/>
      <c r="N1" s="9"/>
    </row>
    <row r="2" customHeight="1" spans="1:14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23" t="s">
        <v>13</v>
      </c>
      <c r="N2" s="10" t="s">
        <v>14</v>
      </c>
    </row>
    <row r="3" customHeight="1" spans="1:17">
      <c r="A3" s="10">
        <f>ROW()-2</f>
        <v>1</v>
      </c>
      <c r="B3" s="10" t="s">
        <v>15</v>
      </c>
      <c r="C3" s="11" t="s">
        <v>16</v>
      </c>
      <c r="D3" s="11" t="s">
        <v>17</v>
      </c>
      <c r="E3" s="11">
        <v>24</v>
      </c>
      <c r="F3" s="11">
        <v>248</v>
      </c>
      <c r="G3" s="10"/>
      <c r="H3" s="10"/>
      <c r="I3" s="10">
        <f>F3*18+G3-H3</f>
        <v>4464</v>
      </c>
      <c r="J3" s="24">
        <f t="shared" ref="J3:J20" si="0">E3*5</f>
        <v>120</v>
      </c>
      <c r="K3" s="24"/>
      <c r="L3" s="10">
        <f t="shared" ref="L3:L20" si="1">I3+J3</f>
        <v>4584</v>
      </c>
      <c r="M3" s="25"/>
      <c r="N3" s="10"/>
      <c r="O3" s="7" t="s">
        <v>18</v>
      </c>
      <c r="P3" s="7">
        <f>SUMIF(B:B,O3,L:L)</f>
        <v>4813</v>
      </c>
      <c r="Q3" s="7" t="str">
        <f>VLOOKUP(D3,[1]劳务临时工!C$2:P$78,14,0)</f>
        <v>2019-06-17</v>
      </c>
    </row>
    <row r="4" customHeight="1" spans="1:17">
      <c r="A4" s="12">
        <f t="shared" ref="A4:A13" si="2">ROW()-2</f>
        <v>2</v>
      </c>
      <c r="B4" s="12" t="s">
        <v>15</v>
      </c>
      <c r="C4" s="13" t="s">
        <v>16</v>
      </c>
      <c r="D4" s="13" t="s">
        <v>19</v>
      </c>
      <c r="E4" s="13">
        <v>6</v>
      </c>
      <c r="F4" s="13">
        <v>55.5</v>
      </c>
      <c r="G4" s="12"/>
      <c r="H4" s="12"/>
      <c r="I4" s="12">
        <f>15*F4+G4-H4</f>
        <v>832.5</v>
      </c>
      <c r="J4" s="26">
        <f t="shared" si="0"/>
        <v>30</v>
      </c>
      <c r="K4" s="26"/>
      <c r="L4" s="12">
        <f t="shared" si="1"/>
        <v>862.5</v>
      </c>
      <c r="M4" s="27"/>
      <c r="N4" s="10"/>
      <c r="Q4" s="7" t="str">
        <f>VLOOKUP(D4,[1]劳务临时工!C$2:P$78,14,0)</f>
        <v>2020-10-19</v>
      </c>
    </row>
    <row r="5" customHeight="1" spans="1:17">
      <c r="A5" s="10">
        <f t="shared" si="2"/>
        <v>3</v>
      </c>
      <c r="B5" s="10" t="s">
        <v>15</v>
      </c>
      <c r="C5" s="11" t="s">
        <v>16</v>
      </c>
      <c r="D5" s="11" t="s">
        <v>20</v>
      </c>
      <c r="E5" s="11">
        <v>27</v>
      </c>
      <c r="F5" s="11">
        <v>266</v>
      </c>
      <c r="G5" s="10"/>
      <c r="H5" s="10"/>
      <c r="I5" s="10">
        <f t="shared" ref="I5:I10" si="3">F5*18+G5-H5</f>
        <v>4788</v>
      </c>
      <c r="J5" s="24">
        <f t="shared" si="0"/>
        <v>135</v>
      </c>
      <c r="K5" s="24"/>
      <c r="L5" s="10">
        <f t="shared" si="1"/>
        <v>4923</v>
      </c>
      <c r="M5" s="25"/>
      <c r="N5" s="10"/>
      <c r="O5" s="7" t="s">
        <v>21</v>
      </c>
      <c r="P5" s="7">
        <f>SUMIF(B:B,O5,L:L)</f>
        <v>19098.5</v>
      </c>
      <c r="Q5" s="7" t="str">
        <f>VLOOKUP(D5,[1]劳务临时工!C$2:P$78,14,0)</f>
        <v>2019-09-12</v>
      </c>
    </row>
    <row r="6" customHeight="1" spans="1:17">
      <c r="A6" s="10">
        <f t="shared" si="2"/>
        <v>4</v>
      </c>
      <c r="B6" s="10" t="s">
        <v>15</v>
      </c>
      <c r="C6" s="11" t="s">
        <v>16</v>
      </c>
      <c r="D6" s="11" t="s">
        <v>22</v>
      </c>
      <c r="E6" s="11">
        <v>27</v>
      </c>
      <c r="F6" s="11">
        <v>261</v>
      </c>
      <c r="G6" s="10"/>
      <c r="H6" s="10"/>
      <c r="I6" s="10">
        <f t="shared" si="3"/>
        <v>4698</v>
      </c>
      <c r="J6" s="24">
        <f t="shared" si="0"/>
        <v>135</v>
      </c>
      <c r="K6" s="24"/>
      <c r="L6" s="10">
        <f t="shared" si="1"/>
        <v>4833</v>
      </c>
      <c r="M6" s="25"/>
      <c r="N6" s="10"/>
      <c r="O6" s="7" t="s">
        <v>23</v>
      </c>
      <c r="P6" s="7">
        <f>SUMIF(B:B,O6,L:L)</f>
        <v>0</v>
      </c>
      <c r="Q6" s="7" t="str">
        <f>VLOOKUP(D6,[1]劳务临时工!C$2:P$78,14,0)</f>
        <v>2019-06-21</v>
      </c>
    </row>
    <row r="7" customHeight="1" spans="1:17">
      <c r="A7" s="10">
        <f t="shared" si="2"/>
        <v>5</v>
      </c>
      <c r="B7" s="10" t="s">
        <v>15</v>
      </c>
      <c r="C7" s="11" t="s">
        <v>16</v>
      </c>
      <c r="D7" s="11" t="s">
        <v>24</v>
      </c>
      <c r="E7" s="11">
        <v>27</v>
      </c>
      <c r="F7" s="11">
        <v>270</v>
      </c>
      <c r="G7" s="10"/>
      <c r="H7" s="10"/>
      <c r="I7" s="10">
        <f t="shared" si="3"/>
        <v>4860</v>
      </c>
      <c r="J7" s="24">
        <f t="shared" si="0"/>
        <v>135</v>
      </c>
      <c r="K7" s="24"/>
      <c r="L7" s="10">
        <f t="shared" si="1"/>
        <v>4995</v>
      </c>
      <c r="M7" s="25"/>
      <c r="N7" s="10"/>
      <c r="O7" s="7" t="s">
        <v>25</v>
      </c>
      <c r="P7" s="7">
        <f>SUMIF(B:B,O7,L:L)</f>
        <v>53952</v>
      </c>
      <c r="Q7" s="7" t="str">
        <f>VLOOKUP(D7,[1]劳务临时工!C$2:P$78,14,0)</f>
        <v>2019-06-25</v>
      </c>
    </row>
    <row r="8" customHeight="1" spans="1:17">
      <c r="A8" s="10">
        <f t="shared" si="2"/>
        <v>6</v>
      </c>
      <c r="B8" s="10" t="s">
        <v>15</v>
      </c>
      <c r="C8" s="11" t="s">
        <v>16</v>
      </c>
      <c r="D8" s="11" t="s">
        <v>26</v>
      </c>
      <c r="E8" s="11">
        <v>17</v>
      </c>
      <c r="F8" s="11">
        <v>167</v>
      </c>
      <c r="G8" s="10"/>
      <c r="H8" s="10"/>
      <c r="I8" s="10">
        <f t="shared" si="3"/>
        <v>3006</v>
      </c>
      <c r="J8" s="24">
        <f t="shared" si="0"/>
        <v>85</v>
      </c>
      <c r="K8" s="24"/>
      <c r="L8" s="10">
        <f t="shared" si="1"/>
        <v>3091</v>
      </c>
      <c r="M8" s="25"/>
      <c r="N8" s="10"/>
      <c r="Q8" s="7" t="str">
        <f>VLOOKUP(D8,[1]劳务临时工!C$2:P$78,14,0)</f>
        <v>2020-02-24</v>
      </c>
    </row>
    <row r="9" customHeight="1" spans="1:17">
      <c r="A9" s="10">
        <f t="shared" si="2"/>
        <v>7</v>
      </c>
      <c r="B9" s="10" t="s">
        <v>15</v>
      </c>
      <c r="C9" s="11" t="s">
        <v>16</v>
      </c>
      <c r="D9" s="11" t="s">
        <v>27</v>
      </c>
      <c r="E9" s="11">
        <v>24</v>
      </c>
      <c r="F9" s="11">
        <v>232.5</v>
      </c>
      <c r="G9" s="10"/>
      <c r="H9" s="10"/>
      <c r="I9" s="10">
        <f t="shared" si="3"/>
        <v>4185</v>
      </c>
      <c r="J9" s="24">
        <f t="shared" si="0"/>
        <v>120</v>
      </c>
      <c r="K9" s="24"/>
      <c r="L9" s="10">
        <f t="shared" si="1"/>
        <v>4305</v>
      </c>
      <c r="M9" s="25"/>
      <c r="N9" s="10"/>
      <c r="Q9" s="7" t="str">
        <f>VLOOKUP(D9,[1]劳务临时工!C$2:P$78,14,0)</f>
        <v>2020-02-24</v>
      </c>
    </row>
    <row r="10" customHeight="1" spans="1:17">
      <c r="A10" s="10">
        <f t="shared" si="2"/>
        <v>8</v>
      </c>
      <c r="B10" s="10" t="s">
        <v>15</v>
      </c>
      <c r="C10" s="11" t="s">
        <v>16</v>
      </c>
      <c r="D10" s="11" t="s">
        <v>28</v>
      </c>
      <c r="E10" s="11">
        <v>22</v>
      </c>
      <c r="F10" s="11">
        <v>212</v>
      </c>
      <c r="G10" s="10"/>
      <c r="H10" s="10"/>
      <c r="I10" s="10">
        <f t="shared" si="3"/>
        <v>3816</v>
      </c>
      <c r="J10" s="24">
        <f t="shared" si="0"/>
        <v>110</v>
      </c>
      <c r="K10" s="24"/>
      <c r="L10" s="10">
        <f t="shared" si="1"/>
        <v>3926</v>
      </c>
      <c r="M10" s="25"/>
      <c r="N10" s="10"/>
      <c r="Q10" s="7" t="str">
        <f>VLOOKUP(D10,[1]劳务临时工!C$2:P$78,14,0)</f>
        <v>2020-02-25</v>
      </c>
    </row>
    <row r="11" customHeight="1" spans="1:17">
      <c r="A11" s="12">
        <f t="shared" si="2"/>
        <v>9</v>
      </c>
      <c r="B11" s="12" t="s">
        <v>15</v>
      </c>
      <c r="C11" s="13" t="s">
        <v>16</v>
      </c>
      <c r="D11" s="13" t="s">
        <v>29</v>
      </c>
      <c r="E11" s="13">
        <v>20</v>
      </c>
      <c r="F11" s="13">
        <v>208</v>
      </c>
      <c r="G11" s="12"/>
      <c r="H11" s="12"/>
      <c r="I11" s="12">
        <f>15*F11+G11-H11</f>
        <v>3120</v>
      </c>
      <c r="J11" s="26">
        <f t="shared" si="0"/>
        <v>100</v>
      </c>
      <c r="K11" s="26"/>
      <c r="L11" s="12">
        <f t="shared" si="1"/>
        <v>3220</v>
      </c>
      <c r="M11" s="27"/>
      <c r="N11" s="10"/>
      <c r="Q11" s="7" t="str">
        <f>VLOOKUP(D11,[1]劳务临时工!C$2:P$78,14,0)</f>
        <v>2020-10-07</v>
      </c>
    </row>
    <row r="12" customHeight="1" spans="1:17">
      <c r="A12" s="10">
        <f t="shared" si="2"/>
        <v>10</v>
      </c>
      <c r="B12" s="10" t="s">
        <v>15</v>
      </c>
      <c r="C12" s="11" t="s">
        <v>16</v>
      </c>
      <c r="D12" s="11" t="s">
        <v>30</v>
      </c>
      <c r="E12" s="11">
        <v>26</v>
      </c>
      <c r="F12" s="11">
        <v>257</v>
      </c>
      <c r="G12" s="10"/>
      <c r="H12" s="10"/>
      <c r="I12" s="10">
        <f>F12*18+G12-H12</f>
        <v>4626</v>
      </c>
      <c r="J12" s="24">
        <f t="shared" si="0"/>
        <v>130</v>
      </c>
      <c r="K12" s="24"/>
      <c r="L12" s="10">
        <f t="shared" si="1"/>
        <v>4756</v>
      </c>
      <c r="M12" s="25"/>
      <c r="N12" s="10"/>
      <c r="Q12" s="7" t="str">
        <f>VLOOKUP(D12,[1]劳务临时工!C$2:P$78,14,0)</f>
        <v>2019-09-12</v>
      </c>
    </row>
    <row r="13" customHeight="1" spans="1:17">
      <c r="A13" s="10">
        <f t="shared" si="2"/>
        <v>11</v>
      </c>
      <c r="B13" s="10" t="s">
        <v>15</v>
      </c>
      <c r="C13" s="11" t="s">
        <v>16</v>
      </c>
      <c r="D13" s="11" t="s">
        <v>31</v>
      </c>
      <c r="E13" s="11">
        <v>26</v>
      </c>
      <c r="F13" s="11">
        <v>261.5</v>
      </c>
      <c r="G13" s="10"/>
      <c r="H13" s="10"/>
      <c r="I13" s="10">
        <f>F13*18+G13-H13</f>
        <v>4707</v>
      </c>
      <c r="J13" s="24">
        <f t="shared" si="0"/>
        <v>130</v>
      </c>
      <c r="K13" s="24"/>
      <c r="L13" s="10">
        <f t="shared" si="1"/>
        <v>4837</v>
      </c>
      <c r="M13" s="25"/>
      <c r="N13" s="10"/>
      <c r="Q13" s="7" t="str">
        <f>VLOOKUP(D13,[1]劳务临时工!C$2:P$78,14,0)</f>
        <v>2019-09-12</v>
      </c>
    </row>
    <row r="14" customHeight="1" spans="1:17">
      <c r="A14" s="10">
        <f t="shared" ref="A14:A23" si="4">ROW()-2</f>
        <v>12</v>
      </c>
      <c r="B14" s="10" t="s">
        <v>15</v>
      </c>
      <c r="C14" s="11" t="s">
        <v>16</v>
      </c>
      <c r="D14" s="11" t="s">
        <v>32</v>
      </c>
      <c r="E14" s="11">
        <v>23</v>
      </c>
      <c r="F14" s="11">
        <v>219.5</v>
      </c>
      <c r="G14" s="10"/>
      <c r="H14" s="10"/>
      <c r="I14" s="10">
        <f>F14*18+G14-H14</f>
        <v>3951</v>
      </c>
      <c r="J14" s="24">
        <f t="shared" si="0"/>
        <v>115</v>
      </c>
      <c r="K14" s="24"/>
      <c r="L14" s="10">
        <f t="shared" si="1"/>
        <v>4066</v>
      </c>
      <c r="M14" s="25"/>
      <c r="N14" s="10"/>
      <c r="Q14" s="7" t="str">
        <f>VLOOKUP(D14,[1]劳务临时工!C$2:P$78,14,0)</f>
        <v>2019-12-04</v>
      </c>
    </row>
    <row r="15" customHeight="1" spans="1:17">
      <c r="A15" s="10">
        <f t="shared" si="4"/>
        <v>13</v>
      </c>
      <c r="B15" s="10" t="s">
        <v>18</v>
      </c>
      <c r="C15" s="11" t="s">
        <v>33</v>
      </c>
      <c r="D15" s="11" t="s">
        <v>34</v>
      </c>
      <c r="E15" s="11">
        <v>23</v>
      </c>
      <c r="F15" s="11">
        <v>263</v>
      </c>
      <c r="G15" s="10"/>
      <c r="H15" s="10"/>
      <c r="I15" s="10">
        <f>18*0.8*10+(F15-10)*18+G15-H15</f>
        <v>4698</v>
      </c>
      <c r="J15" s="24">
        <f t="shared" si="0"/>
        <v>115</v>
      </c>
      <c r="K15" s="24"/>
      <c r="L15" s="10">
        <f t="shared" si="1"/>
        <v>4813</v>
      </c>
      <c r="M15" s="23" t="s">
        <v>35</v>
      </c>
      <c r="N15" s="10"/>
      <c r="Q15" s="7" t="str">
        <f>VLOOKUP(D15,[1]劳务临时工!C$2:P$78,14,0)</f>
        <v>2019-09-29</v>
      </c>
    </row>
    <row r="16" customHeight="1" spans="1:17">
      <c r="A16" s="10">
        <f t="shared" si="4"/>
        <v>14</v>
      </c>
      <c r="B16" s="10" t="s">
        <v>21</v>
      </c>
      <c r="C16" s="11" t="s">
        <v>36</v>
      </c>
      <c r="D16" s="11" t="s">
        <v>37</v>
      </c>
      <c r="E16" s="11">
        <v>25</v>
      </c>
      <c r="F16" s="11">
        <v>296.5</v>
      </c>
      <c r="G16" s="10"/>
      <c r="H16" s="10">
        <v>125</v>
      </c>
      <c r="I16" s="10">
        <f>18*F16+G16-H16</f>
        <v>5212</v>
      </c>
      <c r="J16" s="24">
        <f t="shared" si="0"/>
        <v>125</v>
      </c>
      <c r="K16" s="24"/>
      <c r="L16" s="10">
        <f t="shared" si="1"/>
        <v>5337</v>
      </c>
      <c r="M16" s="25"/>
      <c r="N16" s="10"/>
      <c r="Q16" s="7" t="str">
        <f>VLOOKUP(D16,[1]劳务临时工!C$2:P$78,14,0)</f>
        <v>2020-07-10</v>
      </c>
    </row>
    <row r="17" customHeight="1" spans="1:17">
      <c r="A17" s="10">
        <f t="shared" si="4"/>
        <v>15</v>
      </c>
      <c r="B17" s="10" t="s">
        <v>21</v>
      </c>
      <c r="C17" s="11" t="s">
        <v>36</v>
      </c>
      <c r="D17" s="11" t="s">
        <v>38</v>
      </c>
      <c r="E17" s="11">
        <v>27</v>
      </c>
      <c r="F17" s="11">
        <v>333</v>
      </c>
      <c r="G17" s="10"/>
      <c r="H17" s="10"/>
      <c r="I17" s="10">
        <f>18*F17+G17-H17</f>
        <v>5994</v>
      </c>
      <c r="J17" s="24">
        <f t="shared" si="0"/>
        <v>135</v>
      </c>
      <c r="K17" s="24"/>
      <c r="L17" s="10">
        <f t="shared" si="1"/>
        <v>6129</v>
      </c>
      <c r="M17" s="25"/>
      <c r="N17" s="10"/>
      <c r="Q17" s="7" t="str">
        <f>VLOOKUP(D17,[1]劳务临时工!C$2:P$78,14,0)</f>
        <v>2019-04-24</v>
      </c>
    </row>
    <row r="18" customFormat="1" customHeight="1" spans="1:17">
      <c r="A18" s="12">
        <f t="shared" si="4"/>
        <v>16</v>
      </c>
      <c r="B18" s="12" t="s">
        <v>21</v>
      </c>
      <c r="C18" s="13" t="s">
        <v>36</v>
      </c>
      <c r="D18" s="13" t="s">
        <v>39</v>
      </c>
      <c r="E18" s="13">
        <v>22</v>
      </c>
      <c r="F18" s="13">
        <v>275.5</v>
      </c>
      <c r="G18" s="12"/>
      <c r="H18" s="12"/>
      <c r="I18" s="12">
        <f>15*F18+G18-H18</f>
        <v>4132.5</v>
      </c>
      <c r="J18" s="26">
        <f t="shared" si="0"/>
        <v>110</v>
      </c>
      <c r="K18" s="26"/>
      <c r="L18" s="12">
        <f t="shared" si="1"/>
        <v>4242.5</v>
      </c>
      <c r="M18" s="27"/>
      <c r="N18" s="10"/>
      <c r="Q18" s="7" t="str">
        <f>VLOOKUP(D18,[1]劳务临时工!C$2:P$78,14,0)</f>
        <v>2020-10-09</v>
      </c>
    </row>
    <row r="19" customFormat="1" customHeight="1" spans="1:17">
      <c r="A19" s="12">
        <f t="shared" si="4"/>
        <v>17</v>
      </c>
      <c r="B19" s="12" t="s">
        <v>21</v>
      </c>
      <c r="C19" s="13" t="s">
        <v>36</v>
      </c>
      <c r="D19" s="13" t="s">
        <v>40</v>
      </c>
      <c r="E19" s="13">
        <v>18</v>
      </c>
      <c r="F19" s="13">
        <v>220</v>
      </c>
      <c r="G19" s="12"/>
      <c r="H19" s="12"/>
      <c r="I19" s="12">
        <f>15*F19+G19-H19</f>
        <v>3300</v>
      </c>
      <c r="J19" s="26">
        <f t="shared" si="0"/>
        <v>90</v>
      </c>
      <c r="K19" s="26"/>
      <c r="L19" s="12">
        <f t="shared" si="1"/>
        <v>3390</v>
      </c>
      <c r="M19" s="27"/>
      <c r="N19" s="10"/>
      <c r="Q19" s="7" t="e">
        <f>VLOOKUP(D19,[1]劳务临时工!C$2:P$78,14,0)</f>
        <v>#N/A</v>
      </c>
    </row>
    <row r="20" customFormat="1" customHeight="1" spans="1:17">
      <c r="A20" s="10">
        <f t="shared" si="4"/>
        <v>18</v>
      </c>
      <c r="B20" s="10" t="s">
        <v>41</v>
      </c>
      <c r="C20" s="11" t="s">
        <v>42</v>
      </c>
      <c r="D20" s="11" t="s">
        <v>43</v>
      </c>
      <c r="E20" s="11">
        <v>25.5</v>
      </c>
      <c r="F20" s="11">
        <v>261.5</v>
      </c>
      <c r="G20" s="10"/>
      <c r="H20" s="10"/>
      <c r="I20" s="10">
        <f>18*F20+G20-H20</f>
        <v>4707</v>
      </c>
      <c r="J20" s="24">
        <f t="shared" si="0"/>
        <v>127.5</v>
      </c>
      <c r="K20" s="24"/>
      <c r="L20" s="10">
        <f t="shared" si="1"/>
        <v>4834.5</v>
      </c>
      <c r="M20" s="25"/>
      <c r="N20" s="10"/>
      <c r="Q20" s="7" t="str">
        <f>VLOOKUP(D20,[1]劳务临时工!C$2:P$78,14,0)</f>
        <v>2020-05-11</v>
      </c>
    </row>
    <row r="21" customFormat="1" customHeight="1" spans="1:17">
      <c r="A21" s="10">
        <f t="shared" si="4"/>
        <v>19</v>
      </c>
      <c r="B21" s="10" t="s">
        <v>44</v>
      </c>
      <c r="C21" s="11" t="s">
        <v>42</v>
      </c>
      <c r="D21" s="11" t="s">
        <v>45</v>
      </c>
      <c r="E21" s="11">
        <v>28</v>
      </c>
      <c r="F21" s="11">
        <v>305.5</v>
      </c>
      <c r="G21" s="10"/>
      <c r="H21" s="10"/>
      <c r="I21" s="10">
        <f>18*F21+G21-H21</f>
        <v>5499</v>
      </c>
      <c r="J21" s="24">
        <f t="shared" ref="J21:J49" si="5">E21*5</f>
        <v>140</v>
      </c>
      <c r="K21" s="10">
        <f>16*37+18*(H21-37)+I21-J21</f>
        <v>5285</v>
      </c>
      <c r="L21" s="10">
        <f t="shared" ref="L21:L49" si="6">I21+J21</f>
        <v>5639</v>
      </c>
      <c r="M21" s="25"/>
      <c r="N21" s="10"/>
      <c r="Q21" s="7" t="str">
        <f>VLOOKUP(D21,[1]劳务临时工!C$2:P$78,14,0)</f>
        <v>2020-07-15</v>
      </c>
    </row>
    <row r="22" customFormat="1" customHeight="1" spans="1:17">
      <c r="A22" s="10">
        <f t="shared" si="4"/>
        <v>20</v>
      </c>
      <c r="B22" s="10" t="s">
        <v>44</v>
      </c>
      <c r="C22" s="11" t="s">
        <v>42</v>
      </c>
      <c r="D22" s="11" t="s">
        <v>46</v>
      </c>
      <c r="E22" s="11">
        <v>25.5</v>
      </c>
      <c r="F22" s="11">
        <v>268.5</v>
      </c>
      <c r="G22" s="10"/>
      <c r="H22" s="10"/>
      <c r="I22" s="10">
        <f>18*F22+G22-H22</f>
        <v>4833</v>
      </c>
      <c r="J22" s="24">
        <f t="shared" si="5"/>
        <v>127.5</v>
      </c>
      <c r="K22" s="10"/>
      <c r="L22" s="10">
        <f t="shared" si="6"/>
        <v>4960.5</v>
      </c>
      <c r="M22" s="25"/>
      <c r="N22" s="10"/>
      <c r="Q22" s="7" t="str">
        <f>VLOOKUP(D22,[1]劳务临时工!C$2:P$78,14,0)</f>
        <v>2020-07-15</v>
      </c>
    </row>
    <row r="23" customFormat="1" customHeight="1" spans="1:17">
      <c r="A23" s="12">
        <f t="shared" ref="A23:A32" si="7">ROW()-2</f>
        <v>21</v>
      </c>
      <c r="B23" s="12" t="s">
        <v>44</v>
      </c>
      <c r="C23" s="13" t="s">
        <v>42</v>
      </c>
      <c r="D23" s="13" t="s">
        <v>47</v>
      </c>
      <c r="E23" s="13">
        <v>25</v>
      </c>
      <c r="F23" s="13">
        <v>277.5</v>
      </c>
      <c r="G23" s="12"/>
      <c r="H23" s="12"/>
      <c r="I23" s="12">
        <f>15*(F23-90.5)+18*90.5+G23-H23</f>
        <v>4434</v>
      </c>
      <c r="J23" s="26">
        <f t="shared" si="5"/>
        <v>125</v>
      </c>
      <c r="K23" s="12"/>
      <c r="L23" s="12">
        <f t="shared" si="6"/>
        <v>4559</v>
      </c>
      <c r="M23" s="27"/>
      <c r="N23" s="10"/>
      <c r="Q23" s="7" t="str">
        <f>VLOOKUP(D23,[1]劳务临时工!C$2:P$78,14,0)</f>
        <v>2020-09-23</v>
      </c>
    </row>
    <row r="24" customFormat="1" customHeight="1" spans="1:17">
      <c r="A24" s="10">
        <f t="shared" si="7"/>
        <v>22</v>
      </c>
      <c r="B24" s="10" t="s">
        <v>25</v>
      </c>
      <c r="C24" s="11" t="s">
        <v>48</v>
      </c>
      <c r="D24" s="11" t="s">
        <v>49</v>
      </c>
      <c r="E24" s="11">
        <v>27</v>
      </c>
      <c r="F24" s="11">
        <v>316.5</v>
      </c>
      <c r="G24" s="10"/>
      <c r="H24" s="10"/>
      <c r="I24" s="10">
        <f>18*F24+G24-H24</f>
        <v>5697</v>
      </c>
      <c r="J24" s="24">
        <f t="shared" si="5"/>
        <v>135</v>
      </c>
      <c r="K24" s="24"/>
      <c r="L24" s="10">
        <f t="shared" si="6"/>
        <v>5832</v>
      </c>
      <c r="M24" s="25"/>
      <c r="N24" s="10"/>
      <c r="Q24" s="7" t="str">
        <f>VLOOKUP(D24,[1]劳务临时工!C$2:P$78,14,0)</f>
        <v>2020-06-05</v>
      </c>
    </row>
    <row r="25" customFormat="1" customHeight="1" spans="1:17">
      <c r="A25" s="10">
        <f t="shared" si="7"/>
        <v>23</v>
      </c>
      <c r="B25" s="10" t="s">
        <v>25</v>
      </c>
      <c r="C25" s="11" t="s">
        <v>48</v>
      </c>
      <c r="D25" s="11" t="s">
        <v>50</v>
      </c>
      <c r="E25" s="11">
        <v>26</v>
      </c>
      <c r="F25" s="11">
        <v>323</v>
      </c>
      <c r="G25" s="10"/>
      <c r="H25" s="10"/>
      <c r="I25" s="10">
        <f t="shared" ref="I25:I32" si="8">18*F25+G25-H25</f>
        <v>5814</v>
      </c>
      <c r="J25" s="24">
        <f t="shared" si="5"/>
        <v>130</v>
      </c>
      <c r="K25" s="24"/>
      <c r="L25" s="10">
        <f t="shared" si="6"/>
        <v>5944</v>
      </c>
      <c r="M25" s="25"/>
      <c r="N25" s="10"/>
      <c r="Q25" s="7" t="str">
        <f>VLOOKUP(D25,[1]劳务临时工!C$2:P$78,14,0)</f>
        <v>2020-06-14</v>
      </c>
    </row>
    <row r="26" customFormat="1" customHeight="1" spans="1:17">
      <c r="A26" s="10">
        <f t="shared" si="7"/>
        <v>24</v>
      </c>
      <c r="B26" s="10" t="s">
        <v>25</v>
      </c>
      <c r="C26" s="11" t="s">
        <v>48</v>
      </c>
      <c r="D26" s="11" t="s">
        <v>51</v>
      </c>
      <c r="E26" s="11">
        <v>18</v>
      </c>
      <c r="F26" s="11">
        <v>211</v>
      </c>
      <c r="G26" s="10"/>
      <c r="H26" s="10"/>
      <c r="I26" s="10">
        <f t="shared" si="8"/>
        <v>3798</v>
      </c>
      <c r="J26" s="24">
        <f t="shared" si="5"/>
        <v>90</v>
      </c>
      <c r="K26" s="24"/>
      <c r="L26" s="10">
        <f t="shared" si="6"/>
        <v>3888</v>
      </c>
      <c r="M26" s="25"/>
      <c r="N26" s="28"/>
      <c r="Q26" s="7" t="e">
        <f>VLOOKUP(D26,[1]劳务临时工!C$2:P$78,14,0)</f>
        <v>#N/A</v>
      </c>
    </row>
    <row r="27" customFormat="1" customHeight="1" spans="1:17">
      <c r="A27" s="10">
        <f t="shared" si="7"/>
        <v>25</v>
      </c>
      <c r="B27" s="10" t="s">
        <v>25</v>
      </c>
      <c r="C27" s="11" t="s">
        <v>48</v>
      </c>
      <c r="D27" s="11" t="s">
        <v>52</v>
      </c>
      <c r="E27" s="11">
        <v>9</v>
      </c>
      <c r="F27" s="11">
        <v>103.5</v>
      </c>
      <c r="G27" s="10"/>
      <c r="H27" s="10">
        <v>95</v>
      </c>
      <c r="I27" s="10">
        <f t="shared" si="8"/>
        <v>1768</v>
      </c>
      <c r="J27" s="24">
        <f t="shared" si="5"/>
        <v>45</v>
      </c>
      <c r="K27" s="24"/>
      <c r="L27" s="10">
        <f t="shared" si="6"/>
        <v>1813</v>
      </c>
      <c r="M27" s="25"/>
      <c r="N27" s="28"/>
      <c r="Q27" s="7" t="e">
        <f>VLOOKUP(D27,[1]劳务临时工!C$2:P$78,14,0)</f>
        <v>#N/A</v>
      </c>
    </row>
    <row r="28" customFormat="1" customHeight="1" spans="1:17">
      <c r="A28" s="10">
        <f t="shared" si="7"/>
        <v>26</v>
      </c>
      <c r="B28" s="10" t="s">
        <v>25</v>
      </c>
      <c r="C28" s="11" t="s">
        <v>48</v>
      </c>
      <c r="D28" s="11" t="s">
        <v>53</v>
      </c>
      <c r="E28" s="11">
        <v>12</v>
      </c>
      <c r="F28" s="11">
        <v>147</v>
      </c>
      <c r="G28" s="10"/>
      <c r="H28" s="10"/>
      <c r="I28" s="10">
        <f t="shared" si="8"/>
        <v>2646</v>
      </c>
      <c r="J28" s="24">
        <f t="shared" si="5"/>
        <v>60</v>
      </c>
      <c r="K28" s="24"/>
      <c r="L28" s="10">
        <f t="shared" si="6"/>
        <v>2706</v>
      </c>
      <c r="M28" s="25"/>
      <c r="N28" s="28"/>
      <c r="Q28" s="7" t="e">
        <f>VLOOKUP(D28,[1]劳务临时工!C$2:P$78,14,0)</f>
        <v>#N/A</v>
      </c>
    </row>
    <row r="29" customFormat="1" customHeight="1" spans="1:17">
      <c r="A29" s="10">
        <f t="shared" si="7"/>
        <v>27</v>
      </c>
      <c r="B29" s="10" t="s">
        <v>25</v>
      </c>
      <c r="C29" s="11" t="s">
        <v>48</v>
      </c>
      <c r="D29" s="11" t="s">
        <v>54</v>
      </c>
      <c r="E29" s="11">
        <v>25</v>
      </c>
      <c r="F29" s="11">
        <v>300</v>
      </c>
      <c r="G29" s="10"/>
      <c r="H29" s="10"/>
      <c r="I29" s="10">
        <f t="shared" si="8"/>
        <v>5400</v>
      </c>
      <c r="J29" s="24">
        <f t="shared" si="5"/>
        <v>125</v>
      </c>
      <c r="K29" s="24"/>
      <c r="L29" s="10">
        <f t="shared" si="6"/>
        <v>5525</v>
      </c>
      <c r="M29" s="25"/>
      <c r="N29" s="28"/>
      <c r="Q29" s="7" t="str">
        <f>VLOOKUP(D29,[1]劳务临时工!C$2:P$78,14,0)</f>
        <v>2020-06-29</v>
      </c>
    </row>
    <row r="30" customFormat="1" customHeight="1" spans="1:17">
      <c r="A30" s="10">
        <f t="shared" si="7"/>
        <v>28</v>
      </c>
      <c r="B30" s="10" t="s">
        <v>25</v>
      </c>
      <c r="C30" s="11" t="s">
        <v>48</v>
      </c>
      <c r="D30" s="11" t="s">
        <v>55</v>
      </c>
      <c r="E30" s="11">
        <v>25</v>
      </c>
      <c r="F30" s="11">
        <v>310</v>
      </c>
      <c r="G30" s="10"/>
      <c r="H30" s="10">
        <v>5</v>
      </c>
      <c r="I30" s="10">
        <f t="shared" si="8"/>
        <v>5575</v>
      </c>
      <c r="J30" s="24">
        <f t="shared" si="5"/>
        <v>125</v>
      </c>
      <c r="K30" s="24"/>
      <c r="L30" s="10">
        <f t="shared" si="6"/>
        <v>5700</v>
      </c>
      <c r="M30" s="25"/>
      <c r="N30" s="28"/>
      <c r="Q30" s="7" t="str">
        <f>VLOOKUP(D30,[1]劳务临时工!C$2:P$78,14,0)</f>
        <v>2020-07-01</v>
      </c>
    </row>
    <row r="31" customFormat="1" customHeight="1" spans="1:17">
      <c r="A31" s="10">
        <f t="shared" si="7"/>
        <v>29</v>
      </c>
      <c r="B31" s="10" t="s">
        <v>25</v>
      </c>
      <c r="C31" s="11" t="s">
        <v>48</v>
      </c>
      <c r="D31" s="11" t="s">
        <v>56</v>
      </c>
      <c r="E31" s="11">
        <v>23.5</v>
      </c>
      <c r="F31" s="11">
        <v>275.5</v>
      </c>
      <c r="G31" s="10"/>
      <c r="H31" s="10"/>
      <c r="I31" s="10">
        <f t="shared" si="8"/>
        <v>4959</v>
      </c>
      <c r="J31" s="24">
        <f t="shared" si="5"/>
        <v>117.5</v>
      </c>
      <c r="K31" s="24"/>
      <c r="L31" s="10">
        <f t="shared" si="6"/>
        <v>5076.5</v>
      </c>
      <c r="M31" s="25"/>
      <c r="N31" s="28"/>
      <c r="Q31" s="7" t="e">
        <f>VLOOKUP(D31,[1]劳务临时工!C$2:P$78,14,0)</f>
        <v>#N/A</v>
      </c>
    </row>
    <row r="32" s="6" customFormat="1" customHeight="1" spans="1:17">
      <c r="A32" s="10">
        <f t="shared" si="7"/>
        <v>30</v>
      </c>
      <c r="B32" s="10" t="s">
        <v>25</v>
      </c>
      <c r="C32" s="11" t="s">
        <v>48</v>
      </c>
      <c r="D32" s="11" t="s">
        <v>57</v>
      </c>
      <c r="E32" s="11">
        <v>25</v>
      </c>
      <c r="F32" s="11">
        <v>299</v>
      </c>
      <c r="G32" s="10"/>
      <c r="H32" s="10"/>
      <c r="I32" s="10">
        <f t="shared" si="8"/>
        <v>5382</v>
      </c>
      <c r="J32" s="24">
        <f t="shared" si="5"/>
        <v>125</v>
      </c>
      <c r="K32" s="24"/>
      <c r="L32" s="10">
        <f t="shared" si="6"/>
        <v>5507</v>
      </c>
      <c r="M32" s="25"/>
      <c r="N32" s="28"/>
      <c r="Q32" s="7" t="str">
        <f>VLOOKUP(D32,[1]劳务临时工!C$2:P$78,14,0)</f>
        <v>2020-08-26</v>
      </c>
    </row>
    <row r="33" customFormat="1" customHeight="1" spans="1:17">
      <c r="A33" s="12">
        <f t="shared" ref="A33:A42" si="9">ROW()-2</f>
        <v>31</v>
      </c>
      <c r="B33" s="12" t="s">
        <v>25</v>
      </c>
      <c r="C33" s="13" t="s">
        <v>48</v>
      </c>
      <c r="D33" s="13" t="s">
        <v>58</v>
      </c>
      <c r="E33" s="13">
        <v>11</v>
      </c>
      <c r="F33" s="13">
        <v>85</v>
      </c>
      <c r="G33" s="12"/>
      <c r="H33" s="12">
        <v>180</v>
      </c>
      <c r="I33" s="12">
        <f t="shared" ref="I32:I37" si="10">15*F33+G33-H33</f>
        <v>1095</v>
      </c>
      <c r="J33" s="26">
        <f t="shared" si="5"/>
        <v>55</v>
      </c>
      <c r="K33" s="26"/>
      <c r="L33" s="12">
        <f t="shared" si="6"/>
        <v>1150</v>
      </c>
      <c r="M33" s="27"/>
      <c r="N33" s="29"/>
      <c r="Q33" s="7" t="s">
        <v>59</v>
      </c>
    </row>
    <row r="34" customFormat="1" customHeight="1" spans="1:17">
      <c r="A34" s="12">
        <f t="shared" si="9"/>
        <v>32</v>
      </c>
      <c r="B34" s="12" t="s">
        <v>25</v>
      </c>
      <c r="C34" s="13" t="s">
        <v>48</v>
      </c>
      <c r="D34" s="13" t="s">
        <v>60</v>
      </c>
      <c r="E34" s="13">
        <v>19</v>
      </c>
      <c r="F34" s="13">
        <v>186</v>
      </c>
      <c r="G34" s="12"/>
      <c r="H34" s="12">
        <v>120</v>
      </c>
      <c r="I34" s="12">
        <f t="shared" si="10"/>
        <v>2670</v>
      </c>
      <c r="J34" s="26">
        <f t="shared" si="5"/>
        <v>95</v>
      </c>
      <c r="K34" s="26"/>
      <c r="L34" s="12">
        <f t="shared" si="6"/>
        <v>2765</v>
      </c>
      <c r="M34" s="27"/>
      <c r="N34" s="29"/>
      <c r="Q34" s="7" t="s">
        <v>59</v>
      </c>
    </row>
    <row r="35" customFormat="1" customHeight="1" spans="1:17">
      <c r="A35" s="12">
        <f t="shared" si="9"/>
        <v>33</v>
      </c>
      <c r="B35" s="12" t="s">
        <v>25</v>
      </c>
      <c r="C35" s="13" t="s">
        <v>48</v>
      </c>
      <c r="D35" s="13" t="s">
        <v>61</v>
      </c>
      <c r="E35" s="13">
        <v>7</v>
      </c>
      <c r="F35" s="13">
        <v>87</v>
      </c>
      <c r="G35" s="12"/>
      <c r="H35" s="12"/>
      <c r="I35" s="12">
        <f t="shared" si="10"/>
        <v>1305</v>
      </c>
      <c r="J35" s="26">
        <f t="shared" si="5"/>
        <v>35</v>
      </c>
      <c r="K35" s="26"/>
      <c r="L35" s="12">
        <f t="shared" si="6"/>
        <v>1340</v>
      </c>
      <c r="M35" s="27"/>
      <c r="N35" s="29"/>
      <c r="Q35" s="7" t="e">
        <f>VLOOKUP(D35,[1]劳务临时工!C$2:P$78,14,0)</f>
        <v>#N/A</v>
      </c>
    </row>
    <row r="36" customFormat="1" customHeight="1" spans="1:17">
      <c r="A36" s="12">
        <f t="shared" si="9"/>
        <v>34</v>
      </c>
      <c r="B36" s="12" t="s">
        <v>25</v>
      </c>
      <c r="C36" s="13" t="s">
        <v>48</v>
      </c>
      <c r="D36" s="13" t="s">
        <v>62</v>
      </c>
      <c r="E36" s="13">
        <v>8</v>
      </c>
      <c r="F36" s="13">
        <v>94.5</v>
      </c>
      <c r="G36" s="12"/>
      <c r="H36" s="12"/>
      <c r="I36" s="12">
        <f t="shared" si="10"/>
        <v>1417.5</v>
      </c>
      <c r="J36" s="26">
        <f t="shared" si="5"/>
        <v>40</v>
      </c>
      <c r="K36" s="26"/>
      <c r="L36" s="12">
        <f t="shared" si="6"/>
        <v>1457.5</v>
      </c>
      <c r="M36" s="27"/>
      <c r="N36" s="29"/>
      <c r="Q36" s="7" t="e">
        <f>VLOOKUP(D36,[1]劳务临时工!C$2:P$78,14,0)</f>
        <v>#N/A</v>
      </c>
    </row>
    <row r="37" customFormat="1" customHeight="1" spans="1:17">
      <c r="A37" s="12">
        <f t="shared" si="9"/>
        <v>35</v>
      </c>
      <c r="B37" s="12" t="s">
        <v>25</v>
      </c>
      <c r="C37" s="13" t="s">
        <v>48</v>
      </c>
      <c r="D37" s="13" t="s">
        <v>63</v>
      </c>
      <c r="E37" s="13">
        <v>26</v>
      </c>
      <c r="F37" s="13">
        <v>311</v>
      </c>
      <c r="G37" s="12"/>
      <c r="H37" s="12"/>
      <c r="I37" s="12">
        <f>15*(F37-151)+18*151+G37-H37</f>
        <v>5118</v>
      </c>
      <c r="J37" s="26">
        <f t="shared" si="5"/>
        <v>130</v>
      </c>
      <c r="K37" s="26"/>
      <c r="L37" s="12">
        <f t="shared" si="6"/>
        <v>5248</v>
      </c>
      <c r="M37" s="27"/>
      <c r="N37" s="29"/>
      <c r="Q37" s="7" t="str">
        <f>VLOOKUP(D37,[1]劳务临时工!C$2:P$78,14,0)</f>
        <v>2020-09-18</v>
      </c>
    </row>
    <row r="38" customFormat="1" customHeight="1" spans="1:17">
      <c r="A38" s="12">
        <f t="shared" si="9"/>
        <v>36</v>
      </c>
      <c r="B38" s="14" t="s">
        <v>64</v>
      </c>
      <c r="C38" s="13" t="s">
        <v>48</v>
      </c>
      <c r="D38" s="13" t="s">
        <v>65</v>
      </c>
      <c r="E38" s="13">
        <v>4</v>
      </c>
      <c r="F38" s="13">
        <v>48</v>
      </c>
      <c r="G38" s="12"/>
      <c r="H38" s="12"/>
      <c r="I38" s="12">
        <f>15*F38+G38-H38</f>
        <v>720</v>
      </c>
      <c r="J38" s="26">
        <f t="shared" si="5"/>
        <v>20</v>
      </c>
      <c r="K38" s="26"/>
      <c r="L38" s="12">
        <f t="shared" si="6"/>
        <v>740</v>
      </c>
      <c r="M38" s="27"/>
      <c r="N38" s="29"/>
      <c r="Q38" s="7" t="e">
        <f>VLOOKUP(D38,[1]劳务临时工!C$2:P$78,14,0)</f>
        <v>#N/A</v>
      </c>
    </row>
    <row r="39" customFormat="1" customHeight="1" spans="1:17">
      <c r="A39" s="12">
        <f t="shared" si="9"/>
        <v>37</v>
      </c>
      <c r="B39" s="14"/>
      <c r="C39" s="13" t="s">
        <v>48</v>
      </c>
      <c r="D39" s="13" t="s">
        <v>66</v>
      </c>
      <c r="E39" s="13">
        <v>10</v>
      </c>
      <c r="F39" s="13">
        <v>112</v>
      </c>
      <c r="G39" s="12"/>
      <c r="H39" s="12"/>
      <c r="I39" s="12">
        <f>15*F39+G39-H39</f>
        <v>1680</v>
      </c>
      <c r="J39" s="26">
        <f t="shared" si="5"/>
        <v>50</v>
      </c>
      <c r="K39" s="26"/>
      <c r="L39" s="12">
        <f t="shared" si="6"/>
        <v>1730</v>
      </c>
      <c r="M39" s="27"/>
      <c r="N39" s="29"/>
      <c r="Q39" s="7"/>
    </row>
    <row r="40" customFormat="1" customHeight="1" spans="1:17">
      <c r="A40" s="12">
        <f t="shared" si="9"/>
        <v>38</v>
      </c>
      <c r="B40" s="14"/>
      <c r="C40" s="13" t="s">
        <v>48</v>
      </c>
      <c r="D40" s="13" t="s">
        <v>67</v>
      </c>
      <c r="E40" s="13">
        <v>10</v>
      </c>
      <c r="F40" s="13">
        <v>111.5</v>
      </c>
      <c r="G40" s="12"/>
      <c r="H40" s="12"/>
      <c r="I40" s="12">
        <f>15*F40+G40-H40</f>
        <v>1672.5</v>
      </c>
      <c r="J40" s="26">
        <f t="shared" ref="J40:J49" si="11">E40*5</f>
        <v>50</v>
      </c>
      <c r="K40" s="26"/>
      <c r="L40" s="12">
        <f t="shared" ref="L40:L49" si="12">I40+J40</f>
        <v>1722.5</v>
      </c>
      <c r="M40" s="27"/>
      <c r="N40" s="29"/>
      <c r="Q40" s="7" t="e">
        <f>VLOOKUP(D40,[1]劳务临时工!C$2:P$78,14,0)</f>
        <v>#N/A</v>
      </c>
    </row>
    <row r="41" customFormat="1" customHeight="1" spans="1:17">
      <c r="A41" s="12">
        <f t="shared" si="9"/>
        <v>39</v>
      </c>
      <c r="B41" s="14"/>
      <c r="C41" s="13" t="s">
        <v>48</v>
      </c>
      <c r="D41" s="13" t="s">
        <v>68</v>
      </c>
      <c r="E41" s="13">
        <v>14</v>
      </c>
      <c r="F41" s="13">
        <v>164.5</v>
      </c>
      <c r="G41" s="12"/>
      <c r="H41" s="12"/>
      <c r="I41" s="12">
        <f t="shared" ref="I41:I46" si="13">15*F41+G41-H41</f>
        <v>2467.5</v>
      </c>
      <c r="J41" s="26">
        <f t="shared" si="11"/>
        <v>70</v>
      </c>
      <c r="K41" s="26"/>
      <c r="L41" s="12">
        <f t="shared" si="12"/>
        <v>2537.5</v>
      </c>
      <c r="M41" s="27"/>
      <c r="N41" s="29"/>
      <c r="Q41" s="7" t="e">
        <f>VLOOKUP(D41,[1]劳务临时工!C$2:P$78,14,0)</f>
        <v>#N/A</v>
      </c>
    </row>
    <row r="42" customFormat="1" customHeight="1" spans="1:17">
      <c r="A42" s="12">
        <f t="shared" si="9"/>
        <v>40</v>
      </c>
      <c r="B42" s="14"/>
      <c r="C42" s="13" t="s">
        <v>48</v>
      </c>
      <c r="D42" s="13" t="s">
        <v>69</v>
      </c>
      <c r="E42" s="13">
        <v>17</v>
      </c>
      <c r="F42" s="13">
        <v>203</v>
      </c>
      <c r="G42" s="12"/>
      <c r="H42" s="12"/>
      <c r="I42" s="12">
        <f t="shared" si="13"/>
        <v>3045</v>
      </c>
      <c r="J42" s="26">
        <f t="shared" si="11"/>
        <v>85</v>
      </c>
      <c r="K42" s="26"/>
      <c r="L42" s="12">
        <f t="shared" si="12"/>
        <v>3130</v>
      </c>
      <c r="M42" s="27"/>
      <c r="N42" s="29"/>
      <c r="Q42" s="7" t="str">
        <f>VLOOKUP(D42,[1]劳务临时工!C$2:P$78,14,0)</f>
        <v>2020-10-12</v>
      </c>
    </row>
    <row r="43" customFormat="1" customHeight="1" spans="1:17">
      <c r="A43" s="12">
        <f t="shared" ref="A43:A49" si="14">ROW()-2</f>
        <v>41</v>
      </c>
      <c r="B43" s="14"/>
      <c r="C43" s="13" t="s">
        <v>48</v>
      </c>
      <c r="D43" s="13" t="s">
        <v>70</v>
      </c>
      <c r="E43" s="13">
        <v>22</v>
      </c>
      <c r="F43" s="13">
        <v>266</v>
      </c>
      <c r="G43" s="12"/>
      <c r="H43" s="12"/>
      <c r="I43" s="12">
        <f t="shared" si="13"/>
        <v>3990</v>
      </c>
      <c r="J43" s="26">
        <f t="shared" si="11"/>
        <v>110</v>
      </c>
      <c r="K43" s="26"/>
      <c r="L43" s="12">
        <f t="shared" si="12"/>
        <v>4100</v>
      </c>
      <c r="M43" s="27"/>
      <c r="N43" s="29"/>
      <c r="Q43" s="7" t="str">
        <f>VLOOKUP(D43,[1]劳务临时工!C$2:P$78,14,0)</f>
        <v>2020-10-09</v>
      </c>
    </row>
    <row r="44" customFormat="1" customHeight="1" spans="1:17">
      <c r="A44" s="12">
        <f t="shared" si="14"/>
        <v>42</v>
      </c>
      <c r="B44" s="14"/>
      <c r="C44" s="13" t="s">
        <v>48</v>
      </c>
      <c r="D44" s="13" t="s">
        <v>71</v>
      </c>
      <c r="E44" s="13">
        <v>23</v>
      </c>
      <c r="F44" s="13">
        <v>278</v>
      </c>
      <c r="G44" s="12"/>
      <c r="H44" s="12"/>
      <c r="I44" s="12">
        <f t="shared" si="13"/>
        <v>4170</v>
      </c>
      <c r="J44" s="26">
        <f t="shared" si="11"/>
        <v>115</v>
      </c>
      <c r="K44" s="26"/>
      <c r="L44" s="12">
        <f t="shared" si="12"/>
        <v>4285</v>
      </c>
      <c r="M44" s="27"/>
      <c r="N44" s="29"/>
      <c r="Q44" s="7" t="str">
        <f>VLOOKUP(D44,[1]劳务临时工!C$2:P$78,14,0)</f>
        <v>2020-10-09</v>
      </c>
    </row>
    <row r="45" customFormat="1" customHeight="1" spans="1:17">
      <c r="A45" s="12">
        <f t="shared" si="14"/>
        <v>43</v>
      </c>
      <c r="B45" s="14"/>
      <c r="C45" s="13" t="s">
        <v>48</v>
      </c>
      <c r="D45" s="13" t="s">
        <v>72</v>
      </c>
      <c r="E45" s="13">
        <v>11</v>
      </c>
      <c r="F45" s="13">
        <v>136</v>
      </c>
      <c r="G45" s="12"/>
      <c r="H45" s="12"/>
      <c r="I45" s="12">
        <f t="shared" si="13"/>
        <v>2040</v>
      </c>
      <c r="J45" s="26">
        <f t="shared" si="11"/>
        <v>55</v>
      </c>
      <c r="K45" s="26"/>
      <c r="L45" s="12">
        <f t="shared" si="12"/>
        <v>2095</v>
      </c>
      <c r="M45" s="27"/>
      <c r="N45" s="29"/>
      <c r="Q45" s="7" t="e">
        <f>VLOOKUP(D45,[1]劳务临时工!C$2:P$78,14,0)</f>
        <v>#N/A</v>
      </c>
    </row>
    <row r="46" customFormat="1" customHeight="1" spans="1:17">
      <c r="A46" s="12">
        <f t="shared" si="14"/>
        <v>44</v>
      </c>
      <c r="B46" s="15"/>
      <c r="C46" s="13" t="s">
        <v>48</v>
      </c>
      <c r="D46" s="13" t="s">
        <v>73</v>
      </c>
      <c r="E46" s="13">
        <v>15</v>
      </c>
      <c r="F46" s="13">
        <v>185.5</v>
      </c>
      <c r="G46" s="12"/>
      <c r="H46" s="12"/>
      <c r="I46" s="12">
        <f t="shared" si="13"/>
        <v>2782.5</v>
      </c>
      <c r="J46" s="26">
        <f t="shared" si="11"/>
        <v>75</v>
      </c>
      <c r="K46" s="26"/>
      <c r="L46" s="12">
        <f t="shared" si="12"/>
        <v>2857.5</v>
      </c>
      <c r="M46" s="27"/>
      <c r="N46" s="29"/>
      <c r="Q46" s="7" t="e">
        <f>VLOOKUP(D46,[1]劳务临时工!C$2:P$78,14,0)</f>
        <v>#N/A</v>
      </c>
    </row>
    <row r="47" customFormat="1" customHeight="1" spans="1:17">
      <c r="A47" s="10">
        <f t="shared" si="14"/>
        <v>45</v>
      </c>
      <c r="B47" s="10" t="s">
        <v>74</v>
      </c>
      <c r="C47" s="11" t="s">
        <v>48</v>
      </c>
      <c r="D47" s="11" t="s">
        <v>75</v>
      </c>
      <c r="E47" s="11">
        <v>24</v>
      </c>
      <c r="F47" s="11">
        <v>238</v>
      </c>
      <c r="G47" s="10"/>
      <c r="H47" s="10"/>
      <c r="I47" s="10">
        <f>F47*18+G47-H47</f>
        <v>4284</v>
      </c>
      <c r="J47" s="24">
        <f t="shared" si="11"/>
        <v>120</v>
      </c>
      <c r="K47" s="24"/>
      <c r="L47" s="10">
        <f t="shared" si="12"/>
        <v>4404</v>
      </c>
      <c r="M47" s="25"/>
      <c r="N47" s="10"/>
      <c r="Q47" s="7" t="str">
        <f>VLOOKUP(D47,[1]劳务临时工!C$2:P$78,14,0)</f>
        <v>2020-06-06</v>
      </c>
    </row>
    <row r="48" s="6" customFormat="1" customHeight="1" spans="1:17">
      <c r="A48" s="10">
        <f t="shared" si="14"/>
        <v>46</v>
      </c>
      <c r="B48" s="10" t="s">
        <v>76</v>
      </c>
      <c r="C48" s="11" t="s">
        <v>48</v>
      </c>
      <c r="D48" s="11" t="s">
        <v>77</v>
      </c>
      <c r="E48" s="11">
        <v>26</v>
      </c>
      <c r="F48" s="11">
        <v>299</v>
      </c>
      <c r="G48" s="10"/>
      <c r="H48" s="10"/>
      <c r="I48" s="10">
        <f>F48*18+G48-H48</f>
        <v>5382</v>
      </c>
      <c r="J48" s="24">
        <f t="shared" si="11"/>
        <v>130</v>
      </c>
      <c r="K48" s="24"/>
      <c r="L48" s="10">
        <f t="shared" si="12"/>
        <v>5512</v>
      </c>
      <c r="M48" s="25"/>
      <c r="N48" s="10"/>
      <c r="Q48" s="7" t="str">
        <f>VLOOKUP(D48,[1]劳务临时工!C$2:P$78,14,0)</f>
        <v>2020-08-25</v>
      </c>
    </row>
    <row r="49" customFormat="1" customHeight="1" spans="1:17">
      <c r="A49" s="10">
        <f t="shared" si="14"/>
        <v>47</v>
      </c>
      <c r="B49" s="10" t="s">
        <v>76</v>
      </c>
      <c r="C49" s="11" t="s">
        <v>48</v>
      </c>
      <c r="D49" s="11" t="s">
        <v>78</v>
      </c>
      <c r="E49" s="11">
        <v>25.5</v>
      </c>
      <c r="F49" s="11">
        <v>264</v>
      </c>
      <c r="G49" s="10"/>
      <c r="H49" s="10"/>
      <c r="I49" s="10">
        <f>18*F49+G49-H49</f>
        <v>4752</v>
      </c>
      <c r="J49" s="24">
        <f t="shared" si="11"/>
        <v>127.5</v>
      </c>
      <c r="K49" s="24"/>
      <c r="L49" s="10">
        <f t="shared" si="12"/>
        <v>4879.5</v>
      </c>
      <c r="M49" s="25"/>
      <c r="N49" s="10"/>
      <c r="Q49" s="7" t="str">
        <f>VLOOKUP(D49,[1]劳务临时工!C$2:P$78,14,0)</f>
        <v>2020-07-24</v>
      </c>
    </row>
    <row r="50" customHeight="1" spans="1:14">
      <c r="A50" s="10"/>
      <c r="B50" s="10"/>
      <c r="C50" s="10"/>
      <c r="D50" s="10"/>
      <c r="E50" s="10">
        <f>SUM(E3:E47)</f>
        <v>899.5</v>
      </c>
      <c r="F50" s="10">
        <f>SUM(F3:F47)</f>
        <v>9950.5</v>
      </c>
      <c r="G50" s="10">
        <f>SUM(G3:G47)</f>
        <v>0</v>
      </c>
      <c r="H50" s="10">
        <f>SUM(H3:H49)</f>
        <v>525</v>
      </c>
      <c r="I50" s="10">
        <f>SUM(I3:I49)</f>
        <v>179493</v>
      </c>
      <c r="J50" s="10">
        <f>SUM(J3:J49)</f>
        <v>4755</v>
      </c>
      <c r="K50" s="10">
        <f>SUM(K3:K49)</f>
        <v>5285</v>
      </c>
      <c r="L50" s="10">
        <f>SUM(L3:L49)</f>
        <v>184248</v>
      </c>
      <c r="M50" s="25"/>
      <c r="N50" s="10"/>
    </row>
    <row r="51" customHeight="1" spans="1:14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30"/>
      <c r="N51" s="16"/>
    </row>
    <row r="52" customHeight="1" spans="1:14">
      <c r="A52" s="9" t="s">
        <v>79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30"/>
      <c r="N52" s="16"/>
    </row>
    <row r="53" customHeight="1" spans="1:14">
      <c r="A53" s="10" t="s">
        <v>1</v>
      </c>
      <c r="B53" s="10" t="s">
        <v>2</v>
      </c>
      <c r="C53" s="10" t="s">
        <v>4</v>
      </c>
      <c r="D53" s="10" t="s">
        <v>5</v>
      </c>
      <c r="E53" s="10" t="s">
        <v>6</v>
      </c>
      <c r="F53" s="10" t="s">
        <v>7</v>
      </c>
      <c r="G53" s="10" t="s">
        <v>8</v>
      </c>
      <c r="H53" s="10" t="s">
        <v>9</v>
      </c>
      <c r="I53" s="10" t="s">
        <v>10</v>
      </c>
      <c r="J53" s="10" t="s">
        <v>12</v>
      </c>
      <c r="K53" s="10" t="s">
        <v>13</v>
      </c>
      <c r="L53" s="10" t="s">
        <v>14</v>
      </c>
      <c r="M53" s="30"/>
      <c r="N53" s="16"/>
    </row>
    <row r="54" customHeight="1" spans="1:14">
      <c r="A54" s="10">
        <f t="shared" ref="A54:A57" si="15">ROW()-2</f>
        <v>52</v>
      </c>
      <c r="B54" s="10" t="s">
        <v>25</v>
      </c>
      <c r="C54" s="11" t="s">
        <v>80</v>
      </c>
      <c r="D54" s="11">
        <v>25.5</v>
      </c>
      <c r="E54" s="11">
        <v>303</v>
      </c>
      <c r="F54" s="10"/>
      <c r="G54" s="10"/>
      <c r="H54" s="10">
        <f>18*E54+F54-G54</f>
        <v>5454</v>
      </c>
      <c r="I54" s="24">
        <f t="shared" ref="I54:I57" si="16">D54*5</f>
        <v>127.5</v>
      </c>
      <c r="J54" s="10">
        <f t="shared" ref="J54:J57" si="17">H54+I54</f>
        <v>5581.5</v>
      </c>
      <c r="K54" s="10"/>
      <c r="L54" s="31"/>
      <c r="M54" s="30"/>
      <c r="N54" s="16"/>
    </row>
    <row r="55" customHeight="1" spans="1:14">
      <c r="A55" s="10">
        <f t="shared" si="15"/>
        <v>53</v>
      </c>
      <c r="B55" s="10" t="s">
        <v>25</v>
      </c>
      <c r="C55" s="11" t="s">
        <v>81</v>
      </c>
      <c r="D55" s="11">
        <v>6</v>
      </c>
      <c r="E55" s="11">
        <v>69</v>
      </c>
      <c r="F55" s="10"/>
      <c r="G55" s="10">
        <v>180</v>
      </c>
      <c r="H55" s="10">
        <f>18*E55+F55-G55</f>
        <v>1062</v>
      </c>
      <c r="I55" s="24">
        <f t="shared" si="16"/>
        <v>30</v>
      </c>
      <c r="J55" s="10">
        <f t="shared" si="17"/>
        <v>1092</v>
      </c>
      <c r="K55" s="10"/>
      <c r="L55" s="31"/>
      <c r="M55" s="30"/>
      <c r="N55" s="16"/>
    </row>
    <row r="56" customHeight="1" spans="1:14">
      <c r="A56" s="10">
        <f t="shared" si="15"/>
        <v>54</v>
      </c>
      <c r="B56" s="10" t="s">
        <v>44</v>
      </c>
      <c r="C56" s="11" t="s">
        <v>82</v>
      </c>
      <c r="D56" s="11">
        <v>27</v>
      </c>
      <c r="E56" s="11">
        <v>298</v>
      </c>
      <c r="F56" s="10"/>
      <c r="G56" s="10"/>
      <c r="H56" s="10">
        <f>E56*18+F56-G56</f>
        <v>5364</v>
      </c>
      <c r="I56" s="24">
        <f t="shared" si="16"/>
        <v>135</v>
      </c>
      <c r="J56" s="10">
        <f t="shared" si="17"/>
        <v>5499</v>
      </c>
      <c r="K56" s="10"/>
      <c r="L56" s="31"/>
      <c r="M56" s="30"/>
      <c r="N56" s="16"/>
    </row>
    <row r="57" customHeight="1" spans="1:14">
      <c r="A57" s="10">
        <f t="shared" si="15"/>
        <v>55</v>
      </c>
      <c r="B57" s="10" t="s">
        <v>18</v>
      </c>
      <c r="C57" s="11" t="s">
        <v>83</v>
      </c>
      <c r="D57" s="11">
        <v>25</v>
      </c>
      <c r="E57" s="11">
        <v>305</v>
      </c>
      <c r="F57" s="10"/>
      <c r="G57" s="10">
        <v>50</v>
      </c>
      <c r="H57" s="10">
        <f>18*0.8*10+18*(E57-10)+F57-G57</f>
        <v>5404</v>
      </c>
      <c r="I57" s="24">
        <f t="shared" si="16"/>
        <v>125</v>
      </c>
      <c r="J57" s="10">
        <f t="shared" si="17"/>
        <v>5529</v>
      </c>
      <c r="K57" s="10" t="s">
        <v>35</v>
      </c>
      <c r="L57" s="31"/>
      <c r="M57" s="30"/>
      <c r="N57" s="16"/>
    </row>
    <row r="58" ht="23" customHeight="1" spans="1:12">
      <c r="A58" s="17" t="s">
        <v>84</v>
      </c>
      <c r="B58" s="18"/>
      <c r="C58" s="10"/>
      <c r="D58" s="10">
        <f t="shared" ref="D58:J58" si="18">SUM(D54:D57)</f>
        <v>83.5</v>
      </c>
      <c r="E58" s="10">
        <f t="shared" si="18"/>
        <v>975</v>
      </c>
      <c r="F58" s="10">
        <f t="shared" si="18"/>
        <v>0</v>
      </c>
      <c r="G58" s="10">
        <f t="shared" si="18"/>
        <v>230</v>
      </c>
      <c r="H58" s="10">
        <f t="shared" si="18"/>
        <v>17284</v>
      </c>
      <c r="I58" s="10">
        <f t="shared" si="18"/>
        <v>417.5</v>
      </c>
      <c r="J58" s="10">
        <f t="shared" si="18"/>
        <v>17701.5</v>
      </c>
      <c r="K58" s="10"/>
      <c r="L58" s="10"/>
    </row>
    <row r="59" customHeight="1" spans="1:12">
      <c r="A59" s="19" t="s">
        <v>85</v>
      </c>
      <c r="B59" s="20"/>
      <c r="C59" s="20"/>
      <c r="D59" s="20"/>
      <c r="E59" s="20"/>
      <c r="F59" s="20"/>
      <c r="G59" s="20"/>
      <c r="H59" s="20"/>
      <c r="I59" s="32"/>
      <c r="J59" s="10">
        <f>ROUND((J58+E58*3*0.05),2)</f>
        <v>17847.75</v>
      </c>
      <c r="K59" s="33"/>
      <c r="L59" s="33"/>
    </row>
    <row r="60" customHeight="1" spans="1:12">
      <c r="A60" s="21"/>
      <c r="B60" s="21"/>
      <c r="C60" s="21"/>
      <c r="D60" s="21"/>
      <c r="E60" s="21"/>
      <c r="F60" s="21"/>
      <c r="G60" s="21"/>
      <c r="H60" s="21"/>
      <c r="I60" s="21"/>
      <c r="J60" s="16"/>
      <c r="K60" s="21"/>
      <c r="L60" s="21"/>
    </row>
    <row r="61" customHeight="1" spans="1:12">
      <c r="A61" s="21"/>
      <c r="B61" s="21"/>
      <c r="C61" s="21"/>
      <c r="D61" s="21"/>
      <c r="E61" s="21"/>
      <c r="F61" s="21"/>
      <c r="G61" s="21"/>
      <c r="H61" s="21"/>
      <c r="I61" s="21"/>
      <c r="J61" s="16">
        <f>L50+J59</f>
        <v>202095.75</v>
      </c>
      <c r="K61" s="21"/>
      <c r="L61" s="21"/>
    </row>
    <row r="62" customHeight="1" spans="2:13">
      <c r="B62" s="16" t="s">
        <v>86</v>
      </c>
      <c r="C62" s="16" t="s">
        <v>87</v>
      </c>
      <c r="D62" s="16"/>
      <c r="E62" s="16"/>
      <c r="F62" s="16"/>
      <c r="G62" s="16" t="s">
        <v>88</v>
      </c>
      <c r="J62" s="34"/>
      <c r="K62" s="34"/>
      <c r="L62" s="34"/>
      <c r="M62" s="35"/>
    </row>
  </sheetData>
  <mergeCells count="6">
    <mergeCell ref="A1:N1"/>
    <mergeCell ref="A52:L52"/>
    <mergeCell ref="A58:B58"/>
    <mergeCell ref="A59:I59"/>
    <mergeCell ref="B38:B46"/>
    <mergeCell ref="N3:N17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4" sqref="B4:C6"/>
    </sheetView>
  </sheetViews>
  <sheetFormatPr defaultColWidth="9" defaultRowHeight="16.5" outlineLevelRow="6" outlineLevelCol="3"/>
  <cols>
    <col min="1" max="1" width="7.25" style="1" customWidth="1"/>
    <col min="2" max="2" width="9" style="1"/>
    <col min="3" max="3" width="25.75" style="1" customWidth="1"/>
    <col min="4" max="4" width="9" style="1"/>
  </cols>
  <sheetData>
    <row r="1" ht="20" customHeight="1" spans="1:4">
      <c r="A1" s="2"/>
      <c r="B1" s="2" t="s">
        <v>4</v>
      </c>
      <c r="C1" s="2" t="s">
        <v>89</v>
      </c>
      <c r="D1" s="2" t="s">
        <v>90</v>
      </c>
    </row>
    <row r="2" ht="20" customHeight="1" spans="1:4">
      <c r="A2" s="3" t="s">
        <v>91</v>
      </c>
      <c r="B2" s="4" t="s">
        <v>52</v>
      </c>
      <c r="C2" s="5" t="s">
        <v>92</v>
      </c>
      <c r="D2" s="4">
        <v>95</v>
      </c>
    </row>
    <row r="3" ht="20" customHeight="1" spans="1:4">
      <c r="A3" s="3"/>
      <c r="B3" s="4" t="s">
        <v>58</v>
      </c>
      <c r="C3" s="5" t="s">
        <v>93</v>
      </c>
      <c r="D3" s="4">
        <v>180</v>
      </c>
    </row>
    <row r="4" ht="20" customHeight="1" spans="1:4">
      <c r="A4" s="3"/>
      <c r="B4" s="4" t="s">
        <v>37</v>
      </c>
      <c r="C4" s="5" t="s">
        <v>94</v>
      </c>
      <c r="D4" s="4">
        <v>125</v>
      </c>
    </row>
    <row r="5" ht="20" customHeight="1" spans="1:4">
      <c r="A5" s="3"/>
      <c r="B5" s="4" t="s">
        <v>55</v>
      </c>
      <c r="C5" s="5" t="s">
        <v>95</v>
      </c>
      <c r="D5" s="4">
        <v>5</v>
      </c>
    </row>
    <row r="6" ht="20" customHeight="1" spans="1:4">
      <c r="A6" s="3"/>
      <c r="B6" s="4" t="s">
        <v>60</v>
      </c>
      <c r="C6" s="5" t="s">
        <v>96</v>
      </c>
      <c r="D6" s="4">
        <v>120</v>
      </c>
    </row>
    <row r="7" spans="4:4">
      <c r="D7" s="1">
        <f>SUM(D2:D6)</f>
        <v>525</v>
      </c>
    </row>
  </sheetData>
  <mergeCells count="1">
    <mergeCell ref="A2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2020-11-28T05:31:52Z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2052-11.1.0.10132</vt:lpwstr>
  </property>
</Properties>
</file>