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850"/>
  </bookViews>
  <sheets>
    <sheet name="12.17" sheetId="13" r:id="rId1"/>
  </sheets>
  <definedNames>
    <definedName name="_xlnm._FilterDatabase" localSheetId="0" hidden="1">'12.17'!$A$4:$AC$42</definedName>
  </definedNames>
  <calcPr calcId="144525"/>
</workbook>
</file>

<file path=xl/sharedStrings.xml><?xml version="1.0" encoding="utf-8"?>
<sst xmlns="http://schemas.openxmlformats.org/spreadsheetml/2006/main" count="147" uniqueCount="114">
  <si>
    <t>河北事业部2020年12月供应商付款计划</t>
  </si>
  <si>
    <t>单位：元</t>
  </si>
  <si>
    <t>序号</t>
  </si>
  <si>
    <t>供货类别</t>
  </si>
  <si>
    <t>供应商代码</t>
  </si>
  <si>
    <t>供应商名称</t>
  </si>
  <si>
    <t>2020年6月底应付款账面余额</t>
  </si>
  <si>
    <t>2020.07月付款金额</t>
  </si>
  <si>
    <t>2020.08月付款金额</t>
  </si>
  <si>
    <t>2020.09月付款金额</t>
  </si>
  <si>
    <t>2020.10月付款金额</t>
  </si>
  <si>
    <t>2020.11月付款金额</t>
  </si>
  <si>
    <t>2020.12月付款金额</t>
  </si>
  <si>
    <t>截止2020年7月底到期金额</t>
  </si>
  <si>
    <t>计划支付</t>
  </si>
  <si>
    <t>实际支付</t>
  </si>
  <si>
    <t>当月实际支付比例</t>
  </si>
  <si>
    <t>备注</t>
  </si>
  <si>
    <t>截止2020年6月到期应付款（扣除已付款）</t>
  </si>
  <si>
    <t>2020年7月挂账金额</t>
  </si>
  <si>
    <t>合计</t>
  </si>
  <si>
    <t>2020年8月挂账金额</t>
  </si>
  <si>
    <t>2020年9月挂账金额</t>
  </si>
  <si>
    <t>2020年10月挂账金额</t>
  </si>
  <si>
    <t>2020年11月挂账金额</t>
  </si>
  <si>
    <t>2020年12月挂账金额</t>
  </si>
  <si>
    <t>现金扣点</t>
  </si>
  <si>
    <t>承兑</t>
  </si>
  <si>
    <t>标准付款系数</t>
  </si>
  <si>
    <t>标准支付金额</t>
  </si>
  <si>
    <t>压缩后计划支付金额</t>
  </si>
  <si>
    <t>实际支付金额</t>
  </si>
  <si>
    <t>11月计划未支付金额</t>
  </si>
  <si>
    <t>后视镜</t>
  </si>
  <si>
    <t>331</t>
  </si>
  <si>
    <t>北京多宾城建筑机械有限公司</t>
  </si>
  <si>
    <t>通用</t>
  </si>
  <si>
    <t>031</t>
  </si>
  <si>
    <t>北京浦东三浦标准件有限公司</t>
  </si>
  <si>
    <t>231</t>
  </si>
  <si>
    <t>黄骅市雍丰塑料制品有限公司</t>
  </si>
  <si>
    <t>油漆</t>
  </si>
  <si>
    <t>0979</t>
  </si>
  <si>
    <t>沃尔瓦格涂料（廊坊）有限公司</t>
  </si>
  <si>
    <t>0996</t>
  </si>
  <si>
    <t>宁波精成车业有限公司</t>
  </si>
  <si>
    <t>注塑料</t>
  </si>
  <si>
    <t>1238</t>
  </si>
  <si>
    <t>青岛盛有电子科技有限公司</t>
  </si>
  <si>
    <t>1065</t>
  </si>
  <si>
    <t>纳新塑化（上海）有限公司</t>
  </si>
  <si>
    <t>0998</t>
  </si>
  <si>
    <t>天津精美特表面技术有限公司</t>
  </si>
  <si>
    <t>078</t>
  </si>
  <si>
    <t>黄骅市常郭镇街西纸箱厂</t>
  </si>
  <si>
    <t>1081</t>
  </si>
  <si>
    <t>天津金发新材料有限公司</t>
  </si>
  <si>
    <t>北京奇美玉隆商贸有限责任公司</t>
  </si>
  <si>
    <t>042</t>
  </si>
  <si>
    <t>黄骅市鑫祺汽车配件有限公司</t>
  </si>
  <si>
    <t>011</t>
  </si>
  <si>
    <t>黄骅市亚征汽车配件有限公司</t>
  </si>
  <si>
    <t>017</t>
  </si>
  <si>
    <t>黄骅市瑞丰五金制品有限公司</t>
  </si>
  <si>
    <t>黄骅市建昌塑料制品有限公司</t>
  </si>
  <si>
    <t>015</t>
  </si>
  <si>
    <t>黄骅市俊隆五金包装有限公司</t>
  </si>
  <si>
    <t>1014</t>
  </si>
  <si>
    <t>佛山市顺德区聚达汽车部件有限公司</t>
  </si>
  <si>
    <t>009</t>
  </si>
  <si>
    <t>黄骅市京港机电设备有限公司</t>
  </si>
  <si>
    <t>1000</t>
  </si>
  <si>
    <t>上海奔德汽车零部件有限公司</t>
  </si>
  <si>
    <t>1182</t>
  </si>
  <si>
    <t>黄骅市顺亿汽车部件有限公司</t>
  </si>
  <si>
    <t>1084</t>
  </si>
  <si>
    <t>徐州华夏电子有限公司</t>
  </si>
  <si>
    <t>1124</t>
  </si>
  <si>
    <t>沧州旭兴五金制品有限公司</t>
  </si>
  <si>
    <t>090</t>
  </si>
  <si>
    <t>北京捷安思丽技术开发有限公司</t>
  </si>
  <si>
    <t>0957</t>
  </si>
  <si>
    <t>芜湖市卓人汽车配件有限公司</t>
  </si>
  <si>
    <t>004</t>
  </si>
  <si>
    <t>黄骅市渤海庆丰车辆灯镜厂</t>
  </si>
  <si>
    <t>1121</t>
  </si>
  <si>
    <t>河北航凌电路板有限公司</t>
  </si>
  <si>
    <t>211</t>
  </si>
  <si>
    <t>黄骅市元周五金制品有限公司</t>
  </si>
  <si>
    <t>108</t>
  </si>
  <si>
    <t>沧州鑫晟纸制品有限公司</t>
  </si>
  <si>
    <t>129</t>
  </si>
  <si>
    <t>黄骅市保俊成复合彩印厂</t>
  </si>
  <si>
    <t>674</t>
  </si>
  <si>
    <t>深州市安广顺机械配件有限公司</t>
  </si>
  <si>
    <t>总装厂</t>
  </si>
  <si>
    <t>天津市腾达永恒科技有限公司</t>
  </si>
  <si>
    <t>693</t>
  </si>
  <si>
    <t>泊头市鑫洪金属制品有限公司</t>
  </si>
  <si>
    <t>合肥光码商贸有限公司</t>
  </si>
  <si>
    <t>0064</t>
  </si>
  <si>
    <t>文登太成电子有限公司</t>
  </si>
  <si>
    <t>0765</t>
  </si>
  <si>
    <t>多科迪（北京）塑胶颜料有限公司</t>
  </si>
  <si>
    <t>1031</t>
  </si>
  <si>
    <t>温州万福机电有限公司</t>
  </si>
  <si>
    <t>色母</t>
  </si>
  <si>
    <t>1038</t>
  </si>
  <si>
    <t>黄骅市俊有塑染经销处</t>
  </si>
  <si>
    <t>中山市华胜汽车部件有限公司</t>
  </si>
  <si>
    <t>编制：</t>
  </si>
  <si>
    <t>审核</t>
  </si>
  <si>
    <t>复核</t>
  </si>
  <si>
    <t>批准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</si>
</sst>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_-* #,##0.00_-;\-* #,##0.00_-;_-* &quot;-&quot;??_-;_-@_-"/>
    <numFmt numFmtId="177" formatCode="#,##0.00_ "/>
    <numFmt numFmtId="178" formatCode="#,##0.00_);[Red]\(#,##0.00\)"/>
  </numFmts>
  <fonts count="26">
    <font>
      <sz val="12"/>
      <name val="宋体"/>
      <charset val="134"/>
    </font>
    <font>
      <sz val="16"/>
      <name val="微软雅黑"/>
      <charset val="134"/>
    </font>
    <font>
      <b/>
      <sz val="16"/>
      <name val="微软雅黑"/>
      <charset val="134"/>
    </font>
    <font>
      <sz val="16"/>
      <color theme="1"/>
      <name val="微软雅黑"/>
      <charset val="134"/>
    </font>
    <font>
      <b/>
      <sz val="16"/>
      <color theme="1"/>
      <name val="微软雅黑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23" fillId="21" borderId="3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 shrinkToFi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43" fontId="3" fillId="0" borderId="1" xfId="8" applyFont="1" applyFill="1" applyBorder="1" applyAlignment="1">
      <alignment horizontal="center" vertical="center" shrinkToFit="1"/>
    </xf>
    <xf numFmtId="176" fontId="3" fillId="0" borderId="1" xfId="8" applyNumberFormat="1" applyFont="1" applyFill="1" applyBorder="1" applyAlignment="1">
      <alignment horizontal="center" vertical="center" wrapText="1"/>
    </xf>
    <xf numFmtId="43" fontId="1" fillId="2" borderId="1" xfId="8" applyFont="1" applyFill="1" applyBorder="1" applyAlignment="1">
      <alignment horizontal="center" vertical="center"/>
    </xf>
    <xf numFmtId="43" fontId="1" fillId="2" borderId="1" xfId="8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shrinkToFit="1"/>
    </xf>
    <xf numFmtId="43" fontId="3" fillId="0" borderId="1" xfId="8" applyFont="1" applyFill="1" applyBorder="1" applyAlignment="1">
      <alignment horizontal="left" vertical="center" shrinkToFit="1"/>
    </xf>
    <xf numFmtId="0" fontId="1" fillId="0" borderId="1" xfId="0" applyFont="1" applyFill="1" applyBorder="1">
      <alignment vertical="center"/>
    </xf>
    <xf numFmtId="10" fontId="3" fillId="0" borderId="1" xfId="13" applyNumberFormat="1" applyFont="1" applyFill="1" applyBorder="1" applyAlignment="1">
      <alignment horizontal="center" vertical="center" shrinkToFit="1"/>
    </xf>
    <xf numFmtId="0" fontId="5" fillId="0" borderId="0" xfId="0" applyFont="1" applyBorder="1">
      <alignment vertical="center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5"/>
  <sheetViews>
    <sheetView tabSelected="1" zoomScale="70" zoomScaleNormal="70" workbookViewId="0">
      <pane xSplit="4" ySplit="4" topLeftCell="N20" activePane="bottomRight" state="frozen"/>
      <selection/>
      <selection pane="topRight"/>
      <selection pane="bottomLeft"/>
      <selection pane="bottomRight" activeCell="D45" sqref="D45"/>
    </sheetView>
  </sheetViews>
  <sheetFormatPr defaultColWidth="9" defaultRowHeight="20.25"/>
  <cols>
    <col min="1" max="1" width="6.875" style="3" customWidth="1"/>
    <col min="2" max="2" width="12.375" style="3" customWidth="1"/>
    <col min="3" max="3" width="12.1416666666667" style="3" customWidth="1"/>
    <col min="4" max="4" width="43.5666666666667" style="4" customWidth="1"/>
    <col min="5" max="5" width="31.5" style="3" customWidth="1"/>
    <col min="6" max="8" width="0.35" style="3" customWidth="1"/>
    <col min="9" max="9" width="0.158333333333333" style="3" customWidth="1"/>
    <col min="10" max="11" width="0.35" style="3" hidden="1" customWidth="1"/>
    <col min="12" max="12" width="23.625" style="3" customWidth="1"/>
    <col min="13" max="13" width="21.375" style="3" customWidth="1"/>
    <col min="14" max="14" width="20.8916666666667" style="3" customWidth="1"/>
    <col min="15" max="19" width="0.175" style="3" customWidth="1"/>
    <col min="20" max="21" width="4.41666666666667" style="3" customWidth="1"/>
    <col min="22" max="22" width="6.41666666666667" style="5" customWidth="1"/>
    <col min="23" max="24" width="21.2416666666667" style="3" customWidth="1"/>
    <col min="25" max="25" width="10.5333333333333" style="3" customWidth="1"/>
    <col min="26" max="26" width="20" style="3" customWidth="1"/>
    <col min="27" max="27" width="11.075" style="3" customWidth="1"/>
    <col min="28" max="28" width="10" style="3" customWidth="1"/>
    <col min="29" max="16384" width="9" style="3"/>
  </cols>
  <sheetData>
    <row r="1" ht="24.5" customHeight="1" spans="1:28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25:25">
      <c r="Y2" s="3" t="s">
        <v>1</v>
      </c>
    </row>
    <row r="3" ht="27.5" customHeight="1" spans="1:28">
      <c r="A3" s="8" t="s">
        <v>2</v>
      </c>
      <c r="B3" s="9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21" t="s">
        <v>13</v>
      </c>
      <c r="M3" s="22"/>
      <c r="N3" s="21"/>
      <c r="O3" s="22"/>
      <c r="P3" s="22"/>
      <c r="Q3" s="22"/>
      <c r="R3" s="22"/>
      <c r="S3" s="22"/>
      <c r="T3" s="23" t="s">
        <v>14</v>
      </c>
      <c r="U3" s="23"/>
      <c r="V3" s="23"/>
      <c r="W3" s="23"/>
      <c r="X3" s="23"/>
      <c r="Y3" s="23" t="s">
        <v>15</v>
      </c>
      <c r="Z3" s="23"/>
      <c r="AA3" s="23" t="s">
        <v>16</v>
      </c>
      <c r="AB3" s="8" t="s">
        <v>17</v>
      </c>
    </row>
    <row r="4" ht="72.5" customHeight="1" spans="1:28">
      <c r="A4" s="8"/>
      <c r="B4" s="9"/>
      <c r="C4" s="10"/>
      <c r="D4" s="10"/>
      <c r="E4" s="11"/>
      <c r="F4" s="12"/>
      <c r="G4" s="12"/>
      <c r="H4" s="12"/>
      <c r="I4" s="12"/>
      <c r="J4" s="12"/>
      <c r="K4" s="12"/>
      <c r="L4" s="22" t="s">
        <v>18</v>
      </c>
      <c r="M4" s="22" t="s">
        <v>19</v>
      </c>
      <c r="N4" s="22" t="s">
        <v>20</v>
      </c>
      <c r="O4" s="22" t="s">
        <v>21</v>
      </c>
      <c r="P4" s="22" t="s">
        <v>22</v>
      </c>
      <c r="Q4" s="22" t="s">
        <v>23</v>
      </c>
      <c r="R4" s="22" t="s">
        <v>24</v>
      </c>
      <c r="S4" s="22" t="s">
        <v>25</v>
      </c>
      <c r="T4" s="23" t="s">
        <v>26</v>
      </c>
      <c r="U4" s="23" t="s">
        <v>27</v>
      </c>
      <c r="V4" s="23" t="s">
        <v>28</v>
      </c>
      <c r="W4" s="22" t="s">
        <v>29</v>
      </c>
      <c r="X4" s="22" t="s">
        <v>30</v>
      </c>
      <c r="Y4" s="22" t="s">
        <v>31</v>
      </c>
      <c r="Z4" s="22" t="s">
        <v>32</v>
      </c>
      <c r="AA4" s="23"/>
      <c r="AB4" s="8"/>
    </row>
    <row r="5" s="1" customFormat="1" spans="1:29">
      <c r="A5" s="13">
        <v>1</v>
      </c>
      <c r="B5" s="14" t="s">
        <v>33</v>
      </c>
      <c r="C5" s="15" t="s">
        <v>34</v>
      </c>
      <c r="D5" s="16" t="s">
        <v>35</v>
      </c>
      <c r="E5" s="17">
        <v>1559003.17</v>
      </c>
      <c r="F5" s="17">
        <v>200000</v>
      </c>
      <c r="G5" s="17">
        <v>600000</v>
      </c>
      <c r="H5" s="17">
        <v>300000</v>
      </c>
      <c r="I5" s="17">
        <v>0</v>
      </c>
      <c r="J5" s="17">
        <v>200000</v>
      </c>
      <c r="K5" s="17">
        <v>83743</v>
      </c>
      <c r="L5" s="19">
        <f t="shared" ref="L5:L18" si="0">E5-F5-G5-H5-I5-J5-K5</f>
        <v>175260.17</v>
      </c>
      <c r="M5" s="19">
        <v>330863.51</v>
      </c>
      <c r="N5" s="19">
        <f>L5+M5+O5</f>
        <v>823988.56</v>
      </c>
      <c r="O5" s="19">
        <v>317864.88</v>
      </c>
      <c r="P5" s="19">
        <v>246245.86</v>
      </c>
      <c r="Q5" s="19">
        <v>259313.25</v>
      </c>
      <c r="R5" s="19">
        <v>381702.97</v>
      </c>
      <c r="S5" s="19">
        <v>0</v>
      </c>
      <c r="T5" s="24"/>
      <c r="U5" s="24"/>
      <c r="V5" s="14">
        <v>0.5</v>
      </c>
      <c r="W5" s="25">
        <f t="shared" ref="W5:W18" si="1">N5*V5</f>
        <v>411994.28</v>
      </c>
      <c r="X5" s="25">
        <v>400000</v>
      </c>
      <c r="Y5" s="25"/>
      <c r="Z5" s="19">
        <f t="shared" ref="Z5:Z18" si="2">X5-Y5</f>
        <v>400000</v>
      </c>
      <c r="AA5" s="27">
        <f t="shared" ref="AA5:AA18" si="3">Y5/N5</f>
        <v>0</v>
      </c>
      <c r="AB5" s="14"/>
      <c r="AC5" s="28"/>
    </row>
    <row r="6" s="1" customFormat="1" spans="1:29">
      <c r="A6" s="13">
        <v>2</v>
      </c>
      <c r="B6" s="14" t="s">
        <v>36</v>
      </c>
      <c r="C6" s="15" t="s">
        <v>37</v>
      </c>
      <c r="D6" s="16" t="s">
        <v>38</v>
      </c>
      <c r="E6" s="17">
        <v>1507221.5</v>
      </c>
      <c r="F6" s="17">
        <v>200000</v>
      </c>
      <c r="G6" s="17">
        <v>0</v>
      </c>
      <c r="H6" s="17">
        <v>194000</v>
      </c>
      <c r="I6" s="17">
        <v>0</v>
      </c>
      <c r="J6" s="17">
        <v>106000</v>
      </c>
      <c r="K6" s="17">
        <v>200000</v>
      </c>
      <c r="L6" s="19">
        <f t="shared" si="0"/>
        <v>807221.5</v>
      </c>
      <c r="M6" s="19">
        <v>232842.9</v>
      </c>
      <c r="N6" s="19">
        <f>L6+M6</f>
        <v>1040064.4</v>
      </c>
      <c r="O6" s="19">
        <v>324139.07</v>
      </c>
      <c r="P6" s="19">
        <v>139378.54</v>
      </c>
      <c r="Q6" s="19">
        <v>140329.44</v>
      </c>
      <c r="R6" s="19">
        <v>120444.04</v>
      </c>
      <c r="S6" s="19">
        <v>0</v>
      </c>
      <c r="T6" s="24"/>
      <c r="U6" s="24"/>
      <c r="V6" s="14">
        <v>0.3</v>
      </c>
      <c r="W6" s="25">
        <f t="shared" si="1"/>
        <v>312019.32</v>
      </c>
      <c r="X6" s="25">
        <v>300000</v>
      </c>
      <c r="Y6" s="25"/>
      <c r="Z6" s="19">
        <f t="shared" si="2"/>
        <v>300000</v>
      </c>
      <c r="AA6" s="27">
        <f t="shared" si="3"/>
        <v>0</v>
      </c>
      <c r="AB6" s="14"/>
      <c r="AC6" s="28"/>
    </row>
    <row r="7" s="1" customFormat="1" spans="1:29">
      <c r="A7" s="13">
        <v>3</v>
      </c>
      <c r="B7" s="14" t="s">
        <v>36</v>
      </c>
      <c r="C7" s="15" t="s">
        <v>39</v>
      </c>
      <c r="D7" s="16" t="s">
        <v>40</v>
      </c>
      <c r="E7" s="17">
        <v>3545522.4</v>
      </c>
      <c r="F7" s="17">
        <v>1948979</v>
      </c>
      <c r="G7" s="17">
        <v>0</v>
      </c>
      <c r="H7" s="17">
        <v>200000</v>
      </c>
      <c r="I7" s="17">
        <v>150000</v>
      </c>
      <c r="J7" s="17">
        <v>0</v>
      </c>
      <c r="K7" s="17">
        <v>200000</v>
      </c>
      <c r="L7" s="19">
        <f t="shared" si="0"/>
        <v>1046543.4</v>
      </c>
      <c r="M7" s="19">
        <v>541722.65</v>
      </c>
      <c r="N7" s="19">
        <f>L7+M7</f>
        <v>1588266.05</v>
      </c>
      <c r="O7" s="19">
        <v>351391.66</v>
      </c>
      <c r="P7" s="19">
        <v>172625.04</v>
      </c>
      <c r="Q7" s="19">
        <v>226512.47</v>
      </c>
      <c r="R7" s="19">
        <v>0</v>
      </c>
      <c r="S7" s="19">
        <v>0</v>
      </c>
      <c r="T7" s="24"/>
      <c r="U7" s="24"/>
      <c r="V7" s="14">
        <v>0.3</v>
      </c>
      <c r="W7" s="25">
        <f t="shared" si="1"/>
        <v>476479.815</v>
      </c>
      <c r="X7" s="25">
        <v>350000</v>
      </c>
      <c r="Y7" s="25"/>
      <c r="Z7" s="19">
        <f t="shared" si="2"/>
        <v>350000</v>
      </c>
      <c r="AA7" s="27">
        <f t="shared" si="3"/>
        <v>0</v>
      </c>
      <c r="AB7" s="14"/>
      <c r="AC7" s="28"/>
    </row>
    <row r="8" s="1" customFormat="1" spans="1:29">
      <c r="A8" s="13">
        <v>4</v>
      </c>
      <c r="B8" s="14" t="s">
        <v>41</v>
      </c>
      <c r="C8" s="15" t="s">
        <v>42</v>
      </c>
      <c r="D8" s="16" t="s">
        <v>43</v>
      </c>
      <c r="E8" s="17">
        <v>485171.22</v>
      </c>
      <c r="F8" s="17">
        <v>485171.22</v>
      </c>
      <c r="G8" s="17">
        <v>0</v>
      </c>
      <c r="H8" s="17">
        <v>0</v>
      </c>
      <c r="I8" s="17">
        <v>210618.87</v>
      </c>
      <c r="J8" s="17">
        <v>0</v>
      </c>
      <c r="K8" s="17">
        <v>200000</v>
      </c>
      <c r="L8" s="19">
        <f t="shared" si="0"/>
        <v>-410618.87</v>
      </c>
      <c r="M8" s="19">
        <v>63982.93</v>
      </c>
      <c r="N8" s="19">
        <f>L8+M8+O8+P8+Q8</f>
        <v>198680.94</v>
      </c>
      <c r="O8" s="19">
        <v>146635.94</v>
      </c>
      <c r="P8" s="19">
        <v>210321.09</v>
      </c>
      <c r="Q8" s="19">
        <v>188359.85</v>
      </c>
      <c r="R8" s="19">
        <v>145401.78</v>
      </c>
      <c r="S8" s="19">
        <v>0</v>
      </c>
      <c r="T8" s="24"/>
      <c r="U8" s="24"/>
      <c r="V8" s="14">
        <v>1</v>
      </c>
      <c r="W8" s="25">
        <f t="shared" si="1"/>
        <v>198680.94</v>
      </c>
      <c r="X8" s="25">
        <v>198680.94</v>
      </c>
      <c r="Y8" s="25"/>
      <c r="Z8" s="19">
        <f t="shared" si="2"/>
        <v>198680.94</v>
      </c>
      <c r="AA8" s="27">
        <f t="shared" si="3"/>
        <v>0</v>
      </c>
      <c r="AB8" s="14"/>
      <c r="AC8" s="28"/>
    </row>
    <row r="9" s="1" customFormat="1" spans="1:29">
      <c r="A9" s="13">
        <v>5</v>
      </c>
      <c r="B9" s="14" t="s">
        <v>33</v>
      </c>
      <c r="C9" s="15" t="s">
        <v>44</v>
      </c>
      <c r="D9" s="16" t="s">
        <v>45</v>
      </c>
      <c r="E9" s="17">
        <v>658030.47</v>
      </c>
      <c r="F9" s="17">
        <v>0</v>
      </c>
      <c r="G9" s="17">
        <v>0</v>
      </c>
      <c r="H9" s="17">
        <v>500000</v>
      </c>
      <c r="I9" s="17">
        <v>650000</v>
      </c>
      <c r="J9" s="17">
        <v>0</v>
      </c>
      <c r="K9" s="17">
        <v>200000</v>
      </c>
      <c r="L9" s="19">
        <f t="shared" si="0"/>
        <v>-691969.53</v>
      </c>
      <c r="M9" s="19">
        <v>310103.65</v>
      </c>
      <c r="N9" s="19">
        <f>L9+M9+O9+P9+Q9</f>
        <v>473059.08</v>
      </c>
      <c r="O9" s="19">
        <v>198121.78</v>
      </c>
      <c r="P9" s="19">
        <v>243606.08</v>
      </c>
      <c r="Q9" s="19">
        <v>413197.1</v>
      </c>
      <c r="R9" s="19">
        <v>237032.86</v>
      </c>
      <c r="S9" s="19">
        <v>0</v>
      </c>
      <c r="T9" s="24"/>
      <c r="U9" s="24"/>
      <c r="V9" s="14">
        <v>0.8</v>
      </c>
      <c r="W9" s="25">
        <f t="shared" si="1"/>
        <v>378447.264</v>
      </c>
      <c r="X9" s="25">
        <v>350000</v>
      </c>
      <c r="Y9" s="25"/>
      <c r="Z9" s="19">
        <f t="shared" si="2"/>
        <v>350000</v>
      </c>
      <c r="AA9" s="27">
        <f t="shared" si="3"/>
        <v>0</v>
      </c>
      <c r="AB9" s="14"/>
      <c r="AC9" s="29"/>
    </row>
    <row r="10" s="1" customFormat="1" spans="1:29">
      <c r="A10" s="13">
        <v>6</v>
      </c>
      <c r="B10" s="14" t="s">
        <v>46</v>
      </c>
      <c r="C10" s="33" t="s">
        <v>47</v>
      </c>
      <c r="D10" s="34" t="s">
        <v>48</v>
      </c>
      <c r="E10" s="17">
        <v>89000</v>
      </c>
      <c r="F10" s="17">
        <v>216000</v>
      </c>
      <c r="G10" s="17">
        <v>305900</v>
      </c>
      <c r="H10" s="17">
        <v>229000</v>
      </c>
      <c r="I10" s="17">
        <v>127000</v>
      </c>
      <c r="J10" s="17">
        <v>91400</v>
      </c>
      <c r="K10" s="17">
        <v>198400</v>
      </c>
      <c r="L10" s="19">
        <f t="shared" si="0"/>
        <v>-1078700</v>
      </c>
      <c r="M10" s="19">
        <v>127000</v>
      </c>
      <c r="N10" s="19">
        <f>L10+M10+O10+P10+Q10+R10+S10</f>
        <v>178000</v>
      </c>
      <c r="O10" s="19">
        <v>305900</v>
      </c>
      <c r="P10" s="19">
        <v>229000</v>
      </c>
      <c r="Q10" s="19">
        <v>134600</v>
      </c>
      <c r="R10" s="19">
        <v>282200</v>
      </c>
      <c r="S10" s="19">
        <v>178000</v>
      </c>
      <c r="T10" s="24"/>
      <c r="U10" s="24"/>
      <c r="V10" s="14">
        <v>1</v>
      </c>
      <c r="W10" s="25">
        <f t="shared" si="1"/>
        <v>178000</v>
      </c>
      <c r="X10" s="25">
        <v>178000</v>
      </c>
      <c r="Y10" s="25"/>
      <c r="Z10" s="19">
        <f t="shared" si="2"/>
        <v>178000</v>
      </c>
      <c r="AA10" s="27">
        <f t="shared" si="3"/>
        <v>0</v>
      </c>
      <c r="AB10" s="14"/>
      <c r="AC10" s="28"/>
    </row>
    <row r="11" s="1" customFormat="1" spans="1:29">
      <c r="A11" s="13">
        <v>7</v>
      </c>
      <c r="B11" s="14" t="s">
        <v>46</v>
      </c>
      <c r="C11" s="15" t="s">
        <v>49</v>
      </c>
      <c r="D11" s="16" t="s">
        <v>50</v>
      </c>
      <c r="E11" s="17">
        <v>477425</v>
      </c>
      <c r="F11" s="17">
        <v>286455</v>
      </c>
      <c r="G11" s="17">
        <v>95485</v>
      </c>
      <c r="H11" s="17">
        <v>190970</v>
      </c>
      <c r="I11" s="17">
        <v>0</v>
      </c>
      <c r="J11" s="17">
        <v>95485</v>
      </c>
      <c r="K11" s="17">
        <v>190970.01</v>
      </c>
      <c r="L11" s="19">
        <f t="shared" si="0"/>
        <v>-381940.01</v>
      </c>
      <c r="M11" s="19">
        <v>190970</v>
      </c>
      <c r="N11" s="19">
        <f>L11+M11+O11+P11+Q11</f>
        <v>95485</v>
      </c>
      <c r="O11" s="19">
        <v>0</v>
      </c>
      <c r="P11" s="19">
        <v>190970.01</v>
      </c>
      <c r="Q11" s="19">
        <v>95485</v>
      </c>
      <c r="R11" s="19">
        <v>95485</v>
      </c>
      <c r="S11" s="19">
        <v>133201.58</v>
      </c>
      <c r="T11" s="24"/>
      <c r="U11" s="24"/>
      <c r="V11" s="14">
        <v>1</v>
      </c>
      <c r="W11" s="25">
        <f t="shared" si="1"/>
        <v>95485</v>
      </c>
      <c r="X11" s="25">
        <v>95485</v>
      </c>
      <c r="Y11" s="25"/>
      <c r="Z11" s="19">
        <f t="shared" si="2"/>
        <v>95485</v>
      </c>
      <c r="AA11" s="27">
        <f t="shared" si="3"/>
        <v>0</v>
      </c>
      <c r="AB11" s="14"/>
      <c r="AC11" s="28"/>
    </row>
    <row r="12" s="1" customFormat="1" spans="1:29">
      <c r="A12" s="13">
        <v>8</v>
      </c>
      <c r="B12" s="14" t="s">
        <v>33</v>
      </c>
      <c r="C12" s="15" t="s">
        <v>51</v>
      </c>
      <c r="D12" s="16" t="s">
        <v>52</v>
      </c>
      <c r="E12" s="17">
        <v>1182108.58</v>
      </c>
      <c r="F12" s="17">
        <v>582385.64</v>
      </c>
      <c r="G12" s="17">
        <v>599722.94</v>
      </c>
      <c r="H12" s="17">
        <v>289264.69</v>
      </c>
      <c r="I12" s="17">
        <v>207170.44</v>
      </c>
      <c r="J12" s="17">
        <v>100000</v>
      </c>
      <c r="K12" s="17">
        <v>200000</v>
      </c>
      <c r="L12" s="19">
        <f t="shared" si="0"/>
        <v>-796435.13</v>
      </c>
      <c r="M12" s="19">
        <v>289264.69</v>
      </c>
      <c r="N12" s="19">
        <f>L12+M12+O12+P12+Q12</f>
        <v>184178.19</v>
      </c>
      <c r="O12" s="19">
        <v>307170.44</v>
      </c>
      <c r="P12" s="19">
        <v>189642.93</v>
      </c>
      <c r="Q12" s="19">
        <v>194535.26</v>
      </c>
      <c r="R12" s="19">
        <v>291078.03</v>
      </c>
      <c r="S12" s="19">
        <v>0</v>
      </c>
      <c r="T12" s="24"/>
      <c r="U12" s="24"/>
      <c r="V12" s="14">
        <v>1</v>
      </c>
      <c r="W12" s="25">
        <f t="shared" si="1"/>
        <v>184178.19</v>
      </c>
      <c r="X12" s="25">
        <v>184178.19</v>
      </c>
      <c r="Y12" s="25"/>
      <c r="Z12" s="19">
        <f t="shared" si="2"/>
        <v>184178.19</v>
      </c>
      <c r="AA12" s="27">
        <f t="shared" si="3"/>
        <v>0</v>
      </c>
      <c r="AB12" s="14"/>
      <c r="AC12" s="28"/>
    </row>
    <row r="13" s="1" customFormat="1" spans="1:29">
      <c r="A13" s="13">
        <v>9</v>
      </c>
      <c r="B13" s="14" t="s">
        <v>36</v>
      </c>
      <c r="C13" s="15" t="s">
        <v>53</v>
      </c>
      <c r="D13" s="16" t="s">
        <v>54</v>
      </c>
      <c r="E13" s="17">
        <v>1603470.09</v>
      </c>
      <c r="F13" s="17">
        <v>900000</v>
      </c>
      <c r="G13" s="17">
        <v>26143</v>
      </c>
      <c r="H13" s="17">
        <v>150000</v>
      </c>
      <c r="I13" s="17">
        <v>0</v>
      </c>
      <c r="J13" s="17">
        <v>0</v>
      </c>
      <c r="K13" s="17">
        <v>140000</v>
      </c>
      <c r="L13" s="19">
        <f t="shared" si="0"/>
        <v>387327.09</v>
      </c>
      <c r="M13" s="19">
        <v>126551</v>
      </c>
      <c r="N13" s="19">
        <f>L13+M13</f>
        <v>513878.09</v>
      </c>
      <c r="O13" s="19">
        <v>111317.44</v>
      </c>
      <c r="P13" s="19">
        <v>93993.11</v>
      </c>
      <c r="Q13" s="19">
        <v>98613.67</v>
      </c>
      <c r="R13" s="19">
        <v>157380.99</v>
      </c>
      <c r="S13" s="19">
        <v>0</v>
      </c>
      <c r="T13" s="24"/>
      <c r="U13" s="24"/>
      <c r="V13" s="14">
        <v>0.3</v>
      </c>
      <c r="W13" s="25">
        <f t="shared" si="1"/>
        <v>154163.427</v>
      </c>
      <c r="X13" s="25">
        <v>100000</v>
      </c>
      <c r="Y13" s="25"/>
      <c r="Z13" s="19">
        <f t="shared" si="2"/>
        <v>100000</v>
      </c>
      <c r="AA13" s="27">
        <f t="shared" si="3"/>
        <v>0</v>
      </c>
      <c r="AB13" s="14"/>
      <c r="AC13" s="28"/>
    </row>
    <row r="14" s="1" customFormat="1" spans="1:29">
      <c r="A14" s="13">
        <v>10</v>
      </c>
      <c r="B14" s="14" t="s">
        <v>46</v>
      </c>
      <c r="C14" s="15" t="s">
        <v>55</v>
      </c>
      <c r="D14" s="16" t="s">
        <v>56</v>
      </c>
      <c r="E14" s="17">
        <v>1456290.85</v>
      </c>
      <c r="F14" s="17">
        <v>0</v>
      </c>
      <c r="G14" s="17">
        <v>1235183.35</v>
      </c>
      <c r="H14" s="17">
        <v>221107.5</v>
      </c>
      <c r="I14" s="17">
        <v>500000</v>
      </c>
      <c r="J14" s="17">
        <v>0</v>
      </c>
      <c r="K14" s="17">
        <v>125297.5</v>
      </c>
      <c r="L14" s="19">
        <f t="shared" si="0"/>
        <v>-625297.5</v>
      </c>
      <c r="M14" s="19">
        <v>403597.5</v>
      </c>
      <c r="N14" s="19">
        <f>L14+M14+O14+P14+Q14</f>
        <v>55800</v>
      </c>
      <c r="O14" s="19">
        <v>110100</v>
      </c>
      <c r="P14" s="19">
        <v>111600</v>
      </c>
      <c r="Q14" s="19">
        <v>55800</v>
      </c>
      <c r="R14" s="19">
        <v>167400</v>
      </c>
      <c r="S14" s="19">
        <v>0</v>
      </c>
      <c r="T14" s="24"/>
      <c r="U14" s="24"/>
      <c r="V14" s="14">
        <v>1</v>
      </c>
      <c r="W14" s="25">
        <f t="shared" si="1"/>
        <v>55800</v>
      </c>
      <c r="X14" s="25">
        <v>55800</v>
      </c>
      <c r="Y14" s="25"/>
      <c r="Z14" s="19">
        <f t="shared" si="2"/>
        <v>55800</v>
      </c>
      <c r="AA14" s="27">
        <f t="shared" si="3"/>
        <v>0</v>
      </c>
      <c r="AB14" s="14"/>
      <c r="AC14" s="28"/>
    </row>
    <row r="15" s="1" customFormat="1" spans="1:29">
      <c r="A15" s="13">
        <v>11</v>
      </c>
      <c r="B15" s="14" t="s">
        <v>46</v>
      </c>
      <c r="C15" s="15">
        <v>955</v>
      </c>
      <c r="D15" s="16" t="s">
        <v>57</v>
      </c>
      <c r="E15" s="17">
        <v>144977</v>
      </c>
      <c r="F15" s="17">
        <v>100000</v>
      </c>
      <c r="G15" s="17">
        <v>0</v>
      </c>
      <c r="H15" s="17">
        <v>0</v>
      </c>
      <c r="I15" s="17">
        <v>0</v>
      </c>
      <c r="J15" s="17">
        <v>0</v>
      </c>
      <c r="K15" s="17">
        <v>100000</v>
      </c>
      <c r="L15" s="19">
        <f t="shared" si="0"/>
        <v>-55023</v>
      </c>
      <c r="M15" s="19">
        <v>39800</v>
      </c>
      <c r="N15" s="19">
        <f>L15+M15+O15+P15+Q15</f>
        <v>11577</v>
      </c>
      <c r="O15" s="19">
        <v>26800</v>
      </c>
      <c r="P15" s="19">
        <v>0</v>
      </c>
      <c r="Q15" s="19">
        <v>0</v>
      </c>
      <c r="R15" s="19">
        <v>261623</v>
      </c>
      <c r="S15" s="19">
        <v>0</v>
      </c>
      <c r="T15" s="24"/>
      <c r="U15" s="24"/>
      <c r="V15" s="14">
        <v>1</v>
      </c>
      <c r="W15" s="25">
        <f t="shared" si="1"/>
        <v>11577</v>
      </c>
      <c r="X15" s="25">
        <v>11577</v>
      </c>
      <c r="Y15" s="25"/>
      <c r="Z15" s="19">
        <f t="shared" si="2"/>
        <v>11577</v>
      </c>
      <c r="AA15" s="27">
        <f t="shared" si="3"/>
        <v>0</v>
      </c>
      <c r="AB15" s="14"/>
      <c r="AC15" s="28"/>
    </row>
    <row r="16" s="1" customFormat="1" spans="1:29">
      <c r="A16" s="13">
        <v>12</v>
      </c>
      <c r="B16" s="14" t="s">
        <v>36</v>
      </c>
      <c r="C16" s="15" t="s">
        <v>58</v>
      </c>
      <c r="D16" s="16" t="s">
        <v>59</v>
      </c>
      <c r="E16" s="17">
        <v>1233203.56</v>
      </c>
      <c r="F16" s="17">
        <v>910000</v>
      </c>
      <c r="G16" s="17">
        <v>0</v>
      </c>
      <c r="H16" s="17">
        <v>0</v>
      </c>
      <c r="I16" s="17">
        <v>150000</v>
      </c>
      <c r="J16" s="17">
        <v>100000</v>
      </c>
      <c r="K16" s="17">
        <v>100000</v>
      </c>
      <c r="L16" s="19">
        <f t="shared" si="0"/>
        <v>-26796.4399999999</v>
      </c>
      <c r="M16" s="19">
        <v>87751.27</v>
      </c>
      <c r="N16" s="19">
        <f>L16+M16+O16</f>
        <v>113735.63</v>
      </c>
      <c r="O16" s="19">
        <v>52780.8</v>
      </c>
      <c r="P16" s="19">
        <v>129699.89</v>
      </c>
      <c r="Q16" s="19">
        <v>165363.48</v>
      </c>
      <c r="R16" s="19">
        <v>170844.66</v>
      </c>
      <c r="S16" s="19">
        <v>0</v>
      </c>
      <c r="T16" s="24"/>
      <c r="U16" s="24"/>
      <c r="V16" s="14">
        <v>0.5</v>
      </c>
      <c r="W16" s="25">
        <f t="shared" si="1"/>
        <v>56867.815</v>
      </c>
      <c r="X16" s="25">
        <v>50000</v>
      </c>
      <c r="Y16" s="25"/>
      <c r="Z16" s="19">
        <f t="shared" si="2"/>
        <v>50000</v>
      </c>
      <c r="AA16" s="27">
        <f t="shared" si="3"/>
        <v>0</v>
      </c>
      <c r="AB16" s="14"/>
      <c r="AC16" s="28"/>
    </row>
    <row r="17" s="1" customFormat="1" spans="1:29">
      <c r="A17" s="13">
        <v>13</v>
      </c>
      <c r="B17" s="14" t="s">
        <v>36</v>
      </c>
      <c r="C17" s="15" t="s">
        <v>60</v>
      </c>
      <c r="D17" s="16" t="s">
        <v>61</v>
      </c>
      <c r="E17" s="17">
        <v>1354751.97</v>
      </c>
      <c r="F17" s="17">
        <v>418824.84</v>
      </c>
      <c r="G17" s="17">
        <v>0</v>
      </c>
      <c r="H17" s="17">
        <v>200000</v>
      </c>
      <c r="I17" s="17">
        <v>150000</v>
      </c>
      <c r="J17" s="17">
        <v>100000</v>
      </c>
      <c r="K17" s="17">
        <v>100000</v>
      </c>
      <c r="L17" s="19">
        <f t="shared" si="0"/>
        <v>385927.13</v>
      </c>
      <c r="M17" s="19">
        <v>173698.86</v>
      </c>
      <c r="N17" s="19">
        <f>L17+M17</f>
        <v>559625.99</v>
      </c>
      <c r="O17" s="19">
        <v>221274.87</v>
      </c>
      <c r="P17" s="19">
        <v>95650.45</v>
      </c>
      <c r="Q17" s="19">
        <v>133915.2</v>
      </c>
      <c r="R17" s="19">
        <v>145758.77</v>
      </c>
      <c r="S17" s="19">
        <v>0</v>
      </c>
      <c r="T17" s="24"/>
      <c r="U17" s="24"/>
      <c r="V17" s="14">
        <v>0.3</v>
      </c>
      <c r="W17" s="25">
        <f t="shared" si="1"/>
        <v>167887.797</v>
      </c>
      <c r="X17" s="25">
        <v>100000</v>
      </c>
      <c r="Y17" s="25"/>
      <c r="Z17" s="19">
        <f t="shared" si="2"/>
        <v>100000</v>
      </c>
      <c r="AA17" s="27">
        <f t="shared" si="3"/>
        <v>0</v>
      </c>
      <c r="AB17" s="14"/>
      <c r="AC17" s="28"/>
    </row>
    <row r="18" s="1" customFormat="1" spans="1:29">
      <c r="A18" s="13">
        <v>14</v>
      </c>
      <c r="B18" s="14" t="s">
        <v>36</v>
      </c>
      <c r="C18" s="15" t="s">
        <v>62</v>
      </c>
      <c r="D18" s="16" t="s">
        <v>63</v>
      </c>
      <c r="E18" s="17">
        <v>563961.1</v>
      </c>
      <c r="F18" s="17">
        <v>0</v>
      </c>
      <c r="G18" s="17">
        <v>0</v>
      </c>
      <c r="H18" s="17">
        <v>200000</v>
      </c>
      <c r="I18" s="17">
        <v>0</v>
      </c>
      <c r="J18" s="17">
        <v>0</v>
      </c>
      <c r="K18" s="17">
        <v>100000</v>
      </c>
      <c r="L18" s="19">
        <f t="shared" si="0"/>
        <v>263961.1</v>
      </c>
      <c r="M18" s="19">
        <v>63063.24</v>
      </c>
      <c r="N18" s="19">
        <f>L18+M18</f>
        <v>327024.34</v>
      </c>
      <c r="O18" s="19">
        <v>59308.46</v>
      </c>
      <c r="P18" s="19">
        <v>53907.6</v>
      </c>
      <c r="Q18" s="19">
        <v>62019.37</v>
      </c>
      <c r="R18" s="19">
        <v>76160.11</v>
      </c>
      <c r="S18" s="19">
        <v>0</v>
      </c>
      <c r="T18" s="24"/>
      <c r="U18" s="24"/>
      <c r="V18" s="14">
        <v>0.3</v>
      </c>
      <c r="W18" s="25">
        <f t="shared" si="1"/>
        <v>98107.302</v>
      </c>
      <c r="X18" s="25">
        <v>80000</v>
      </c>
      <c r="Y18" s="25"/>
      <c r="Z18" s="19">
        <f t="shared" si="2"/>
        <v>80000</v>
      </c>
      <c r="AA18" s="27">
        <f t="shared" si="3"/>
        <v>0</v>
      </c>
      <c r="AB18" s="14"/>
      <c r="AC18" s="29"/>
    </row>
    <row r="19" s="1" customFormat="1" spans="1:29">
      <c r="A19" s="13">
        <v>15</v>
      </c>
      <c r="B19" s="14" t="s">
        <v>36</v>
      </c>
      <c r="C19" s="18">
        <v>700</v>
      </c>
      <c r="D19" s="16" t="s">
        <v>64</v>
      </c>
      <c r="E19" s="17">
        <v>1173045.68</v>
      </c>
      <c r="F19" s="17">
        <v>100000</v>
      </c>
      <c r="G19" s="17">
        <v>0</v>
      </c>
      <c r="H19" s="17">
        <v>671612.78</v>
      </c>
      <c r="I19" s="17">
        <v>50000</v>
      </c>
      <c r="J19" s="17">
        <v>0</v>
      </c>
      <c r="K19" s="17">
        <v>100000</v>
      </c>
      <c r="L19" s="19">
        <f>E19-F19-G19-H19-I19-J19-K19</f>
        <v>251432.9</v>
      </c>
      <c r="M19" s="19">
        <v>0</v>
      </c>
      <c r="N19" s="19">
        <f>L19+M19</f>
        <v>251432.9</v>
      </c>
      <c r="O19" s="19">
        <v>24555.92</v>
      </c>
      <c r="P19" s="19">
        <v>0</v>
      </c>
      <c r="Q19" s="19">
        <v>0</v>
      </c>
      <c r="R19" s="19">
        <v>153646.46</v>
      </c>
      <c r="S19" s="19">
        <v>0</v>
      </c>
      <c r="T19" s="24"/>
      <c r="U19" s="24"/>
      <c r="V19" s="14">
        <v>0.3</v>
      </c>
      <c r="W19" s="25">
        <f>N19*V19</f>
        <v>75429.87</v>
      </c>
      <c r="X19" s="25">
        <v>50000</v>
      </c>
      <c r="Y19" s="25"/>
      <c r="Z19" s="19">
        <f>X19-Y19</f>
        <v>50000</v>
      </c>
      <c r="AA19" s="27">
        <f>Y19/N19</f>
        <v>0</v>
      </c>
      <c r="AB19" s="14"/>
      <c r="AC19" s="28"/>
    </row>
    <row r="20" s="1" customFormat="1" spans="1:29">
      <c r="A20" s="13">
        <v>16</v>
      </c>
      <c r="B20" s="14" t="s">
        <v>36</v>
      </c>
      <c r="C20" s="15" t="s">
        <v>65</v>
      </c>
      <c r="D20" s="16" t="s">
        <v>66</v>
      </c>
      <c r="E20" s="17">
        <v>147472.48</v>
      </c>
      <c r="F20" s="17">
        <v>0</v>
      </c>
      <c r="G20" s="17">
        <v>0</v>
      </c>
      <c r="H20" s="17">
        <v>100000</v>
      </c>
      <c r="I20" s="17">
        <v>0</v>
      </c>
      <c r="J20" s="17">
        <v>0</v>
      </c>
      <c r="K20" s="17">
        <v>100000</v>
      </c>
      <c r="L20" s="19">
        <f>E20-F20-G20-H20-I20-J20-K20</f>
        <v>-52527.52</v>
      </c>
      <c r="M20" s="19">
        <v>55148.63</v>
      </c>
      <c r="N20" s="19">
        <f>L20+M20+O20+P20</f>
        <v>29823.67</v>
      </c>
      <c r="O20" s="19">
        <v>27202.56</v>
      </c>
      <c r="P20" s="19">
        <v>0</v>
      </c>
      <c r="Q20" s="19">
        <v>43937.5</v>
      </c>
      <c r="R20" s="19">
        <v>24117.79</v>
      </c>
      <c r="S20" s="19">
        <v>0</v>
      </c>
      <c r="T20" s="24"/>
      <c r="U20" s="24"/>
      <c r="V20" s="14">
        <v>1</v>
      </c>
      <c r="W20" s="25">
        <f>N20*V20</f>
        <v>29823.67</v>
      </c>
      <c r="X20" s="25">
        <v>29823.67</v>
      </c>
      <c r="Y20" s="25"/>
      <c r="Z20" s="19">
        <f>X20-Y20</f>
        <v>29823.67</v>
      </c>
      <c r="AA20" s="27">
        <f>Y20/N20</f>
        <v>0</v>
      </c>
      <c r="AB20" s="14"/>
      <c r="AC20" s="28"/>
    </row>
    <row r="21" s="1" customFormat="1" spans="1:29">
      <c r="A21" s="13">
        <v>17</v>
      </c>
      <c r="B21" s="14" t="s">
        <v>33</v>
      </c>
      <c r="C21" s="15" t="s">
        <v>67</v>
      </c>
      <c r="D21" s="16" t="s">
        <v>68</v>
      </c>
      <c r="E21" s="17">
        <v>245564.39</v>
      </c>
      <c r="F21" s="17">
        <v>0</v>
      </c>
      <c r="G21" s="17">
        <v>100000</v>
      </c>
      <c r="H21" s="17">
        <v>100000</v>
      </c>
      <c r="I21" s="17">
        <v>100000</v>
      </c>
      <c r="J21" s="17">
        <v>0</v>
      </c>
      <c r="K21" s="17">
        <v>50000</v>
      </c>
      <c r="L21" s="19">
        <f>E21-F21-G21-H21-I21-J21-K21</f>
        <v>-104435.61</v>
      </c>
      <c r="M21" s="19">
        <v>72871.44</v>
      </c>
      <c r="N21" s="19">
        <f>L21+M21+O21+P21</f>
        <v>12069.7</v>
      </c>
      <c r="O21" s="19">
        <v>41482.35</v>
      </c>
      <c r="P21" s="19">
        <v>2151.52</v>
      </c>
      <c r="Q21" s="19">
        <v>0</v>
      </c>
      <c r="R21" s="19">
        <v>43129.84</v>
      </c>
      <c r="S21" s="19">
        <v>0</v>
      </c>
      <c r="T21" s="24"/>
      <c r="U21" s="24"/>
      <c r="V21" s="14">
        <v>1</v>
      </c>
      <c r="W21" s="25">
        <f>N21*V21</f>
        <v>12069.7</v>
      </c>
      <c r="X21" s="25">
        <v>12069.7</v>
      </c>
      <c r="Y21" s="25"/>
      <c r="Z21" s="19">
        <f>X21-Y21</f>
        <v>12069.7</v>
      </c>
      <c r="AA21" s="27">
        <f>Y21/N21</f>
        <v>0</v>
      </c>
      <c r="AB21" s="14"/>
      <c r="AC21" s="29"/>
    </row>
    <row r="22" s="1" customFormat="1" spans="1:29">
      <c r="A22" s="13">
        <v>18</v>
      </c>
      <c r="B22" s="14" t="s">
        <v>36</v>
      </c>
      <c r="C22" s="15" t="s">
        <v>69</v>
      </c>
      <c r="D22" s="16" t="s">
        <v>70</v>
      </c>
      <c r="E22" s="17">
        <v>867495.92</v>
      </c>
      <c r="F22" s="17">
        <v>150000</v>
      </c>
      <c r="G22" s="17">
        <v>0</v>
      </c>
      <c r="H22" s="17">
        <v>324816.5</v>
      </c>
      <c r="I22" s="17">
        <v>100000</v>
      </c>
      <c r="J22" s="17">
        <v>0</v>
      </c>
      <c r="K22" s="17">
        <v>50000</v>
      </c>
      <c r="L22" s="19">
        <f>E22-F22-G22-H22-I22-J22-K22</f>
        <v>242679.42</v>
      </c>
      <c r="M22" s="19">
        <v>0</v>
      </c>
      <c r="N22" s="19">
        <f>L22+M22</f>
        <v>242679.42</v>
      </c>
      <c r="O22" s="19">
        <v>373012.47</v>
      </c>
      <c r="P22" s="19">
        <v>0</v>
      </c>
      <c r="Q22" s="19">
        <v>283888.12</v>
      </c>
      <c r="R22" s="19">
        <v>0</v>
      </c>
      <c r="S22" s="19">
        <v>0</v>
      </c>
      <c r="T22" s="24"/>
      <c r="U22" s="24"/>
      <c r="V22" s="14">
        <v>0.3</v>
      </c>
      <c r="W22" s="25">
        <f>N22*V22</f>
        <v>72803.826</v>
      </c>
      <c r="X22" s="25">
        <v>60000</v>
      </c>
      <c r="Y22" s="25"/>
      <c r="Z22" s="19">
        <f>X22-Y22</f>
        <v>60000</v>
      </c>
      <c r="AA22" s="27">
        <f>Y22/N22</f>
        <v>0</v>
      </c>
      <c r="AB22" s="14"/>
      <c r="AC22" s="28"/>
    </row>
    <row r="23" s="1" customFormat="1" spans="1:29">
      <c r="A23" s="13">
        <v>19</v>
      </c>
      <c r="B23" s="14" t="s">
        <v>33</v>
      </c>
      <c r="C23" s="15" t="s">
        <v>71</v>
      </c>
      <c r="D23" s="16" t="s">
        <v>72</v>
      </c>
      <c r="E23" s="17">
        <v>351009.09</v>
      </c>
      <c r="F23" s="17">
        <v>100000</v>
      </c>
      <c r="G23" s="17">
        <v>0</v>
      </c>
      <c r="H23" s="17">
        <v>100000</v>
      </c>
      <c r="I23" s="17">
        <v>50000</v>
      </c>
      <c r="J23" s="17">
        <v>0</v>
      </c>
      <c r="K23" s="17">
        <v>50000</v>
      </c>
      <c r="L23" s="19">
        <f>E23-F23-G23-H23-I23-J23-K23</f>
        <v>51009.09</v>
      </c>
      <c r="M23" s="19">
        <v>115015.12</v>
      </c>
      <c r="N23" s="19">
        <f>L23+M23</f>
        <v>166024.21</v>
      </c>
      <c r="O23" s="19">
        <v>119709.42</v>
      </c>
      <c r="P23" s="19">
        <v>0</v>
      </c>
      <c r="Q23" s="19">
        <v>13882.36</v>
      </c>
      <c r="R23" s="19">
        <v>37042.54</v>
      </c>
      <c r="S23" s="19">
        <v>0</v>
      </c>
      <c r="T23" s="24"/>
      <c r="U23" s="24"/>
      <c r="V23" s="14">
        <v>0.5</v>
      </c>
      <c r="W23" s="25">
        <f>N23*V23</f>
        <v>83012.105</v>
      </c>
      <c r="X23" s="25">
        <v>80000</v>
      </c>
      <c r="Y23" s="25"/>
      <c r="Z23" s="19">
        <f>X23-Y23</f>
        <v>80000</v>
      </c>
      <c r="AA23" s="27">
        <f>Y23/N23</f>
        <v>0</v>
      </c>
      <c r="AB23" s="14"/>
      <c r="AC23" s="28"/>
    </row>
    <row r="24" s="1" customFormat="1" spans="1:29">
      <c r="A24" s="13">
        <v>20</v>
      </c>
      <c r="B24" s="14" t="s">
        <v>36</v>
      </c>
      <c r="C24" s="33" t="s">
        <v>73</v>
      </c>
      <c r="D24" s="34" t="s">
        <v>74</v>
      </c>
      <c r="E24" s="17">
        <v>264988.37</v>
      </c>
      <c r="F24" s="17">
        <v>0</v>
      </c>
      <c r="G24" s="17">
        <v>0</v>
      </c>
      <c r="H24" s="17">
        <v>0</v>
      </c>
      <c r="I24" s="17">
        <v>0</v>
      </c>
      <c r="J24" s="17">
        <v>50000</v>
      </c>
      <c r="K24" s="17">
        <v>0</v>
      </c>
      <c r="L24" s="19">
        <f>E24-F24-G24-H24-I24-J24-K24</f>
        <v>214988.37</v>
      </c>
      <c r="M24" s="19">
        <v>93376.64</v>
      </c>
      <c r="N24" s="19">
        <f>L24+M24</f>
        <v>308365.01</v>
      </c>
      <c r="O24" s="19">
        <v>89709.3</v>
      </c>
      <c r="P24" s="19">
        <v>59078.65</v>
      </c>
      <c r="Q24" s="19">
        <v>71639.37</v>
      </c>
      <c r="R24" s="19">
        <v>0</v>
      </c>
      <c r="S24" s="19">
        <v>0</v>
      </c>
      <c r="T24" s="24"/>
      <c r="U24" s="24"/>
      <c r="V24" s="14">
        <v>0.3</v>
      </c>
      <c r="W24" s="25">
        <f>N24*V24</f>
        <v>92509.503</v>
      </c>
      <c r="X24" s="25">
        <v>80000</v>
      </c>
      <c r="Y24" s="25"/>
      <c r="Z24" s="19">
        <f>X24-Y24</f>
        <v>80000</v>
      </c>
      <c r="AA24" s="27">
        <f>Y24/N24</f>
        <v>0</v>
      </c>
      <c r="AB24" s="14"/>
      <c r="AC24" s="28"/>
    </row>
    <row r="25" s="1" customFormat="1" spans="1:29">
      <c r="A25" s="13">
        <v>21</v>
      </c>
      <c r="B25" s="14" t="s">
        <v>33</v>
      </c>
      <c r="C25" s="15" t="s">
        <v>75</v>
      </c>
      <c r="D25" s="16" t="s">
        <v>76</v>
      </c>
      <c r="E25" s="17">
        <v>190195.53</v>
      </c>
      <c r="F25" s="17">
        <v>0</v>
      </c>
      <c r="G25" s="17">
        <v>150000</v>
      </c>
      <c r="H25" s="17">
        <v>0</v>
      </c>
      <c r="I25" s="17">
        <v>40000</v>
      </c>
      <c r="J25" s="17">
        <v>0</v>
      </c>
      <c r="K25" s="17">
        <v>0</v>
      </c>
      <c r="L25" s="19">
        <f>E25-F25-G25-H25-I25-J25-K25</f>
        <v>195.529999999999</v>
      </c>
      <c r="M25" s="19">
        <v>29425.2</v>
      </c>
      <c r="N25" s="19">
        <f>L25+M25+O25+P25+Q25</f>
        <v>104584.93</v>
      </c>
      <c r="O25" s="19">
        <v>0</v>
      </c>
      <c r="P25" s="19">
        <v>74964.2</v>
      </c>
      <c r="Q25" s="19">
        <v>0</v>
      </c>
      <c r="R25" s="19">
        <v>34329.4</v>
      </c>
      <c r="S25" s="19">
        <v>0</v>
      </c>
      <c r="T25" s="24"/>
      <c r="U25" s="24"/>
      <c r="V25" s="14">
        <v>1</v>
      </c>
      <c r="W25" s="25">
        <f>N25*V25</f>
        <v>104584.93</v>
      </c>
      <c r="X25" s="25">
        <v>104584.93</v>
      </c>
      <c r="Y25" s="25"/>
      <c r="Z25" s="19">
        <f>X25-Y25</f>
        <v>104584.93</v>
      </c>
      <c r="AA25" s="27">
        <f>Y25/N25</f>
        <v>0</v>
      </c>
      <c r="AB25" s="14"/>
      <c r="AC25" s="28"/>
    </row>
    <row r="26" s="1" customFormat="1" spans="1:29">
      <c r="A26" s="13">
        <v>22</v>
      </c>
      <c r="B26" s="14" t="s">
        <v>36</v>
      </c>
      <c r="C26" s="15" t="s">
        <v>77</v>
      </c>
      <c r="D26" s="16" t="s">
        <v>78</v>
      </c>
      <c r="E26" s="17">
        <v>120869</v>
      </c>
      <c r="F26" s="17">
        <v>0</v>
      </c>
      <c r="G26" s="17">
        <v>0</v>
      </c>
      <c r="H26" s="17">
        <v>50000</v>
      </c>
      <c r="I26" s="17">
        <v>50000</v>
      </c>
      <c r="J26" s="17">
        <v>0</v>
      </c>
      <c r="K26" s="17">
        <v>50000</v>
      </c>
      <c r="L26" s="19">
        <f>E26-F26-G26-H26-I26-J26-K26</f>
        <v>-29131</v>
      </c>
      <c r="M26" s="19">
        <v>0</v>
      </c>
      <c r="N26" s="19">
        <f>L26+M26+O26+P26</f>
        <v>91479.84</v>
      </c>
      <c r="O26" s="19">
        <v>50237.32</v>
      </c>
      <c r="P26" s="19">
        <v>70373.52</v>
      </c>
      <c r="Q26" s="19">
        <v>0</v>
      </c>
      <c r="R26" s="19">
        <v>0</v>
      </c>
      <c r="S26" s="19">
        <v>0</v>
      </c>
      <c r="T26" s="24"/>
      <c r="U26" s="24"/>
      <c r="V26" s="14">
        <v>0.8</v>
      </c>
      <c r="W26" s="25">
        <f>N26*V26</f>
        <v>73183.872</v>
      </c>
      <c r="X26" s="25">
        <v>50000</v>
      </c>
      <c r="Y26" s="25"/>
      <c r="Z26" s="19">
        <f>X26-Y26</f>
        <v>50000</v>
      </c>
      <c r="AA26" s="27">
        <f>Y26/N26</f>
        <v>0</v>
      </c>
      <c r="AB26" s="14"/>
      <c r="AC26" s="28"/>
    </row>
    <row r="27" s="1" customFormat="1" spans="1:29">
      <c r="A27" s="13">
        <v>23</v>
      </c>
      <c r="B27" s="14" t="s">
        <v>33</v>
      </c>
      <c r="C27" s="15" t="s">
        <v>79</v>
      </c>
      <c r="D27" s="16" t="s">
        <v>80</v>
      </c>
      <c r="E27" s="17">
        <v>122184.79</v>
      </c>
      <c r="F27" s="17">
        <v>50000</v>
      </c>
      <c r="G27" s="17">
        <v>0</v>
      </c>
      <c r="H27" s="17">
        <v>100000</v>
      </c>
      <c r="I27" s="17">
        <v>0</v>
      </c>
      <c r="J27" s="17">
        <v>0</v>
      </c>
      <c r="K27" s="17">
        <v>50000</v>
      </c>
      <c r="L27" s="19">
        <f>E27-F27-G27-H27-I27-J27-K27</f>
        <v>-77815.21</v>
      </c>
      <c r="M27" s="19">
        <v>45191.08</v>
      </c>
      <c r="N27" s="19">
        <f>L27+M27+O27+P27+Q27</f>
        <v>42688.74</v>
      </c>
      <c r="O27" s="19">
        <v>21847.19</v>
      </c>
      <c r="P27" s="19">
        <v>30119.3</v>
      </c>
      <c r="Q27" s="19">
        <v>23346.38</v>
      </c>
      <c r="R27" s="19">
        <v>28142.65</v>
      </c>
      <c r="S27" s="19">
        <v>0</v>
      </c>
      <c r="T27" s="24"/>
      <c r="U27" s="24"/>
      <c r="V27" s="14">
        <v>0.8</v>
      </c>
      <c r="W27" s="25">
        <f>N27*V27</f>
        <v>34150.992</v>
      </c>
      <c r="X27" s="25">
        <v>30000</v>
      </c>
      <c r="Y27" s="25"/>
      <c r="Z27" s="19">
        <f>X27-Y27</f>
        <v>30000</v>
      </c>
      <c r="AA27" s="27">
        <f>Y27/N27</f>
        <v>0</v>
      </c>
      <c r="AB27" s="14"/>
      <c r="AC27" s="28"/>
    </row>
    <row r="28" s="1" customFormat="1" spans="1:29">
      <c r="A28" s="13">
        <v>24</v>
      </c>
      <c r="B28" s="14" t="s">
        <v>33</v>
      </c>
      <c r="C28" s="15" t="s">
        <v>81</v>
      </c>
      <c r="D28" s="16" t="s">
        <v>82</v>
      </c>
      <c r="E28" s="17">
        <v>232367.84</v>
      </c>
      <c r="F28" s="17">
        <v>50000</v>
      </c>
      <c r="G28" s="17">
        <v>50000</v>
      </c>
      <c r="H28" s="17">
        <v>50000</v>
      </c>
      <c r="I28" s="17">
        <v>50000</v>
      </c>
      <c r="J28" s="17">
        <v>0</v>
      </c>
      <c r="K28" s="17">
        <v>0</v>
      </c>
      <c r="L28" s="19">
        <f>E28-F28-G28-H28-I28-J28-K28</f>
        <v>32367.84</v>
      </c>
      <c r="M28" s="19">
        <v>48098.12</v>
      </c>
      <c r="N28" s="19">
        <f>L28+M28+O28</f>
        <v>80465.96</v>
      </c>
      <c r="O28" s="19">
        <v>0</v>
      </c>
      <c r="P28" s="19">
        <v>75041.53</v>
      </c>
      <c r="Q28" s="19">
        <v>53193.59</v>
      </c>
      <c r="R28" s="19">
        <v>76253.29</v>
      </c>
      <c r="S28" s="19">
        <v>0</v>
      </c>
      <c r="T28" s="24"/>
      <c r="U28" s="24"/>
      <c r="V28" s="14">
        <v>0.5</v>
      </c>
      <c r="W28" s="25">
        <f>N28*V28</f>
        <v>40232.98</v>
      </c>
      <c r="X28" s="25">
        <v>40000</v>
      </c>
      <c r="Y28" s="25"/>
      <c r="Z28" s="19">
        <f>X28-Y28</f>
        <v>40000</v>
      </c>
      <c r="AA28" s="27">
        <f>Y28/N28</f>
        <v>0</v>
      </c>
      <c r="AB28" s="14"/>
      <c r="AC28" s="28"/>
    </row>
    <row r="29" s="1" customFormat="1" spans="1:29">
      <c r="A29" s="13">
        <v>25</v>
      </c>
      <c r="B29" s="14" t="s">
        <v>33</v>
      </c>
      <c r="C29" s="15" t="s">
        <v>83</v>
      </c>
      <c r="D29" s="16" t="s">
        <v>84</v>
      </c>
      <c r="E29" s="17">
        <v>225836.31</v>
      </c>
      <c r="F29" s="17">
        <v>0</v>
      </c>
      <c r="G29" s="17">
        <v>0</v>
      </c>
      <c r="H29" s="17">
        <v>100000</v>
      </c>
      <c r="I29" s="17">
        <v>0</v>
      </c>
      <c r="J29" s="17">
        <v>50000</v>
      </c>
      <c r="K29" s="17">
        <v>30000</v>
      </c>
      <c r="L29" s="19">
        <f t="shared" ref="L29:L35" si="4">E29-F29-G29-H29-I29-J29-K29</f>
        <v>45836.31</v>
      </c>
      <c r="M29" s="19">
        <v>113632.1</v>
      </c>
      <c r="N29" s="19">
        <f>L29+M29</f>
        <v>159468.41</v>
      </c>
      <c r="O29" s="19">
        <v>0</v>
      </c>
      <c r="P29" s="19">
        <v>0</v>
      </c>
      <c r="Q29" s="19">
        <v>0</v>
      </c>
      <c r="R29" s="19">
        <v>129357.22</v>
      </c>
      <c r="S29" s="19">
        <v>0</v>
      </c>
      <c r="T29" s="24"/>
      <c r="U29" s="24"/>
      <c r="V29" s="14">
        <v>0.5</v>
      </c>
      <c r="W29" s="25">
        <f t="shared" ref="W29:W35" si="5">N29*V29</f>
        <v>79734.205</v>
      </c>
      <c r="X29" s="25">
        <v>50000</v>
      </c>
      <c r="Y29" s="25"/>
      <c r="Z29" s="19">
        <f t="shared" ref="Z29:Z35" si="6">X29-Y29</f>
        <v>50000</v>
      </c>
      <c r="AA29" s="27">
        <f t="shared" ref="AA29:AA35" si="7">Y29/N29</f>
        <v>0</v>
      </c>
      <c r="AB29" s="14"/>
      <c r="AC29" s="28"/>
    </row>
    <row r="30" s="1" customFormat="1" spans="1:29">
      <c r="A30" s="13">
        <v>26</v>
      </c>
      <c r="B30" s="14" t="s">
        <v>33</v>
      </c>
      <c r="C30" s="15" t="s">
        <v>85</v>
      </c>
      <c r="D30" s="16" t="s">
        <v>86</v>
      </c>
      <c r="E30" s="17">
        <v>110520.04</v>
      </c>
      <c r="F30" s="17">
        <v>100000</v>
      </c>
      <c r="G30" s="17">
        <v>0</v>
      </c>
      <c r="H30" s="17">
        <v>50000</v>
      </c>
      <c r="I30" s="17">
        <v>50000</v>
      </c>
      <c r="J30" s="17">
        <v>0</v>
      </c>
      <c r="K30" s="17">
        <v>30000</v>
      </c>
      <c r="L30" s="19">
        <f t="shared" si="4"/>
        <v>-119479.96</v>
      </c>
      <c r="M30" s="19">
        <v>30690.8</v>
      </c>
      <c r="N30" s="19">
        <f>L30+M30+O30+P30+Q30</f>
        <v>9859.83999999999</v>
      </c>
      <c r="O30" s="19">
        <v>67958.2</v>
      </c>
      <c r="P30" s="19">
        <v>30690.8</v>
      </c>
      <c r="Q30" s="19">
        <v>0</v>
      </c>
      <c r="R30" s="19">
        <v>98649</v>
      </c>
      <c r="S30" s="19">
        <v>0</v>
      </c>
      <c r="T30" s="24"/>
      <c r="U30" s="24"/>
      <c r="V30" s="14">
        <v>0.9</v>
      </c>
      <c r="W30" s="25">
        <f t="shared" si="5"/>
        <v>8873.85599999999</v>
      </c>
      <c r="X30" s="25">
        <v>8000</v>
      </c>
      <c r="Y30" s="25"/>
      <c r="Z30" s="19">
        <f t="shared" si="6"/>
        <v>8000</v>
      </c>
      <c r="AA30" s="27">
        <f t="shared" si="7"/>
        <v>0</v>
      </c>
      <c r="AB30" s="14"/>
      <c r="AC30" s="28"/>
    </row>
    <row r="31" s="1" customFormat="1" spans="1:29">
      <c r="A31" s="13">
        <v>27</v>
      </c>
      <c r="B31" s="14" t="s">
        <v>33</v>
      </c>
      <c r="C31" s="15" t="s">
        <v>87</v>
      </c>
      <c r="D31" s="16" t="s">
        <v>88</v>
      </c>
      <c r="E31" s="17">
        <v>148644.63</v>
      </c>
      <c r="F31" s="17">
        <v>30000</v>
      </c>
      <c r="G31" s="17">
        <v>50000</v>
      </c>
      <c r="H31" s="17">
        <v>48500</v>
      </c>
      <c r="I31" s="17">
        <v>40000</v>
      </c>
      <c r="J31" s="17">
        <v>0</v>
      </c>
      <c r="K31" s="17">
        <v>30000</v>
      </c>
      <c r="L31" s="19">
        <f t="shared" si="4"/>
        <v>-49855.37</v>
      </c>
      <c r="M31" s="19">
        <v>28090.61</v>
      </c>
      <c r="N31" s="19">
        <f>L31+M31+O31+P31</f>
        <v>22142.04</v>
      </c>
      <c r="O31" s="19">
        <v>29317.09</v>
      </c>
      <c r="P31" s="19">
        <v>14589.71</v>
      </c>
      <c r="Q31" s="19">
        <v>9827.86</v>
      </c>
      <c r="R31" s="19">
        <v>19669.22</v>
      </c>
      <c r="S31" s="19">
        <v>0</v>
      </c>
      <c r="T31" s="24"/>
      <c r="U31" s="24"/>
      <c r="V31" s="14">
        <v>0.9</v>
      </c>
      <c r="W31" s="25">
        <f t="shared" si="5"/>
        <v>19927.836</v>
      </c>
      <c r="X31" s="25">
        <v>10000</v>
      </c>
      <c r="Y31" s="25"/>
      <c r="Z31" s="19">
        <f t="shared" si="6"/>
        <v>10000</v>
      </c>
      <c r="AA31" s="27">
        <f t="shared" si="7"/>
        <v>0</v>
      </c>
      <c r="AB31" s="14"/>
      <c r="AC31" s="28"/>
    </row>
    <row r="32" s="1" customFormat="1" spans="1:29">
      <c r="A32" s="13">
        <v>28</v>
      </c>
      <c r="B32" s="14" t="s">
        <v>33</v>
      </c>
      <c r="C32" s="15" t="s">
        <v>89</v>
      </c>
      <c r="D32" s="16" t="s">
        <v>90</v>
      </c>
      <c r="E32" s="17">
        <v>146092.28</v>
      </c>
      <c r="F32" s="17">
        <v>0</v>
      </c>
      <c r="G32" s="17">
        <v>0</v>
      </c>
      <c r="H32" s="17">
        <v>50000</v>
      </c>
      <c r="I32" s="17">
        <v>0</v>
      </c>
      <c r="J32" s="17">
        <v>30000</v>
      </c>
      <c r="K32" s="17">
        <v>30000</v>
      </c>
      <c r="L32" s="19">
        <f t="shared" si="4"/>
        <v>36092.28</v>
      </c>
      <c r="M32" s="19">
        <v>43965.65</v>
      </c>
      <c r="N32" s="19">
        <f>L32+M32</f>
        <v>80057.93</v>
      </c>
      <c r="O32" s="19">
        <v>0</v>
      </c>
      <c r="P32" s="19">
        <v>64396.53</v>
      </c>
      <c r="Q32" s="19">
        <v>13399.19</v>
      </c>
      <c r="R32" s="19">
        <v>0</v>
      </c>
      <c r="S32" s="19">
        <v>0</v>
      </c>
      <c r="T32" s="24"/>
      <c r="U32" s="24"/>
      <c r="V32" s="14">
        <v>0.5</v>
      </c>
      <c r="W32" s="25">
        <f t="shared" si="5"/>
        <v>40028.965</v>
      </c>
      <c r="X32" s="25">
        <v>30000</v>
      </c>
      <c r="Y32" s="25"/>
      <c r="Z32" s="19">
        <f t="shared" si="6"/>
        <v>30000</v>
      </c>
      <c r="AA32" s="27">
        <f t="shared" si="7"/>
        <v>0</v>
      </c>
      <c r="AB32" s="14"/>
      <c r="AC32" s="28"/>
    </row>
    <row r="33" s="1" customFormat="1" spans="1:29">
      <c r="A33" s="13">
        <v>29</v>
      </c>
      <c r="B33" s="14" t="s">
        <v>36</v>
      </c>
      <c r="C33" s="15" t="s">
        <v>91</v>
      </c>
      <c r="D33" s="16" t="s">
        <v>92</v>
      </c>
      <c r="E33" s="17">
        <v>80049.17</v>
      </c>
      <c r="F33" s="17">
        <v>0</v>
      </c>
      <c r="G33" s="17">
        <v>50000</v>
      </c>
      <c r="H33" s="17">
        <v>0</v>
      </c>
      <c r="I33" s="17">
        <v>0</v>
      </c>
      <c r="J33" s="17">
        <v>0</v>
      </c>
      <c r="K33" s="17">
        <v>30000</v>
      </c>
      <c r="L33" s="19">
        <f t="shared" si="4"/>
        <v>49.1699999999983</v>
      </c>
      <c r="M33" s="19">
        <v>8561.24</v>
      </c>
      <c r="N33" s="19">
        <f>L33+M33+O33+P33</f>
        <v>17926.27</v>
      </c>
      <c r="O33" s="19">
        <v>9315.86</v>
      </c>
      <c r="P33" s="19">
        <v>0</v>
      </c>
      <c r="Q33" s="19">
        <v>14573.47</v>
      </c>
      <c r="R33" s="19">
        <v>0</v>
      </c>
      <c r="S33" s="19">
        <v>8639.73</v>
      </c>
      <c r="T33" s="24"/>
      <c r="U33" s="24"/>
      <c r="V33" s="14">
        <v>0.8</v>
      </c>
      <c r="W33" s="25">
        <f t="shared" si="5"/>
        <v>14341.016</v>
      </c>
      <c r="X33" s="25">
        <v>10000</v>
      </c>
      <c r="Y33" s="25"/>
      <c r="Z33" s="19">
        <f t="shared" si="6"/>
        <v>10000</v>
      </c>
      <c r="AA33" s="27">
        <f t="shared" si="7"/>
        <v>0</v>
      </c>
      <c r="AB33" s="14"/>
      <c r="AC33" s="28"/>
    </row>
    <row r="34" s="1" customFormat="1" spans="1:29">
      <c r="A34" s="13">
        <v>30</v>
      </c>
      <c r="B34" s="14" t="s">
        <v>36</v>
      </c>
      <c r="C34" s="15" t="s">
        <v>93</v>
      </c>
      <c r="D34" s="16" t="s">
        <v>94</v>
      </c>
      <c r="E34" s="17">
        <v>57950.31</v>
      </c>
      <c r="F34" s="17">
        <v>0</v>
      </c>
      <c r="G34" s="17">
        <v>0</v>
      </c>
      <c r="H34" s="17">
        <v>30000</v>
      </c>
      <c r="I34" s="17">
        <v>0</v>
      </c>
      <c r="J34" s="17">
        <v>0</v>
      </c>
      <c r="K34" s="17">
        <v>20000</v>
      </c>
      <c r="L34" s="19">
        <f t="shared" si="4"/>
        <v>7950.31</v>
      </c>
      <c r="M34" s="19">
        <v>11681.36</v>
      </c>
      <c r="N34" s="19">
        <f>L34+M34</f>
        <v>19631.67</v>
      </c>
      <c r="O34" s="19">
        <v>10251.94</v>
      </c>
      <c r="P34" s="19">
        <v>4978.69</v>
      </c>
      <c r="Q34" s="19">
        <v>5910.41</v>
      </c>
      <c r="R34" s="19">
        <v>5852.59</v>
      </c>
      <c r="S34" s="19">
        <v>0</v>
      </c>
      <c r="T34" s="24"/>
      <c r="U34" s="24"/>
      <c r="V34" s="14">
        <v>0.8</v>
      </c>
      <c r="W34" s="25">
        <f t="shared" si="5"/>
        <v>15705.336</v>
      </c>
      <c r="X34" s="25">
        <v>30000</v>
      </c>
      <c r="Y34" s="25"/>
      <c r="Z34" s="19">
        <f t="shared" si="6"/>
        <v>30000</v>
      </c>
      <c r="AA34" s="27">
        <f t="shared" si="7"/>
        <v>0</v>
      </c>
      <c r="AB34" s="14"/>
      <c r="AC34" s="28"/>
    </row>
    <row r="35" s="1" customFormat="1" spans="1:29">
      <c r="A35" s="13">
        <v>31</v>
      </c>
      <c r="B35" s="14" t="s">
        <v>95</v>
      </c>
      <c r="C35" s="15">
        <v>997</v>
      </c>
      <c r="D35" s="34" t="s">
        <v>96</v>
      </c>
      <c r="E35" s="17">
        <v>184825.74</v>
      </c>
      <c r="F35" s="17">
        <v>0</v>
      </c>
      <c r="G35" s="17">
        <v>100000</v>
      </c>
      <c r="H35" s="17">
        <v>50000</v>
      </c>
      <c r="I35" s="17">
        <v>0</v>
      </c>
      <c r="J35" s="17">
        <v>0</v>
      </c>
      <c r="K35" s="17">
        <v>20000</v>
      </c>
      <c r="L35" s="19">
        <f>E35-F35-G35-H35-I35-J35-K35</f>
        <v>14825.74</v>
      </c>
      <c r="M35" s="19">
        <v>0</v>
      </c>
      <c r="N35" s="19">
        <f>L35+M35</f>
        <v>14825.74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24"/>
      <c r="U35" s="24"/>
      <c r="V35" s="14">
        <v>0.8</v>
      </c>
      <c r="W35" s="25">
        <f>N35*V35</f>
        <v>11860.592</v>
      </c>
      <c r="X35" s="25">
        <v>25000</v>
      </c>
      <c r="Y35" s="25"/>
      <c r="Z35" s="19">
        <f>X35-Y35</f>
        <v>25000</v>
      </c>
      <c r="AA35" s="27">
        <f>Y35/N35</f>
        <v>0</v>
      </c>
      <c r="AB35" s="14"/>
      <c r="AC35" s="29"/>
    </row>
    <row r="36" s="1" customFormat="1" spans="1:29">
      <c r="A36" s="13">
        <v>32</v>
      </c>
      <c r="B36" s="14" t="s">
        <v>36</v>
      </c>
      <c r="C36" s="15" t="s">
        <v>97</v>
      </c>
      <c r="D36" s="16" t="s">
        <v>98</v>
      </c>
      <c r="E36" s="17">
        <v>71263.54</v>
      </c>
      <c r="F36" s="17">
        <v>0</v>
      </c>
      <c r="G36" s="17">
        <v>0</v>
      </c>
      <c r="H36" s="17">
        <v>20000</v>
      </c>
      <c r="I36" s="17">
        <v>0</v>
      </c>
      <c r="J36" s="17">
        <v>20000</v>
      </c>
      <c r="K36" s="17">
        <v>0</v>
      </c>
      <c r="L36" s="19">
        <f>E36-F36-G36-H36-I36-J36-K36</f>
        <v>31263.54</v>
      </c>
      <c r="M36" s="19">
        <v>0</v>
      </c>
      <c r="N36" s="19">
        <f>L36+M36</f>
        <v>31263.54</v>
      </c>
      <c r="O36" s="19">
        <v>0</v>
      </c>
      <c r="P36" s="19">
        <v>0</v>
      </c>
      <c r="Q36" s="19">
        <v>0</v>
      </c>
      <c r="R36" s="19">
        <v>25070.83</v>
      </c>
      <c r="S36" s="19">
        <v>0</v>
      </c>
      <c r="T36" s="24"/>
      <c r="U36" s="24"/>
      <c r="V36" s="14">
        <v>0.5</v>
      </c>
      <c r="W36" s="25">
        <f>N36*V36</f>
        <v>15631.77</v>
      </c>
      <c r="X36" s="25">
        <v>15000</v>
      </c>
      <c r="Y36" s="25"/>
      <c r="Z36" s="19">
        <f>X36-Y36</f>
        <v>15000</v>
      </c>
      <c r="AA36" s="27">
        <f>Y36/N36</f>
        <v>0</v>
      </c>
      <c r="AB36" s="14"/>
      <c r="AC36" s="28"/>
    </row>
    <row r="37" s="1" customFormat="1" spans="1:29">
      <c r="A37" s="13">
        <v>33</v>
      </c>
      <c r="B37" s="14" t="s">
        <v>36</v>
      </c>
      <c r="C37" s="15">
        <v>839</v>
      </c>
      <c r="D37" s="16" t="s">
        <v>99</v>
      </c>
      <c r="E37" s="17">
        <v>48025.26</v>
      </c>
      <c r="F37" s="17">
        <v>0</v>
      </c>
      <c r="G37" s="17">
        <v>30000</v>
      </c>
      <c r="H37" s="17">
        <v>0</v>
      </c>
      <c r="I37" s="17">
        <v>0</v>
      </c>
      <c r="J37" s="17">
        <v>10000</v>
      </c>
      <c r="K37" s="17">
        <v>0</v>
      </c>
      <c r="L37" s="19">
        <f>E37-F37-G37-H37-I37-J37-K37</f>
        <v>8025.26</v>
      </c>
      <c r="M37" s="19">
        <v>0</v>
      </c>
      <c r="N37" s="19">
        <f>L37+M37+O37+P37</f>
        <v>24793.82</v>
      </c>
      <c r="O37" s="19">
        <v>8939.35</v>
      </c>
      <c r="P37" s="19">
        <v>7829.21</v>
      </c>
      <c r="Q37" s="19">
        <v>0</v>
      </c>
      <c r="R37" s="19">
        <v>0</v>
      </c>
      <c r="S37" s="19">
        <v>11890.62</v>
      </c>
      <c r="T37" s="24"/>
      <c r="U37" s="24"/>
      <c r="V37" s="14">
        <v>1</v>
      </c>
      <c r="W37" s="25">
        <f>N37*V37</f>
        <v>24793.82</v>
      </c>
      <c r="X37" s="25">
        <v>20000</v>
      </c>
      <c r="Y37" s="25"/>
      <c r="Z37" s="19">
        <f>X37-Y37</f>
        <v>20000</v>
      </c>
      <c r="AA37" s="27">
        <f>Y37/N37</f>
        <v>0</v>
      </c>
      <c r="AB37" s="14"/>
      <c r="AC37" s="28"/>
    </row>
    <row r="38" s="1" customFormat="1" spans="1:29">
      <c r="A38" s="13">
        <v>34</v>
      </c>
      <c r="B38" s="14" t="s">
        <v>33</v>
      </c>
      <c r="C38" s="15" t="s">
        <v>100</v>
      </c>
      <c r="D38" s="16" t="s">
        <v>101</v>
      </c>
      <c r="E38" s="17">
        <v>184819.5</v>
      </c>
      <c r="F38" s="17">
        <v>100000</v>
      </c>
      <c r="G38" s="17">
        <v>0</v>
      </c>
      <c r="H38" s="17">
        <v>100000</v>
      </c>
      <c r="I38" s="17">
        <v>0</v>
      </c>
      <c r="J38" s="17">
        <v>0</v>
      </c>
      <c r="K38" s="17">
        <v>30000</v>
      </c>
      <c r="L38" s="19">
        <f>E38-F38-G38-H38-I38-J38-K38</f>
        <v>-45180.5</v>
      </c>
      <c r="M38" s="19">
        <v>19978.4</v>
      </c>
      <c r="N38" s="19">
        <f>L38+M38+O38+P38+Q38</f>
        <v>50269.58</v>
      </c>
      <c r="O38" s="19">
        <v>23584.9</v>
      </c>
      <c r="P38" s="19">
        <v>51886.78</v>
      </c>
      <c r="Q38" s="19">
        <v>0</v>
      </c>
      <c r="R38" s="19">
        <v>28301.88</v>
      </c>
      <c r="S38" s="19">
        <v>0</v>
      </c>
      <c r="T38" s="24"/>
      <c r="U38" s="24"/>
      <c r="V38" s="14">
        <v>0.9</v>
      </c>
      <c r="W38" s="25">
        <f>N38*V38</f>
        <v>45242.622</v>
      </c>
      <c r="X38" s="25">
        <v>40000</v>
      </c>
      <c r="Y38" s="25"/>
      <c r="Z38" s="19">
        <f>X38-Y38</f>
        <v>40000</v>
      </c>
      <c r="AA38" s="27">
        <f>Y38/N38</f>
        <v>0</v>
      </c>
      <c r="AB38" s="14"/>
      <c r="AC38" s="28"/>
    </row>
    <row r="39" s="2" customFormat="1" spans="1:29">
      <c r="A39" s="13">
        <v>35</v>
      </c>
      <c r="B39" s="14" t="s">
        <v>46</v>
      </c>
      <c r="C39" s="15" t="s">
        <v>102</v>
      </c>
      <c r="D39" s="16" t="s">
        <v>103</v>
      </c>
      <c r="E39" s="17">
        <v>0</v>
      </c>
      <c r="F39" s="17">
        <v>0</v>
      </c>
      <c r="G39" s="17">
        <v>0</v>
      </c>
      <c r="H39" s="17">
        <v>0</v>
      </c>
      <c r="I39" s="17">
        <v>3990</v>
      </c>
      <c r="J39" s="17">
        <v>6840</v>
      </c>
      <c r="K39" s="17">
        <v>0</v>
      </c>
      <c r="L39" s="19">
        <f>E39-F39-G39-H39-I39-J39-K39</f>
        <v>-10830</v>
      </c>
      <c r="M39" s="19">
        <v>0</v>
      </c>
      <c r="N39" s="19">
        <f>L39+M39+O39+P39+Q39+R39</f>
        <v>5700</v>
      </c>
      <c r="O39" s="19">
        <v>0</v>
      </c>
      <c r="P39" s="19">
        <v>5700</v>
      </c>
      <c r="Q39" s="19">
        <v>3990</v>
      </c>
      <c r="R39" s="19">
        <v>6840</v>
      </c>
      <c r="S39" s="19">
        <v>5700</v>
      </c>
      <c r="T39" s="26"/>
      <c r="U39" s="26"/>
      <c r="V39" s="14">
        <v>1</v>
      </c>
      <c r="W39" s="25">
        <f>N39*V39</f>
        <v>5700</v>
      </c>
      <c r="X39" s="25">
        <v>5700</v>
      </c>
      <c r="Y39" s="26"/>
      <c r="Z39" s="19">
        <f>X39-Y39</f>
        <v>5700</v>
      </c>
      <c r="AA39" s="27">
        <f>Y39/N39</f>
        <v>0</v>
      </c>
      <c r="AB39" s="26"/>
      <c r="AC39" s="30"/>
    </row>
    <row r="40" s="2" customFormat="1" spans="1:29">
      <c r="A40" s="13">
        <v>36</v>
      </c>
      <c r="B40" s="14" t="s">
        <v>33</v>
      </c>
      <c r="C40" s="15" t="s">
        <v>104</v>
      </c>
      <c r="D40" s="16" t="s">
        <v>105</v>
      </c>
      <c r="E40" s="17">
        <v>38630.12</v>
      </c>
      <c r="F40" s="17">
        <v>0</v>
      </c>
      <c r="G40" s="17">
        <v>38630.12</v>
      </c>
      <c r="H40" s="17">
        <v>0</v>
      </c>
      <c r="I40" s="17">
        <v>11158.53</v>
      </c>
      <c r="J40" s="17">
        <v>0</v>
      </c>
      <c r="K40" s="17">
        <v>1394.82</v>
      </c>
      <c r="L40" s="19">
        <f>E40-F40-G40-H40-I40-J40-K40</f>
        <v>-12553.35</v>
      </c>
      <c r="M40" s="19">
        <v>0</v>
      </c>
      <c r="N40" s="19">
        <f>L40+M40+O40+P40+Q40+R40</f>
        <v>9763.71</v>
      </c>
      <c r="O40" s="19">
        <v>11158.53</v>
      </c>
      <c r="P40" s="19">
        <v>0</v>
      </c>
      <c r="Q40" s="19">
        <v>1394.82</v>
      </c>
      <c r="R40" s="19">
        <v>9763.71</v>
      </c>
      <c r="S40" s="19">
        <v>0</v>
      </c>
      <c r="T40" s="24"/>
      <c r="U40" s="24"/>
      <c r="V40" s="14">
        <v>1</v>
      </c>
      <c r="W40" s="25">
        <f>N40*V40</f>
        <v>9763.71</v>
      </c>
      <c r="X40" s="25">
        <v>9763.71</v>
      </c>
      <c r="Y40" s="25"/>
      <c r="Z40" s="19">
        <f>X40-Y40</f>
        <v>9763.71</v>
      </c>
      <c r="AA40" s="27">
        <f>Y40/N40</f>
        <v>0</v>
      </c>
      <c r="AB40" s="14"/>
      <c r="AC40" s="29"/>
    </row>
    <row r="41" s="2" customFormat="1" spans="1:29">
      <c r="A41" s="13">
        <v>37</v>
      </c>
      <c r="B41" s="14" t="s">
        <v>106</v>
      </c>
      <c r="C41" s="15" t="s">
        <v>107</v>
      </c>
      <c r="D41" s="16" t="s">
        <v>108</v>
      </c>
      <c r="E41" s="17">
        <v>6600</v>
      </c>
      <c r="F41" s="17">
        <v>6900</v>
      </c>
      <c r="G41" s="17">
        <v>0</v>
      </c>
      <c r="H41" s="17">
        <v>0</v>
      </c>
      <c r="I41" s="17">
        <v>19080</v>
      </c>
      <c r="J41" s="17">
        <v>0</v>
      </c>
      <c r="K41" s="17">
        <v>0</v>
      </c>
      <c r="L41" s="19">
        <f>E41-F41-G41-H41-I41-J41-K41</f>
        <v>-19380</v>
      </c>
      <c r="M41" s="19">
        <v>10980</v>
      </c>
      <c r="N41" s="19">
        <f>L41+M41+O41+P41</f>
        <v>6876</v>
      </c>
      <c r="O41" s="19">
        <v>15276</v>
      </c>
      <c r="P41" s="19">
        <v>0</v>
      </c>
      <c r="Q41" s="19">
        <v>8400</v>
      </c>
      <c r="R41" s="19">
        <v>0</v>
      </c>
      <c r="S41" s="19">
        <v>0</v>
      </c>
      <c r="T41" s="26"/>
      <c r="U41" s="26"/>
      <c r="V41" s="14">
        <v>1</v>
      </c>
      <c r="W41" s="25">
        <f>N41*V41</f>
        <v>6876</v>
      </c>
      <c r="X41" s="25">
        <v>6876</v>
      </c>
      <c r="Y41" s="26"/>
      <c r="Z41" s="19">
        <f>X41-Y41</f>
        <v>6876</v>
      </c>
      <c r="AA41" s="27">
        <f>Y41/N41</f>
        <v>0</v>
      </c>
      <c r="AB41" s="26"/>
      <c r="AC41" s="28"/>
    </row>
    <row r="42" s="1" customFormat="1" spans="1:29">
      <c r="A42" s="13">
        <v>38</v>
      </c>
      <c r="B42" s="14" t="s">
        <v>33</v>
      </c>
      <c r="C42" s="15">
        <v>1207</v>
      </c>
      <c r="D42" s="34" t="s">
        <v>109</v>
      </c>
      <c r="E42" s="17">
        <v>11175.7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f>E42-F42-G42-H42-I42-J42-K42</f>
        <v>11175.7</v>
      </c>
      <c r="M42" s="19">
        <v>24295</v>
      </c>
      <c r="N42" s="19">
        <f>L42+M42</f>
        <v>35470.7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26"/>
      <c r="U42" s="26"/>
      <c r="V42" s="14">
        <v>1</v>
      </c>
      <c r="W42" s="25">
        <f>N42*V42</f>
        <v>35470.7</v>
      </c>
      <c r="X42" s="25">
        <v>30000</v>
      </c>
      <c r="Y42" s="26"/>
      <c r="Z42" s="19">
        <f>X42-Y42</f>
        <v>30000</v>
      </c>
      <c r="AA42" s="27"/>
      <c r="AB42" s="26"/>
      <c r="AC42" s="28"/>
    </row>
    <row r="43" s="1" customFormat="1" spans="1:29">
      <c r="A43" s="13"/>
      <c r="B43" s="14"/>
      <c r="C43" s="15"/>
      <c r="D43" s="15" t="s">
        <v>20</v>
      </c>
      <c r="E43" s="20">
        <f>SUBTOTAL(9,E5:E42)</f>
        <v>20889762.6</v>
      </c>
      <c r="F43" s="20">
        <f t="shared" ref="F43:S43" si="8">SUBTOTAL(9,F5:F42)</f>
        <v>6934715.7</v>
      </c>
      <c r="G43" s="20">
        <f t="shared" si="8"/>
        <v>3431064.41</v>
      </c>
      <c r="H43" s="20">
        <f t="shared" si="8"/>
        <v>4619271.47</v>
      </c>
      <c r="I43" s="20">
        <f t="shared" si="8"/>
        <v>2709017.84</v>
      </c>
      <c r="J43" s="20">
        <f t="shared" si="8"/>
        <v>959725</v>
      </c>
      <c r="K43" s="20">
        <f t="shared" si="8"/>
        <v>2809805.33</v>
      </c>
      <c r="L43" s="20">
        <f t="shared" si="8"/>
        <v>-573837.15</v>
      </c>
      <c r="M43" s="20">
        <f t="shared" si="8"/>
        <v>3732213.59</v>
      </c>
      <c r="N43" s="20">
        <f t="shared" si="8"/>
        <v>7981026.9</v>
      </c>
      <c r="O43" s="20">
        <f t="shared" si="8"/>
        <v>3456363.74</v>
      </c>
      <c r="P43" s="20">
        <f t="shared" si="8"/>
        <v>2598441.04</v>
      </c>
      <c r="Q43" s="20">
        <f t="shared" si="8"/>
        <v>2715427.16</v>
      </c>
      <c r="R43" s="20">
        <f t="shared" si="8"/>
        <v>3252678.63</v>
      </c>
      <c r="S43" s="20">
        <f t="shared" si="8"/>
        <v>337431.93</v>
      </c>
      <c r="T43" s="20"/>
      <c r="U43" s="20"/>
      <c r="V43" s="20"/>
      <c r="W43" s="20">
        <f>SUBTOTAL(9,W5:W42)</f>
        <v>3731440.026</v>
      </c>
      <c r="X43" s="20">
        <f>SUBTOTAL(9,X5:X42)</f>
        <v>3280539.14</v>
      </c>
      <c r="Y43" s="20">
        <f>SUBTOTAL(9,Y5:Y42)</f>
        <v>0</v>
      </c>
      <c r="Z43" s="20">
        <f>SUBTOTAL(9,Z5:Z42)</f>
        <v>3280539.14</v>
      </c>
      <c r="AA43" s="20"/>
      <c r="AB43" s="31"/>
      <c r="AC43" s="32"/>
    </row>
    <row r="45" s="3" customFormat="1" spans="1:16">
      <c r="A45" s="3" t="s">
        <v>110</v>
      </c>
      <c r="D45" s="4"/>
      <c r="E45" s="3" t="s">
        <v>111</v>
      </c>
      <c r="H45" s="3" t="s">
        <v>112</v>
      </c>
      <c r="P45" s="3" t="s">
        <v>113</v>
      </c>
    </row>
  </sheetData>
  <autoFilter ref="A4:AC42">
    <sortState ref="A4:AC42">
      <sortCondition ref="X4:X82" descending="1"/>
    </sortState>
    <extLst/>
  </autoFilter>
  <mergeCells count="18">
    <mergeCell ref="A1:AB1"/>
    <mergeCell ref="L3:N3"/>
    <mergeCell ref="O3:S3"/>
    <mergeCell ref="T3:X3"/>
    <mergeCell ref="Y3:Z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A3:AA4"/>
    <mergeCell ref="AB3:AB4"/>
  </mergeCells>
  <pageMargins left="0.156944444444444" right="0.156944444444444" top="0.236111111111111" bottom="0.275" header="0.196527777777778" footer="0.118055555555556"/>
  <pageSetup paperSize="9" scale="5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guojianling</dc:creator>
  <cp:lastModifiedBy>Administrator</cp:lastModifiedBy>
  <dcterms:created xsi:type="dcterms:W3CDTF">2020-05-07T06:47:00Z</dcterms:created>
  <dcterms:modified xsi:type="dcterms:W3CDTF">2020-12-21T05:04:30Z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