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劳务费" sheetId="5" r:id="rId1"/>
    <sheet name="黄骅劳务" sheetId="3" state="hidden" r:id="rId2"/>
    <sheet name="扣款" sheetId="4" r:id="rId3"/>
  </sheets>
  <externalReferences>
    <externalReference r:id="rId4"/>
    <externalReference r:id="rId5"/>
    <externalReference r:id="rId6"/>
  </externalReferences>
  <definedNames>
    <definedName name="_xlnm._FilterDatabase" localSheetId="1" hidden="1">黄骅劳务!$A$1:$U$48</definedName>
    <definedName name="_xlnm.Print_Titles" localSheetId="1">黄骅劳务!$1:$2</definedName>
    <definedName name="_xlnm._FilterDatabase" localSheetId="0" hidden="1">劳务费!$A$1:$O$74</definedName>
    <definedName name="_xlnm.Print_Area" localSheetId="0">劳务费!$A$1:$O$78</definedName>
    <definedName name="_xlnm.Print_Titles" localSheetId="0">劳务费!$2:$2</definedName>
  </definedNames>
  <calcPr calcId="144525"/>
</workbook>
</file>

<file path=xl/sharedStrings.xml><?xml version="1.0" encoding="utf-8"?>
<sst xmlns="http://schemas.openxmlformats.org/spreadsheetml/2006/main" count="386" uniqueCount="169">
  <si>
    <t>众智鑫成劳务公司2020年12月份工人工资</t>
  </si>
  <si>
    <t>序号</t>
  </si>
  <si>
    <t>车间</t>
  </si>
  <si>
    <t>姓名</t>
  </si>
  <si>
    <t>入职时间</t>
  </si>
  <si>
    <t>出勤天数</t>
  </si>
  <si>
    <t>总工时</t>
  </si>
  <si>
    <t>试用期工时</t>
  </si>
  <si>
    <t>盘点工时</t>
  </si>
  <si>
    <t>其他</t>
  </si>
  <si>
    <t>车间扣款</t>
  </si>
  <si>
    <t>工资</t>
  </si>
  <si>
    <t>饭补</t>
  </si>
  <si>
    <t>工资合计</t>
  </si>
  <si>
    <t>备注</t>
  </si>
  <si>
    <t>座椅事业部</t>
  </si>
  <si>
    <t>前工序</t>
  </si>
  <si>
    <t>王超</t>
  </si>
  <si>
    <t>2020-05-28</t>
  </si>
  <si>
    <t>周玉芝</t>
  </si>
  <si>
    <t>2020-12-08</t>
  </si>
  <si>
    <t>张福云</t>
  </si>
  <si>
    <t>2020-12-19</t>
  </si>
  <si>
    <t>焊接车间</t>
  </si>
  <si>
    <t>董凯燕</t>
  </si>
  <si>
    <t>2019-10-07</t>
  </si>
  <si>
    <t>朱希洪</t>
  </si>
  <si>
    <t>电泳车间</t>
  </si>
  <si>
    <t>孟祥亮</t>
  </si>
  <si>
    <t>2020-12-16</t>
  </si>
  <si>
    <t>座椅车间</t>
  </si>
  <si>
    <t>赵学亮</t>
  </si>
  <si>
    <t>2020-06-17</t>
  </si>
  <si>
    <t>田朝</t>
  </si>
  <si>
    <t>2020-06-24</t>
  </si>
  <si>
    <t>韩召水</t>
  </si>
  <si>
    <t>2020-10-16</t>
  </si>
  <si>
    <t>缝纫车间</t>
  </si>
  <si>
    <t>任苏玲</t>
  </si>
  <si>
    <t>2019-09-20</t>
  </si>
  <si>
    <t>彭洪香</t>
  </si>
  <si>
    <t>2019-10-04</t>
  </si>
  <si>
    <t>发泡车间</t>
  </si>
  <si>
    <t>田金梅</t>
  </si>
  <si>
    <t>2020-04-03</t>
  </si>
  <si>
    <t>崔宪晶</t>
  </si>
  <si>
    <t>2020-08-19</t>
  </si>
  <si>
    <t>何文皓</t>
  </si>
  <si>
    <t>2020-08-28</t>
  </si>
  <si>
    <t>魏福杰</t>
  </si>
  <si>
    <t>2020-03-12</t>
  </si>
  <si>
    <t>郑守佳</t>
  </si>
  <si>
    <t>2020-04-15</t>
  </si>
  <si>
    <t>于俊焕</t>
  </si>
  <si>
    <t>于海旺</t>
  </si>
  <si>
    <t>孙秋生</t>
  </si>
  <si>
    <t>2020-10-13</t>
  </si>
  <si>
    <t>陈英</t>
  </si>
  <si>
    <t>2020-10-26</t>
  </si>
  <si>
    <t>闫启</t>
  </si>
  <si>
    <t>赵花兰</t>
  </si>
  <si>
    <t>张余梅</t>
  </si>
  <si>
    <t>2020-11-05</t>
  </si>
  <si>
    <t>闫文昌</t>
  </si>
  <si>
    <t>2020-11-07</t>
  </si>
  <si>
    <t>胡占坤</t>
  </si>
  <si>
    <t>2020-11-12</t>
  </si>
  <si>
    <t>沈奥</t>
  </si>
  <si>
    <t>2020-11-17</t>
  </si>
  <si>
    <t>于相洋</t>
  </si>
  <si>
    <t>于杨鉴</t>
  </si>
  <si>
    <t>2020-11-20</t>
  </si>
  <si>
    <t>单宇</t>
  </si>
  <si>
    <t>张永健</t>
  </si>
  <si>
    <t>2020-11-25</t>
  </si>
  <si>
    <t>沈春宇</t>
  </si>
  <si>
    <t>2020-11-19</t>
  </si>
  <si>
    <t>王杰</t>
  </si>
  <si>
    <t>2020-12-02</t>
  </si>
  <si>
    <t>李红霞</t>
  </si>
  <si>
    <t>2020-12-03</t>
  </si>
  <si>
    <t>陈小岩</t>
  </si>
  <si>
    <t>补11月份差额</t>
  </si>
  <si>
    <t>王楠</t>
  </si>
  <si>
    <t>视觉事业部</t>
  </si>
  <si>
    <t>喷涂车间</t>
  </si>
  <si>
    <t>孟建军</t>
  </si>
  <si>
    <t>生产管理部</t>
  </si>
  <si>
    <t>吴洋</t>
  </si>
  <si>
    <t>吴杰伦</t>
  </si>
  <si>
    <t>胡小庆</t>
  </si>
  <si>
    <t>吴文涛</t>
  </si>
  <si>
    <t>齐英凯</t>
  </si>
  <si>
    <t>贾月兰</t>
  </si>
  <si>
    <t>-</t>
  </si>
  <si>
    <t>张玉鹏</t>
  </si>
  <si>
    <t>付荣温</t>
  </si>
  <si>
    <t>高海燕</t>
  </si>
  <si>
    <t>孙学琴</t>
  </si>
  <si>
    <t>曹宗云</t>
  </si>
  <si>
    <t>注塑车间</t>
  </si>
  <si>
    <t>范泽英</t>
  </si>
  <si>
    <t>白丽霞</t>
  </si>
  <si>
    <t>刘浩</t>
  </si>
  <si>
    <t>郭世鹏</t>
  </si>
  <si>
    <t>李青</t>
  </si>
  <si>
    <t>赵县夺</t>
  </si>
  <si>
    <t>赵甜玲</t>
  </si>
  <si>
    <t>冯亮</t>
  </si>
  <si>
    <t>刘俊新</t>
  </si>
  <si>
    <t>总装车间</t>
  </si>
  <si>
    <t>王彦华</t>
  </si>
  <si>
    <t>张俊霞</t>
  </si>
  <si>
    <t>赵斌1</t>
  </si>
  <si>
    <t>徐强强</t>
  </si>
  <si>
    <t>郭全震</t>
  </si>
  <si>
    <t>张广辉</t>
  </si>
  <si>
    <t>王驿</t>
  </si>
  <si>
    <t>田树治</t>
  </si>
  <si>
    <t>李江坤</t>
  </si>
  <si>
    <t>吕永昌</t>
  </si>
  <si>
    <t>王小龙</t>
  </si>
  <si>
    <t>李浩</t>
  </si>
  <si>
    <t>孔伟炬</t>
  </si>
  <si>
    <t>刘海婷</t>
  </si>
  <si>
    <t>姚秀玉</t>
  </si>
  <si>
    <t>张博翱</t>
  </si>
  <si>
    <t>车费补贴</t>
  </si>
  <si>
    <t>合计</t>
  </si>
  <si>
    <t>开票数</t>
  </si>
  <si>
    <t>说明：15天试用期工资为15/小时，转正之后18元/小时，整理现场、盘点等工时按照80%计算，饭补5元/天</t>
  </si>
  <si>
    <t>工种</t>
  </si>
  <si>
    <t>说明</t>
  </si>
  <si>
    <t>劳务工资</t>
  </si>
  <si>
    <t>座椅</t>
  </si>
  <si>
    <t>焊接2班</t>
  </si>
  <si>
    <t>丁兆洋</t>
  </si>
  <si>
    <t>许衍明</t>
  </si>
  <si>
    <t>组装2班</t>
  </si>
  <si>
    <t>组装工</t>
  </si>
  <si>
    <t>宋连俊</t>
  </si>
  <si>
    <t>庞其鑫</t>
  </si>
  <si>
    <t>缝纫</t>
  </si>
  <si>
    <t>发泡</t>
  </si>
  <si>
    <t>2020-10-20</t>
  </si>
  <si>
    <t>王磊</t>
  </si>
  <si>
    <t>李亚伦</t>
  </si>
  <si>
    <t>电泳</t>
  </si>
  <si>
    <t>程亚村</t>
  </si>
  <si>
    <t>编制：</t>
  </si>
  <si>
    <t>高福玲</t>
  </si>
  <si>
    <t>部长审核：</t>
  </si>
  <si>
    <t>异常情况</t>
  </si>
  <si>
    <t>扣款金额</t>
  </si>
  <si>
    <t>考勤异常</t>
  </si>
  <si>
    <t>12月28日未打上班卡</t>
  </si>
  <si>
    <t>12月24日未打下班卡</t>
  </si>
  <si>
    <t>宿舍卫生检查通报</t>
  </si>
  <si>
    <t>地面脏</t>
  </si>
  <si>
    <t>烟头、卫生差</t>
  </si>
  <si>
    <t>劳保扣款</t>
  </si>
  <si>
    <t>扣1套夏季工服、扣1套秋季工服</t>
  </si>
  <si>
    <t>通报</t>
  </si>
  <si>
    <t>擅自离岗考核通报</t>
  </si>
  <si>
    <t>视觉事业部奖惩明细</t>
  </si>
  <si>
    <t>夏季工服1套</t>
  </si>
  <si>
    <t>宿舍检查扣款</t>
  </si>
  <si>
    <t>夏季1套，秋季1套</t>
  </si>
  <si>
    <t>宿舍检查奖励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</si>
</sst>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yyyy\-mm\-dd"/>
  </numFmts>
  <fonts count="4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8"/>
      <name val="宋体"/>
      <charset val="134"/>
      <scheme val="minor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b/>
      <sz val="8"/>
      <name val="微软雅黑"/>
      <charset val="134"/>
    </font>
    <font>
      <sz val="8"/>
      <name val="微软雅黑"/>
      <charset val="134"/>
    </font>
    <font>
      <sz val="10"/>
      <name val="宋体"/>
      <charset val="134"/>
      <scheme val="minor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8"/>
      <color theme="1"/>
      <name val="微软雅黑"/>
      <charset val="134"/>
    </font>
    <font>
      <b/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7" fillId="2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1" fillId="15" borderId="11" applyNumberFormat="0" applyAlignment="0" applyProtection="0">
      <alignment vertical="center"/>
    </xf>
    <xf numFmtId="0" fontId="30" fillId="15" borderId="10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4" fontId="4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7754;&#26790;&#23068;\&#24037;&#36164;\2020\2020.12\&#37329;&#23646;&#20214;-12\&#28938;&#25509;&#36710;&#38388;&#21069;&#24037;&#24207;&#29677;&#32452;&#24037;&#36164;&#34920;12&#263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7754;&#26790;&#23068;\&#24037;&#36164;\2020\2020.12\&#24635;&#35013;&#21378;-12\&#24231;&#26885;12&#26376;&#24037;&#3616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7754;&#26790;&#23068;\&#24037;&#36164;\2020\2020.12\&#24635;&#35013;&#21378;-12\2020&#24180;%2012&#26376;&#21457;&#27873;&#24037;&#36164;&#34920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资表封面"/>
      <sheetName val="工资表"/>
    </sheetNames>
    <sheetDataSet>
      <sheetData sheetId="0"/>
      <sheetData sheetId="1">
        <row r="4">
          <cell r="B4" t="str">
            <v>王滨</v>
          </cell>
          <cell r="C4" t="str">
            <v>132930197803071815</v>
          </cell>
          <cell r="D4" t="str">
            <v>冲压工</v>
          </cell>
          <cell r="E4">
            <v>30</v>
          </cell>
          <cell r="F4">
            <v>272</v>
          </cell>
        </row>
        <row r="5">
          <cell r="B5" t="str">
            <v>董凤海</v>
          </cell>
          <cell r="C5" t="str">
            <v>232622197602272618</v>
          </cell>
          <cell r="D5" t="str">
            <v>级进模</v>
          </cell>
          <cell r="E5">
            <v>31</v>
          </cell>
          <cell r="F5">
            <v>360.5</v>
          </cell>
        </row>
        <row r="6">
          <cell r="B6" t="str">
            <v>高德彬</v>
          </cell>
        </row>
        <row r="6">
          <cell r="D6" t="str">
            <v>冲压工</v>
          </cell>
          <cell r="E6">
            <v>28</v>
          </cell>
          <cell r="F6">
            <v>308.5</v>
          </cell>
        </row>
        <row r="7">
          <cell r="B7" t="str">
            <v>范淑菁</v>
          </cell>
          <cell r="C7" t="str">
            <v>132930197411160923</v>
          </cell>
          <cell r="D7" t="str">
            <v>冲压工</v>
          </cell>
          <cell r="E7">
            <v>26.5</v>
          </cell>
          <cell r="F7">
            <v>289.5</v>
          </cell>
        </row>
        <row r="8">
          <cell r="B8" t="str">
            <v>白国振</v>
          </cell>
          <cell r="C8" t="str">
            <v>130983198605102217</v>
          </cell>
          <cell r="D8" t="str">
            <v>级进模</v>
          </cell>
          <cell r="E8">
            <v>30.5</v>
          </cell>
          <cell r="F8">
            <v>328.5</v>
          </cell>
        </row>
        <row r="9">
          <cell r="B9" t="str">
            <v>于正军</v>
          </cell>
          <cell r="C9" t="str">
            <v>132930197707191817</v>
          </cell>
          <cell r="D9" t="str">
            <v>临时带班</v>
          </cell>
          <cell r="E9">
            <v>26</v>
          </cell>
          <cell r="F9">
            <v>286</v>
          </cell>
        </row>
        <row r="10">
          <cell r="B10" t="str">
            <v>梁国敏</v>
          </cell>
          <cell r="C10" t="str">
            <v>132930198203022838</v>
          </cell>
          <cell r="D10" t="str">
            <v>冲压工</v>
          </cell>
          <cell r="E10">
            <v>30</v>
          </cell>
          <cell r="F10">
            <v>336.5</v>
          </cell>
        </row>
        <row r="11">
          <cell r="B11" t="str">
            <v>赵世敏</v>
          </cell>
          <cell r="C11" t="str">
            <v>1329197802073434</v>
          </cell>
          <cell r="D11" t="str">
            <v>冲压工</v>
          </cell>
          <cell r="E11">
            <v>27.5</v>
          </cell>
          <cell r="F11">
            <v>261</v>
          </cell>
        </row>
        <row r="12">
          <cell r="B12" t="str">
            <v>王建国</v>
          </cell>
          <cell r="C12" t="str">
            <v>13092419821294216</v>
          </cell>
          <cell r="D12" t="str">
            <v>连续模</v>
          </cell>
          <cell r="E12">
            <v>30</v>
          </cell>
          <cell r="F12">
            <v>338.5</v>
          </cell>
        </row>
        <row r="13">
          <cell r="B13" t="str">
            <v>崔永文</v>
          </cell>
          <cell r="C13" t="str">
            <v>132930199410102835</v>
          </cell>
          <cell r="D13" t="str">
            <v>冲压工</v>
          </cell>
          <cell r="E13">
            <v>27</v>
          </cell>
          <cell r="F13">
            <v>328</v>
          </cell>
        </row>
        <row r="14">
          <cell r="B14" t="str">
            <v>施立华</v>
          </cell>
        </row>
        <row r="14">
          <cell r="D14" t="str">
            <v>辅工</v>
          </cell>
          <cell r="E14">
            <v>27</v>
          </cell>
          <cell r="F14">
            <v>298</v>
          </cell>
        </row>
        <row r="15">
          <cell r="B15" t="str">
            <v>张强</v>
          </cell>
        </row>
        <row r="15">
          <cell r="D15" t="str">
            <v>辅工</v>
          </cell>
          <cell r="E15">
            <v>26</v>
          </cell>
          <cell r="F15">
            <v>307.5</v>
          </cell>
        </row>
        <row r="16">
          <cell r="B16" t="str">
            <v>王祥</v>
          </cell>
          <cell r="C16" t="str">
            <v>130983199302141619</v>
          </cell>
          <cell r="D16" t="str">
            <v>辅工</v>
          </cell>
          <cell r="E16">
            <v>29</v>
          </cell>
          <cell r="F16">
            <v>302.5</v>
          </cell>
        </row>
        <row r="17">
          <cell r="B17" t="str">
            <v>王超</v>
          </cell>
        </row>
        <row r="17">
          <cell r="D17" t="str">
            <v>辅工</v>
          </cell>
          <cell r="E17">
            <v>26.5</v>
          </cell>
          <cell r="F17">
            <v>310</v>
          </cell>
        </row>
        <row r="18">
          <cell r="B18" t="str">
            <v>张喜兰</v>
          </cell>
          <cell r="C18" t="str">
            <v>23230119850428462X</v>
          </cell>
          <cell r="D18" t="str">
            <v>辅工</v>
          </cell>
          <cell r="E18">
            <v>23</v>
          </cell>
          <cell r="F18">
            <v>254</v>
          </cell>
        </row>
        <row r="19">
          <cell r="B19" t="str">
            <v>高振岗</v>
          </cell>
        </row>
        <row r="19">
          <cell r="D19" t="str">
            <v>辅工</v>
          </cell>
          <cell r="E19">
            <v>31</v>
          </cell>
          <cell r="F19">
            <v>354</v>
          </cell>
        </row>
        <row r="20">
          <cell r="B20" t="str">
            <v>孙金泰</v>
          </cell>
        </row>
        <row r="20">
          <cell r="D20" t="str">
            <v>辅工</v>
          </cell>
          <cell r="E20">
            <v>15</v>
          </cell>
          <cell r="F20">
            <v>144.5</v>
          </cell>
        </row>
        <row r="21">
          <cell r="B21" t="str">
            <v>周玉芝</v>
          </cell>
        </row>
        <row r="21">
          <cell r="D21" t="str">
            <v>辅工</v>
          </cell>
          <cell r="E21">
            <v>23</v>
          </cell>
          <cell r="F21">
            <v>228.5</v>
          </cell>
        </row>
        <row r="22">
          <cell r="B22" t="str">
            <v>刘淑双</v>
          </cell>
        </row>
        <row r="22">
          <cell r="D22" t="str">
            <v>辅工</v>
          </cell>
          <cell r="E22">
            <v>31</v>
          </cell>
          <cell r="F22">
            <v>277</v>
          </cell>
        </row>
        <row r="23">
          <cell r="B23" t="str">
            <v>易春凤</v>
          </cell>
        </row>
        <row r="23">
          <cell r="D23" t="str">
            <v>辅工</v>
          </cell>
          <cell r="E23">
            <v>27</v>
          </cell>
          <cell r="F23">
            <v>245</v>
          </cell>
        </row>
        <row r="24">
          <cell r="B24" t="str">
            <v>程从达</v>
          </cell>
        </row>
        <row r="24">
          <cell r="D24" t="str">
            <v>辅工</v>
          </cell>
          <cell r="E24">
            <v>9</v>
          </cell>
          <cell r="F24">
            <v>93.5</v>
          </cell>
        </row>
        <row r="25">
          <cell r="B25" t="str">
            <v>蔡华星</v>
          </cell>
        </row>
        <row r="25">
          <cell r="D25" t="str">
            <v>辅工</v>
          </cell>
          <cell r="E25">
            <v>9</v>
          </cell>
          <cell r="F25">
            <v>87.5</v>
          </cell>
        </row>
        <row r="26">
          <cell r="B26" t="str">
            <v>张福云</v>
          </cell>
        </row>
        <row r="26">
          <cell r="D26" t="str">
            <v>辅工</v>
          </cell>
          <cell r="E26">
            <v>12</v>
          </cell>
          <cell r="F26">
            <v>116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0.12月封面"/>
      <sheetName val="2020.12月工资表"/>
    </sheetNames>
    <sheetDataSet>
      <sheetData sheetId="0"/>
      <sheetData sheetId="1">
        <row r="57">
          <cell r="A57" t="str">
            <v>田朝</v>
          </cell>
        </row>
        <row r="57">
          <cell r="D57">
            <v>28</v>
          </cell>
        </row>
        <row r="57">
          <cell r="F57">
            <v>298.5</v>
          </cell>
        </row>
        <row r="58">
          <cell r="A58" t="str">
            <v>陈少杰</v>
          </cell>
        </row>
        <row r="58">
          <cell r="D58">
            <v>26</v>
          </cell>
        </row>
        <row r="58">
          <cell r="F58">
            <v>277.5</v>
          </cell>
        </row>
        <row r="59">
          <cell r="A59" t="str">
            <v>李冉</v>
          </cell>
        </row>
        <row r="59">
          <cell r="D59">
            <v>25.5</v>
          </cell>
        </row>
        <row r="59">
          <cell r="F59">
            <v>277.5</v>
          </cell>
        </row>
        <row r="60">
          <cell r="A60" t="str">
            <v>腾程程</v>
          </cell>
        </row>
        <row r="60">
          <cell r="D60">
            <v>25</v>
          </cell>
        </row>
        <row r="60">
          <cell r="F60">
            <v>276</v>
          </cell>
        </row>
        <row r="61">
          <cell r="A61" t="str">
            <v>张学建</v>
          </cell>
        </row>
        <row r="61">
          <cell r="D61">
            <v>28</v>
          </cell>
        </row>
        <row r="61">
          <cell r="F61">
            <v>305</v>
          </cell>
        </row>
        <row r="62">
          <cell r="A62" t="str">
            <v>韩召水</v>
          </cell>
        </row>
        <row r="62">
          <cell r="D62">
            <v>16.5</v>
          </cell>
        </row>
        <row r="62">
          <cell r="F62">
            <v>169.5</v>
          </cell>
        </row>
        <row r="63">
          <cell r="A63" t="str">
            <v>王悦丞</v>
          </cell>
        </row>
        <row r="63">
          <cell r="D63">
            <v>28</v>
          </cell>
        </row>
        <row r="63">
          <cell r="F63">
            <v>294</v>
          </cell>
        </row>
        <row r="64">
          <cell r="A64" t="str">
            <v>张福臣</v>
          </cell>
        </row>
        <row r="64">
          <cell r="D64">
            <v>16</v>
          </cell>
        </row>
        <row r="64">
          <cell r="F64">
            <v>196.5</v>
          </cell>
        </row>
        <row r="65">
          <cell r="A65" t="str">
            <v>梁旭</v>
          </cell>
        </row>
        <row r="65">
          <cell r="D65">
            <v>1</v>
          </cell>
        </row>
        <row r="65">
          <cell r="F65">
            <v>8.5</v>
          </cell>
        </row>
        <row r="66">
          <cell r="A66" t="str">
            <v>刘树彬</v>
          </cell>
        </row>
        <row r="66">
          <cell r="D66">
            <v>23.5</v>
          </cell>
        </row>
        <row r="66">
          <cell r="F66">
            <v>248.5</v>
          </cell>
        </row>
        <row r="67">
          <cell r="A67" t="str">
            <v>杨希动</v>
          </cell>
        </row>
        <row r="67">
          <cell r="D67">
            <v>28.5</v>
          </cell>
        </row>
        <row r="67">
          <cell r="F67">
            <v>328.5</v>
          </cell>
        </row>
        <row r="68">
          <cell r="A68" t="str">
            <v>赵学亮</v>
          </cell>
        </row>
        <row r="68">
          <cell r="D68">
            <v>17</v>
          </cell>
        </row>
        <row r="68">
          <cell r="F68">
            <v>178.5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发泡车间12月工资表封面"/>
      <sheetName val="发泡车间12月工资表"/>
      <sheetName val="Sheet1"/>
    </sheetNames>
    <sheetDataSet>
      <sheetData sheetId="0"/>
      <sheetData sheetId="1">
        <row r="3">
          <cell r="A3" t="str">
            <v>唐崇涛</v>
          </cell>
        </row>
        <row r="3">
          <cell r="C3" t="str">
            <v>模具</v>
          </cell>
          <cell r="D3">
            <v>31</v>
          </cell>
        </row>
        <row r="3">
          <cell r="F3">
            <v>336</v>
          </cell>
        </row>
        <row r="4">
          <cell r="A4" t="str">
            <v>刘迎涛</v>
          </cell>
        </row>
        <row r="4">
          <cell r="C4" t="str">
            <v>操作工</v>
          </cell>
          <cell r="D4">
            <v>26.5</v>
          </cell>
        </row>
        <row r="4">
          <cell r="F4">
            <v>296</v>
          </cell>
        </row>
        <row r="5">
          <cell r="A5" t="str">
            <v>张福山</v>
          </cell>
        </row>
        <row r="5">
          <cell r="C5" t="str">
            <v>操作工</v>
          </cell>
          <cell r="D5">
            <v>27.5</v>
          </cell>
        </row>
        <row r="5">
          <cell r="F5">
            <v>297</v>
          </cell>
        </row>
        <row r="6">
          <cell r="A6" t="str">
            <v>张云峰</v>
          </cell>
        </row>
        <row r="6">
          <cell r="C6" t="str">
            <v>操作工</v>
          </cell>
          <cell r="D6">
            <v>27</v>
          </cell>
        </row>
        <row r="6">
          <cell r="F6">
            <v>311</v>
          </cell>
        </row>
        <row r="7">
          <cell r="A7" t="str">
            <v>于红艳</v>
          </cell>
        </row>
        <row r="7">
          <cell r="C7" t="str">
            <v>操作工</v>
          </cell>
          <cell r="D7">
            <v>28.5</v>
          </cell>
        </row>
        <row r="7">
          <cell r="F7">
            <v>305.5</v>
          </cell>
        </row>
        <row r="8">
          <cell r="A8" t="str">
            <v>王风香</v>
          </cell>
        </row>
        <row r="8">
          <cell r="C8" t="str">
            <v>操作工</v>
          </cell>
          <cell r="D8">
            <v>25.5</v>
          </cell>
        </row>
        <row r="8">
          <cell r="F8">
            <v>269.5</v>
          </cell>
        </row>
        <row r="9">
          <cell r="A9" t="str">
            <v>刘海霞</v>
          </cell>
        </row>
        <row r="9">
          <cell r="C9" t="str">
            <v>操作工</v>
          </cell>
          <cell r="D9">
            <v>24.5</v>
          </cell>
        </row>
        <row r="9">
          <cell r="F9">
            <v>269</v>
          </cell>
        </row>
        <row r="10">
          <cell r="A10" t="str">
            <v>徐萌</v>
          </cell>
        </row>
        <row r="10">
          <cell r="C10" t="str">
            <v>操作工</v>
          </cell>
          <cell r="D10">
            <v>24</v>
          </cell>
        </row>
        <row r="10">
          <cell r="F10">
            <v>251</v>
          </cell>
        </row>
        <row r="11">
          <cell r="A11" t="str">
            <v>于相洋</v>
          </cell>
        </row>
        <row r="11">
          <cell r="C11" t="str">
            <v>操作工</v>
          </cell>
          <cell r="D11">
            <v>24.5</v>
          </cell>
        </row>
        <row r="11">
          <cell r="F11">
            <v>259.5</v>
          </cell>
        </row>
        <row r="12">
          <cell r="A12" t="str">
            <v>田金梅</v>
          </cell>
        </row>
        <row r="12">
          <cell r="C12" t="str">
            <v>操作工</v>
          </cell>
          <cell r="D12">
            <v>28</v>
          </cell>
        </row>
        <row r="12">
          <cell r="F12">
            <v>304.5</v>
          </cell>
        </row>
        <row r="13">
          <cell r="A13" t="str">
            <v>崔宪晶</v>
          </cell>
        </row>
        <row r="13">
          <cell r="C13" t="str">
            <v>操作工</v>
          </cell>
          <cell r="D13">
            <v>28.5</v>
          </cell>
        </row>
        <row r="13">
          <cell r="F13">
            <v>309</v>
          </cell>
        </row>
        <row r="14">
          <cell r="A14" t="str">
            <v>何文浩</v>
          </cell>
        </row>
        <row r="14">
          <cell r="C14" t="str">
            <v>操作工</v>
          </cell>
          <cell r="D14">
            <v>26</v>
          </cell>
        </row>
        <row r="14">
          <cell r="F14">
            <v>272.5</v>
          </cell>
        </row>
        <row r="15">
          <cell r="A15" t="str">
            <v>魏福杰</v>
          </cell>
        </row>
        <row r="15">
          <cell r="C15" t="str">
            <v>操作工</v>
          </cell>
          <cell r="D15">
            <v>25.5</v>
          </cell>
        </row>
        <row r="15">
          <cell r="F15">
            <v>273</v>
          </cell>
        </row>
        <row r="16">
          <cell r="A16" t="str">
            <v>于海旺</v>
          </cell>
        </row>
        <row r="16">
          <cell r="C16" t="str">
            <v>操作工</v>
          </cell>
          <cell r="D16">
            <v>27.5</v>
          </cell>
        </row>
        <row r="16">
          <cell r="F16">
            <v>294.5</v>
          </cell>
        </row>
        <row r="17">
          <cell r="A17" t="str">
            <v>李淑芳</v>
          </cell>
        </row>
        <row r="17">
          <cell r="C17" t="str">
            <v>操作工</v>
          </cell>
          <cell r="D17">
            <v>30</v>
          </cell>
        </row>
        <row r="17">
          <cell r="F17">
            <v>331</v>
          </cell>
        </row>
        <row r="18">
          <cell r="A18" t="str">
            <v>沈奥</v>
          </cell>
        </row>
        <row r="18">
          <cell r="C18" t="str">
            <v>操作工</v>
          </cell>
          <cell r="D18">
            <v>26.5</v>
          </cell>
        </row>
        <row r="18">
          <cell r="F18">
            <v>289</v>
          </cell>
        </row>
        <row r="19">
          <cell r="A19" t="str">
            <v>郑守佳</v>
          </cell>
        </row>
        <row r="19">
          <cell r="C19" t="str">
            <v>操作工</v>
          </cell>
          <cell r="D19">
            <v>26.5</v>
          </cell>
        </row>
        <row r="19">
          <cell r="F19">
            <v>287</v>
          </cell>
        </row>
        <row r="20">
          <cell r="A20" t="str">
            <v>于俊焕</v>
          </cell>
        </row>
        <row r="20">
          <cell r="C20" t="str">
            <v>操作工</v>
          </cell>
          <cell r="D20">
            <v>26.5</v>
          </cell>
        </row>
        <row r="20">
          <cell r="F20">
            <v>279.5</v>
          </cell>
        </row>
        <row r="21">
          <cell r="A21" t="str">
            <v>赵红梅</v>
          </cell>
        </row>
        <row r="21">
          <cell r="C21" t="str">
            <v>操作工</v>
          </cell>
          <cell r="D21">
            <v>6.5</v>
          </cell>
        </row>
        <row r="21">
          <cell r="F21">
            <v>70</v>
          </cell>
        </row>
        <row r="22">
          <cell r="A22" t="str">
            <v>许石森</v>
          </cell>
        </row>
        <row r="22">
          <cell r="C22" t="str">
            <v>操作工</v>
          </cell>
          <cell r="D22">
            <v>27</v>
          </cell>
        </row>
        <row r="22">
          <cell r="F22">
            <v>292</v>
          </cell>
        </row>
        <row r="23">
          <cell r="A23" t="str">
            <v>孙秋生</v>
          </cell>
        </row>
        <row r="23">
          <cell r="C23" t="str">
            <v>操作工</v>
          </cell>
          <cell r="D23">
            <v>29</v>
          </cell>
        </row>
        <row r="23">
          <cell r="F23">
            <v>306.5</v>
          </cell>
        </row>
        <row r="24">
          <cell r="A24" t="str">
            <v>陈英</v>
          </cell>
        </row>
        <row r="24">
          <cell r="C24" t="str">
            <v>操作工</v>
          </cell>
          <cell r="D24">
            <v>28</v>
          </cell>
        </row>
        <row r="24">
          <cell r="F24">
            <v>301.5</v>
          </cell>
        </row>
        <row r="25">
          <cell r="A25" t="str">
            <v>闫启</v>
          </cell>
        </row>
        <row r="25">
          <cell r="C25" t="str">
            <v>操作工</v>
          </cell>
          <cell r="D25">
            <v>20.5</v>
          </cell>
        </row>
        <row r="25">
          <cell r="F25">
            <v>224</v>
          </cell>
        </row>
        <row r="26">
          <cell r="A26" t="str">
            <v>于杨鉴</v>
          </cell>
        </row>
        <row r="26">
          <cell r="C26" t="str">
            <v>操作工</v>
          </cell>
          <cell r="D26">
            <v>19</v>
          </cell>
        </row>
        <row r="26">
          <cell r="F26">
            <v>201.5</v>
          </cell>
        </row>
        <row r="27">
          <cell r="A27" t="str">
            <v>赵花兰</v>
          </cell>
        </row>
        <row r="27">
          <cell r="C27" t="str">
            <v>操作工</v>
          </cell>
          <cell r="D27">
            <v>26</v>
          </cell>
        </row>
        <row r="27">
          <cell r="F27">
            <v>284</v>
          </cell>
        </row>
        <row r="28">
          <cell r="A28" t="str">
            <v>张余梅</v>
          </cell>
        </row>
        <row r="28">
          <cell r="C28" t="str">
            <v>操作工</v>
          </cell>
          <cell r="D28">
            <v>28.5</v>
          </cell>
        </row>
        <row r="28">
          <cell r="F28">
            <v>296.5</v>
          </cell>
        </row>
        <row r="29">
          <cell r="A29" t="str">
            <v>张永健</v>
          </cell>
        </row>
        <row r="29">
          <cell r="C29" t="str">
            <v>操作工</v>
          </cell>
          <cell r="D29">
            <v>30</v>
          </cell>
        </row>
        <row r="29">
          <cell r="F29">
            <v>316.5</v>
          </cell>
        </row>
        <row r="30">
          <cell r="A30" t="str">
            <v>闫文昌</v>
          </cell>
        </row>
        <row r="30">
          <cell r="C30" t="str">
            <v>操作工</v>
          </cell>
          <cell r="D30">
            <v>25.5</v>
          </cell>
        </row>
        <row r="30">
          <cell r="F30">
            <v>271</v>
          </cell>
        </row>
        <row r="31">
          <cell r="A31" t="str">
            <v>沈春宇</v>
          </cell>
        </row>
        <row r="31">
          <cell r="C31" t="str">
            <v>操作工</v>
          </cell>
          <cell r="D31">
            <v>27.5</v>
          </cell>
        </row>
        <row r="31">
          <cell r="F31">
            <v>293.5</v>
          </cell>
        </row>
        <row r="32">
          <cell r="A32" t="str">
            <v>单宇</v>
          </cell>
        </row>
        <row r="32">
          <cell r="C32" t="str">
            <v>操作工</v>
          </cell>
          <cell r="D32">
            <v>26</v>
          </cell>
        </row>
        <row r="32">
          <cell r="F32">
            <v>285</v>
          </cell>
        </row>
        <row r="33">
          <cell r="A33" t="str">
            <v>杨树增</v>
          </cell>
        </row>
        <row r="33">
          <cell r="C33" t="str">
            <v>操作工</v>
          </cell>
          <cell r="D33">
            <v>24.5</v>
          </cell>
        </row>
        <row r="33">
          <cell r="F33">
            <v>269</v>
          </cell>
        </row>
        <row r="34">
          <cell r="A34" t="str">
            <v>王杰</v>
          </cell>
        </row>
        <row r="34">
          <cell r="C34" t="str">
            <v>操作工</v>
          </cell>
          <cell r="D34">
            <v>26</v>
          </cell>
        </row>
        <row r="34">
          <cell r="F34">
            <v>282</v>
          </cell>
        </row>
        <row r="35">
          <cell r="A35" t="str">
            <v>刘东来</v>
          </cell>
        </row>
        <row r="35">
          <cell r="C35" t="str">
            <v>操作工</v>
          </cell>
          <cell r="D35">
            <v>26.5</v>
          </cell>
        </row>
        <row r="35">
          <cell r="F35">
            <v>287.5</v>
          </cell>
        </row>
        <row r="36">
          <cell r="A36" t="str">
            <v>胡占坤</v>
          </cell>
        </row>
        <row r="36">
          <cell r="C36" t="str">
            <v>操作工</v>
          </cell>
          <cell r="D36">
            <v>17</v>
          </cell>
        </row>
        <row r="36">
          <cell r="F36">
            <v>181</v>
          </cell>
        </row>
        <row r="37">
          <cell r="A37" t="str">
            <v>李红霞</v>
          </cell>
        </row>
        <row r="37">
          <cell r="C37" t="str">
            <v>操作工</v>
          </cell>
          <cell r="D37">
            <v>25</v>
          </cell>
        </row>
        <row r="37">
          <cell r="F37">
            <v>269</v>
          </cell>
        </row>
        <row r="38">
          <cell r="A38" t="str">
            <v>王林阔</v>
          </cell>
        </row>
        <row r="38">
          <cell r="C38" t="str">
            <v>操作工</v>
          </cell>
          <cell r="D38">
            <v>2</v>
          </cell>
        </row>
        <row r="38">
          <cell r="F38">
            <v>22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8"/>
  <sheetViews>
    <sheetView tabSelected="1" workbookViewId="0">
      <pane xSplit="4" ySplit="2" topLeftCell="E23" activePane="bottomRight" state="frozen"/>
      <selection/>
      <selection pane="topRight"/>
      <selection pane="bottomLeft"/>
      <selection pane="bottomRight" activeCell="S83" sqref="S83"/>
    </sheetView>
  </sheetViews>
  <sheetFormatPr defaultColWidth="9" defaultRowHeight="16.5"/>
  <cols>
    <col min="1" max="1" width="9" style="44"/>
    <col min="2" max="4" width="9" style="45"/>
    <col min="5" max="5" width="11" style="45" customWidth="1"/>
    <col min="6" max="13" width="9" style="45"/>
    <col min="14" max="14" width="10.375" style="45"/>
    <col min="15" max="15" width="9" style="45"/>
  </cols>
  <sheetData>
    <row r="1" ht="18" spans="1: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>
      <c r="A2" s="46" t="s">
        <v>1</v>
      </c>
      <c r="B2" s="46"/>
      <c r="C2" s="46" t="s">
        <v>2</v>
      </c>
      <c r="D2" s="46" t="s">
        <v>3</v>
      </c>
      <c r="E2" s="46" t="s">
        <v>4</v>
      </c>
      <c r="F2" s="46" t="s">
        <v>5</v>
      </c>
      <c r="G2" s="46" t="s">
        <v>6</v>
      </c>
      <c r="H2" s="46" t="s">
        <v>7</v>
      </c>
      <c r="I2" s="46" t="s">
        <v>8</v>
      </c>
      <c r="J2" s="46" t="s">
        <v>9</v>
      </c>
      <c r="K2" s="46" t="s">
        <v>10</v>
      </c>
      <c r="L2" s="46" t="s">
        <v>11</v>
      </c>
      <c r="M2" s="46" t="s">
        <v>12</v>
      </c>
      <c r="N2" s="46" t="s">
        <v>13</v>
      </c>
      <c r="O2" s="46" t="s">
        <v>14</v>
      </c>
    </row>
    <row r="3" spans="1:15">
      <c r="A3" s="37">
        <f t="shared" ref="A3:A11" si="0">ROW()-2</f>
        <v>1</v>
      </c>
      <c r="B3" s="47" t="s">
        <v>15</v>
      </c>
      <c r="C3" s="7" t="s">
        <v>16</v>
      </c>
      <c r="D3" s="48" t="s">
        <v>17</v>
      </c>
      <c r="E3" s="49" t="s">
        <v>18</v>
      </c>
      <c r="F3" s="7">
        <f>VLOOKUP(D3,[1]工资表!B$4:E$26,4,0)</f>
        <v>26.5</v>
      </c>
      <c r="G3" s="7">
        <f>VLOOKUP(D3,[1]工资表!B$4:F$26,5,0)</f>
        <v>310</v>
      </c>
      <c r="H3" s="7"/>
      <c r="I3" s="7"/>
      <c r="J3" s="7"/>
      <c r="K3" s="7">
        <v>130</v>
      </c>
      <c r="L3" s="7">
        <f>18*(G3-H3-I3)+15*H3+18*0.8*I3+J3-K3</f>
        <v>5450</v>
      </c>
      <c r="M3" s="7">
        <f>F3*5</f>
        <v>132.5</v>
      </c>
      <c r="N3" s="7">
        <f>ROUND((L3+M3),2)</f>
        <v>5582.5</v>
      </c>
      <c r="O3" s="7"/>
    </row>
    <row r="4" spans="1:15">
      <c r="A4" s="37">
        <f t="shared" si="0"/>
        <v>2</v>
      </c>
      <c r="B4" s="50"/>
      <c r="C4" s="38" t="s">
        <v>16</v>
      </c>
      <c r="D4" s="51" t="s">
        <v>19</v>
      </c>
      <c r="E4" s="52" t="s">
        <v>20</v>
      </c>
      <c r="F4" s="38">
        <f>VLOOKUP(D4,[1]工资表!B$4:E$26,4,0)</f>
        <v>23</v>
      </c>
      <c r="G4" s="38">
        <f>VLOOKUP(D4,[1]工资表!B$4:F$26,5,0)</f>
        <v>228.5</v>
      </c>
      <c r="H4" s="53">
        <v>152</v>
      </c>
      <c r="I4" s="38"/>
      <c r="J4" s="38"/>
      <c r="K4" s="38"/>
      <c r="L4" s="38">
        <f>18*(G4-H4-I4)+15*H4+18*0.8*I4+J4-K4</f>
        <v>3657</v>
      </c>
      <c r="M4" s="38">
        <f>F4*5</f>
        <v>115</v>
      </c>
      <c r="N4" s="38">
        <f>ROUND((L4+M4),2)</f>
        <v>3772</v>
      </c>
      <c r="O4" s="38"/>
    </row>
    <row r="5" spans="1:15">
      <c r="A5" s="37">
        <f t="shared" si="0"/>
        <v>3</v>
      </c>
      <c r="B5" s="50"/>
      <c r="C5" s="38" t="s">
        <v>16</v>
      </c>
      <c r="D5" s="51" t="s">
        <v>21</v>
      </c>
      <c r="E5" s="52" t="s">
        <v>22</v>
      </c>
      <c r="F5" s="38">
        <f>VLOOKUP(D5,[1]工资表!B$4:E$26,4,0)</f>
        <v>12</v>
      </c>
      <c r="G5" s="38">
        <f>VLOOKUP(D5,[1]工资表!B$4:F$26,5,0)</f>
        <v>116</v>
      </c>
      <c r="H5" s="53">
        <v>116</v>
      </c>
      <c r="I5" s="38"/>
      <c r="J5" s="38"/>
      <c r="K5" s="38"/>
      <c r="L5" s="38">
        <f>18*(G5-H5-I5)+15*H5+18*0.8*I5+J5-K5</f>
        <v>1740</v>
      </c>
      <c r="M5" s="38">
        <f>F5*5</f>
        <v>60</v>
      </c>
      <c r="N5" s="38">
        <f>ROUND((L5+M5),2)</f>
        <v>1800</v>
      </c>
      <c r="O5" s="38"/>
    </row>
    <row r="6" spans="1:15">
      <c r="A6" s="37">
        <f t="shared" si="0"/>
        <v>4</v>
      </c>
      <c r="B6" s="50"/>
      <c r="C6" s="7" t="s">
        <v>23</v>
      </c>
      <c r="D6" s="46" t="s">
        <v>24</v>
      </c>
      <c r="E6" s="54" t="s">
        <v>25</v>
      </c>
      <c r="F6" s="7">
        <v>30</v>
      </c>
      <c r="G6" s="7">
        <v>374</v>
      </c>
      <c r="H6" s="7"/>
      <c r="I6" s="7"/>
      <c r="J6" s="7"/>
      <c r="K6" s="7"/>
      <c r="L6" s="7">
        <f>18*(G6-H6-I6)+15*H6+18*0.8*I6+J6-K6</f>
        <v>6732</v>
      </c>
      <c r="M6" s="7">
        <f>F6*5</f>
        <v>150</v>
      </c>
      <c r="N6" s="7">
        <f>ROUND((L6+M6),2)</f>
        <v>6882</v>
      </c>
      <c r="O6" s="7"/>
    </row>
    <row r="7" spans="1:15">
      <c r="A7" s="37">
        <f t="shared" si="0"/>
        <v>5</v>
      </c>
      <c r="B7" s="50"/>
      <c r="C7" s="7" t="s">
        <v>23</v>
      </c>
      <c r="D7" s="46" t="s">
        <v>26</v>
      </c>
      <c r="E7" s="54"/>
      <c r="F7" s="7">
        <v>27.5</v>
      </c>
      <c r="G7" s="7">
        <v>341</v>
      </c>
      <c r="H7" s="7"/>
      <c r="I7" s="7"/>
      <c r="J7" s="7"/>
      <c r="K7" s="7"/>
      <c r="L7" s="7">
        <f>18*(G7-H7-I7)+15*H7+18*0.8*I7+J7-K7</f>
        <v>6138</v>
      </c>
      <c r="M7" s="7">
        <f>F7*5</f>
        <v>137.5</v>
      </c>
      <c r="N7" s="7">
        <f>ROUND((L7+M7),2)</f>
        <v>6275.5</v>
      </c>
      <c r="O7" s="7"/>
    </row>
    <row r="8" spans="1:15">
      <c r="A8" s="37">
        <f t="shared" si="0"/>
        <v>6</v>
      </c>
      <c r="B8" s="50"/>
      <c r="C8" s="38" t="s">
        <v>27</v>
      </c>
      <c r="D8" s="51" t="s">
        <v>28</v>
      </c>
      <c r="E8" s="52" t="s">
        <v>29</v>
      </c>
      <c r="F8" s="38">
        <v>15</v>
      </c>
      <c r="G8" s="38">
        <v>172</v>
      </c>
      <c r="H8" s="38">
        <v>172</v>
      </c>
      <c r="I8" s="38"/>
      <c r="J8" s="38"/>
      <c r="K8" s="38"/>
      <c r="L8" s="38">
        <f t="shared" ref="L8:L36" si="1">18*(G8-H8-I8)+15*H8+18*0.8*I8+J8-K8</f>
        <v>2580</v>
      </c>
      <c r="M8" s="38">
        <f t="shared" ref="M8:M35" si="2">F8*5</f>
        <v>75</v>
      </c>
      <c r="N8" s="38">
        <f t="shared" ref="N8:N37" si="3">ROUND((L8+M8),2)</f>
        <v>2655</v>
      </c>
      <c r="O8" s="38"/>
    </row>
    <row r="9" spans="1:15">
      <c r="A9" s="37">
        <f t="shared" si="0"/>
        <v>7</v>
      </c>
      <c r="B9" s="50"/>
      <c r="C9" s="46" t="s">
        <v>30</v>
      </c>
      <c r="D9" s="46" t="s">
        <v>31</v>
      </c>
      <c r="E9" s="54" t="s">
        <v>32</v>
      </c>
      <c r="F9" s="7">
        <f>VLOOKUP(D9,'[2]2020.12月工资表'!A$57:D$68,4,0)</f>
        <v>17</v>
      </c>
      <c r="G9" s="7">
        <f>VLOOKUP(D9,'[2]2020.12月工资表'!A$57:F$68,6,0)</f>
        <v>178.5</v>
      </c>
      <c r="H9" s="7"/>
      <c r="I9" s="7"/>
      <c r="J9" s="7"/>
      <c r="K9" s="7">
        <v>20</v>
      </c>
      <c r="L9" s="7">
        <f t="shared" si="1"/>
        <v>3193</v>
      </c>
      <c r="M9" s="7">
        <f t="shared" si="2"/>
        <v>85</v>
      </c>
      <c r="N9" s="7">
        <f t="shared" si="3"/>
        <v>3278</v>
      </c>
      <c r="O9" s="7"/>
    </row>
    <row r="10" spans="1:15">
      <c r="A10" s="37">
        <f t="shared" si="0"/>
        <v>8</v>
      </c>
      <c r="B10" s="50"/>
      <c r="C10" s="46" t="s">
        <v>30</v>
      </c>
      <c r="D10" s="46" t="s">
        <v>33</v>
      </c>
      <c r="E10" s="54" t="s">
        <v>34</v>
      </c>
      <c r="F10" s="7">
        <f>VLOOKUP(D10,'[2]2020.12月工资表'!A$57:D$68,4,0)</f>
        <v>28</v>
      </c>
      <c r="G10" s="7">
        <f>VLOOKUP(D10,'[2]2020.12月工资表'!A$57:F$68,6,0)</f>
        <v>298.5</v>
      </c>
      <c r="H10" s="7"/>
      <c r="I10" s="7"/>
      <c r="J10" s="7"/>
      <c r="K10" s="7">
        <v>210</v>
      </c>
      <c r="L10" s="7">
        <f t="shared" si="1"/>
        <v>5163</v>
      </c>
      <c r="M10" s="7">
        <f t="shared" si="2"/>
        <v>140</v>
      </c>
      <c r="N10" s="7">
        <f t="shared" si="3"/>
        <v>5303</v>
      </c>
      <c r="O10" s="7"/>
    </row>
    <row r="11" spans="1:15">
      <c r="A11" s="37">
        <f t="shared" si="0"/>
        <v>9</v>
      </c>
      <c r="B11" s="50"/>
      <c r="C11" s="46" t="s">
        <v>30</v>
      </c>
      <c r="D11" s="46" t="s">
        <v>35</v>
      </c>
      <c r="E11" s="54" t="s">
        <v>36</v>
      </c>
      <c r="F11" s="7">
        <f>VLOOKUP(D11,'[2]2020.12月工资表'!A$57:D$68,4,0)</f>
        <v>16.5</v>
      </c>
      <c r="G11" s="7">
        <f>VLOOKUP(D11,'[2]2020.12月工资表'!A$57:F$68,6,0)</f>
        <v>169.5</v>
      </c>
      <c r="H11" s="7"/>
      <c r="I11" s="7"/>
      <c r="J11" s="7"/>
      <c r="K11" s="7"/>
      <c r="L11" s="7">
        <f t="shared" si="1"/>
        <v>3051</v>
      </c>
      <c r="M11" s="7">
        <f t="shared" si="2"/>
        <v>82.5</v>
      </c>
      <c r="N11" s="7">
        <f t="shared" si="3"/>
        <v>3133.5</v>
      </c>
      <c r="O11" s="7"/>
    </row>
    <row r="12" spans="1:15">
      <c r="A12" s="37">
        <f t="shared" ref="A12:A21" si="4">ROW()-2</f>
        <v>10</v>
      </c>
      <c r="B12" s="50"/>
      <c r="C12" s="46" t="s">
        <v>37</v>
      </c>
      <c r="D12" s="46" t="s">
        <v>38</v>
      </c>
      <c r="E12" s="54" t="s">
        <v>39</v>
      </c>
      <c r="F12" s="7">
        <v>28</v>
      </c>
      <c r="G12" s="7">
        <v>293.5</v>
      </c>
      <c r="H12" s="7"/>
      <c r="I12" s="7"/>
      <c r="J12" s="7"/>
      <c r="K12" s="7"/>
      <c r="L12" s="7">
        <f t="shared" si="1"/>
        <v>5283</v>
      </c>
      <c r="M12" s="7">
        <f t="shared" si="2"/>
        <v>140</v>
      </c>
      <c r="N12" s="7">
        <f t="shared" si="3"/>
        <v>5423</v>
      </c>
      <c r="O12" s="7"/>
    </row>
    <row r="13" spans="1:15">
      <c r="A13" s="37">
        <f t="shared" si="4"/>
        <v>11</v>
      </c>
      <c r="B13" s="50"/>
      <c r="C13" s="46" t="s">
        <v>37</v>
      </c>
      <c r="D13" s="46" t="s">
        <v>40</v>
      </c>
      <c r="E13" s="54" t="s">
        <v>41</v>
      </c>
      <c r="F13" s="7">
        <v>28.5</v>
      </c>
      <c r="G13" s="7">
        <v>301.5</v>
      </c>
      <c r="H13" s="7"/>
      <c r="I13" s="7"/>
      <c r="J13" s="7"/>
      <c r="K13" s="7"/>
      <c r="L13" s="7">
        <f t="shared" si="1"/>
        <v>5427</v>
      </c>
      <c r="M13" s="7">
        <f t="shared" si="2"/>
        <v>142.5</v>
      </c>
      <c r="N13" s="7">
        <f t="shared" si="3"/>
        <v>5569.5</v>
      </c>
      <c r="O13" s="7"/>
    </row>
    <row r="14" spans="1:15">
      <c r="A14" s="37">
        <f t="shared" si="4"/>
        <v>12</v>
      </c>
      <c r="B14" s="50"/>
      <c r="C14" s="46" t="s">
        <v>42</v>
      </c>
      <c r="D14" s="46" t="s">
        <v>43</v>
      </c>
      <c r="E14" s="54" t="s">
        <v>44</v>
      </c>
      <c r="F14" s="7">
        <f>VLOOKUP(D14,[3]发泡车间12月工资表!A$3:D$38,4,0)</f>
        <v>28</v>
      </c>
      <c r="G14" s="7">
        <f>VLOOKUP(D14,[3]发泡车间12月工资表!A$3:F$38,6,0)</f>
        <v>304.5</v>
      </c>
      <c r="H14" s="7"/>
      <c r="I14" s="7"/>
      <c r="J14" s="7"/>
      <c r="K14" s="7"/>
      <c r="L14" s="7">
        <f t="shared" si="1"/>
        <v>5481</v>
      </c>
      <c r="M14" s="7">
        <f t="shared" si="2"/>
        <v>140</v>
      </c>
      <c r="N14" s="7">
        <f t="shared" si="3"/>
        <v>5621</v>
      </c>
      <c r="O14" s="7"/>
    </row>
    <row r="15" spans="1:15">
      <c r="A15" s="37">
        <f t="shared" si="4"/>
        <v>13</v>
      </c>
      <c r="B15" s="50"/>
      <c r="C15" s="46" t="s">
        <v>42</v>
      </c>
      <c r="D15" s="46" t="s">
        <v>45</v>
      </c>
      <c r="E15" s="54" t="s">
        <v>46</v>
      </c>
      <c r="F15" s="7">
        <f>VLOOKUP(D15,[3]发泡车间12月工资表!A$3:D$38,4,0)</f>
        <v>28.5</v>
      </c>
      <c r="G15" s="7">
        <f>VLOOKUP(D15,[3]发泡车间12月工资表!A$3:F$38,6,0)</f>
        <v>309</v>
      </c>
      <c r="H15" s="7"/>
      <c r="I15" s="7"/>
      <c r="J15" s="7"/>
      <c r="K15" s="7"/>
      <c r="L15" s="7">
        <f t="shared" si="1"/>
        <v>5562</v>
      </c>
      <c r="M15" s="7">
        <f t="shared" si="2"/>
        <v>142.5</v>
      </c>
      <c r="N15" s="7">
        <f t="shared" si="3"/>
        <v>5704.5</v>
      </c>
      <c r="O15" s="7"/>
    </row>
    <row r="16" spans="1:15">
      <c r="A16" s="37">
        <f t="shared" si="4"/>
        <v>14</v>
      </c>
      <c r="B16" s="50"/>
      <c r="C16" s="46" t="s">
        <v>42</v>
      </c>
      <c r="D16" s="46" t="s">
        <v>47</v>
      </c>
      <c r="E16" s="54" t="s">
        <v>48</v>
      </c>
      <c r="F16" s="7">
        <v>26</v>
      </c>
      <c r="G16" s="7">
        <v>272.5</v>
      </c>
      <c r="H16" s="7"/>
      <c r="I16" s="7"/>
      <c r="J16" s="7"/>
      <c r="K16" s="7"/>
      <c r="L16" s="7">
        <f t="shared" si="1"/>
        <v>4905</v>
      </c>
      <c r="M16" s="7">
        <f t="shared" si="2"/>
        <v>130</v>
      </c>
      <c r="N16" s="7">
        <f t="shared" si="3"/>
        <v>5035</v>
      </c>
      <c r="O16" s="7"/>
    </row>
    <row r="17" spans="1:15">
      <c r="A17" s="37">
        <f t="shared" si="4"/>
        <v>15</v>
      </c>
      <c r="B17" s="50"/>
      <c r="C17" s="46" t="s">
        <v>42</v>
      </c>
      <c r="D17" s="46" t="s">
        <v>49</v>
      </c>
      <c r="E17" s="54" t="s">
        <v>50</v>
      </c>
      <c r="F17" s="7">
        <f>VLOOKUP(D17,[3]发泡车间12月工资表!A$3:D$38,4,0)</f>
        <v>25.5</v>
      </c>
      <c r="G17" s="7">
        <f>VLOOKUP(D17,[3]发泡车间12月工资表!A$3:F$38,6,0)</f>
        <v>273</v>
      </c>
      <c r="H17" s="7"/>
      <c r="I17" s="7"/>
      <c r="J17" s="7"/>
      <c r="K17" s="7"/>
      <c r="L17" s="7">
        <f t="shared" si="1"/>
        <v>4914</v>
      </c>
      <c r="M17" s="7">
        <f t="shared" si="2"/>
        <v>127.5</v>
      </c>
      <c r="N17" s="7">
        <f t="shared" si="3"/>
        <v>5041.5</v>
      </c>
      <c r="O17" s="7"/>
    </row>
    <row r="18" spans="1:15">
      <c r="A18" s="37">
        <f t="shared" si="4"/>
        <v>16</v>
      </c>
      <c r="B18" s="50"/>
      <c r="C18" s="46" t="s">
        <v>42</v>
      </c>
      <c r="D18" s="46" t="s">
        <v>51</v>
      </c>
      <c r="E18" s="54" t="s">
        <v>52</v>
      </c>
      <c r="F18" s="7">
        <f>VLOOKUP(D18,[3]发泡车间12月工资表!A$3:D$38,4,0)</f>
        <v>26.5</v>
      </c>
      <c r="G18" s="7">
        <f>VLOOKUP(D18,[3]发泡车间12月工资表!A$3:F$38,6,0)</f>
        <v>287</v>
      </c>
      <c r="H18" s="7"/>
      <c r="I18" s="7"/>
      <c r="J18" s="7"/>
      <c r="K18" s="7"/>
      <c r="L18" s="7">
        <f t="shared" si="1"/>
        <v>5166</v>
      </c>
      <c r="M18" s="7">
        <f t="shared" si="2"/>
        <v>132.5</v>
      </c>
      <c r="N18" s="7">
        <f t="shared" si="3"/>
        <v>5298.5</v>
      </c>
      <c r="O18" s="7"/>
    </row>
    <row r="19" spans="1:15">
      <c r="A19" s="37">
        <f t="shared" si="4"/>
        <v>17</v>
      </c>
      <c r="B19" s="50"/>
      <c r="C19" s="46" t="s">
        <v>42</v>
      </c>
      <c r="D19" s="46" t="s">
        <v>53</v>
      </c>
      <c r="E19" s="54" t="s">
        <v>52</v>
      </c>
      <c r="F19" s="7">
        <f>VLOOKUP(D19,[3]发泡车间12月工资表!A$3:D$38,4,0)</f>
        <v>26.5</v>
      </c>
      <c r="G19" s="7">
        <f>VLOOKUP(D19,[3]发泡车间12月工资表!A$3:F$38,6,0)</f>
        <v>279.5</v>
      </c>
      <c r="H19" s="7"/>
      <c r="I19" s="7"/>
      <c r="J19" s="7"/>
      <c r="K19" s="7"/>
      <c r="L19" s="7">
        <f t="shared" si="1"/>
        <v>5031</v>
      </c>
      <c r="M19" s="7">
        <f t="shared" si="2"/>
        <v>132.5</v>
      </c>
      <c r="N19" s="7">
        <f t="shared" si="3"/>
        <v>5163.5</v>
      </c>
      <c r="O19" s="7"/>
    </row>
    <row r="20" spans="1:15">
      <c r="A20" s="37">
        <f t="shared" si="4"/>
        <v>18</v>
      </c>
      <c r="B20" s="50"/>
      <c r="C20" s="46" t="s">
        <v>42</v>
      </c>
      <c r="D20" s="46" t="s">
        <v>54</v>
      </c>
      <c r="E20" s="54"/>
      <c r="F20" s="7">
        <f>VLOOKUP(D20,[3]发泡车间12月工资表!A$3:D$38,4,0)</f>
        <v>27.5</v>
      </c>
      <c r="G20" s="7">
        <f>VLOOKUP(D20,[3]发泡车间12月工资表!A$3:F$38,6,0)</f>
        <v>294.5</v>
      </c>
      <c r="H20" s="7"/>
      <c r="I20" s="7"/>
      <c r="J20" s="7"/>
      <c r="K20" s="7"/>
      <c r="L20" s="7">
        <f t="shared" si="1"/>
        <v>5301</v>
      </c>
      <c r="M20" s="7">
        <f t="shared" si="2"/>
        <v>137.5</v>
      </c>
      <c r="N20" s="7">
        <f t="shared" si="3"/>
        <v>5438.5</v>
      </c>
      <c r="O20" s="7"/>
    </row>
    <row r="21" spans="1:15">
      <c r="A21" s="37">
        <f t="shared" si="4"/>
        <v>19</v>
      </c>
      <c r="B21" s="50"/>
      <c r="C21" s="46" t="s">
        <v>42</v>
      </c>
      <c r="D21" s="46" t="s">
        <v>55</v>
      </c>
      <c r="E21" s="54" t="s">
        <v>56</v>
      </c>
      <c r="F21" s="7">
        <f>VLOOKUP(D21,[3]发泡车间12月工资表!A$3:D$38,4,0)</f>
        <v>29</v>
      </c>
      <c r="G21" s="7">
        <f>VLOOKUP(D21,[3]发泡车间12月工资表!A$3:F$38,6,0)</f>
        <v>306.5</v>
      </c>
      <c r="H21" s="7"/>
      <c r="I21" s="7"/>
      <c r="J21" s="7"/>
      <c r="K21" s="7"/>
      <c r="L21" s="7">
        <f t="shared" si="1"/>
        <v>5517</v>
      </c>
      <c r="M21" s="7">
        <f t="shared" si="2"/>
        <v>145</v>
      </c>
      <c r="N21" s="7">
        <f t="shared" si="3"/>
        <v>5662</v>
      </c>
      <c r="O21" s="7"/>
    </row>
    <row r="22" spans="1:15">
      <c r="A22" s="37">
        <f t="shared" ref="A22:A37" si="5">ROW()-2</f>
        <v>20</v>
      </c>
      <c r="B22" s="50"/>
      <c r="C22" s="46" t="s">
        <v>42</v>
      </c>
      <c r="D22" s="46" t="s">
        <v>57</v>
      </c>
      <c r="E22" s="54" t="s">
        <v>58</v>
      </c>
      <c r="F22" s="7">
        <f>VLOOKUP(D22,[3]发泡车间12月工资表!A$3:D$38,4,0)</f>
        <v>28</v>
      </c>
      <c r="G22" s="7">
        <f>VLOOKUP(D22,[3]发泡车间12月工资表!A$3:F$38,6,0)</f>
        <v>301.5</v>
      </c>
      <c r="H22" s="7"/>
      <c r="I22" s="7"/>
      <c r="J22" s="7"/>
      <c r="K22" s="7"/>
      <c r="L22" s="7">
        <f t="shared" si="1"/>
        <v>5427</v>
      </c>
      <c r="M22" s="7">
        <f t="shared" si="2"/>
        <v>140</v>
      </c>
      <c r="N22" s="7">
        <f t="shared" si="3"/>
        <v>5567</v>
      </c>
      <c r="O22" s="7"/>
    </row>
    <row r="23" spans="1:15">
      <c r="A23" s="37">
        <f t="shared" si="5"/>
        <v>21</v>
      </c>
      <c r="B23" s="50"/>
      <c r="C23" s="46" t="s">
        <v>42</v>
      </c>
      <c r="D23" s="46" t="s">
        <v>59</v>
      </c>
      <c r="E23" s="54" t="s">
        <v>58</v>
      </c>
      <c r="F23" s="7">
        <f>VLOOKUP(D23,[3]发泡车间12月工资表!A$3:D$38,4,0)</f>
        <v>20.5</v>
      </c>
      <c r="G23" s="7">
        <f>VLOOKUP(D23,[3]发泡车间12月工资表!A$3:F$38,6,0)</f>
        <v>224</v>
      </c>
      <c r="H23" s="7"/>
      <c r="I23" s="7"/>
      <c r="J23" s="7"/>
      <c r="K23" s="7"/>
      <c r="L23" s="7">
        <f t="shared" si="1"/>
        <v>4032</v>
      </c>
      <c r="M23" s="7">
        <f t="shared" si="2"/>
        <v>102.5</v>
      </c>
      <c r="N23" s="7">
        <f t="shared" si="3"/>
        <v>4134.5</v>
      </c>
      <c r="O23" s="7"/>
    </row>
    <row r="24" spans="1:15">
      <c r="A24" s="37">
        <f t="shared" si="5"/>
        <v>22</v>
      </c>
      <c r="B24" s="50"/>
      <c r="C24" s="46" t="s">
        <v>42</v>
      </c>
      <c r="D24" s="46" t="s">
        <v>60</v>
      </c>
      <c r="E24" s="54">
        <v>44133</v>
      </c>
      <c r="F24" s="37">
        <f>VLOOKUP(D24,[3]发泡车间12月工资表!A$3:D$38,4,0)</f>
        <v>26</v>
      </c>
      <c r="G24" s="37">
        <f>VLOOKUP(D24,[3]发泡车间12月工资表!A$3:F$38,6,0)</f>
        <v>284</v>
      </c>
      <c r="H24" s="37"/>
      <c r="I24" s="37"/>
      <c r="J24" s="37"/>
      <c r="K24" s="7"/>
      <c r="L24" s="37">
        <f t="shared" si="1"/>
        <v>5112</v>
      </c>
      <c r="M24" s="37">
        <f t="shared" si="2"/>
        <v>130</v>
      </c>
      <c r="N24" s="37">
        <f t="shared" si="3"/>
        <v>5242</v>
      </c>
      <c r="O24" s="37"/>
    </row>
    <row r="25" spans="1:15">
      <c r="A25" s="37">
        <f t="shared" si="5"/>
        <v>23</v>
      </c>
      <c r="B25" s="50"/>
      <c r="C25" s="46" t="s">
        <v>42</v>
      </c>
      <c r="D25" s="46" t="s">
        <v>61</v>
      </c>
      <c r="E25" s="54" t="s">
        <v>62</v>
      </c>
      <c r="F25" s="7">
        <f>VLOOKUP(D25,[3]发泡车间12月工资表!A$3:D$38,4,0)</f>
        <v>28.5</v>
      </c>
      <c r="G25" s="7">
        <f>VLOOKUP(D25,[3]发泡车间12月工资表!A$3:F$38,6,0)</f>
        <v>296.5</v>
      </c>
      <c r="H25" s="7"/>
      <c r="I25" s="7"/>
      <c r="J25" s="7"/>
      <c r="K25" s="7"/>
      <c r="L25" s="7">
        <f t="shared" si="1"/>
        <v>5337</v>
      </c>
      <c r="M25" s="7">
        <f t="shared" si="2"/>
        <v>142.5</v>
      </c>
      <c r="N25" s="7">
        <f t="shared" si="3"/>
        <v>5479.5</v>
      </c>
      <c r="O25" s="7"/>
    </row>
    <row r="26" spans="1:15">
      <c r="A26" s="37">
        <f t="shared" si="5"/>
        <v>24</v>
      </c>
      <c r="B26" s="50"/>
      <c r="C26" s="46" t="s">
        <v>42</v>
      </c>
      <c r="D26" s="46" t="s">
        <v>63</v>
      </c>
      <c r="E26" s="54" t="s">
        <v>64</v>
      </c>
      <c r="F26" s="7">
        <f>VLOOKUP(D26,[3]发泡车间12月工资表!A$3:D$38,4,0)</f>
        <v>25.5</v>
      </c>
      <c r="G26" s="7">
        <f>VLOOKUP(D26,[3]发泡车间12月工资表!A$3:F$38,6,0)</f>
        <v>271</v>
      </c>
      <c r="H26" s="7"/>
      <c r="I26" s="7"/>
      <c r="J26" s="7"/>
      <c r="K26" s="7">
        <v>210</v>
      </c>
      <c r="L26" s="7">
        <f t="shared" si="1"/>
        <v>4668</v>
      </c>
      <c r="M26" s="7">
        <f t="shared" si="2"/>
        <v>127.5</v>
      </c>
      <c r="N26" s="7">
        <f t="shared" si="3"/>
        <v>4795.5</v>
      </c>
      <c r="O26" s="7"/>
    </row>
    <row r="27" spans="1:15">
      <c r="A27" s="37">
        <f t="shared" si="5"/>
        <v>25</v>
      </c>
      <c r="B27" s="50"/>
      <c r="C27" s="46" t="s">
        <v>42</v>
      </c>
      <c r="D27" s="46" t="s">
        <v>65</v>
      </c>
      <c r="E27" s="54" t="s">
        <v>66</v>
      </c>
      <c r="F27" s="7">
        <f>VLOOKUP(D27,[3]发泡车间12月工资表!A$3:D$38,4,0)</f>
        <v>17</v>
      </c>
      <c r="G27" s="7">
        <f>VLOOKUP(D27,[3]发泡车间12月工资表!A$3:F$38,6,0)</f>
        <v>181</v>
      </c>
      <c r="H27" s="7"/>
      <c r="I27" s="7"/>
      <c r="J27" s="7"/>
      <c r="K27" s="7">
        <v>140</v>
      </c>
      <c r="L27" s="7">
        <f t="shared" si="1"/>
        <v>3118</v>
      </c>
      <c r="M27" s="7">
        <f t="shared" si="2"/>
        <v>85</v>
      </c>
      <c r="N27" s="7">
        <f t="shared" si="3"/>
        <v>3203</v>
      </c>
      <c r="O27" s="7"/>
    </row>
    <row r="28" spans="1:15">
      <c r="A28" s="37">
        <f t="shared" si="5"/>
        <v>26</v>
      </c>
      <c r="B28" s="50"/>
      <c r="C28" s="55" t="s">
        <v>42</v>
      </c>
      <c r="D28" s="55" t="s">
        <v>67</v>
      </c>
      <c r="E28" s="56" t="s">
        <v>68</v>
      </c>
      <c r="F28" s="38">
        <f>VLOOKUP(D28,[3]发泡车间12月工资表!A$3:D$38,4,0)</f>
        <v>26.5</v>
      </c>
      <c r="G28" s="38">
        <f>VLOOKUP(D28,[3]发泡车间12月工资表!A$3:F$38,6,0)</f>
        <v>289</v>
      </c>
      <c r="H28" s="38">
        <v>41</v>
      </c>
      <c r="I28" s="38"/>
      <c r="J28" s="38"/>
      <c r="K28" s="38">
        <v>210</v>
      </c>
      <c r="L28" s="38">
        <f t="shared" si="1"/>
        <v>4869</v>
      </c>
      <c r="M28" s="38">
        <f t="shared" si="2"/>
        <v>132.5</v>
      </c>
      <c r="N28" s="38">
        <f t="shared" si="3"/>
        <v>5001.5</v>
      </c>
      <c r="O28" s="38"/>
    </row>
    <row r="29" spans="1:15">
      <c r="A29" s="37">
        <f t="shared" si="5"/>
        <v>27</v>
      </c>
      <c r="B29" s="50"/>
      <c r="C29" s="55" t="s">
        <v>42</v>
      </c>
      <c r="D29" s="55" t="s">
        <v>69</v>
      </c>
      <c r="E29" s="56" t="s">
        <v>68</v>
      </c>
      <c r="F29" s="38">
        <f>VLOOKUP(D29,[3]发泡车间12月工资表!A$3:D$38,4,0)</f>
        <v>24.5</v>
      </c>
      <c r="G29" s="38">
        <f>VLOOKUP(D29,[3]发泡车间12月工资表!A$3:F$38,6,0)</f>
        <v>259.5</v>
      </c>
      <c r="H29" s="38">
        <v>72</v>
      </c>
      <c r="I29" s="38"/>
      <c r="J29" s="38"/>
      <c r="K29" s="38">
        <v>240</v>
      </c>
      <c r="L29" s="38">
        <f t="shared" si="1"/>
        <v>4215</v>
      </c>
      <c r="M29" s="38">
        <f t="shared" si="2"/>
        <v>122.5</v>
      </c>
      <c r="N29" s="38">
        <f t="shared" si="3"/>
        <v>4337.5</v>
      </c>
      <c r="O29" s="38"/>
    </row>
    <row r="30" spans="1:15">
      <c r="A30" s="37">
        <f t="shared" si="5"/>
        <v>28</v>
      </c>
      <c r="B30" s="50"/>
      <c r="C30" s="55" t="s">
        <v>42</v>
      </c>
      <c r="D30" s="55" t="s">
        <v>70</v>
      </c>
      <c r="E30" s="56" t="s">
        <v>71</v>
      </c>
      <c r="F30" s="38">
        <f>VLOOKUP(D30,[3]发泡车间12月工资表!A$3:D$38,4,0)</f>
        <v>19</v>
      </c>
      <c r="G30" s="38">
        <f>VLOOKUP(D30,[3]发泡车间12月工资表!A$3:F$38,6,0)</f>
        <v>201.5</v>
      </c>
      <c r="H30" s="38">
        <v>53</v>
      </c>
      <c r="I30" s="38"/>
      <c r="J30" s="38"/>
      <c r="K30" s="38">
        <v>210</v>
      </c>
      <c r="L30" s="38">
        <f t="shared" si="1"/>
        <v>3258</v>
      </c>
      <c r="M30" s="38">
        <f t="shared" si="2"/>
        <v>95</v>
      </c>
      <c r="N30" s="38">
        <f t="shared" si="3"/>
        <v>3353</v>
      </c>
      <c r="O30" s="38"/>
    </row>
    <row r="31" spans="1:15">
      <c r="A31" s="37">
        <f t="shared" si="5"/>
        <v>29</v>
      </c>
      <c r="B31" s="50"/>
      <c r="C31" s="55" t="s">
        <v>42</v>
      </c>
      <c r="D31" s="55" t="s">
        <v>72</v>
      </c>
      <c r="E31" s="56" t="s">
        <v>71</v>
      </c>
      <c r="F31" s="38">
        <f>VLOOKUP(D31,[3]发泡车间12月工资表!A$3:D$38,4,0)</f>
        <v>26</v>
      </c>
      <c r="G31" s="38">
        <f>VLOOKUP(D31,[3]发泡车间12月工资表!A$3:F$38,6,0)</f>
        <v>285</v>
      </c>
      <c r="H31" s="38">
        <v>66</v>
      </c>
      <c r="I31" s="38"/>
      <c r="J31" s="38"/>
      <c r="K31" s="38">
        <v>210</v>
      </c>
      <c r="L31" s="38">
        <f t="shared" si="1"/>
        <v>4722</v>
      </c>
      <c r="M31" s="38">
        <f t="shared" si="2"/>
        <v>130</v>
      </c>
      <c r="N31" s="38">
        <f t="shared" si="3"/>
        <v>4852</v>
      </c>
      <c r="O31" s="38"/>
    </row>
    <row r="32" spans="1:15">
      <c r="A32" s="37">
        <f t="shared" si="5"/>
        <v>30</v>
      </c>
      <c r="B32" s="50"/>
      <c r="C32" s="55" t="s">
        <v>42</v>
      </c>
      <c r="D32" s="55" t="s">
        <v>73</v>
      </c>
      <c r="E32" s="56" t="s">
        <v>74</v>
      </c>
      <c r="F32" s="38">
        <f>VLOOKUP(D32,[3]发泡车间12月工资表!A$3:D$38,4,0)</f>
        <v>30</v>
      </c>
      <c r="G32" s="38">
        <f>VLOOKUP(D32,[3]发泡车间12月工资表!A$3:F$38,6,0)</f>
        <v>316.5</v>
      </c>
      <c r="H32" s="38">
        <v>99</v>
      </c>
      <c r="I32" s="38"/>
      <c r="J32" s="38"/>
      <c r="K32" s="38"/>
      <c r="L32" s="38">
        <f t="shared" si="1"/>
        <v>5400</v>
      </c>
      <c r="M32" s="38">
        <f t="shared" si="2"/>
        <v>150</v>
      </c>
      <c r="N32" s="38">
        <f t="shared" si="3"/>
        <v>5550</v>
      </c>
      <c r="O32" s="38"/>
    </row>
    <row r="33" spans="1:15">
      <c r="A33" s="37">
        <f t="shared" si="5"/>
        <v>31</v>
      </c>
      <c r="B33" s="50"/>
      <c r="C33" s="55" t="s">
        <v>42</v>
      </c>
      <c r="D33" s="55" t="s">
        <v>75</v>
      </c>
      <c r="E33" s="56" t="s">
        <v>76</v>
      </c>
      <c r="F33" s="38">
        <f>VLOOKUP(D33,[3]发泡车间12月工资表!A$3:D$38,4,0)</f>
        <v>27.5</v>
      </c>
      <c r="G33" s="38">
        <f>VLOOKUP(D33,[3]发泡车间12月工资表!A$3:F$38,6,0)</f>
        <v>293.5</v>
      </c>
      <c r="H33" s="38">
        <v>44</v>
      </c>
      <c r="I33" s="38"/>
      <c r="J33" s="38"/>
      <c r="K33" s="38">
        <v>210</v>
      </c>
      <c r="L33" s="38">
        <f t="shared" si="1"/>
        <v>4941</v>
      </c>
      <c r="M33" s="38">
        <f t="shared" si="2"/>
        <v>137.5</v>
      </c>
      <c r="N33" s="38">
        <f t="shared" si="3"/>
        <v>5078.5</v>
      </c>
      <c r="O33" s="38"/>
    </row>
    <row r="34" spans="1:15">
      <c r="A34" s="37">
        <f t="shared" si="5"/>
        <v>32</v>
      </c>
      <c r="B34" s="50"/>
      <c r="C34" s="55" t="s">
        <v>42</v>
      </c>
      <c r="D34" s="55" t="s">
        <v>77</v>
      </c>
      <c r="E34" s="56" t="s">
        <v>78</v>
      </c>
      <c r="F34" s="38">
        <v>26</v>
      </c>
      <c r="G34" s="38">
        <v>282</v>
      </c>
      <c r="H34" s="38">
        <v>165</v>
      </c>
      <c r="I34" s="38"/>
      <c r="J34" s="38"/>
      <c r="K34" s="38"/>
      <c r="L34" s="38">
        <f t="shared" si="1"/>
        <v>4581</v>
      </c>
      <c r="M34" s="38">
        <f t="shared" si="2"/>
        <v>130</v>
      </c>
      <c r="N34" s="38">
        <f t="shared" si="3"/>
        <v>4711</v>
      </c>
      <c r="O34" s="38"/>
    </row>
    <row r="35" spans="1:15">
      <c r="A35" s="37">
        <f t="shared" si="5"/>
        <v>33</v>
      </c>
      <c r="B35" s="50"/>
      <c r="C35" s="55" t="s">
        <v>42</v>
      </c>
      <c r="D35" s="55" t="s">
        <v>79</v>
      </c>
      <c r="E35" s="56" t="s">
        <v>80</v>
      </c>
      <c r="F35" s="38">
        <v>25</v>
      </c>
      <c r="G35" s="38">
        <v>269</v>
      </c>
      <c r="H35" s="38">
        <v>171.5</v>
      </c>
      <c r="I35" s="38"/>
      <c r="J35" s="38"/>
      <c r="K35" s="38"/>
      <c r="L35" s="38">
        <f t="shared" si="1"/>
        <v>4327.5</v>
      </c>
      <c r="M35" s="38">
        <f t="shared" si="2"/>
        <v>125</v>
      </c>
      <c r="N35" s="38">
        <f t="shared" si="3"/>
        <v>4452.5</v>
      </c>
      <c r="O35" s="38"/>
    </row>
    <row r="36" s="42" customFormat="1" spans="1:15">
      <c r="A36" s="37">
        <f t="shared" si="5"/>
        <v>34</v>
      </c>
      <c r="B36" s="57"/>
      <c r="C36" s="46" t="s">
        <v>42</v>
      </c>
      <c r="D36" s="46" t="s">
        <v>81</v>
      </c>
      <c r="E36" s="54">
        <v>44124</v>
      </c>
      <c r="F36" s="37">
        <v>22</v>
      </c>
      <c r="G36" s="37"/>
      <c r="H36" s="37"/>
      <c r="I36" s="37"/>
      <c r="J36" s="37"/>
      <c r="K36" s="37"/>
      <c r="L36" s="37">
        <f>F36*3</f>
        <v>66</v>
      </c>
      <c r="M36" s="37">
        <v>0</v>
      </c>
      <c r="N36" s="37">
        <f t="shared" si="3"/>
        <v>66</v>
      </c>
      <c r="O36" s="63" t="s">
        <v>82</v>
      </c>
    </row>
    <row r="37" s="42" customFormat="1" spans="1:15">
      <c r="A37" s="37">
        <f t="shared" si="5"/>
        <v>35</v>
      </c>
      <c r="B37" s="57"/>
      <c r="C37" s="46" t="s">
        <v>42</v>
      </c>
      <c r="D37" s="46" t="s">
        <v>83</v>
      </c>
      <c r="E37" s="54">
        <v>44124</v>
      </c>
      <c r="F37" s="37">
        <v>22</v>
      </c>
      <c r="G37" s="37"/>
      <c r="H37" s="37"/>
      <c r="I37" s="37"/>
      <c r="J37" s="37"/>
      <c r="K37" s="37"/>
      <c r="L37" s="37">
        <f>F37*3</f>
        <v>66</v>
      </c>
      <c r="M37" s="37">
        <v>0</v>
      </c>
      <c r="N37" s="37">
        <f t="shared" si="3"/>
        <v>66</v>
      </c>
      <c r="O37" s="63" t="s">
        <v>82</v>
      </c>
    </row>
    <row r="38" spans="1:15">
      <c r="A38" s="37">
        <f t="shared" ref="A38:A47" si="6">ROW()-2</f>
        <v>36</v>
      </c>
      <c r="B38" s="58" t="s">
        <v>84</v>
      </c>
      <c r="C38" s="37" t="s">
        <v>85</v>
      </c>
      <c r="D38" s="37" t="s">
        <v>86</v>
      </c>
      <c r="E38" s="59">
        <v>43817</v>
      </c>
      <c r="F38" s="46">
        <v>28</v>
      </c>
      <c r="G38" s="46">
        <v>281</v>
      </c>
      <c r="H38" s="7">
        <v>0</v>
      </c>
      <c r="I38" s="7"/>
      <c r="J38" s="7">
        <v>50</v>
      </c>
      <c r="K38" s="7"/>
      <c r="L38" s="37">
        <f>18*(G38-H38-I38)+15*H38+18*0.8*I38+J38-K38</f>
        <v>5108</v>
      </c>
      <c r="M38" s="37">
        <f t="shared" ref="M38:M74" si="7">F38*5</f>
        <v>140</v>
      </c>
      <c r="N38" s="37">
        <f t="shared" ref="N38:N74" si="8">ROUND((L38+M38),2)</f>
        <v>5248</v>
      </c>
      <c r="O38" s="7"/>
    </row>
    <row r="39" spans="1:15">
      <c r="A39" s="37">
        <f t="shared" si="6"/>
        <v>37</v>
      </c>
      <c r="B39" s="60"/>
      <c r="C39" s="37" t="s">
        <v>87</v>
      </c>
      <c r="D39" s="37" t="s">
        <v>88</v>
      </c>
      <c r="E39" s="59">
        <v>44187</v>
      </c>
      <c r="F39" s="46">
        <v>9</v>
      </c>
      <c r="G39" s="46">
        <v>74</v>
      </c>
      <c r="H39" s="7">
        <v>0</v>
      </c>
      <c r="I39" s="7"/>
      <c r="J39" s="7"/>
      <c r="K39" s="7"/>
      <c r="L39" s="37">
        <f t="shared" ref="L38:L74" si="9">18*(G39-H39-I39)+15*H39+18*0.8*I39+J39-K39</f>
        <v>1332</v>
      </c>
      <c r="M39" s="37">
        <f t="shared" si="7"/>
        <v>45</v>
      </c>
      <c r="N39" s="37">
        <f t="shared" si="8"/>
        <v>1377</v>
      </c>
      <c r="O39" s="7"/>
    </row>
    <row r="40" spans="1:15">
      <c r="A40" s="37">
        <f t="shared" si="6"/>
        <v>38</v>
      </c>
      <c r="B40" s="60"/>
      <c r="C40" s="37" t="s">
        <v>87</v>
      </c>
      <c r="D40" s="37" t="s">
        <v>89</v>
      </c>
      <c r="E40" s="59">
        <v>44187</v>
      </c>
      <c r="F40" s="61">
        <v>9</v>
      </c>
      <c r="G40" s="46">
        <v>74</v>
      </c>
      <c r="H40" s="7">
        <v>0</v>
      </c>
      <c r="I40" s="7"/>
      <c r="J40" s="7"/>
      <c r="K40" s="7"/>
      <c r="L40" s="37">
        <f t="shared" si="9"/>
        <v>1332</v>
      </c>
      <c r="M40" s="37">
        <f t="shared" si="7"/>
        <v>45</v>
      </c>
      <c r="N40" s="37">
        <f t="shared" si="8"/>
        <v>1377</v>
      </c>
      <c r="O40" s="7"/>
    </row>
    <row r="41" spans="1:15">
      <c r="A41" s="37">
        <f t="shared" si="6"/>
        <v>39</v>
      </c>
      <c r="B41" s="60"/>
      <c r="C41" s="37" t="s">
        <v>87</v>
      </c>
      <c r="D41" s="37" t="s">
        <v>90</v>
      </c>
      <c r="E41" s="59">
        <v>44186</v>
      </c>
      <c r="F41" s="46">
        <v>9</v>
      </c>
      <c r="G41" s="46">
        <v>74</v>
      </c>
      <c r="H41" s="7">
        <v>0</v>
      </c>
      <c r="I41" s="7"/>
      <c r="J41" s="7"/>
      <c r="K41" s="7"/>
      <c r="L41" s="37">
        <f t="shared" si="9"/>
        <v>1332</v>
      </c>
      <c r="M41" s="37">
        <f t="shared" si="7"/>
        <v>45</v>
      </c>
      <c r="N41" s="37">
        <f t="shared" si="8"/>
        <v>1377</v>
      </c>
      <c r="O41" s="7"/>
    </row>
    <row r="42" spans="1:15">
      <c r="A42" s="37">
        <f t="shared" si="6"/>
        <v>40</v>
      </c>
      <c r="B42" s="60"/>
      <c r="C42" s="37" t="s">
        <v>87</v>
      </c>
      <c r="D42" s="37" t="s">
        <v>91</v>
      </c>
      <c r="E42" s="59">
        <v>44186</v>
      </c>
      <c r="F42" s="61">
        <v>1</v>
      </c>
      <c r="G42" s="46">
        <v>8</v>
      </c>
      <c r="H42" s="7">
        <v>0</v>
      </c>
      <c r="I42" s="7"/>
      <c r="J42" s="7"/>
      <c r="K42" s="7"/>
      <c r="L42" s="37">
        <f t="shared" si="9"/>
        <v>144</v>
      </c>
      <c r="M42" s="37">
        <f t="shared" si="7"/>
        <v>5</v>
      </c>
      <c r="N42" s="37">
        <f t="shared" si="8"/>
        <v>149</v>
      </c>
      <c r="O42" s="7"/>
    </row>
    <row r="43" spans="1:15">
      <c r="A43" s="37">
        <f t="shared" si="6"/>
        <v>41</v>
      </c>
      <c r="B43" s="60"/>
      <c r="C43" s="37" t="s">
        <v>87</v>
      </c>
      <c r="D43" s="37" t="s">
        <v>92</v>
      </c>
      <c r="E43" s="59">
        <v>44186</v>
      </c>
      <c r="F43" s="61">
        <v>1</v>
      </c>
      <c r="G43" s="46">
        <v>8</v>
      </c>
      <c r="H43" s="7">
        <v>0</v>
      </c>
      <c r="I43" s="7"/>
      <c r="J43" s="7"/>
      <c r="K43" s="7"/>
      <c r="L43" s="37">
        <f t="shared" si="9"/>
        <v>144</v>
      </c>
      <c r="M43" s="37">
        <f t="shared" si="7"/>
        <v>5</v>
      </c>
      <c r="N43" s="37">
        <f t="shared" si="8"/>
        <v>149</v>
      </c>
      <c r="O43" s="7"/>
    </row>
    <row r="44" spans="1:15">
      <c r="A44" s="37">
        <f t="shared" si="6"/>
        <v>42</v>
      </c>
      <c r="B44" s="60"/>
      <c r="C44" s="37" t="s">
        <v>87</v>
      </c>
      <c r="D44" s="37" t="s">
        <v>93</v>
      </c>
      <c r="E44" s="59" t="s">
        <v>94</v>
      </c>
      <c r="F44" s="46">
        <v>2</v>
      </c>
      <c r="G44" s="46">
        <v>16</v>
      </c>
      <c r="H44" s="7"/>
      <c r="I44" s="7"/>
      <c r="J44" s="7"/>
      <c r="K44" s="7"/>
      <c r="L44" s="37">
        <f t="shared" si="9"/>
        <v>288</v>
      </c>
      <c r="M44" s="37">
        <f t="shared" si="7"/>
        <v>10</v>
      </c>
      <c r="N44" s="37">
        <f t="shared" si="8"/>
        <v>298</v>
      </c>
      <c r="O44" s="7"/>
    </row>
    <row r="45" spans="1:15">
      <c r="A45" s="37">
        <f t="shared" si="6"/>
        <v>43</v>
      </c>
      <c r="B45" s="60"/>
      <c r="C45" s="37" t="s">
        <v>87</v>
      </c>
      <c r="D45" s="37" t="s">
        <v>95</v>
      </c>
      <c r="E45" s="59" t="s">
        <v>94</v>
      </c>
      <c r="F45" s="46">
        <v>2</v>
      </c>
      <c r="G45" s="46">
        <v>16</v>
      </c>
      <c r="H45" s="7"/>
      <c r="I45" s="7"/>
      <c r="J45" s="7"/>
      <c r="K45" s="7"/>
      <c r="L45" s="37">
        <f t="shared" si="9"/>
        <v>288</v>
      </c>
      <c r="M45" s="37">
        <f t="shared" si="7"/>
        <v>10</v>
      </c>
      <c r="N45" s="37">
        <f t="shared" si="8"/>
        <v>298</v>
      </c>
      <c r="O45" s="7"/>
    </row>
    <row r="46" spans="1:15">
      <c r="A46" s="37">
        <f t="shared" si="6"/>
        <v>44</v>
      </c>
      <c r="B46" s="60"/>
      <c r="C46" s="37" t="s">
        <v>87</v>
      </c>
      <c r="D46" s="37" t="s">
        <v>96</v>
      </c>
      <c r="E46" s="59" t="s">
        <v>94</v>
      </c>
      <c r="F46" s="61">
        <v>2</v>
      </c>
      <c r="G46" s="46">
        <v>16</v>
      </c>
      <c r="H46" s="7"/>
      <c r="I46" s="7"/>
      <c r="J46" s="7"/>
      <c r="K46" s="7"/>
      <c r="L46" s="37">
        <f t="shared" si="9"/>
        <v>288</v>
      </c>
      <c r="M46" s="37">
        <f t="shared" si="7"/>
        <v>10</v>
      </c>
      <c r="N46" s="37">
        <f t="shared" si="8"/>
        <v>298</v>
      </c>
      <c r="O46" s="7"/>
    </row>
    <row r="47" spans="1:15">
      <c r="A47" s="37">
        <f t="shared" si="6"/>
        <v>45</v>
      </c>
      <c r="B47" s="60"/>
      <c r="C47" s="37" t="s">
        <v>87</v>
      </c>
      <c r="D47" s="37" t="s">
        <v>97</v>
      </c>
      <c r="E47" s="59" t="s">
        <v>94</v>
      </c>
      <c r="F47" s="46">
        <v>2</v>
      </c>
      <c r="G47" s="46">
        <v>16</v>
      </c>
      <c r="H47" s="7"/>
      <c r="I47" s="7"/>
      <c r="J47" s="7"/>
      <c r="K47" s="7"/>
      <c r="L47" s="37">
        <f t="shared" si="9"/>
        <v>288</v>
      </c>
      <c r="M47" s="37">
        <f t="shared" si="7"/>
        <v>10</v>
      </c>
      <c r="N47" s="37">
        <f t="shared" si="8"/>
        <v>298</v>
      </c>
      <c r="O47" s="7"/>
    </row>
    <row r="48" spans="1:15">
      <c r="A48" s="37">
        <f t="shared" ref="A48:A57" si="10">ROW()-2</f>
        <v>46</v>
      </c>
      <c r="B48" s="60"/>
      <c r="C48" s="37" t="s">
        <v>87</v>
      </c>
      <c r="D48" s="37" t="s">
        <v>98</v>
      </c>
      <c r="E48" s="59" t="s">
        <v>94</v>
      </c>
      <c r="F48" s="61">
        <v>2</v>
      </c>
      <c r="G48" s="46">
        <v>16</v>
      </c>
      <c r="H48" s="7"/>
      <c r="I48" s="7"/>
      <c r="J48" s="7"/>
      <c r="K48" s="7"/>
      <c r="L48" s="37">
        <f t="shared" si="9"/>
        <v>288</v>
      </c>
      <c r="M48" s="37">
        <f t="shared" si="7"/>
        <v>10</v>
      </c>
      <c r="N48" s="37">
        <f t="shared" si="8"/>
        <v>298</v>
      </c>
      <c r="O48" s="7"/>
    </row>
    <row r="49" spans="1:15">
      <c r="A49" s="37">
        <f t="shared" si="10"/>
        <v>47</v>
      </c>
      <c r="B49" s="60"/>
      <c r="C49" s="37" t="s">
        <v>87</v>
      </c>
      <c r="D49" s="37" t="s">
        <v>99</v>
      </c>
      <c r="E49" s="59" t="s">
        <v>94</v>
      </c>
      <c r="F49" s="46">
        <v>2</v>
      </c>
      <c r="G49" s="46">
        <v>16</v>
      </c>
      <c r="H49" s="7"/>
      <c r="I49" s="7"/>
      <c r="J49" s="7"/>
      <c r="K49" s="7"/>
      <c r="L49" s="37">
        <f t="shared" si="9"/>
        <v>288</v>
      </c>
      <c r="M49" s="37">
        <f t="shared" si="7"/>
        <v>10</v>
      </c>
      <c r="N49" s="37">
        <f t="shared" si="8"/>
        <v>298</v>
      </c>
      <c r="O49" s="7"/>
    </row>
    <row r="50" spans="1:15">
      <c r="A50" s="37">
        <f t="shared" si="10"/>
        <v>48</v>
      </c>
      <c r="B50" s="60"/>
      <c r="C50" s="37" t="s">
        <v>100</v>
      </c>
      <c r="D50" s="37" t="s">
        <v>101</v>
      </c>
      <c r="E50" s="59">
        <v>43716</v>
      </c>
      <c r="F50" s="61">
        <v>28</v>
      </c>
      <c r="G50" s="46">
        <v>333.5</v>
      </c>
      <c r="H50" s="7">
        <v>0</v>
      </c>
      <c r="I50" s="7"/>
      <c r="J50" s="7"/>
      <c r="K50" s="7"/>
      <c r="L50" s="37">
        <f t="shared" si="9"/>
        <v>6003</v>
      </c>
      <c r="M50" s="37">
        <f t="shared" si="7"/>
        <v>140</v>
      </c>
      <c r="N50" s="37">
        <f t="shared" si="8"/>
        <v>6143</v>
      </c>
      <c r="O50" s="7"/>
    </row>
    <row r="51" spans="1:15">
      <c r="A51" s="37">
        <f t="shared" si="10"/>
        <v>49</v>
      </c>
      <c r="B51" s="60"/>
      <c r="C51" s="37" t="s">
        <v>100</v>
      </c>
      <c r="D51" s="37" t="s">
        <v>102</v>
      </c>
      <c r="E51" s="59">
        <v>43903</v>
      </c>
      <c r="F51" s="46">
        <v>28.5</v>
      </c>
      <c r="G51" s="46">
        <v>338.5</v>
      </c>
      <c r="H51" s="7">
        <v>0</v>
      </c>
      <c r="I51" s="7"/>
      <c r="J51" s="7"/>
      <c r="K51" s="7"/>
      <c r="L51" s="37">
        <f t="shared" si="9"/>
        <v>6093</v>
      </c>
      <c r="M51" s="37">
        <f t="shared" si="7"/>
        <v>142.5</v>
      </c>
      <c r="N51" s="37">
        <f t="shared" si="8"/>
        <v>6235.5</v>
      </c>
      <c r="O51" s="7"/>
    </row>
    <row r="52" spans="1:15">
      <c r="A52" s="37">
        <f t="shared" si="10"/>
        <v>50</v>
      </c>
      <c r="B52" s="60"/>
      <c r="C52" s="37" t="s">
        <v>100</v>
      </c>
      <c r="D52" s="37" t="s">
        <v>103</v>
      </c>
      <c r="E52" s="59">
        <v>43932</v>
      </c>
      <c r="F52" s="61">
        <v>28.5</v>
      </c>
      <c r="G52" s="46">
        <v>339</v>
      </c>
      <c r="H52" s="7">
        <v>0</v>
      </c>
      <c r="I52" s="7"/>
      <c r="J52" s="7"/>
      <c r="K52" s="7"/>
      <c r="L52" s="37">
        <f t="shared" si="9"/>
        <v>6102</v>
      </c>
      <c r="M52" s="37">
        <f t="shared" si="7"/>
        <v>142.5</v>
      </c>
      <c r="N52" s="37">
        <f t="shared" si="8"/>
        <v>6244.5</v>
      </c>
      <c r="O52" s="7"/>
    </row>
    <row r="53" spans="1:15">
      <c r="A53" s="37">
        <f t="shared" si="10"/>
        <v>51</v>
      </c>
      <c r="B53" s="60"/>
      <c r="C53" s="37" t="s">
        <v>100</v>
      </c>
      <c r="D53" s="37" t="s">
        <v>104</v>
      </c>
      <c r="E53" s="59">
        <v>44127</v>
      </c>
      <c r="F53" s="46">
        <v>25</v>
      </c>
      <c r="G53" s="46">
        <v>288</v>
      </c>
      <c r="H53" s="7">
        <v>0</v>
      </c>
      <c r="I53" s="7"/>
      <c r="J53" s="7"/>
      <c r="K53" s="7"/>
      <c r="L53" s="37">
        <f t="shared" si="9"/>
        <v>5184</v>
      </c>
      <c r="M53" s="37">
        <f t="shared" si="7"/>
        <v>125</v>
      </c>
      <c r="N53" s="37">
        <f t="shared" si="8"/>
        <v>5309</v>
      </c>
      <c r="O53" s="7"/>
    </row>
    <row r="54" spans="1:15">
      <c r="A54" s="37">
        <f t="shared" si="10"/>
        <v>52</v>
      </c>
      <c r="B54" s="60"/>
      <c r="C54" s="37" t="s">
        <v>100</v>
      </c>
      <c r="D54" s="37" t="s">
        <v>105</v>
      </c>
      <c r="E54" s="62">
        <v>44168</v>
      </c>
      <c r="F54" s="46">
        <v>22</v>
      </c>
      <c r="G54" s="46">
        <v>233.5</v>
      </c>
      <c r="H54" s="7">
        <v>167.5</v>
      </c>
      <c r="I54" s="7"/>
      <c r="J54" s="7"/>
      <c r="K54" s="7"/>
      <c r="L54" s="37">
        <f t="shared" si="9"/>
        <v>3700.5</v>
      </c>
      <c r="M54" s="37">
        <f t="shared" si="7"/>
        <v>110</v>
      </c>
      <c r="N54" s="37">
        <f t="shared" si="8"/>
        <v>3810.5</v>
      </c>
      <c r="O54" s="7"/>
    </row>
    <row r="55" spans="1:15">
      <c r="A55" s="37">
        <f t="shared" si="10"/>
        <v>53</v>
      </c>
      <c r="B55" s="60"/>
      <c r="C55" s="37" t="s">
        <v>100</v>
      </c>
      <c r="D55" s="37" t="s">
        <v>106</v>
      </c>
      <c r="E55" s="62">
        <v>44175</v>
      </c>
      <c r="F55" s="46">
        <v>18</v>
      </c>
      <c r="G55" s="46">
        <v>213.5</v>
      </c>
      <c r="H55" s="7">
        <v>166</v>
      </c>
      <c r="I55" s="7"/>
      <c r="J55" s="7"/>
      <c r="K55" s="7"/>
      <c r="L55" s="37">
        <f t="shared" si="9"/>
        <v>3345</v>
      </c>
      <c r="M55" s="37">
        <f t="shared" si="7"/>
        <v>90</v>
      </c>
      <c r="N55" s="37">
        <f t="shared" si="8"/>
        <v>3435</v>
      </c>
      <c r="O55" s="7"/>
    </row>
    <row r="56" spans="1:15">
      <c r="A56" s="37">
        <f t="shared" si="10"/>
        <v>54</v>
      </c>
      <c r="B56" s="60"/>
      <c r="C56" s="37" t="s">
        <v>100</v>
      </c>
      <c r="D56" s="37" t="s">
        <v>107</v>
      </c>
      <c r="E56" s="62">
        <v>44178</v>
      </c>
      <c r="F56" s="61">
        <v>16</v>
      </c>
      <c r="G56" s="46">
        <v>182</v>
      </c>
      <c r="H56" s="7">
        <v>172.5</v>
      </c>
      <c r="I56" s="7"/>
      <c r="J56" s="7"/>
      <c r="K56" s="7"/>
      <c r="L56" s="37">
        <f t="shared" si="9"/>
        <v>2758.5</v>
      </c>
      <c r="M56" s="37">
        <f t="shared" si="7"/>
        <v>80</v>
      </c>
      <c r="N56" s="37">
        <f t="shared" si="8"/>
        <v>2838.5</v>
      </c>
      <c r="O56" s="7"/>
    </row>
    <row r="57" spans="1:15">
      <c r="A57" s="37">
        <f t="shared" si="10"/>
        <v>55</v>
      </c>
      <c r="B57" s="60"/>
      <c r="C57" s="37" t="s">
        <v>100</v>
      </c>
      <c r="D57" s="37" t="s">
        <v>108</v>
      </c>
      <c r="E57" s="59">
        <v>44188</v>
      </c>
      <c r="F57" s="46">
        <v>8</v>
      </c>
      <c r="G57" s="46">
        <v>93.5</v>
      </c>
      <c r="H57" s="7">
        <v>93.5</v>
      </c>
      <c r="I57" s="7"/>
      <c r="J57" s="7"/>
      <c r="K57" s="7"/>
      <c r="L57" s="37">
        <f t="shared" si="9"/>
        <v>1402.5</v>
      </c>
      <c r="M57" s="37">
        <f t="shared" si="7"/>
        <v>40</v>
      </c>
      <c r="N57" s="37">
        <f t="shared" si="8"/>
        <v>1442.5</v>
      </c>
      <c r="O57" s="7"/>
    </row>
    <row r="58" spans="1:15">
      <c r="A58" s="37">
        <f t="shared" ref="A58:A67" si="11">ROW()-2</f>
        <v>56</v>
      </c>
      <c r="B58" s="60"/>
      <c r="C58" s="37" t="s">
        <v>100</v>
      </c>
      <c r="D58" s="37" t="s">
        <v>109</v>
      </c>
      <c r="E58" s="59">
        <v>44185</v>
      </c>
      <c r="F58" s="46">
        <v>12</v>
      </c>
      <c r="G58" s="46">
        <v>131.5</v>
      </c>
      <c r="H58" s="7">
        <v>131.5</v>
      </c>
      <c r="I58" s="7"/>
      <c r="J58" s="7"/>
      <c r="K58" s="7"/>
      <c r="L58" s="37">
        <f t="shared" si="9"/>
        <v>1972.5</v>
      </c>
      <c r="M58" s="37">
        <f t="shared" si="7"/>
        <v>60</v>
      </c>
      <c r="N58" s="37">
        <f t="shared" si="8"/>
        <v>2032.5</v>
      </c>
      <c r="O58" s="7"/>
    </row>
    <row r="59" spans="1:15">
      <c r="A59" s="37">
        <f t="shared" si="11"/>
        <v>57</v>
      </c>
      <c r="B59" s="60"/>
      <c r="C59" s="37" t="s">
        <v>110</v>
      </c>
      <c r="D59" s="37" t="s">
        <v>111</v>
      </c>
      <c r="E59" s="59">
        <v>43476</v>
      </c>
      <c r="F59" s="46">
        <v>30</v>
      </c>
      <c r="G59" s="46">
        <v>293.5</v>
      </c>
      <c r="H59" s="7">
        <v>0</v>
      </c>
      <c r="I59" s="7"/>
      <c r="J59" s="7"/>
      <c r="K59" s="7"/>
      <c r="L59" s="37">
        <f t="shared" si="9"/>
        <v>5283</v>
      </c>
      <c r="M59" s="37">
        <f t="shared" si="7"/>
        <v>150</v>
      </c>
      <c r="N59" s="37">
        <f t="shared" si="8"/>
        <v>5433</v>
      </c>
      <c r="O59" s="7"/>
    </row>
    <row r="60" spans="1:15">
      <c r="A60" s="37">
        <f t="shared" si="11"/>
        <v>58</v>
      </c>
      <c r="B60" s="60"/>
      <c r="C60" s="37" t="s">
        <v>110</v>
      </c>
      <c r="D60" s="37" t="s">
        <v>112</v>
      </c>
      <c r="E60" s="59">
        <v>43615</v>
      </c>
      <c r="F60" s="46">
        <v>29</v>
      </c>
      <c r="G60" s="46">
        <v>288.5</v>
      </c>
      <c r="H60" s="7">
        <v>0</v>
      </c>
      <c r="I60" s="7"/>
      <c r="J60" s="7"/>
      <c r="K60" s="7"/>
      <c r="L60" s="37">
        <f t="shared" si="9"/>
        <v>5193</v>
      </c>
      <c r="M60" s="37">
        <f t="shared" si="7"/>
        <v>145</v>
      </c>
      <c r="N60" s="37">
        <f t="shared" si="8"/>
        <v>5338</v>
      </c>
      <c r="O60" s="7"/>
    </row>
    <row r="61" spans="1:15">
      <c r="A61" s="37">
        <f t="shared" si="11"/>
        <v>59</v>
      </c>
      <c r="B61" s="60"/>
      <c r="C61" s="37" t="s">
        <v>110</v>
      </c>
      <c r="D61" s="37" t="s">
        <v>113</v>
      </c>
      <c r="E61" s="59">
        <v>44069</v>
      </c>
      <c r="F61" s="46">
        <v>28.5</v>
      </c>
      <c r="G61" s="46">
        <v>314.5</v>
      </c>
      <c r="H61" s="7">
        <v>0</v>
      </c>
      <c r="I61" s="7"/>
      <c r="J61" s="7"/>
      <c r="K61" s="7"/>
      <c r="L61" s="37">
        <f t="shared" si="9"/>
        <v>5661</v>
      </c>
      <c r="M61" s="37">
        <f t="shared" si="7"/>
        <v>142.5</v>
      </c>
      <c r="N61" s="37">
        <f t="shared" si="8"/>
        <v>5803.5</v>
      </c>
      <c r="O61" s="7"/>
    </row>
    <row r="62" spans="1:15">
      <c r="A62" s="37">
        <f t="shared" si="11"/>
        <v>60</v>
      </c>
      <c r="B62" s="60"/>
      <c r="C62" s="37" t="s">
        <v>110</v>
      </c>
      <c r="D62" s="37" t="s">
        <v>114</v>
      </c>
      <c r="E62" s="59">
        <v>44069</v>
      </c>
      <c r="F62" s="46">
        <v>28.5</v>
      </c>
      <c r="G62" s="46">
        <v>302.5</v>
      </c>
      <c r="H62" s="7">
        <v>0</v>
      </c>
      <c r="I62" s="7"/>
      <c r="J62" s="7">
        <v>-90</v>
      </c>
      <c r="K62" s="7"/>
      <c r="L62" s="37">
        <f t="shared" si="9"/>
        <v>5355</v>
      </c>
      <c r="M62" s="37">
        <f t="shared" si="7"/>
        <v>142.5</v>
      </c>
      <c r="N62" s="37">
        <f t="shared" si="8"/>
        <v>5497.5</v>
      </c>
      <c r="O62" s="7"/>
    </row>
    <row r="63" spans="1:15">
      <c r="A63" s="37">
        <f t="shared" si="11"/>
        <v>61</v>
      </c>
      <c r="B63" s="60"/>
      <c r="C63" s="37" t="s">
        <v>110</v>
      </c>
      <c r="D63" s="37" t="s">
        <v>115</v>
      </c>
      <c r="E63" s="59">
        <v>44055</v>
      </c>
      <c r="F63" s="37">
        <v>18</v>
      </c>
      <c r="G63" s="37">
        <v>199</v>
      </c>
      <c r="H63" s="7">
        <v>0</v>
      </c>
      <c r="I63" s="7"/>
      <c r="J63" s="7">
        <v>-180</v>
      </c>
      <c r="K63" s="7"/>
      <c r="L63" s="37">
        <f t="shared" si="9"/>
        <v>3402</v>
      </c>
      <c r="M63" s="37">
        <f t="shared" si="7"/>
        <v>90</v>
      </c>
      <c r="N63" s="37">
        <f t="shared" si="8"/>
        <v>3492</v>
      </c>
      <c r="O63" s="7"/>
    </row>
    <row r="64" spans="1:15">
      <c r="A64" s="37">
        <f t="shared" si="11"/>
        <v>62</v>
      </c>
      <c r="B64" s="60"/>
      <c r="C64" s="37" t="s">
        <v>110</v>
      </c>
      <c r="D64" s="37" t="s">
        <v>116</v>
      </c>
      <c r="E64" s="62">
        <v>44169</v>
      </c>
      <c r="F64" s="46">
        <v>25.5</v>
      </c>
      <c r="G64" s="46">
        <v>261</v>
      </c>
      <c r="H64" s="7">
        <v>160</v>
      </c>
      <c r="I64" s="7"/>
      <c r="J64" s="7">
        <v>-50</v>
      </c>
      <c r="K64" s="7"/>
      <c r="L64" s="37">
        <f t="shared" si="9"/>
        <v>4168</v>
      </c>
      <c r="M64" s="37">
        <f t="shared" si="7"/>
        <v>127.5</v>
      </c>
      <c r="N64" s="37">
        <f t="shared" si="8"/>
        <v>4295.5</v>
      </c>
      <c r="O64" s="7"/>
    </row>
    <row r="65" spans="1:15">
      <c r="A65" s="37">
        <f t="shared" si="11"/>
        <v>63</v>
      </c>
      <c r="B65" s="60"/>
      <c r="C65" s="37" t="s">
        <v>110</v>
      </c>
      <c r="D65" s="37" t="s">
        <v>117</v>
      </c>
      <c r="E65" s="62">
        <v>44175</v>
      </c>
      <c r="F65" s="46">
        <v>16.5</v>
      </c>
      <c r="G65" s="46">
        <v>164.5</v>
      </c>
      <c r="H65" s="7">
        <v>146</v>
      </c>
      <c r="I65" s="7"/>
      <c r="J65" s="7"/>
      <c r="K65" s="7"/>
      <c r="L65" s="37">
        <f t="shared" si="9"/>
        <v>2523</v>
      </c>
      <c r="M65" s="37">
        <f t="shared" si="7"/>
        <v>82.5</v>
      </c>
      <c r="N65" s="37">
        <f t="shared" si="8"/>
        <v>2605.5</v>
      </c>
      <c r="O65" s="7"/>
    </row>
    <row r="66" spans="1:15">
      <c r="A66" s="37">
        <f t="shared" si="11"/>
        <v>64</v>
      </c>
      <c r="B66" s="60"/>
      <c r="C66" s="37" t="s">
        <v>110</v>
      </c>
      <c r="D66" s="37" t="s">
        <v>118</v>
      </c>
      <c r="E66" s="62">
        <v>44182</v>
      </c>
      <c r="F66" s="46">
        <v>15</v>
      </c>
      <c r="G66" s="46">
        <v>157.5</v>
      </c>
      <c r="H66" s="7">
        <v>157.5</v>
      </c>
      <c r="I66" s="7"/>
      <c r="J66" s="7"/>
      <c r="K66" s="7"/>
      <c r="L66" s="37">
        <f t="shared" si="9"/>
        <v>2362.5</v>
      </c>
      <c r="M66" s="37">
        <f t="shared" si="7"/>
        <v>75</v>
      </c>
      <c r="N66" s="37">
        <f t="shared" si="8"/>
        <v>2437.5</v>
      </c>
      <c r="O66" s="7"/>
    </row>
    <row r="67" spans="1:15">
      <c r="A67" s="37">
        <f t="shared" si="11"/>
        <v>65</v>
      </c>
      <c r="B67" s="60"/>
      <c r="C67" s="37" t="s">
        <v>110</v>
      </c>
      <c r="D67" s="37" t="s">
        <v>119</v>
      </c>
      <c r="E67" s="59">
        <v>44183</v>
      </c>
      <c r="F67" s="46">
        <v>13.5</v>
      </c>
      <c r="G67" s="46">
        <v>139.5</v>
      </c>
      <c r="H67" s="7">
        <v>139.5</v>
      </c>
      <c r="I67" s="7"/>
      <c r="J67" s="7"/>
      <c r="K67" s="7"/>
      <c r="L67" s="37">
        <f t="shared" si="9"/>
        <v>2092.5</v>
      </c>
      <c r="M67" s="37">
        <f t="shared" si="7"/>
        <v>67.5</v>
      </c>
      <c r="N67" s="37">
        <f t="shared" si="8"/>
        <v>2160</v>
      </c>
      <c r="O67" s="7"/>
    </row>
    <row r="68" spans="1:15">
      <c r="A68" s="37">
        <f t="shared" ref="A68:A74" si="12">ROW()-2</f>
        <v>66</v>
      </c>
      <c r="B68" s="60"/>
      <c r="C68" s="37" t="s">
        <v>110</v>
      </c>
      <c r="D68" s="37" t="s">
        <v>120</v>
      </c>
      <c r="E68" s="59">
        <v>44187</v>
      </c>
      <c r="F68" s="46">
        <v>10</v>
      </c>
      <c r="G68" s="46">
        <v>95.5</v>
      </c>
      <c r="H68" s="7">
        <v>95.5</v>
      </c>
      <c r="I68" s="7"/>
      <c r="J68" s="7"/>
      <c r="K68" s="7"/>
      <c r="L68" s="37">
        <f t="shared" si="9"/>
        <v>1432.5</v>
      </c>
      <c r="M68" s="37">
        <f t="shared" si="7"/>
        <v>50</v>
      </c>
      <c r="N68" s="37">
        <f t="shared" si="8"/>
        <v>1482.5</v>
      </c>
      <c r="O68" s="7"/>
    </row>
    <row r="69" spans="1:15">
      <c r="A69" s="37">
        <f t="shared" si="12"/>
        <v>67</v>
      </c>
      <c r="B69" s="60"/>
      <c r="C69" s="37" t="s">
        <v>110</v>
      </c>
      <c r="D69" s="37" t="s">
        <v>121</v>
      </c>
      <c r="E69" s="59">
        <v>44188</v>
      </c>
      <c r="F69" s="46">
        <v>9</v>
      </c>
      <c r="G69" s="46">
        <v>93.5</v>
      </c>
      <c r="H69" s="7">
        <v>93.5</v>
      </c>
      <c r="I69" s="7"/>
      <c r="J69" s="7">
        <v>-50</v>
      </c>
      <c r="K69" s="7"/>
      <c r="L69" s="37">
        <f t="shared" si="9"/>
        <v>1352.5</v>
      </c>
      <c r="M69" s="37">
        <f t="shared" si="7"/>
        <v>45</v>
      </c>
      <c r="N69" s="37">
        <f t="shared" si="8"/>
        <v>1397.5</v>
      </c>
      <c r="O69" s="7"/>
    </row>
    <row r="70" spans="1:15">
      <c r="A70" s="37">
        <f t="shared" si="12"/>
        <v>68</v>
      </c>
      <c r="B70" s="60"/>
      <c r="C70" s="37" t="s">
        <v>110</v>
      </c>
      <c r="D70" s="37" t="s">
        <v>122</v>
      </c>
      <c r="E70" s="59">
        <v>44189</v>
      </c>
      <c r="F70" s="46">
        <v>8</v>
      </c>
      <c r="G70" s="46">
        <v>83.5</v>
      </c>
      <c r="H70" s="7">
        <v>83.5</v>
      </c>
      <c r="I70" s="7"/>
      <c r="J70" s="7"/>
      <c r="K70" s="7"/>
      <c r="L70" s="37">
        <f t="shared" si="9"/>
        <v>1252.5</v>
      </c>
      <c r="M70" s="37">
        <f t="shared" si="7"/>
        <v>40</v>
      </c>
      <c r="N70" s="37">
        <f t="shared" si="8"/>
        <v>1292.5</v>
      </c>
      <c r="O70" s="7"/>
    </row>
    <row r="71" spans="1:15">
      <c r="A71" s="37">
        <f t="shared" si="12"/>
        <v>69</v>
      </c>
      <c r="B71" s="60"/>
      <c r="C71" s="37" t="s">
        <v>110</v>
      </c>
      <c r="D71" s="37" t="s">
        <v>123</v>
      </c>
      <c r="E71" s="59">
        <v>44189</v>
      </c>
      <c r="F71" s="46">
        <v>7</v>
      </c>
      <c r="G71" s="46">
        <v>70</v>
      </c>
      <c r="H71" s="7">
        <v>70</v>
      </c>
      <c r="I71" s="7"/>
      <c r="J71" s="7"/>
      <c r="K71" s="7"/>
      <c r="L71" s="37">
        <f t="shared" si="9"/>
        <v>1050</v>
      </c>
      <c r="M71" s="37">
        <f t="shared" si="7"/>
        <v>35</v>
      </c>
      <c r="N71" s="37">
        <f t="shared" si="8"/>
        <v>1085</v>
      </c>
      <c r="O71" s="7"/>
    </row>
    <row r="72" spans="1:15">
      <c r="A72" s="37">
        <f t="shared" si="12"/>
        <v>70</v>
      </c>
      <c r="B72" s="60"/>
      <c r="C72" s="37" t="s">
        <v>110</v>
      </c>
      <c r="D72" s="37" t="s">
        <v>124</v>
      </c>
      <c r="E72" s="59">
        <v>44195</v>
      </c>
      <c r="F72" s="46">
        <v>2</v>
      </c>
      <c r="G72" s="46">
        <v>21</v>
      </c>
      <c r="H72" s="7">
        <v>21</v>
      </c>
      <c r="I72" s="7"/>
      <c r="J72" s="7"/>
      <c r="K72" s="7"/>
      <c r="L72" s="37">
        <f t="shared" si="9"/>
        <v>315</v>
      </c>
      <c r="M72" s="37">
        <f t="shared" si="7"/>
        <v>10</v>
      </c>
      <c r="N72" s="37">
        <f t="shared" si="8"/>
        <v>325</v>
      </c>
      <c r="O72" s="7"/>
    </row>
    <row r="73" spans="1:15">
      <c r="A73" s="37">
        <f t="shared" si="12"/>
        <v>71</v>
      </c>
      <c r="B73" s="60"/>
      <c r="C73" s="37" t="s">
        <v>110</v>
      </c>
      <c r="D73" s="37" t="s">
        <v>125</v>
      </c>
      <c r="E73" s="59">
        <v>44196</v>
      </c>
      <c r="F73" s="46">
        <v>1</v>
      </c>
      <c r="G73" s="46">
        <v>8</v>
      </c>
      <c r="H73" s="7">
        <v>8</v>
      </c>
      <c r="I73" s="7"/>
      <c r="J73" s="7"/>
      <c r="K73" s="7"/>
      <c r="L73" s="37">
        <f t="shared" si="9"/>
        <v>120</v>
      </c>
      <c r="M73" s="37">
        <f t="shared" si="7"/>
        <v>5</v>
      </c>
      <c r="N73" s="37">
        <f t="shared" si="8"/>
        <v>125</v>
      </c>
      <c r="O73" s="7"/>
    </row>
    <row r="74" spans="1:15">
      <c r="A74" s="37">
        <f t="shared" si="12"/>
        <v>72</v>
      </c>
      <c r="B74" s="64"/>
      <c r="C74" s="37" t="s">
        <v>110</v>
      </c>
      <c r="D74" s="37" t="s">
        <v>126</v>
      </c>
      <c r="E74" s="59">
        <v>44196</v>
      </c>
      <c r="F74" s="46">
        <v>1</v>
      </c>
      <c r="G74" s="46">
        <v>8</v>
      </c>
      <c r="H74" s="7">
        <v>8</v>
      </c>
      <c r="I74" s="7"/>
      <c r="J74" s="7"/>
      <c r="K74" s="7"/>
      <c r="L74" s="37">
        <f t="shared" si="9"/>
        <v>120</v>
      </c>
      <c r="M74" s="37">
        <f t="shared" si="7"/>
        <v>5</v>
      </c>
      <c r="N74" s="37">
        <f t="shared" si="8"/>
        <v>125</v>
      </c>
      <c r="O74" s="7"/>
    </row>
    <row r="75" s="43" customFormat="1" ht="18" customHeight="1" spans="1:15">
      <c r="A75" s="46" t="s">
        <v>127</v>
      </c>
      <c r="B75" s="46"/>
      <c r="C75" s="46"/>
      <c r="D75" s="46"/>
      <c r="E75" s="65"/>
      <c r="F75" s="65"/>
      <c r="G75" s="65"/>
      <c r="H75" s="65"/>
      <c r="I75" s="65"/>
      <c r="J75" s="65"/>
      <c r="K75" s="65"/>
      <c r="L75" s="65"/>
      <c r="M75" s="65"/>
      <c r="N75" s="65">
        <v>400</v>
      </c>
      <c r="O75" s="65"/>
    </row>
    <row r="76" s="43" customFormat="1" ht="18" customHeight="1" spans="1:15">
      <c r="A76" s="66" t="s">
        <v>128</v>
      </c>
      <c r="B76" s="67"/>
      <c r="C76" s="67"/>
      <c r="D76" s="68"/>
      <c r="E76" s="65"/>
      <c r="F76" s="7">
        <f>SUM(F3:F75)</f>
        <v>1361</v>
      </c>
      <c r="G76" s="7">
        <f t="shared" ref="G76:N76" si="13">SUM(G3:G75)</f>
        <v>14131.5</v>
      </c>
      <c r="H76" s="7">
        <f t="shared" si="13"/>
        <v>2865</v>
      </c>
      <c r="I76" s="7">
        <f t="shared" si="13"/>
        <v>0</v>
      </c>
      <c r="J76" s="7">
        <f t="shared" si="13"/>
        <v>-320</v>
      </c>
      <c r="K76" s="7">
        <f t="shared" si="13"/>
        <v>1790</v>
      </c>
      <c r="L76" s="7">
        <f t="shared" si="13"/>
        <v>243794</v>
      </c>
      <c r="M76" s="7">
        <f t="shared" si="13"/>
        <v>6585</v>
      </c>
      <c r="N76" s="7">
        <f t="shared" si="13"/>
        <v>250779</v>
      </c>
      <c r="O76" s="65"/>
    </row>
    <row r="77" s="43" customFormat="1" ht="18" customHeight="1" spans="1:15">
      <c r="A77" s="66" t="s">
        <v>129</v>
      </c>
      <c r="B77" s="67"/>
      <c r="C77" s="67"/>
      <c r="D77" s="68"/>
      <c r="E77" s="69">
        <f>ROUND(N76*1.06,2)</f>
        <v>265825.74</v>
      </c>
      <c r="F77" s="70"/>
      <c r="G77" s="70"/>
      <c r="H77" s="70"/>
      <c r="I77" s="70"/>
      <c r="J77" s="70"/>
      <c r="K77" s="70"/>
      <c r="L77" s="70"/>
      <c r="M77" s="70"/>
      <c r="N77" s="70"/>
      <c r="O77" s="72"/>
    </row>
    <row r="78" s="42" customFormat="1" ht="21" customHeight="1" spans="1:15">
      <c r="A78" s="71" t="s">
        <v>130</v>
      </c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</row>
  </sheetData>
  <mergeCells count="8">
    <mergeCell ref="A1:O1"/>
    <mergeCell ref="A75:D75"/>
    <mergeCell ref="A76:D76"/>
    <mergeCell ref="A77:D77"/>
    <mergeCell ref="E77:O77"/>
    <mergeCell ref="A78:O78"/>
    <mergeCell ref="B3:B37"/>
    <mergeCell ref="B38:B74"/>
  </mergeCells>
  <conditionalFormatting sqref="D63">
    <cfRule type="duplicateValues" dxfId="0" priority="8"/>
    <cfRule type="duplicateValues" dxfId="0" priority="9"/>
    <cfRule type="duplicateValues" dxfId="0" priority="10"/>
  </conditionalFormatting>
  <conditionalFormatting sqref="F63:G63">
    <cfRule type="duplicateValues" dxfId="0" priority="5"/>
    <cfRule type="duplicateValues" dxfId="0" priority="6"/>
    <cfRule type="duplicateValues" dxfId="0" priority="7"/>
  </conditionalFormatting>
  <conditionalFormatting sqref="D38:D46 D50:D59">
    <cfRule type="duplicateValues" dxfId="0" priority="12"/>
    <cfRule type="duplicateValues" dxfId="0" priority="13"/>
  </conditionalFormatting>
  <conditionalFormatting sqref="D38:D62 D64:D74">
    <cfRule type="duplicateValues" dxfId="0" priority="11"/>
  </conditionalFormatting>
  <dataValidations count="1">
    <dataValidation type="list" allowBlank="1" showInputMessage="1" showErrorMessage="1" sqref="C46 C50 C57 C63 C48:C49 C54:C56 C58:C59">
      <formula1>"注塑车间,喷涂车间,总装车间"</formula1>
    </dataValidation>
  </dataValidations>
  <pageMargins left="0.472222222222222" right="0.432638888888889" top="0.472222222222222" bottom="0.472222222222222" header="0.5" footer="0.5"/>
  <pageSetup paperSize="9" scale="69" orientation="portrait" horizontalDpi="600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pane ySplit="2" topLeftCell="A3" activePane="bottomLeft" state="frozen"/>
      <selection/>
      <selection pane="bottomLeft" activeCell="D10" sqref="D10"/>
    </sheetView>
  </sheetViews>
  <sheetFormatPr defaultColWidth="9" defaultRowHeight="20" customHeight="1"/>
  <cols>
    <col min="1" max="1" width="5.625" style="10" customWidth="1"/>
    <col min="2" max="2" width="11.75" style="10" customWidth="1"/>
    <col min="3" max="3" width="7.875" style="10" hidden="1" customWidth="1"/>
    <col min="4" max="4" width="9" style="10"/>
    <col min="5" max="6" width="8.75" style="10" customWidth="1"/>
    <col min="7" max="7" width="10.875" style="10" customWidth="1"/>
    <col min="8" max="8" width="8.75" style="10" customWidth="1"/>
    <col min="9" max="9" width="6.5" style="10" customWidth="1"/>
    <col min="10" max="10" width="9" style="10" customWidth="1"/>
    <col min="11" max="11" width="9.25" style="10" customWidth="1"/>
    <col min="12" max="12" width="10.625" style="10" customWidth="1"/>
    <col min="13" max="13" width="9.75" style="10" customWidth="1"/>
    <col min="14" max="14" width="20" style="12" customWidth="1"/>
    <col min="15" max="15" width="8.81666666666667" style="10" customWidth="1"/>
    <col min="16" max="16" width="11.3166666666667" style="10" hidden="1" customWidth="1"/>
    <col min="17" max="17" width="13.375" style="10" hidden="1" customWidth="1"/>
    <col min="18" max="18" width="12.8083333333333" style="10" hidden="1" customWidth="1"/>
    <col min="19" max="19" width="9" style="10" hidden="1" customWidth="1"/>
    <col min="20" max="20" width="12.625" style="10" hidden="1" customWidth="1"/>
    <col min="21" max="21" width="13.75" style="10" customWidth="1"/>
    <col min="22" max="16384" width="9" style="10"/>
  </cols>
  <sheetData>
    <row r="1" customHeight="1" spans="1: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28"/>
      <c r="O1" s="13"/>
    </row>
    <row r="2" ht="15" customHeight="1" spans="1:20">
      <c r="A2" s="14" t="s">
        <v>1</v>
      </c>
      <c r="B2" s="14" t="s">
        <v>2</v>
      </c>
      <c r="C2" s="14" t="s">
        <v>131</v>
      </c>
      <c r="D2" s="14" t="s">
        <v>3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29" t="s">
        <v>14</v>
      </c>
      <c r="O2" s="30" t="s">
        <v>132</v>
      </c>
      <c r="P2" s="31" t="s">
        <v>2</v>
      </c>
      <c r="Q2" s="30" t="s">
        <v>133</v>
      </c>
      <c r="R2" s="30" t="s">
        <v>133</v>
      </c>
      <c r="S2" s="30" t="s">
        <v>133</v>
      </c>
      <c r="T2" s="30" t="s">
        <v>128</v>
      </c>
    </row>
    <row r="3" customHeight="1" spans="1:21">
      <c r="A3" s="14">
        <f>ROW()-2</f>
        <v>1</v>
      </c>
      <c r="B3" s="14" t="s">
        <v>134</v>
      </c>
      <c r="C3" s="14"/>
      <c r="D3" s="14" t="s">
        <v>31</v>
      </c>
      <c r="E3" s="14"/>
      <c r="F3" s="14"/>
      <c r="G3" s="14"/>
      <c r="H3" s="14"/>
      <c r="I3" s="14"/>
      <c r="J3" s="14"/>
      <c r="K3" s="14">
        <f>(F3-G3-H3)*18+G3*15+H3*18*0.8+I3-J3</f>
        <v>0</v>
      </c>
      <c r="L3" s="32">
        <f t="shared" ref="L3:L23" si="0">E3*5</f>
        <v>0</v>
      </c>
      <c r="M3" s="14">
        <f t="shared" ref="M3:M23" si="1">ROUND((K3+L3),2)</f>
        <v>0</v>
      </c>
      <c r="N3" s="33"/>
      <c r="O3" s="34"/>
      <c r="U3" s="10" t="s">
        <v>32</v>
      </c>
    </row>
    <row r="4" customHeight="1" spans="1:21">
      <c r="A4" s="14">
        <f>ROW()-2</f>
        <v>2</v>
      </c>
      <c r="B4" s="14" t="s">
        <v>134</v>
      </c>
      <c r="C4" s="14"/>
      <c r="D4" s="14" t="s">
        <v>33</v>
      </c>
      <c r="E4" s="14"/>
      <c r="F4" s="14"/>
      <c r="G4" s="14"/>
      <c r="H4" s="14"/>
      <c r="I4" s="14"/>
      <c r="J4" s="14"/>
      <c r="K4" s="14">
        <f t="shared" ref="K3:K24" si="2">(F4-G4-H4)*18+G4*15+H4*18*0.8+I4-J4</f>
        <v>0</v>
      </c>
      <c r="L4" s="32">
        <f t="shared" si="0"/>
        <v>0</v>
      </c>
      <c r="M4" s="14">
        <f t="shared" si="1"/>
        <v>0</v>
      </c>
      <c r="N4" s="33"/>
      <c r="O4" s="34"/>
      <c r="U4" s="10" t="s">
        <v>34</v>
      </c>
    </row>
    <row r="5" s="10" customFormat="1" customHeight="1" spans="1:21">
      <c r="A5" s="14">
        <f>ROW()-2</f>
        <v>3</v>
      </c>
      <c r="B5" s="15" t="s">
        <v>134</v>
      </c>
      <c r="C5" s="14"/>
      <c r="D5" s="14" t="s">
        <v>93</v>
      </c>
      <c r="E5" s="14"/>
      <c r="F5" s="14"/>
      <c r="G5" s="14"/>
      <c r="H5" s="14"/>
      <c r="I5" s="14"/>
      <c r="J5" s="14"/>
      <c r="K5" s="14">
        <f t="shared" si="2"/>
        <v>0</v>
      </c>
      <c r="L5" s="32">
        <f t="shared" si="0"/>
        <v>0</v>
      </c>
      <c r="M5" s="14">
        <f t="shared" si="1"/>
        <v>0</v>
      </c>
      <c r="N5" s="33"/>
      <c r="O5" s="34"/>
      <c r="U5" s="10" t="e">
        <v>#N/A</v>
      </c>
    </row>
    <row r="6" s="10" customFormat="1" customHeight="1" spans="1:21">
      <c r="A6" s="14">
        <f>ROW()-2</f>
        <v>4</v>
      </c>
      <c r="B6" s="14" t="s">
        <v>134</v>
      </c>
      <c r="C6" s="14"/>
      <c r="D6" s="14" t="s">
        <v>95</v>
      </c>
      <c r="E6" s="14"/>
      <c r="F6" s="14"/>
      <c r="G6" s="14"/>
      <c r="H6" s="14"/>
      <c r="I6" s="14"/>
      <c r="J6" s="14"/>
      <c r="K6" s="14">
        <f t="shared" si="2"/>
        <v>0</v>
      </c>
      <c r="L6" s="32">
        <f t="shared" si="0"/>
        <v>0</v>
      </c>
      <c r="M6" s="14">
        <f t="shared" si="1"/>
        <v>0</v>
      </c>
      <c r="N6" s="33"/>
      <c r="O6" s="34"/>
      <c r="U6" s="10" t="e">
        <v>#N/A</v>
      </c>
    </row>
    <row r="7" s="10" customFormat="1" customHeight="1" spans="1:21">
      <c r="A7" s="14">
        <f>ROW()-2</f>
        <v>5</v>
      </c>
      <c r="B7" s="15" t="s">
        <v>134</v>
      </c>
      <c r="C7" s="14"/>
      <c r="D7" s="14" t="s">
        <v>96</v>
      </c>
      <c r="E7" s="14"/>
      <c r="F7" s="14"/>
      <c r="G7" s="14"/>
      <c r="H7" s="14"/>
      <c r="I7" s="14"/>
      <c r="J7" s="14"/>
      <c r="K7" s="14">
        <f t="shared" si="2"/>
        <v>0</v>
      </c>
      <c r="L7" s="32">
        <f t="shared" si="0"/>
        <v>0</v>
      </c>
      <c r="M7" s="14">
        <f t="shared" si="1"/>
        <v>0</v>
      </c>
      <c r="N7" s="33"/>
      <c r="O7" s="34"/>
      <c r="U7" s="10" t="e">
        <v>#N/A</v>
      </c>
    </row>
    <row r="8" s="10" customFormat="1" customHeight="1" spans="1:21">
      <c r="A8" s="14">
        <f t="shared" ref="A8:A21" si="3">ROW()-2</f>
        <v>6</v>
      </c>
      <c r="B8" s="14" t="s">
        <v>134</v>
      </c>
      <c r="C8" s="14"/>
      <c r="D8" s="14" t="s">
        <v>97</v>
      </c>
      <c r="E8" s="14"/>
      <c r="F8" s="14"/>
      <c r="G8" s="14"/>
      <c r="H8" s="14"/>
      <c r="I8" s="14"/>
      <c r="J8" s="14"/>
      <c r="K8" s="14">
        <f t="shared" si="2"/>
        <v>0</v>
      </c>
      <c r="L8" s="32">
        <f t="shared" si="0"/>
        <v>0</v>
      </c>
      <c r="M8" s="14">
        <f t="shared" si="1"/>
        <v>0</v>
      </c>
      <c r="N8" s="33"/>
      <c r="O8" s="34"/>
      <c r="U8" s="10" t="e">
        <v>#N/A</v>
      </c>
    </row>
    <row r="9" s="10" customFormat="1" customHeight="1" spans="1:21">
      <c r="A9" s="14">
        <f t="shared" si="3"/>
        <v>7</v>
      </c>
      <c r="B9" s="15" t="s">
        <v>134</v>
      </c>
      <c r="C9" s="14"/>
      <c r="D9" s="14" t="s">
        <v>98</v>
      </c>
      <c r="E9" s="14"/>
      <c r="F9" s="14"/>
      <c r="G9" s="14"/>
      <c r="H9" s="14"/>
      <c r="I9" s="14"/>
      <c r="J9" s="14"/>
      <c r="K9" s="14">
        <f t="shared" si="2"/>
        <v>0</v>
      </c>
      <c r="L9" s="32">
        <f t="shared" si="0"/>
        <v>0</v>
      </c>
      <c r="M9" s="14">
        <f t="shared" si="1"/>
        <v>0</v>
      </c>
      <c r="N9" s="33"/>
      <c r="O9" s="34"/>
      <c r="U9" s="10" t="e">
        <v>#N/A</v>
      </c>
    </row>
    <row r="10" s="10" customFormat="1" customHeight="1" spans="1:21">
      <c r="A10" s="14">
        <f t="shared" si="3"/>
        <v>8</v>
      </c>
      <c r="B10" s="14" t="s">
        <v>134</v>
      </c>
      <c r="C10" s="14"/>
      <c r="D10" s="14" t="s">
        <v>99</v>
      </c>
      <c r="E10" s="14"/>
      <c r="F10" s="14"/>
      <c r="G10" s="14"/>
      <c r="H10" s="14"/>
      <c r="I10" s="14"/>
      <c r="J10" s="14"/>
      <c r="K10" s="14">
        <f t="shared" si="2"/>
        <v>0</v>
      </c>
      <c r="L10" s="32">
        <f t="shared" si="0"/>
        <v>0</v>
      </c>
      <c r="M10" s="14">
        <f t="shared" si="1"/>
        <v>0</v>
      </c>
      <c r="N10" s="33"/>
      <c r="O10" s="34"/>
      <c r="U10" s="10" t="e">
        <v>#N/A</v>
      </c>
    </row>
    <row r="11" customHeight="1" spans="1:21">
      <c r="A11" s="14">
        <f t="shared" si="3"/>
        <v>9</v>
      </c>
      <c r="B11" s="16" t="s">
        <v>134</v>
      </c>
      <c r="C11" s="17"/>
      <c r="D11" s="17" t="s">
        <v>35</v>
      </c>
      <c r="E11" s="17"/>
      <c r="F11" s="17"/>
      <c r="G11" s="17"/>
      <c r="H11" s="17"/>
      <c r="I11" s="17"/>
      <c r="J11" s="17"/>
      <c r="K11" s="17">
        <f t="shared" si="2"/>
        <v>0</v>
      </c>
      <c r="L11" s="35">
        <f t="shared" si="0"/>
        <v>0</v>
      </c>
      <c r="M11" s="17">
        <f t="shared" si="1"/>
        <v>0</v>
      </c>
      <c r="N11" s="36"/>
      <c r="O11" s="34"/>
      <c r="U11" s="10" t="s">
        <v>36</v>
      </c>
    </row>
    <row r="12" customHeight="1" spans="1:21">
      <c r="A12" s="14">
        <f t="shared" si="3"/>
        <v>10</v>
      </c>
      <c r="B12" s="14" t="s">
        <v>135</v>
      </c>
      <c r="C12" s="14"/>
      <c r="D12" s="14" t="s">
        <v>24</v>
      </c>
      <c r="E12" s="14"/>
      <c r="F12" s="14"/>
      <c r="G12" s="14"/>
      <c r="H12" s="14"/>
      <c r="I12" s="14"/>
      <c r="J12" s="14"/>
      <c r="K12" s="14">
        <f t="shared" si="2"/>
        <v>0</v>
      </c>
      <c r="L12" s="32">
        <f t="shared" si="0"/>
        <v>0</v>
      </c>
      <c r="M12" s="14">
        <f t="shared" si="1"/>
        <v>0</v>
      </c>
      <c r="N12" s="33"/>
      <c r="O12" s="34"/>
      <c r="U12" s="10" t="s">
        <v>25</v>
      </c>
    </row>
    <row r="13" customHeight="1" spans="1:21">
      <c r="A13" s="14">
        <f t="shared" si="3"/>
        <v>11</v>
      </c>
      <c r="B13" s="18" t="s">
        <v>135</v>
      </c>
      <c r="C13" s="14"/>
      <c r="D13" s="14" t="s">
        <v>136</v>
      </c>
      <c r="E13" s="14"/>
      <c r="F13" s="14"/>
      <c r="G13" s="14"/>
      <c r="H13" s="14"/>
      <c r="I13" s="14"/>
      <c r="J13" s="14"/>
      <c r="K13" s="14">
        <f t="shared" si="2"/>
        <v>0</v>
      </c>
      <c r="L13" s="32">
        <f t="shared" si="0"/>
        <v>0</v>
      </c>
      <c r="M13" s="14">
        <f t="shared" si="1"/>
        <v>0</v>
      </c>
      <c r="N13" s="33"/>
      <c r="O13" s="34"/>
      <c r="U13" s="10" t="e">
        <v>#N/A</v>
      </c>
    </row>
    <row r="14" customHeight="1" spans="1:21">
      <c r="A14" s="14">
        <f t="shared" si="3"/>
        <v>12</v>
      </c>
      <c r="B14" s="18" t="s">
        <v>135</v>
      </c>
      <c r="C14" s="14"/>
      <c r="D14" s="14" t="s">
        <v>26</v>
      </c>
      <c r="E14" s="14"/>
      <c r="F14" s="14"/>
      <c r="G14" s="14"/>
      <c r="H14" s="14"/>
      <c r="I14" s="14"/>
      <c r="J14" s="14"/>
      <c r="K14" s="14">
        <f t="shared" si="2"/>
        <v>0</v>
      </c>
      <c r="L14" s="32">
        <f t="shared" si="0"/>
        <v>0</v>
      </c>
      <c r="M14" s="14">
        <f t="shared" si="1"/>
        <v>0</v>
      </c>
      <c r="N14" s="33"/>
      <c r="O14" s="34"/>
      <c r="U14" s="10">
        <v>0</v>
      </c>
    </row>
    <row r="15" customHeight="1" spans="1:21">
      <c r="A15" s="14">
        <f t="shared" si="3"/>
        <v>13</v>
      </c>
      <c r="B15" s="18" t="s">
        <v>135</v>
      </c>
      <c r="C15" s="14"/>
      <c r="D15" s="14" t="s">
        <v>137</v>
      </c>
      <c r="E15" s="14"/>
      <c r="F15" s="14"/>
      <c r="G15" s="14"/>
      <c r="H15" s="14"/>
      <c r="I15" s="14"/>
      <c r="J15" s="14"/>
      <c r="K15" s="14">
        <f t="shared" si="2"/>
        <v>0</v>
      </c>
      <c r="L15" s="32">
        <f t="shared" si="0"/>
        <v>0</v>
      </c>
      <c r="M15" s="14">
        <f t="shared" si="1"/>
        <v>0</v>
      </c>
      <c r="N15" s="33"/>
      <c r="O15" s="34"/>
      <c r="U15" s="10" t="e">
        <v>#N/A</v>
      </c>
    </row>
    <row r="16" customHeight="1" spans="1:21">
      <c r="A16" s="14">
        <f t="shared" si="3"/>
        <v>14</v>
      </c>
      <c r="B16" s="19" t="s">
        <v>138</v>
      </c>
      <c r="C16" s="14" t="s">
        <v>139</v>
      </c>
      <c r="D16" s="14" t="s">
        <v>140</v>
      </c>
      <c r="E16" s="14"/>
      <c r="F16" s="14"/>
      <c r="G16" s="14"/>
      <c r="H16" s="14"/>
      <c r="I16" s="14"/>
      <c r="J16" s="14"/>
      <c r="K16" s="14">
        <f t="shared" si="2"/>
        <v>0</v>
      </c>
      <c r="L16" s="32">
        <f t="shared" si="0"/>
        <v>0</v>
      </c>
      <c r="M16" s="14">
        <f t="shared" si="1"/>
        <v>0</v>
      </c>
      <c r="N16" s="33"/>
      <c r="O16" s="34"/>
      <c r="U16" s="10" t="e">
        <v>#N/A</v>
      </c>
    </row>
    <row r="17" customHeight="1" spans="1:21">
      <c r="A17" s="14">
        <f t="shared" si="3"/>
        <v>15</v>
      </c>
      <c r="B17" s="19" t="s">
        <v>138</v>
      </c>
      <c r="C17" s="14"/>
      <c r="D17" s="14" t="s">
        <v>141</v>
      </c>
      <c r="E17" s="14"/>
      <c r="F17" s="14"/>
      <c r="G17" s="14"/>
      <c r="H17" s="14"/>
      <c r="I17" s="14"/>
      <c r="J17" s="14"/>
      <c r="K17" s="14">
        <f t="shared" si="2"/>
        <v>0</v>
      </c>
      <c r="L17" s="32">
        <f t="shared" si="0"/>
        <v>0</v>
      </c>
      <c r="M17" s="14">
        <f t="shared" si="1"/>
        <v>0</v>
      </c>
      <c r="N17" s="33"/>
      <c r="O17" s="34"/>
      <c r="U17" s="41">
        <v>44151</v>
      </c>
    </row>
    <row r="18" customHeight="1" spans="1:21">
      <c r="A18" s="14">
        <f t="shared" si="3"/>
        <v>16</v>
      </c>
      <c r="B18" s="14" t="s">
        <v>142</v>
      </c>
      <c r="C18" s="14"/>
      <c r="D18" s="14" t="s">
        <v>38</v>
      </c>
      <c r="E18" s="14"/>
      <c r="F18" s="14"/>
      <c r="G18" s="14"/>
      <c r="H18" s="14"/>
      <c r="I18" s="14"/>
      <c r="J18" s="14"/>
      <c r="K18" s="14">
        <f t="shared" si="2"/>
        <v>0</v>
      </c>
      <c r="L18" s="32">
        <f t="shared" si="0"/>
        <v>0</v>
      </c>
      <c r="M18" s="14">
        <f t="shared" si="1"/>
        <v>0</v>
      </c>
      <c r="N18" s="33"/>
      <c r="O18" s="34"/>
      <c r="U18" s="10" t="s">
        <v>39</v>
      </c>
    </row>
    <row r="19" customHeight="1" spans="1:21">
      <c r="A19" s="14">
        <f t="shared" si="3"/>
        <v>17</v>
      </c>
      <c r="B19" s="14" t="s">
        <v>142</v>
      </c>
      <c r="C19" s="14"/>
      <c r="D19" s="14" t="s">
        <v>40</v>
      </c>
      <c r="E19" s="14"/>
      <c r="F19" s="14"/>
      <c r="G19" s="14"/>
      <c r="H19" s="14"/>
      <c r="I19" s="14"/>
      <c r="J19" s="37"/>
      <c r="K19" s="14">
        <f t="shared" si="2"/>
        <v>0</v>
      </c>
      <c r="L19" s="32">
        <f t="shared" si="0"/>
        <v>0</v>
      </c>
      <c r="M19" s="14">
        <f t="shared" si="1"/>
        <v>0</v>
      </c>
      <c r="N19" s="33"/>
      <c r="O19" s="34"/>
      <c r="U19" s="10" t="s">
        <v>41</v>
      </c>
    </row>
    <row r="20" s="11" customFormat="1" ht="21" customHeight="1" spans="1:21">
      <c r="A20" s="14">
        <f t="shared" si="3"/>
        <v>18</v>
      </c>
      <c r="B20" s="14" t="s">
        <v>143</v>
      </c>
      <c r="C20" s="20"/>
      <c r="D20" s="14" t="s">
        <v>43</v>
      </c>
      <c r="E20" s="14"/>
      <c r="F20" s="14"/>
      <c r="G20" s="14"/>
      <c r="H20" s="14"/>
      <c r="I20" s="14"/>
      <c r="J20" s="14"/>
      <c r="K20" s="14">
        <f t="shared" si="2"/>
        <v>0</v>
      </c>
      <c r="L20" s="32">
        <f t="shared" si="0"/>
        <v>0</v>
      </c>
      <c r="M20" s="14">
        <f t="shared" si="1"/>
        <v>0</v>
      </c>
      <c r="N20" s="33"/>
      <c r="O20" s="34"/>
      <c r="U20" s="10" t="s">
        <v>44</v>
      </c>
    </row>
    <row r="21" s="11" customFormat="1" ht="21" customHeight="1" spans="1:21">
      <c r="A21" s="14">
        <f t="shared" si="3"/>
        <v>19</v>
      </c>
      <c r="B21" s="14" t="s">
        <v>143</v>
      </c>
      <c r="C21" s="20"/>
      <c r="D21" s="14" t="s">
        <v>45</v>
      </c>
      <c r="E21" s="14"/>
      <c r="F21" s="14"/>
      <c r="G21" s="14"/>
      <c r="H21" s="14"/>
      <c r="I21" s="14"/>
      <c r="J21" s="14"/>
      <c r="K21" s="14">
        <f t="shared" si="2"/>
        <v>0</v>
      </c>
      <c r="L21" s="32">
        <f t="shared" si="0"/>
        <v>0</v>
      </c>
      <c r="M21" s="14">
        <f t="shared" si="1"/>
        <v>0</v>
      </c>
      <c r="N21" s="33"/>
      <c r="O21" s="34"/>
      <c r="U21" s="10" t="s">
        <v>46</v>
      </c>
    </row>
    <row r="22" s="11" customFormat="1" ht="21" customHeight="1" spans="1:21">
      <c r="A22" s="14">
        <f t="shared" ref="A22:A31" si="4">ROW()-2</f>
        <v>20</v>
      </c>
      <c r="B22" s="14" t="s">
        <v>143</v>
      </c>
      <c r="C22" s="20"/>
      <c r="D22" s="14" t="s">
        <v>47</v>
      </c>
      <c r="E22" s="14"/>
      <c r="F22" s="14"/>
      <c r="G22" s="14"/>
      <c r="H22" s="14"/>
      <c r="I22" s="14"/>
      <c r="J22" s="14"/>
      <c r="K22" s="14">
        <f t="shared" si="2"/>
        <v>0</v>
      </c>
      <c r="L22" s="32">
        <f t="shared" si="0"/>
        <v>0</v>
      </c>
      <c r="M22" s="14">
        <f t="shared" si="1"/>
        <v>0</v>
      </c>
      <c r="N22" s="33"/>
      <c r="O22" s="34"/>
      <c r="U22" s="10" t="s">
        <v>48</v>
      </c>
    </row>
    <row r="23" customHeight="1" spans="1:21">
      <c r="A23" s="14">
        <f t="shared" si="4"/>
        <v>21</v>
      </c>
      <c r="B23" s="14" t="s">
        <v>143</v>
      </c>
      <c r="C23" s="14"/>
      <c r="D23" s="14" t="s">
        <v>49</v>
      </c>
      <c r="E23" s="14"/>
      <c r="F23" s="14"/>
      <c r="G23" s="14"/>
      <c r="H23" s="14"/>
      <c r="I23" s="14"/>
      <c r="J23" s="14"/>
      <c r="K23" s="14">
        <f t="shared" si="2"/>
        <v>0</v>
      </c>
      <c r="L23" s="32">
        <f t="shared" si="0"/>
        <v>0</v>
      </c>
      <c r="M23" s="14">
        <f t="shared" si="1"/>
        <v>0</v>
      </c>
      <c r="N23" s="33"/>
      <c r="O23" s="34"/>
      <c r="U23" s="10" t="s">
        <v>50</v>
      </c>
    </row>
    <row r="24" customHeight="1" spans="1:21">
      <c r="A24" s="14">
        <f t="shared" si="4"/>
        <v>22</v>
      </c>
      <c r="B24" s="14" t="s">
        <v>143</v>
      </c>
      <c r="C24" s="21"/>
      <c r="D24" s="14" t="s">
        <v>51</v>
      </c>
      <c r="E24" s="14"/>
      <c r="F24" s="14"/>
      <c r="G24" s="14"/>
      <c r="H24" s="14"/>
      <c r="I24" s="14"/>
      <c r="J24" s="14"/>
      <c r="K24" s="14">
        <f t="shared" si="2"/>
        <v>0</v>
      </c>
      <c r="L24" s="32">
        <f t="shared" ref="L24:L45" si="5">E24*5</f>
        <v>0</v>
      </c>
      <c r="M24" s="14">
        <f t="shared" ref="M24:M45" si="6">ROUND((K24+L24),2)</f>
        <v>0</v>
      </c>
      <c r="N24" s="33"/>
      <c r="O24" s="34"/>
      <c r="U24" s="10" t="e">
        <v>#N/A</v>
      </c>
    </row>
    <row r="25" customHeight="1" spans="1:21">
      <c r="A25" s="14">
        <f t="shared" si="4"/>
        <v>23</v>
      </c>
      <c r="B25" s="14" t="s">
        <v>143</v>
      </c>
      <c r="C25" s="21"/>
      <c r="D25" s="14" t="s">
        <v>53</v>
      </c>
      <c r="E25" s="14"/>
      <c r="F25" s="14"/>
      <c r="G25" s="14"/>
      <c r="H25" s="14"/>
      <c r="I25" s="14"/>
      <c r="J25" s="14"/>
      <c r="K25" s="14">
        <f t="shared" ref="K25:K44" si="7">(F25-G25-H25)*18+G25*15+H25*18*0.8+I25-J25</f>
        <v>0</v>
      </c>
      <c r="L25" s="32">
        <f t="shared" si="5"/>
        <v>0</v>
      </c>
      <c r="M25" s="14">
        <f t="shared" si="6"/>
        <v>0</v>
      </c>
      <c r="N25" s="33"/>
      <c r="O25" s="34"/>
      <c r="U25" s="10" t="s">
        <v>52</v>
      </c>
    </row>
    <row r="26" customHeight="1" spans="1:21">
      <c r="A26" s="14">
        <f t="shared" si="4"/>
        <v>24</v>
      </c>
      <c r="B26" s="14" t="s">
        <v>143</v>
      </c>
      <c r="C26" s="14"/>
      <c r="D26" s="14" t="s">
        <v>54</v>
      </c>
      <c r="E26" s="14"/>
      <c r="F26" s="14"/>
      <c r="G26" s="14"/>
      <c r="H26" s="14"/>
      <c r="I26" s="14"/>
      <c r="J26" s="14"/>
      <c r="K26" s="14">
        <f t="shared" si="7"/>
        <v>0</v>
      </c>
      <c r="L26" s="32">
        <f t="shared" si="5"/>
        <v>0</v>
      </c>
      <c r="M26" s="14">
        <f t="shared" si="6"/>
        <v>0</v>
      </c>
      <c r="N26" s="33"/>
      <c r="O26" s="34"/>
      <c r="U26" s="10">
        <v>0</v>
      </c>
    </row>
    <row r="27" customHeight="1" spans="1:21">
      <c r="A27" s="14">
        <f t="shared" si="4"/>
        <v>25</v>
      </c>
      <c r="B27" s="17" t="s">
        <v>143</v>
      </c>
      <c r="C27" s="22"/>
      <c r="D27" s="23" t="s">
        <v>55</v>
      </c>
      <c r="E27" s="17"/>
      <c r="F27" s="17"/>
      <c r="G27" s="17"/>
      <c r="H27" s="17"/>
      <c r="I27" s="17"/>
      <c r="J27" s="17"/>
      <c r="K27" s="14">
        <f t="shared" si="7"/>
        <v>0</v>
      </c>
      <c r="L27" s="35">
        <f t="shared" si="5"/>
        <v>0</v>
      </c>
      <c r="M27" s="17">
        <f t="shared" si="6"/>
        <v>0</v>
      </c>
      <c r="N27" s="36"/>
      <c r="O27" s="34"/>
      <c r="U27" s="10" t="s">
        <v>56</v>
      </c>
    </row>
    <row r="28" customHeight="1" spans="1:21">
      <c r="A28" s="14">
        <f t="shared" si="4"/>
        <v>26</v>
      </c>
      <c r="B28" s="17" t="s">
        <v>143</v>
      </c>
      <c r="C28" s="22"/>
      <c r="D28" s="23" t="s">
        <v>81</v>
      </c>
      <c r="E28" s="17"/>
      <c r="F28" s="17"/>
      <c r="G28" s="17"/>
      <c r="H28" s="17"/>
      <c r="I28" s="17"/>
      <c r="J28" s="17"/>
      <c r="K28" s="14">
        <f t="shared" si="7"/>
        <v>0</v>
      </c>
      <c r="L28" s="35">
        <f t="shared" si="5"/>
        <v>0</v>
      </c>
      <c r="M28" s="17">
        <f t="shared" si="6"/>
        <v>0</v>
      </c>
      <c r="N28" s="36"/>
      <c r="O28" s="34"/>
      <c r="U28" s="10" t="s">
        <v>144</v>
      </c>
    </row>
    <row r="29" customHeight="1" spans="1:21">
      <c r="A29" s="14">
        <f t="shared" si="4"/>
        <v>27</v>
      </c>
      <c r="B29" s="17" t="s">
        <v>143</v>
      </c>
      <c r="C29" s="22"/>
      <c r="D29" s="23" t="s">
        <v>83</v>
      </c>
      <c r="E29" s="17"/>
      <c r="F29" s="17"/>
      <c r="G29" s="17"/>
      <c r="H29" s="17"/>
      <c r="I29" s="17"/>
      <c r="J29" s="17"/>
      <c r="K29" s="14">
        <f t="shared" si="7"/>
        <v>0</v>
      </c>
      <c r="L29" s="35">
        <f t="shared" si="5"/>
        <v>0</v>
      </c>
      <c r="M29" s="17">
        <f t="shared" si="6"/>
        <v>0</v>
      </c>
      <c r="N29" s="36"/>
      <c r="O29" s="34"/>
      <c r="U29" s="10" t="s">
        <v>144</v>
      </c>
    </row>
    <row r="30" customHeight="1" spans="1:21">
      <c r="A30" s="14">
        <f t="shared" si="4"/>
        <v>28</v>
      </c>
      <c r="B30" s="17" t="s">
        <v>143</v>
      </c>
      <c r="C30" s="22"/>
      <c r="D30" s="23" t="s">
        <v>57</v>
      </c>
      <c r="E30" s="17"/>
      <c r="F30" s="17"/>
      <c r="G30" s="17"/>
      <c r="H30" s="17"/>
      <c r="I30" s="17"/>
      <c r="J30" s="17"/>
      <c r="K30" s="14">
        <f t="shared" si="7"/>
        <v>0</v>
      </c>
      <c r="L30" s="35">
        <f t="shared" si="5"/>
        <v>0</v>
      </c>
      <c r="M30" s="17">
        <f t="shared" si="6"/>
        <v>0</v>
      </c>
      <c r="N30" s="36"/>
      <c r="O30" s="34"/>
      <c r="U30" s="10" t="s">
        <v>58</v>
      </c>
    </row>
    <row r="31" customHeight="1" spans="1:21">
      <c r="A31" s="14">
        <f t="shared" si="4"/>
        <v>29</v>
      </c>
      <c r="B31" s="17" t="s">
        <v>143</v>
      </c>
      <c r="C31" s="22"/>
      <c r="D31" s="23" t="s">
        <v>59</v>
      </c>
      <c r="E31" s="17"/>
      <c r="F31" s="17"/>
      <c r="G31" s="17"/>
      <c r="H31" s="17"/>
      <c r="I31" s="17"/>
      <c r="J31" s="17"/>
      <c r="K31" s="14">
        <f t="shared" si="7"/>
        <v>0</v>
      </c>
      <c r="L31" s="35">
        <f t="shared" si="5"/>
        <v>0</v>
      </c>
      <c r="M31" s="17">
        <f t="shared" si="6"/>
        <v>0</v>
      </c>
      <c r="N31" s="36"/>
      <c r="O31" s="34"/>
      <c r="U31" s="10" t="s">
        <v>58</v>
      </c>
    </row>
    <row r="32" customHeight="1" spans="1:21">
      <c r="A32" s="14">
        <f t="shared" ref="A32:A41" si="8">ROW()-2</f>
        <v>30</v>
      </c>
      <c r="B32" s="17" t="s">
        <v>143</v>
      </c>
      <c r="C32" s="22"/>
      <c r="D32" s="23" t="s">
        <v>60</v>
      </c>
      <c r="E32" s="17"/>
      <c r="F32" s="17"/>
      <c r="G32" s="17"/>
      <c r="H32" s="17"/>
      <c r="I32" s="17"/>
      <c r="J32" s="17"/>
      <c r="K32" s="14">
        <f t="shared" si="7"/>
        <v>0</v>
      </c>
      <c r="L32" s="35">
        <f t="shared" si="5"/>
        <v>0</v>
      </c>
      <c r="M32" s="17">
        <f t="shared" si="6"/>
        <v>0</v>
      </c>
      <c r="N32" s="36"/>
      <c r="O32" s="34"/>
      <c r="U32" s="41">
        <v>44133</v>
      </c>
    </row>
    <row r="33" customHeight="1" spans="1:21">
      <c r="A33" s="14">
        <f t="shared" si="8"/>
        <v>31</v>
      </c>
      <c r="B33" s="17" t="s">
        <v>143</v>
      </c>
      <c r="C33" s="22"/>
      <c r="D33" s="23" t="s">
        <v>61</v>
      </c>
      <c r="E33" s="17"/>
      <c r="F33" s="17"/>
      <c r="G33" s="17"/>
      <c r="H33" s="17"/>
      <c r="I33" s="17"/>
      <c r="J33" s="17"/>
      <c r="K33" s="14">
        <f t="shared" si="7"/>
        <v>0</v>
      </c>
      <c r="L33" s="35">
        <f t="shared" si="5"/>
        <v>0</v>
      </c>
      <c r="M33" s="17">
        <f t="shared" si="6"/>
        <v>0</v>
      </c>
      <c r="N33" s="36"/>
      <c r="O33" s="34"/>
      <c r="U33" s="10" t="s">
        <v>62</v>
      </c>
    </row>
    <row r="34" customHeight="1" spans="1:21">
      <c r="A34" s="14">
        <f t="shared" si="8"/>
        <v>32</v>
      </c>
      <c r="B34" s="14" t="s">
        <v>143</v>
      </c>
      <c r="C34" s="24"/>
      <c r="D34" s="25" t="s">
        <v>145</v>
      </c>
      <c r="E34" s="14"/>
      <c r="F34" s="14"/>
      <c r="G34" s="14"/>
      <c r="H34" s="14"/>
      <c r="I34" s="14"/>
      <c r="J34" s="14"/>
      <c r="K34" s="14">
        <f t="shared" si="7"/>
        <v>0</v>
      </c>
      <c r="L34" s="32">
        <f t="shared" si="5"/>
        <v>0</v>
      </c>
      <c r="M34" s="14">
        <f t="shared" si="6"/>
        <v>0</v>
      </c>
      <c r="N34" s="33"/>
      <c r="O34" s="34"/>
      <c r="U34" s="10" t="e">
        <v>#N/A</v>
      </c>
    </row>
    <row r="35" customHeight="1" spans="1:21">
      <c r="A35" s="14">
        <f t="shared" si="8"/>
        <v>33</v>
      </c>
      <c r="B35" s="14" t="s">
        <v>143</v>
      </c>
      <c r="C35" s="24"/>
      <c r="D35" s="25" t="s">
        <v>146</v>
      </c>
      <c r="E35" s="14"/>
      <c r="F35" s="14"/>
      <c r="G35" s="14"/>
      <c r="H35" s="14"/>
      <c r="I35" s="14"/>
      <c r="J35" s="14"/>
      <c r="K35" s="14">
        <f t="shared" si="7"/>
        <v>0</v>
      </c>
      <c r="L35" s="32">
        <f t="shared" si="5"/>
        <v>0</v>
      </c>
      <c r="M35" s="14">
        <f t="shared" si="6"/>
        <v>0</v>
      </c>
      <c r="N35" s="33"/>
      <c r="O35" s="34"/>
      <c r="U35" s="10" t="e">
        <v>#N/A</v>
      </c>
    </row>
    <row r="36" customHeight="1" spans="1:21">
      <c r="A36" s="14">
        <f t="shared" si="8"/>
        <v>34</v>
      </c>
      <c r="B36" s="17" t="s">
        <v>143</v>
      </c>
      <c r="C36" s="22"/>
      <c r="D36" s="23" t="s">
        <v>63</v>
      </c>
      <c r="E36" s="17"/>
      <c r="F36" s="17"/>
      <c r="G36" s="17"/>
      <c r="H36" s="17"/>
      <c r="I36" s="17"/>
      <c r="J36" s="17"/>
      <c r="K36" s="14">
        <f t="shared" si="7"/>
        <v>0</v>
      </c>
      <c r="L36" s="35">
        <f t="shared" si="5"/>
        <v>0</v>
      </c>
      <c r="M36" s="17">
        <f t="shared" si="6"/>
        <v>0</v>
      </c>
      <c r="N36" s="36"/>
      <c r="O36" s="34"/>
      <c r="U36" s="10" t="s">
        <v>64</v>
      </c>
    </row>
    <row r="37" customHeight="1" spans="1:21">
      <c r="A37" s="14">
        <f t="shared" si="8"/>
        <v>35</v>
      </c>
      <c r="B37" s="17" t="s">
        <v>143</v>
      </c>
      <c r="C37" s="22"/>
      <c r="D37" s="23" t="s">
        <v>65</v>
      </c>
      <c r="E37" s="17"/>
      <c r="F37" s="17"/>
      <c r="G37" s="17"/>
      <c r="H37" s="17"/>
      <c r="I37" s="17"/>
      <c r="J37" s="17"/>
      <c r="K37" s="14">
        <f t="shared" si="7"/>
        <v>0</v>
      </c>
      <c r="L37" s="35">
        <f t="shared" si="5"/>
        <v>0</v>
      </c>
      <c r="M37" s="17">
        <f t="shared" si="6"/>
        <v>0</v>
      </c>
      <c r="N37" s="36"/>
      <c r="O37" s="34"/>
      <c r="U37" s="10" t="s">
        <v>66</v>
      </c>
    </row>
    <row r="38" customHeight="1" spans="1:21">
      <c r="A38" s="14">
        <f t="shared" si="8"/>
        <v>36</v>
      </c>
      <c r="B38" s="17" t="s">
        <v>143</v>
      </c>
      <c r="C38" s="22"/>
      <c r="D38" s="23" t="s">
        <v>67</v>
      </c>
      <c r="E38" s="17"/>
      <c r="F38" s="17"/>
      <c r="G38" s="17"/>
      <c r="H38" s="17"/>
      <c r="I38" s="17"/>
      <c r="J38" s="17"/>
      <c r="K38" s="14">
        <f t="shared" si="7"/>
        <v>0</v>
      </c>
      <c r="L38" s="35">
        <f t="shared" si="5"/>
        <v>0</v>
      </c>
      <c r="M38" s="17">
        <f t="shared" si="6"/>
        <v>0</v>
      </c>
      <c r="N38" s="36"/>
      <c r="O38" s="34"/>
      <c r="U38" s="10" t="s">
        <v>68</v>
      </c>
    </row>
    <row r="39" customHeight="1" spans="1:21">
      <c r="A39" s="14">
        <f t="shared" si="8"/>
        <v>37</v>
      </c>
      <c r="B39" s="17" t="s">
        <v>143</v>
      </c>
      <c r="C39" s="22"/>
      <c r="D39" s="23" t="s">
        <v>69</v>
      </c>
      <c r="E39" s="17"/>
      <c r="F39" s="17"/>
      <c r="G39" s="17"/>
      <c r="H39" s="17"/>
      <c r="I39" s="17"/>
      <c r="J39" s="17"/>
      <c r="K39" s="14">
        <f t="shared" si="7"/>
        <v>0</v>
      </c>
      <c r="L39" s="35">
        <f t="shared" si="5"/>
        <v>0</v>
      </c>
      <c r="M39" s="17">
        <f t="shared" si="6"/>
        <v>0</v>
      </c>
      <c r="N39" s="36"/>
      <c r="O39" s="34"/>
      <c r="U39" s="10" t="s">
        <v>68</v>
      </c>
    </row>
    <row r="40" customHeight="1" spans="1:21">
      <c r="A40" s="14">
        <f t="shared" si="8"/>
        <v>38</v>
      </c>
      <c r="B40" s="17" t="s">
        <v>143</v>
      </c>
      <c r="C40" s="22"/>
      <c r="D40" s="23" t="s">
        <v>70</v>
      </c>
      <c r="E40" s="17"/>
      <c r="F40" s="17"/>
      <c r="G40" s="17"/>
      <c r="H40" s="17"/>
      <c r="I40" s="17"/>
      <c r="J40" s="17"/>
      <c r="K40" s="14">
        <f t="shared" si="7"/>
        <v>0</v>
      </c>
      <c r="L40" s="35">
        <f t="shared" si="5"/>
        <v>0</v>
      </c>
      <c r="M40" s="17">
        <f t="shared" si="6"/>
        <v>0</v>
      </c>
      <c r="N40" s="36"/>
      <c r="O40" s="34"/>
      <c r="U40" s="41">
        <v>44155</v>
      </c>
    </row>
    <row r="41" customHeight="1" spans="1:21">
      <c r="A41" s="14">
        <f t="shared" si="8"/>
        <v>39</v>
      </c>
      <c r="B41" s="17" t="s">
        <v>143</v>
      </c>
      <c r="C41" s="22"/>
      <c r="D41" s="23" t="s">
        <v>72</v>
      </c>
      <c r="E41" s="17"/>
      <c r="F41" s="17"/>
      <c r="G41" s="17"/>
      <c r="H41" s="17"/>
      <c r="I41" s="17"/>
      <c r="J41" s="17"/>
      <c r="K41" s="14">
        <f t="shared" si="7"/>
        <v>0</v>
      </c>
      <c r="L41" s="35">
        <f t="shared" si="5"/>
        <v>0</v>
      </c>
      <c r="M41" s="17">
        <f t="shared" si="6"/>
        <v>0</v>
      </c>
      <c r="N41" s="36"/>
      <c r="O41" s="34"/>
      <c r="U41" s="41">
        <v>44155</v>
      </c>
    </row>
    <row r="42" customHeight="1" spans="1:21">
      <c r="A42" s="14">
        <f t="shared" ref="A42:A47" si="9">ROW()-2</f>
        <v>40</v>
      </c>
      <c r="B42" s="17" t="s">
        <v>143</v>
      </c>
      <c r="C42" s="22"/>
      <c r="D42" s="23" t="s">
        <v>73</v>
      </c>
      <c r="E42" s="17"/>
      <c r="F42" s="17"/>
      <c r="G42" s="17"/>
      <c r="H42" s="17"/>
      <c r="I42" s="17"/>
      <c r="J42" s="17"/>
      <c r="K42" s="14">
        <f t="shared" si="7"/>
        <v>0</v>
      </c>
      <c r="L42" s="35">
        <f t="shared" si="5"/>
        <v>0</v>
      </c>
      <c r="M42" s="17">
        <f t="shared" si="6"/>
        <v>0</v>
      </c>
      <c r="N42" s="36"/>
      <c r="O42" s="34"/>
      <c r="U42" s="10" t="s">
        <v>74</v>
      </c>
    </row>
    <row r="43" customHeight="1" spans="1:21">
      <c r="A43" s="14">
        <f t="shared" si="9"/>
        <v>41</v>
      </c>
      <c r="B43" s="17" t="s">
        <v>143</v>
      </c>
      <c r="C43" s="22"/>
      <c r="D43" s="23" t="s">
        <v>75</v>
      </c>
      <c r="E43" s="17"/>
      <c r="F43" s="17"/>
      <c r="G43" s="17"/>
      <c r="H43" s="17"/>
      <c r="I43" s="17"/>
      <c r="J43" s="17"/>
      <c r="K43" s="14">
        <f t="shared" si="7"/>
        <v>0</v>
      </c>
      <c r="L43" s="35">
        <f t="shared" si="5"/>
        <v>0</v>
      </c>
      <c r="M43" s="17">
        <f t="shared" si="6"/>
        <v>0</v>
      </c>
      <c r="N43" s="36"/>
      <c r="O43" s="34"/>
      <c r="U43" s="10" t="s">
        <v>76</v>
      </c>
    </row>
    <row r="44" customHeight="1" spans="1:21">
      <c r="A44" s="14">
        <f t="shared" si="9"/>
        <v>42</v>
      </c>
      <c r="B44" s="14" t="s">
        <v>16</v>
      </c>
      <c r="C44" s="24"/>
      <c r="D44" s="25" t="s">
        <v>17</v>
      </c>
      <c r="E44" s="14"/>
      <c r="F44" s="14"/>
      <c r="G44" s="14"/>
      <c r="H44" s="14"/>
      <c r="I44" s="14"/>
      <c r="J44" s="37"/>
      <c r="K44" s="14">
        <f t="shared" si="7"/>
        <v>0</v>
      </c>
      <c r="L44" s="32">
        <f t="shared" si="5"/>
        <v>0</v>
      </c>
      <c r="M44" s="14">
        <f t="shared" si="6"/>
        <v>0</v>
      </c>
      <c r="N44" s="33"/>
      <c r="O44" s="34"/>
      <c r="U44" s="10" t="s">
        <v>18</v>
      </c>
    </row>
    <row r="45" customHeight="1" spans="1:21">
      <c r="A45" s="14">
        <f t="shared" si="9"/>
        <v>43</v>
      </c>
      <c r="B45" s="22" t="s">
        <v>147</v>
      </c>
      <c r="C45" s="22"/>
      <c r="D45" s="23" t="s">
        <v>148</v>
      </c>
      <c r="E45" s="17"/>
      <c r="F45" s="17"/>
      <c r="G45" s="17"/>
      <c r="H45" s="17"/>
      <c r="I45" s="17"/>
      <c r="J45" s="38"/>
      <c r="K45" s="17">
        <f>15*F45+I45-J45</f>
        <v>0</v>
      </c>
      <c r="L45" s="35">
        <f t="shared" si="5"/>
        <v>0</v>
      </c>
      <c r="M45" s="17">
        <f t="shared" si="6"/>
        <v>0</v>
      </c>
      <c r="N45" s="36"/>
      <c r="O45" s="34"/>
      <c r="U45" s="10" t="s">
        <v>68</v>
      </c>
    </row>
    <row r="46" customHeight="1" spans="1:15">
      <c r="A46" s="14">
        <f t="shared" si="9"/>
        <v>44</v>
      </c>
      <c r="B46" s="24" t="s">
        <v>127</v>
      </c>
      <c r="C46" s="24"/>
      <c r="D46" s="25"/>
      <c r="E46" s="14"/>
      <c r="F46" s="14"/>
      <c r="G46" s="14"/>
      <c r="H46" s="14"/>
      <c r="I46" s="14"/>
      <c r="J46" s="37"/>
      <c r="K46" s="14"/>
      <c r="L46" s="32"/>
      <c r="M46" s="14"/>
      <c r="N46" s="33"/>
      <c r="O46" s="34"/>
    </row>
    <row r="47" customHeight="1" spans="1:15">
      <c r="A47" s="14">
        <f t="shared" si="9"/>
        <v>45</v>
      </c>
      <c r="B47" s="24"/>
      <c r="C47" s="24"/>
      <c r="D47" s="25"/>
      <c r="E47" s="14">
        <f>SUM(E3:E46)</f>
        <v>0</v>
      </c>
      <c r="F47" s="14">
        <f>SUM(F3:F46)</f>
        <v>0</v>
      </c>
      <c r="G47" s="14"/>
      <c r="H47" s="14"/>
      <c r="I47" s="14">
        <f>SUM(I3:I46)</f>
        <v>0</v>
      </c>
      <c r="J47" s="14">
        <f>SUM(J3:J46)</f>
        <v>0</v>
      </c>
      <c r="K47" s="14">
        <f>SUM(K3:K46)</f>
        <v>0</v>
      </c>
      <c r="L47" s="14">
        <f>SUM(L3:L46)</f>
        <v>0</v>
      </c>
      <c r="M47" s="14">
        <f>SUM(M3:M46)</f>
        <v>0</v>
      </c>
      <c r="N47" s="29"/>
      <c r="O47" s="34"/>
    </row>
    <row r="48" customHeight="1" spans="1:15">
      <c r="A48" s="14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>
        <f>ROUND(M47*1.06,2)</f>
        <v>0</v>
      </c>
      <c r="N48" s="39"/>
      <c r="O48" s="40"/>
    </row>
    <row r="50" customHeight="1" spans="2:9">
      <c r="B50" s="27" t="s">
        <v>149</v>
      </c>
      <c r="C50" s="27" t="s">
        <v>150</v>
      </c>
      <c r="D50" s="27"/>
      <c r="E50" s="27"/>
      <c r="F50" s="27" t="s">
        <v>151</v>
      </c>
      <c r="G50" s="27"/>
      <c r="H50" s="27"/>
      <c r="I50" s="27"/>
    </row>
  </sheetData>
  <mergeCells count="4">
    <mergeCell ref="A1:O1"/>
    <mergeCell ref="B46:D46"/>
    <mergeCell ref="M48:O48"/>
    <mergeCell ref="O3:O47"/>
  </mergeCells>
  <printOptions horizontalCentered="1"/>
  <pageMargins left="0.118055555555556" right="0" top="0" bottom="0" header="0.313888888888889" footer="0.313888888888889"/>
  <pageSetup paperSize="9" scale="85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A18" sqref="A18:A22"/>
    </sheetView>
  </sheetViews>
  <sheetFormatPr defaultColWidth="9" defaultRowHeight="16.5" outlineLevelCol="3"/>
  <cols>
    <col min="1" max="1" width="7.375" style="1" customWidth="1"/>
    <col min="2" max="2" width="9" style="1"/>
    <col min="3" max="3" width="28.625" style="1" customWidth="1"/>
    <col min="4" max="4" width="9" style="1"/>
  </cols>
  <sheetData>
    <row r="1" ht="20" customHeight="1" spans="1:4">
      <c r="A1" s="2"/>
      <c r="B1" s="2" t="s">
        <v>3</v>
      </c>
      <c r="C1" s="2" t="s">
        <v>152</v>
      </c>
      <c r="D1" s="2" t="s">
        <v>153</v>
      </c>
    </row>
    <row r="2" ht="20" customHeight="1" spans="1:4">
      <c r="A2" s="3" t="s">
        <v>154</v>
      </c>
      <c r="B2" s="4" t="s">
        <v>17</v>
      </c>
      <c r="C2" s="4" t="s">
        <v>155</v>
      </c>
      <c r="D2" s="4">
        <v>30</v>
      </c>
    </row>
    <row r="3" ht="20" customHeight="1" spans="1:4">
      <c r="A3" s="3"/>
      <c r="B3" s="5" t="s">
        <v>69</v>
      </c>
      <c r="C3" s="6" t="s">
        <v>156</v>
      </c>
      <c r="D3" s="2">
        <v>30</v>
      </c>
    </row>
    <row r="4" ht="13.5" spans="1:4">
      <c r="A4" s="3" t="s">
        <v>157</v>
      </c>
      <c r="B4" s="2" t="s">
        <v>31</v>
      </c>
      <c r="C4" s="2" t="s">
        <v>158</v>
      </c>
      <c r="D4" s="2">
        <v>20</v>
      </c>
    </row>
    <row r="5" ht="13.5" spans="1:4">
      <c r="A5" s="3"/>
      <c r="B5" s="2" t="s">
        <v>63</v>
      </c>
      <c r="C5" s="2" t="s">
        <v>159</v>
      </c>
      <c r="D5" s="2">
        <f>70+70+70</f>
        <v>210</v>
      </c>
    </row>
    <row r="6" ht="13.5" spans="1:4">
      <c r="A6" s="3"/>
      <c r="B6" s="2" t="s">
        <v>65</v>
      </c>
      <c r="C6" s="2" t="s">
        <v>159</v>
      </c>
      <c r="D6" s="2">
        <f>70+70</f>
        <v>140</v>
      </c>
    </row>
    <row r="7" spans="1:4">
      <c r="A7" s="3"/>
      <c r="B7" s="7" t="s">
        <v>67</v>
      </c>
      <c r="C7" s="2" t="s">
        <v>159</v>
      </c>
      <c r="D7" s="7">
        <f>70+70+70</f>
        <v>210</v>
      </c>
    </row>
    <row r="8" spans="1:4">
      <c r="A8" s="3"/>
      <c r="B8" s="7" t="s">
        <v>69</v>
      </c>
      <c r="C8" s="2" t="s">
        <v>159</v>
      </c>
      <c r="D8" s="7">
        <f>70+70+70</f>
        <v>210</v>
      </c>
    </row>
    <row r="9" spans="1:4">
      <c r="A9" s="3"/>
      <c r="B9" s="7" t="s">
        <v>70</v>
      </c>
      <c r="C9" s="2" t="s">
        <v>159</v>
      </c>
      <c r="D9" s="7">
        <f>70+70+70</f>
        <v>210</v>
      </c>
    </row>
    <row r="10" spans="1:4">
      <c r="A10" s="3"/>
      <c r="B10" s="7" t="s">
        <v>72</v>
      </c>
      <c r="C10" s="2" t="s">
        <v>159</v>
      </c>
      <c r="D10" s="7">
        <f>70+70+70</f>
        <v>210</v>
      </c>
    </row>
    <row r="11" spans="1:4">
      <c r="A11" s="3"/>
      <c r="B11" s="7" t="s">
        <v>75</v>
      </c>
      <c r="C11" s="2" t="s">
        <v>159</v>
      </c>
      <c r="D11" s="7">
        <f>70+70+70</f>
        <v>210</v>
      </c>
    </row>
    <row r="12" spans="1:4">
      <c r="A12" s="7" t="s">
        <v>160</v>
      </c>
      <c r="B12" s="7" t="s">
        <v>33</v>
      </c>
      <c r="C12" s="2" t="s">
        <v>161</v>
      </c>
      <c r="D12" s="7">
        <v>210</v>
      </c>
    </row>
    <row r="13" spans="1:4">
      <c r="A13" s="7" t="s">
        <v>162</v>
      </c>
      <c r="B13" s="7" t="s">
        <v>17</v>
      </c>
      <c r="C13" s="2" t="s">
        <v>163</v>
      </c>
      <c r="D13" s="7">
        <v>100</v>
      </c>
    </row>
    <row r="14" spans="4:4">
      <c r="D14" s="1">
        <f>SUM(D2:D13)</f>
        <v>1790</v>
      </c>
    </row>
    <row r="16" spans="1:4">
      <c r="A16" s="7" t="s">
        <v>164</v>
      </c>
      <c r="B16" s="7"/>
      <c r="C16" s="7"/>
      <c r="D16" s="7"/>
    </row>
    <row r="17" ht="13.5" spans="1:4">
      <c r="A17" s="2"/>
      <c r="B17" s="2" t="s">
        <v>3</v>
      </c>
      <c r="C17" s="2" t="s">
        <v>152</v>
      </c>
      <c r="D17" s="2" t="s">
        <v>153</v>
      </c>
    </row>
    <row r="18" ht="13.5" spans="1:4">
      <c r="A18" s="3"/>
      <c r="B18" s="4" t="s">
        <v>114</v>
      </c>
      <c r="C18" s="4" t="s">
        <v>165</v>
      </c>
      <c r="D18" s="4">
        <v>-90</v>
      </c>
    </row>
    <row r="19" ht="13.5" spans="1:4">
      <c r="A19" s="3"/>
      <c r="B19" s="2" t="s">
        <v>121</v>
      </c>
      <c r="C19" s="2" t="s">
        <v>166</v>
      </c>
      <c r="D19" s="2">
        <v>-50</v>
      </c>
    </row>
    <row r="20" spans="1:4">
      <c r="A20" s="3"/>
      <c r="B20" s="7" t="s">
        <v>115</v>
      </c>
      <c r="C20" s="6" t="s">
        <v>167</v>
      </c>
      <c r="D20" s="2">
        <v>-180</v>
      </c>
    </row>
    <row r="21" spans="1:4">
      <c r="A21" s="7"/>
      <c r="B21" s="7" t="s">
        <v>116</v>
      </c>
      <c r="C21" s="2" t="s">
        <v>166</v>
      </c>
      <c r="D21" s="7">
        <v>-50</v>
      </c>
    </row>
    <row r="22" spans="1:4">
      <c r="A22" s="7"/>
      <c r="B22" s="7" t="s">
        <v>86</v>
      </c>
      <c r="C22" s="7" t="s">
        <v>168</v>
      </c>
      <c r="D22" s="7">
        <v>50</v>
      </c>
    </row>
    <row r="23" spans="1:4">
      <c r="A23" s="8" t="s">
        <v>128</v>
      </c>
      <c r="B23" s="9"/>
      <c r="C23" s="7"/>
      <c r="D23" s="7">
        <f>SUM(D18:D22)</f>
        <v>-320</v>
      </c>
    </row>
  </sheetData>
  <mergeCells count="5">
    <mergeCell ref="A16:D16"/>
    <mergeCell ref="A23:B23"/>
    <mergeCell ref="A2:A3"/>
    <mergeCell ref="A4:A11"/>
    <mergeCell ref="A18:A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劳务费</vt:lpstr>
      <vt:lpstr>黄骅劳务</vt:lpstr>
      <vt:lpstr>扣款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2021-01-25T06:55:17Z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2052-11.1.0.10314</vt:lpwstr>
  </property>
</Properties>
</file>