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西安博鸿\新项目报价\光华荣昌报价\"/>
    </mc:Choice>
  </mc:AlternateContent>
  <xr:revisionPtr revIDLastSave="0" documentId="13_ncr:1_{D7E08C75-5B5F-46AA-A9C7-4B19206EA8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汇总" sheetId="3" r:id="rId1"/>
    <sheet name="报价明细" sheetId="1" r:id="rId2"/>
  </sheets>
  <definedNames>
    <definedName name="_xlnm._FilterDatabase" localSheetId="1" hidden="1">报价明细!$J$5:$R$32</definedName>
    <definedName name="_xlnm.Print_Area" localSheetId="1">报价明细!$A$1:$AA$32</definedName>
    <definedName name="_xlnm.Print_Titles" localSheetId="1">报价明细!$5:$6</definedName>
  </definedNames>
  <calcPr calcId="191029"/>
</workbook>
</file>

<file path=xl/calcChain.xml><?xml version="1.0" encoding="utf-8"?>
<calcChain xmlns="http://schemas.openxmlformats.org/spreadsheetml/2006/main">
  <c r="W8" i="1" l="1"/>
  <c r="W11" i="1"/>
  <c r="W15" i="1"/>
  <c r="M15" i="1"/>
  <c r="X14" i="1"/>
  <c r="E4" i="3"/>
  <c r="E3" i="3"/>
  <c r="R14" i="1"/>
  <c r="Q14" i="1"/>
  <c r="P14" i="1"/>
  <c r="Z14" i="1"/>
  <c r="Y14" i="1"/>
  <c r="W26" i="1"/>
  <c r="W25" i="1"/>
  <c r="W24" i="1"/>
  <c r="W21" i="1"/>
  <c r="W23" i="1"/>
  <c r="W22" i="1"/>
  <c r="V20" i="1"/>
  <c r="V21" i="1"/>
  <c r="V22" i="1"/>
  <c r="V23" i="1"/>
  <c r="V24" i="1"/>
  <c r="V25" i="1"/>
  <c r="V27" i="1"/>
  <c r="W31" i="1"/>
  <c r="W32" i="1"/>
  <c r="V30" i="1"/>
  <c r="W28" i="1"/>
  <c r="V18" i="1"/>
  <c r="W12" i="1"/>
  <c r="V11" i="1"/>
  <c r="W16" i="1"/>
  <c r="V32" i="1"/>
  <c r="V31" i="1"/>
  <c r="V29" i="1"/>
  <c r="V26" i="1"/>
  <c r="V17" i="1"/>
  <c r="P7" i="1"/>
  <c r="G3" i="3" s="1"/>
  <c r="H3" i="3" s="1"/>
  <c r="Q7" i="1"/>
  <c r="R7" i="1"/>
  <c r="Z7" i="1"/>
  <c r="Y7" i="1"/>
  <c r="X7" i="1"/>
  <c r="W10" i="1"/>
  <c r="W9" i="1"/>
  <c r="V10" i="1"/>
  <c r="V9" i="1"/>
  <c r="V12" i="1"/>
  <c r="G4" i="3" l="1"/>
  <c r="H4" i="3" s="1"/>
  <c r="W14" i="1"/>
  <c r="W7" i="1"/>
  <c r="V14" i="1"/>
  <c r="AB14" i="1" s="1"/>
  <c r="V7" i="1"/>
  <c r="AB7" i="1" s="1"/>
  <c r="AA14" i="1" l="1"/>
  <c r="AC14" i="1" s="1"/>
  <c r="F4" i="3" s="1"/>
  <c r="I4" i="3" s="1"/>
  <c r="AA7" i="1"/>
  <c r="AC7" i="1" s="1"/>
  <c r="F3" i="3" s="1"/>
  <c r="I3" i="3" s="1"/>
</calcChain>
</file>

<file path=xl/sharedStrings.xml><?xml version="1.0" encoding="utf-8"?>
<sst xmlns="http://schemas.openxmlformats.org/spreadsheetml/2006/main" count="151" uniqueCount="109">
  <si>
    <t>级号</t>
  </si>
  <si>
    <r>
      <rPr>
        <sz val="10"/>
        <rFont val="楷体"/>
        <family val="3"/>
        <charset val="134"/>
      </rPr>
      <t>件</t>
    </r>
    <r>
      <rPr>
        <sz val="10"/>
        <rFont val="Arial"/>
        <family val="2"/>
      </rPr>
      <t>/</t>
    </r>
    <r>
      <rPr>
        <sz val="10"/>
        <rFont val="楷体"/>
        <family val="3"/>
        <charset val="134"/>
      </rPr>
      <t>辆</t>
    </r>
    <r>
      <rPr>
        <sz val="10"/>
        <rFont val="Arial"/>
        <family val="2"/>
      </rPr>
      <t xml:space="preserve"> </t>
    </r>
    <r>
      <rPr>
        <sz val="10"/>
        <rFont val="楷体"/>
        <family val="3"/>
        <charset val="134"/>
      </rPr>
      <t>份</t>
    </r>
  </si>
  <si>
    <t>简图</t>
    <phoneticPr fontId="7" type="noConversion"/>
  </si>
  <si>
    <t>光华荣昌</t>
    <phoneticPr fontId="7" type="noConversion"/>
  </si>
  <si>
    <t>SHT0012339</t>
    <phoneticPr fontId="7" type="noConversion"/>
  </si>
  <si>
    <t>副司机座框焊接总成</t>
    <phoneticPr fontId="7" type="noConversion"/>
  </si>
  <si>
    <t>SHT0012336</t>
    <phoneticPr fontId="7" type="noConversion"/>
  </si>
  <si>
    <t>底支架焊接总成</t>
    <phoneticPr fontId="7" type="noConversion"/>
  </si>
  <si>
    <t>SHT0012334</t>
  </si>
  <si>
    <t>SHT0012335</t>
  </si>
  <si>
    <t>SQXM3000-6807203</t>
    <phoneticPr fontId="7" type="noConversion"/>
  </si>
  <si>
    <t>Q370C08</t>
    <phoneticPr fontId="7" type="noConversion"/>
  </si>
  <si>
    <t>底支架左</t>
    <phoneticPr fontId="7" type="noConversion"/>
  </si>
  <si>
    <t>底支架右</t>
    <phoneticPr fontId="7" type="noConversion"/>
  </si>
  <si>
    <t>横钣金</t>
    <phoneticPr fontId="7" type="noConversion"/>
  </si>
  <si>
    <t>焊接六角螺母</t>
  </si>
  <si>
    <t>焊接六角螺母</t>
    <phoneticPr fontId="7" type="noConversion"/>
  </si>
  <si>
    <t>Q235</t>
    <phoneticPr fontId="7" type="noConversion"/>
  </si>
  <si>
    <t>M8</t>
    <phoneticPr fontId="7" type="noConversion"/>
  </si>
  <si>
    <t>电泳0.129㎡</t>
    <phoneticPr fontId="7" type="noConversion"/>
  </si>
  <si>
    <t>弧焊4*30mm</t>
    <phoneticPr fontId="7" type="noConversion"/>
  </si>
  <si>
    <t>点焊*4</t>
    <phoneticPr fontId="7" type="noConversion"/>
  </si>
  <si>
    <t>RC02-6802404-2</t>
    <phoneticPr fontId="7" type="noConversion"/>
  </si>
  <si>
    <t>SQXM3000-6901101</t>
    <phoneticPr fontId="7" type="noConversion"/>
  </si>
  <si>
    <t>H4681010216A0</t>
    <phoneticPr fontId="7" type="noConversion"/>
  </si>
  <si>
    <t>SQXM3000-6901102</t>
    <phoneticPr fontId="7" type="noConversion"/>
  </si>
  <si>
    <t>SQXM3000-6901106</t>
    <phoneticPr fontId="7" type="noConversion"/>
  </si>
  <si>
    <t>RC02-6802403</t>
    <phoneticPr fontId="7" type="noConversion"/>
  </si>
  <si>
    <t>SHTC0012442</t>
    <phoneticPr fontId="7" type="noConversion"/>
  </si>
  <si>
    <t>SQXM3000-6901109</t>
    <phoneticPr fontId="7" type="noConversion"/>
  </si>
  <si>
    <t>SHTC0012337</t>
    <phoneticPr fontId="7" type="noConversion"/>
  </si>
  <si>
    <t>SQXM3000-6901105</t>
    <phoneticPr fontId="7" type="noConversion"/>
  </si>
  <si>
    <t>RC02-6802404-3</t>
    <phoneticPr fontId="7" type="noConversion"/>
  </si>
  <si>
    <t>SQXM3000-6901107</t>
    <phoneticPr fontId="7" type="noConversion"/>
  </si>
  <si>
    <t>SHTC0012338</t>
    <phoneticPr fontId="7" type="noConversion"/>
  </si>
  <si>
    <t>副司机底脚后</t>
    <phoneticPr fontId="7" type="noConversion"/>
  </si>
  <si>
    <t>后横管</t>
    <phoneticPr fontId="7" type="noConversion"/>
  </si>
  <si>
    <t>右围框接头组件</t>
    <phoneticPr fontId="7" type="noConversion"/>
  </si>
  <si>
    <t>上纵管</t>
    <phoneticPr fontId="7" type="noConversion"/>
  </si>
  <si>
    <t>副司机底脚前</t>
    <phoneticPr fontId="7" type="noConversion"/>
  </si>
  <si>
    <t>下横管</t>
    <phoneticPr fontId="7" type="noConversion"/>
  </si>
  <si>
    <t>U型支持管</t>
    <phoneticPr fontId="7" type="noConversion"/>
  </si>
  <si>
    <t>前连接板</t>
    <phoneticPr fontId="7" type="noConversion"/>
  </si>
  <si>
    <t>围框</t>
    <phoneticPr fontId="7" type="noConversion"/>
  </si>
  <si>
    <t>地脚</t>
    <phoneticPr fontId="7" type="noConversion"/>
  </si>
  <si>
    <t>安全带连接限位片</t>
    <phoneticPr fontId="7" type="noConversion"/>
  </si>
  <si>
    <t>安全带锁扣固定座</t>
    <phoneticPr fontId="7" type="noConversion"/>
  </si>
  <si>
    <t>左围框接头组件</t>
    <phoneticPr fontId="7" type="noConversion"/>
  </si>
  <si>
    <t>45#</t>
    <phoneticPr fontId="7" type="noConversion"/>
  </si>
  <si>
    <t>Q195</t>
    <phoneticPr fontId="7" type="noConversion"/>
  </si>
  <si>
    <t>ɸ25*2.0</t>
    <phoneticPr fontId="7" type="noConversion"/>
  </si>
  <si>
    <t>RC02-6802404</t>
    <phoneticPr fontId="7" type="noConversion"/>
  </si>
  <si>
    <t>Q370C10</t>
    <phoneticPr fontId="7" type="noConversion"/>
  </si>
  <si>
    <t>围框接头</t>
    <phoneticPr fontId="7" type="noConversion"/>
  </si>
  <si>
    <t>点焊*2</t>
    <phoneticPr fontId="7" type="noConversion"/>
  </si>
  <si>
    <t>M10</t>
    <phoneticPr fontId="7" type="noConversion"/>
  </si>
  <si>
    <t>锯管+打遍</t>
    <phoneticPr fontId="7" type="noConversion"/>
  </si>
  <si>
    <t>外购</t>
    <phoneticPr fontId="7" type="noConversion"/>
  </si>
  <si>
    <t>冲压下料</t>
    <phoneticPr fontId="7" type="noConversion"/>
  </si>
  <si>
    <t>ASSY</t>
    <phoneticPr fontId="7" type="noConversion"/>
  </si>
  <si>
    <t>规格(MM)</t>
    <phoneticPr fontId="7" type="noConversion"/>
  </si>
  <si>
    <t>零件号</t>
    <phoneticPr fontId="7" type="noConversion"/>
  </si>
  <si>
    <r>
      <rPr>
        <sz val="11"/>
        <rFont val="楷体"/>
        <family val="3"/>
        <charset val="134"/>
      </rPr>
      <t>零件名</t>
    </r>
    <r>
      <rPr>
        <sz val="11"/>
        <rFont val="Arial"/>
        <family val="2"/>
      </rPr>
      <t>/</t>
    </r>
    <r>
      <rPr>
        <sz val="11"/>
        <rFont val="楷体"/>
        <family val="3"/>
        <charset val="134"/>
      </rPr>
      <t>描述</t>
    </r>
    <phoneticPr fontId="7" type="noConversion"/>
  </si>
  <si>
    <t>工程名称</t>
    <phoneticPr fontId="7" type="noConversion"/>
  </si>
  <si>
    <t>设计吨位</t>
    <phoneticPr fontId="7" type="noConversion"/>
  </si>
  <si>
    <t>图面材质</t>
    <phoneticPr fontId="7" type="noConversion"/>
  </si>
  <si>
    <t>产品
净重kg</t>
    <phoneticPr fontId="7" type="noConversion"/>
  </si>
  <si>
    <t>冲压下料+成型+成型+冲孔整形</t>
    <phoneticPr fontId="7" type="noConversion"/>
  </si>
  <si>
    <t>锯管+去毛刺</t>
    <phoneticPr fontId="7" type="noConversion"/>
  </si>
  <si>
    <t>下料冲孔</t>
    <phoneticPr fontId="7" type="noConversion"/>
  </si>
  <si>
    <t>锯管+冲缺+去毛刺</t>
    <phoneticPr fontId="7" type="noConversion"/>
  </si>
  <si>
    <t>锯管+CNC折弯2处+打遍</t>
    <phoneticPr fontId="7" type="noConversion"/>
  </si>
  <si>
    <t>冲压下料+成型+冲孔整形</t>
    <phoneticPr fontId="7" type="noConversion"/>
  </si>
  <si>
    <t>冲压下料+成型</t>
    <phoneticPr fontId="7" type="noConversion"/>
  </si>
  <si>
    <t>下料冲孔+成型+冲孔</t>
    <phoneticPr fontId="7" type="noConversion"/>
  </si>
  <si>
    <t>毛重kg</t>
    <phoneticPr fontId="7" type="noConversion"/>
  </si>
  <si>
    <t>备注</t>
    <phoneticPr fontId="7" type="noConversion"/>
  </si>
  <si>
    <t>合计</t>
    <phoneticPr fontId="7" type="noConversion"/>
  </si>
  <si>
    <t>合计</t>
    <phoneticPr fontId="7" type="noConversion"/>
  </si>
  <si>
    <t>序号</t>
    <phoneticPr fontId="7" type="noConversion"/>
  </si>
  <si>
    <t>图示</t>
    <phoneticPr fontId="7" type="noConversion"/>
  </si>
  <si>
    <t>件号</t>
    <phoneticPr fontId="7" type="noConversion"/>
  </si>
  <si>
    <t>名称</t>
    <phoneticPr fontId="7" type="noConversion"/>
  </si>
  <si>
    <t>备注</t>
    <phoneticPr fontId="7" type="noConversion"/>
  </si>
  <si>
    <t>产品核算价格        （不含分摊不含税）</t>
    <phoneticPr fontId="7" type="noConversion"/>
  </si>
  <si>
    <t>产品价格         （含分摊不含税）</t>
    <phoneticPr fontId="7" type="noConversion"/>
  </si>
  <si>
    <t>备注：</t>
    <phoneticPr fontId="7" type="noConversion"/>
  </si>
  <si>
    <t>电泳0.5836㎡</t>
  </si>
  <si>
    <t>弧焊直径26圆*6
直径18圆*2
直线焊30*10 
直线焊20*34
焊接总长度1582.88mm</t>
    <phoneticPr fontId="7" type="noConversion"/>
  </si>
  <si>
    <t>西安博鸿科技有限公司报价</t>
    <phoneticPr fontId="7" type="noConversion"/>
  </si>
  <si>
    <t>新项目报价明细</t>
    <phoneticPr fontId="7" type="noConversion"/>
  </si>
  <si>
    <t>客户</t>
    <phoneticPr fontId="7" type="noConversion"/>
  </si>
  <si>
    <t>车型号</t>
    <phoneticPr fontId="7" type="noConversion"/>
  </si>
  <si>
    <t>工装费用(元）</t>
    <phoneticPr fontId="7" type="noConversion"/>
  </si>
  <si>
    <t>检具费用(元）</t>
    <phoneticPr fontId="7" type="noConversion"/>
  </si>
  <si>
    <t>模具费用(元）</t>
    <phoneticPr fontId="7" type="noConversion"/>
  </si>
  <si>
    <t>材料费用(元）</t>
    <phoneticPr fontId="7" type="noConversion"/>
  </si>
  <si>
    <t>材料单价(元/kg）</t>
    <phoneticPr fontId="7" type="noConversion"/>
  </si>
  <si>
    <t>表面处理(元）</t>
    <phoneticPr fontId="7" type="noConversion"/>
  </si>
  <si>
    <t>加工费(元）</t>
    <phoneticPr fontId="7" type="noConversion"/>
  </si>
  <si>
    <t>包装(元）</t>
    <phoneticPr fontId="7" type="noConversion"/>
  </si>
  <si>
    <t>运输(元）</t>
    <phoneticPr fontId="7" type="noConversion"/>
  </si>
  <si>
    <t>管理(元）</t>
    <phoneticPr fontId="7" type="noConversion"/>
  </si>
  <si>
    <t>利润(元）</t>
    <phoneticPr fontId="7" type="noConversion"/>
  </si>
  <si>
    <t>单价
(元）</t>
    <phoneticPr fontId="7" type="noConversion"/>
  </si>
  <si>
    <t>工模检费用(元）</t>
    <phoneticPr fontId="7" type="noConversion"/>
  </si>
  <si>
    <t>按10万分摊(元/件）</t>
    <phoneticPr fontId="7" type="noConversion"/>
  </si>
  <si>
    <t>净重（kg)</t>
    <phoneticPr fontId="7" type="noConversion"/>
  </si>
  <si>
    <t>工模检费用需要在SOP后2年内分摊完成，如两年未分摊完成，需要一次性支付结算。近期钢材价格涨幅很大，这报价代表当前行情价格，后续钢材价格调整需要修改.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</si>
</sst>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¥&quot;#,##0.00;&quot;¥&quot;\-#,##0.00"/>
    <numFmt numFmtId="176" formatCode="0.0000_);[Red]\(0.0000\)"/>
    <numFmt numFmtId="177" formatCode="0.0"/>
    <numFmt numFmtId="178" formatCode="&quot;¥&quot;#,##0.000;&quot;¥&quot;\-#,##0.000"/>
  </numFmts>
  <fonts count="34" x14ac:knownFonts="1">
    <font>
      <sz val="12"/>
      <name val="宋体"/>
      <charset val="134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11"/>
      <name val="楷体"/>
      <family val="3"/>
      <charset val="134"/>
    </font>
    <font>
      <sz val="10"/>
      <name val="宋体"/>
      <family val="3"/>
      <charset val="134"/>
    </font>
    <font>
      <sz val="10"/>
      <name val="楷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바탕체"/>
      <charset val="134"/>
    </font>
    <font>
      <sz val="11"/>
      <name val="Arial"/>
      <family val="2"/>
    </font>
    <font>
      <sz val="12"/>
      <name val="宋体"/>
      <family val="3"/>
      <charset val="134"/>
    </font>
    <font>
      <b/>
      <sz val="16"/>
      <name val="华文细黑"/>
      <family val="3"/>
      <charset val="134"/>
    </font>
    <font>
      <sz val="12"/>
      <name val="华文细黑"/>
      <family val="3"/>
      <charset val="134"/>
    </font>
    <font>
      <b/>
      <sz val="12"/>
      <name val="华文细黑"/>
      <family val="3"/>
      <charset val="134"/>
    </font>
    <font>
      <sz val="10"/>
      <name val="华文细黑"/>
      <family val="3"/>
      <charset val="134"/>
    </font>
    <font>
      <b/>
      <sz val="36"/>
      <name val="楷体"/>
      <family val="3"/>
      <charset val="134"/>
    </font>
    <font>
      <sz val="12"/>
      <name val="等线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8" fillId="9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0"/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1" fillId="0" borderId="0"/>
    <xf numFmtId="0" fontId="18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9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7" fillId="24" borderId="18" applyNumberFormat="0" applyFont="0" applyAlignment="0" applyProtection="0">
      <alignment vertical="center"/>
    </xf>
    <xf numFmtId="0" fontId="25" fillId="0" borderId="0"/>
  </cellStyleXfs>
  <cellXfs count="64">
    <xf numFmtId="0" fontId="0" fillId="0" borderId="0" xfId="0"/>
    <xf numFmtId="176" fontId="1" fillId="0" borderId="0" xfId="32" applyNumberFormat="1" applyFont="1" applyFill="1" applyAlignment="1">
      <alignment vertical="center"/>
    </xf>
    <xf numFmtId="0" fontId="1" fillId="0" borderId="0" xfId="32" applyFont="1" applyFill="1" applyAlignment="1">
      <alignment vertical="center"/>
    </xf>
    <xf numFmtId="0" fontId="2" fillId="0" borderId="0" xfId="32" applyFont="1" applyFill="1" applyAlignment="1">
      <alignment vertical="center"/>
    </xf>
    <xf numFmtId="0" fontId="1" fillId="0" borderId="0" xfId="32" applyFont="1" applyFill="1" applyAlignment="1">
      <alignment horizontal="center" vertical="center"/>
    </xf>
    <xf numFmtId="0" fontId="1" fillId="0" borderId="0" xfId="32" applyFont="1" applyFill="1" applyAlignment="1">
      <alignment horizontal="left" vertical="center"/>
    </xf>
    <xf numFmtId="0" fontId="3" fillId="0" borderId="0" xfId="32" applyFont="1" applyFill="1" applyAlignment="1">
      <alignment horizontal="center" vertical="center"/>
    </xf>
    <xf numFmtId="0" fontId="1" fillId="0" borderId="1" xfId="32" applyFont="1" applyFill="1" applyBorder="1" applyAlignment="1">
      <alignment horizontal="center" vertical="center" wrapText="1"/>
    </xf>
    <xf numFmtId="0" fontId="1" fillId="0" borderId="3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 wrapText="1"/>
    </xf>
    <xf numFmtId="0" fontId="1" fillId="2" borderId="5" xfId="32" applyFont="1" applyFill="1" applyBorder="1" applyAlignment="1">
      <alignment horizontal="center" vertical="center" wrapText="1"/>
    </xf>
    <xf numFmtId="0" fontId="1" fillId="0" borderId="5" xfId="32" applyFont="1" applyFill="1" applyBorder="1" applyAlignment="1">
      <alignment horizontal="center" vertical="center" wrapText="1"/>
    </xf>
    <xf numFmtId="0" fontId="1" fillId="0" borderId="0" xfId="32" applyFont="1" applyFill="1" applyBorder="1" applyAlignment="1">
      <alignment vertical="center"/>
    </xf>
    <xf numFmtId="0" fontId="5" fillId="0" borderId="5" xfId="32" applyFont="1" applyFill="1" applyBorder="1" applyAlignment="1">
      <alignment horizontal="center" vertical="center" wrapText="1"/>
    </xf>
    <xf numFmtId="0" fontId="1" fillId="0" borderId="0" xfId="32" applyFont="1" applyFill="1" applyBorder="1" applyAlignment="1">
      <alignment horizontal="center" vertical="center"/>
    </xf>
    <xf numFmtId="176" fontId="1" fillId="0" borderId="0" xfId="32" applyNumberFormat="1" applyFont="1" applyFill="1" applyBorder="1" applyAlignment="1">
      <alignment vertical="center"/>
    </xf>
    <xf numFmtId="0" fontId="1" fillId="0" borderId="0" xfId="32" applyFont="1" applyFill="1" applyBorder="1" applyAlignment="1">
      <alignment horizontal="center" vertical="center" wrapText="1"/>
    </xf>
    <xf numFmtId="0" fontId="5" fillId="0" borderId="19" xfId="32" applyFont="1" applyFill="1" applyBorder="1" applyAlignment="1">
      <alignment horizontal="center" vertical="center" wrapText="1"/>
    </xf>
    <xf numFmtId="0" fontId="1" fillId="0" borderId="5" xfId="32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1" fillId="0" borderId="5" xfId="32" applyFont="1" applyFill="1" applyBorder="1" applyAlignment="1">
      <alignment horizontal="center" vertical="center" wrapText="1"/>
    </xf>
    <xf numFmtId="0" fontId="1" fillId="0" borderId="7" xfId="32" applyFont="1" applyFill="1" applyBorder="1" applyAlignment="1">
      <alignment horizontal="center" vertical="center" wrapText="1"/>
    </xf>
    <xf numFmtId="0" fontId="5" fillId="0" borderId="7" xfId="32" applyFont="1" applyFill="1" applyBorder="1" applyAlignment="1">
      <alignment horizontal="center" vertical="center" wrapText="1"/>
    </xf>
    <xf numFmtId="0" fontId="5" fillId="0" borderId="0" xfId="32" applyFont="1" applyFill="1" applyBorder="1" applyAlignment="1">
      <alignment horizontal="center" vertical="center" wrapText="1"/>
    </xf>
    <xf numFmtId="7" fontId="29" fillId="0" borderId="0" xfId="0" applyNumberFormat="1" applyFont="1" applyAlignment="1">
      <alignment horizontal="center" vertical="center" wrapText="1"/>
    </xf>
    <xf numFmtId="0" fontId="5" fillId="0" borderId="8" xfId="32" applyFont="1" applyFill="1" applyBorder="1" applyAlignment="1">
      <alignment horizontal="center" vertical="center" wrapText="1"/>
    </xf>
    <xf numFmtId="0" fontId="1" fillId="0" borderId="7" xfId="32" applyFont="1" applyFill="1" applyBorder="1" applyAlignment="1">
      <alignment vertical="center"/>
    </xf>
    <xf numFmtId="0" fontId="1" fillId="0" borderId="20" xfId="32" applyFont="1" applyFill="1" applyBorder="1" applyAlignment="1">
      <alignment horizontal="center" vertical="center" wrapText="1"/>
    </xf>
    <xf numFmtId="0" fontId="1" fillId="2" borderId="20" xfId="32" applyFont="1" applyFill="1" applyBorder="1" applyAlignment="1">
      <alignment horizontal="center" vertical="center" wrapText="1"/>
    </xf>
    <xf numFmtId="177" fontId="1" fillId="0" borderId="20" xfId="32" applyNumberFormat="1" applyFont="1" applyFill="1" applyBorder="1" applyAlignment="1">
      <alignment horizontal="center" vertical="center" wrapText="1"/>
    </xf>
    <xf numFmtId="0" fontId="5" fillId="2" borderId="20" xfId="32" applyFont="1" applyFill="1" applyBorder="1" applyAlignment="1">
      <alignment horizontal="center" vertical="center" wrapText="1"/>
    </xf>
    <xf numFmtId="0" fontId="1" fillId="2" borderId="20" xfId="32" applyFont="1" applyFill="1" applyBorder="1" applyAlignment="1">
      <alignment vertical="center"/>
    </xf>
    <xf numFmtId="0" fontId="5" fillId="2" borderId="20" xfId="32" applyFont="1" applyFill="1" applyBorder="1" applyAlignment="1">
      <alignment vertical="center"/>
    </xf>
    <xf numFmtId="0" fontId="5" fillId="2" borderId="5" xfId="32" applyFont="1" applyFill="1" applyBorder="1" applyAlignment="1">
      <alignment horizontal="center" vertical="center" wrapText="1"/>
    </xf>
    <xf numFmtId="0" fontId="5" fillId="2" borderId="19" xfId="32" applyFont="1" applyFill="1" applyBorder="1" applyAlignment="1">
      <alignment horizontal="center" vertical="center" wrapText="1"/>
    </xf>
    <xf numFmtId="0" fontId="1" fillId="2" borderId="5" xfId="32" applyFont="1" applyFill="1" applyBorder="1" applyAlignment="1">
      <alignment vertical="center"/>
    </xf>
    <xf numFmtId="0" fontId="5" fillId="2" borderId="5" xfId="32" applyFont="1" applyFill="1" applyBorder="1" applyAlignment="1">
      <alignment vertical="center"/>
    </xf>
    <xf numFmtId="0" fontId="28" fillId="0" borderId="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4" fillId="0" borderId="7" xfId="32" applyFont="1" applyFill="1" applyBorder="1" applyAlignment="1">
      <alignment horizontal="center" vertical="center" wrapText="1"/>
    </xf>
    <xf numFmtId="0" fontId="4" fillId="0" borderId="5" xfId="32" applyFont="1" applyFill="1" applyBorder="1" applyAlignment="1">
      <alignment horizontal="center" vertical="center" wrapText="1"/>
    </xf>
    <xf numFmtId="0" fontId="5" fillId="0" borderId="5" xfId="32" applyFont="1" applyFill="1" applyBorder="1" applyAlignment="1">
      <alignment horizontal="center" vertical="center"/>
    </xf>
    <xf numFmtId="0" fontId="1" fillId="0" borderId="5" xfId="32" applyFont="1" applyFill="1" applyBorder="1" applyAlignment="1">
      <alignment horizontal="center" vertical="center"/>
    </xf>
    <xf numFmtId="0" fontId="7" fillId="0" borderId="5" xfId="32" applyFont="1" applyFill="1" applyBorder="1" applyAlignment="1">
      <alignment horizontal="center" vertical="center" wrapText="1"/>
    </xf>
    <xf numFmtId="0" fontId="30" fillId="25" borderId="5" xfId="0" applyFont="1" applyFill="1" applyBorder="1" applyAlignment="1">
      <alignment horizontal="center" vertical="center" wrapText="1"/>
    </xf>
    <xf numFmtId="0" fontId="32" fillId="0" borderId="21" xfId="32" applyFont="1" applyFill="1" applyBorder="1" applyAlignment="1">
      <alignment horizontal="center" vertical="center" wrapText="1"/>
    </xf>
    <xf numFmtId="0" fontId="32" fillId="0" borderId="0" xfId="32" applyFont="1" applyFill="1" applyBorder="1" applyAlignment="1">
      <alignment horizontal="center" vertical="center" wrapText="1"/>
    </xf>
    <xf numFmtId="0" fontId="32" fillId="0" borderId="22" xfId="32" applyFont="1" applyFill="1" applyBorder="1" applyAlignment="1">
      <alignment horizontal="center" vertical="center" wrapText="1"/>
    </xf>
    <xf numFmtId="0" fontId="32" fillId="0" borderId="8" xfId="32" applyFont="1" applyFill="1" applyBorder="1" applyAlignment="1">
      <alignment horizontal="center" vertical="center" wrapText="1"/>
    </xf>
    <xf numFmtId="0" fontId="32" fillId="0" borderId="9" xfId="32" applyFont="1" applyFill="1" applyBorder="1" applyAlignment="1">
      <alignment horizontal="center" vertical="center" wrapText="1"/>
    </xf>
    <xf numFmtId="0" fontId="32" fillId="0" borderId="23" xfId="32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left" vertical="center" wrapText="1"/>
    </xf>
    <xf numFmtId="0" fontId="4" fillId="0" borderId="6" xfId="32" applyFont="1" applyFill="1" applyBorder="1" applyAlignment="1">
      <alignment horizontal="left" vertical="center" wrapText="1"/>
    </xf>
    <xf numFmtId="0" fontId="5" fillId="0" borderId="5" xfId="32" applyFont="1" applyFill="1" applyBorder="1" applyAlignment="1">
      <alignment horizontal="center" vertical="center" wrapText="1"/>
    </xf>
    <xf numFmtId="0" fontId="6" fillId="0" borderId="7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0" fontId="4" fillId="0" borderId="19" xfId="32" applyFont="1" applyFill="1" applyBorder="1" applyAlignment="1">
      <alignment horizontal="center" vertical="center" wrapText="1"/>
    </xf>
    <xf numFmtId="0" fontId="4" fillId="0" borderId="24" xfId="32" applyFont="1" applyFill="1" applyBorder="1" applyAlignment="1">
      <alignment horizontal="center" vertical="center" wrapText="1"/>
    </xf>
    <xf numFmtId="0" fontId="4" fillId="0" borderId="25" xfId="32" applyFont="1" applyFill="1" applyBorder="1" applyAlignment="1">
      <alignment horizontal="center" vertical="center" wrapText="1"/>
    </xf>
    <xf numFmtId="0" fontId="33" fillId="0" borderId="5" xfId="32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78" fontId="33" fillId="0" borderId="5" xfId="0" applyNumberFormat="1" applyFont="1" applyBorder="1" applyAlignment="1">
      <alignment horizontal="center" vertical="center" wrapText="1"/>
    </xf>
  </cellXfs>
  <cellStyles count="49">
    <cellStyle name="20% - 强调文字颜色 1 2" xfId="1" xr:uid="{00000000-0005-0000-0000-000000000000}"/>
    <cellStyle name="20% - 强调文字颜色 2 2" xfId="11" xr:uid="{00000000-0005-0000-0000-000001000000}"/>
    <cellStyle name="20% - 强调文字颜色 3 2" xfId="12" xr:uid="{00000000-0005-0000-0000-000002000000}"/>
    <cellStyle name="20% - 强调文字颜色 4 2" xfId="14" xr:uid="{00000000-0005-0000-0000-000003000000}"/>
    <cellStyle name="20% - 强调文字颜色 5 2" xfId="15" xr:uid="{00000000-0005-0000-0000-000004000000}"/>
    <cellStyle name="20% - 强调文字颜色 6 2" xfId="16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7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10" xr:uid="{00000000-0005-0000-0000-00000B000000}"/>
    <cellStyle name="60% - 强调文字颜色 1 2" xfId="18" xr:uid="{00000000-0005-0000-0000-00000C000000}"/>
    <cellStyle name="60% - 强调文字颜色 2 2" xfId="19" xr:uid="{00000000-0005-0000-0000-00000D000000}"/>
    <cellStyle name="60% - 强调文字颜色 3 2" xfId="20" xr:uid="{00000000-0005-0000-0000-00000E000000}"/>
    <cellStyle name="60% - 强调文字颜色 4 2" xfId="8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BOM_Level_2" xfId="23" xr:uid="{00000000-0005-0000-0000-000012000000}"/>
    <cellStyle name="标题 1 2" xfId="24" xr:uid="{00000000-0005-0000-0000-000013000000}"/>
    <cellStyle name="标题 2 2" xfId="25" xr:uid="{00000000-0005-0000-0000-000014000000}"/>
    <cellStyle name="标题 3 2" xfId="26" xr:uid="{00000000-0005-0000-0000-000015000000}"/>
    <cellStyle name="标题 4 2" xfId="27" xr:uid="{00000000-0005-0000-0000-000016000000}"/>
    <cellStyle name="标题 5" xfId="28" xr:uid="{00000000-0005-0000-0000-000017000000}"/>
    <cellStyle name="差 2" xfId="29" xr:uid="{00000000-0005-0000-0000-000018000000}"/>
    <cellStyle name="常规" xfId="0" builtinId="0"/>
    <cellStyle name="常规 2" xfId="30" xr:uid="{00000000-0005-0000-0000-00001A000000}"/>
    <cellStyle name="常规 3" xfId="13" xr:uid="{00000000-0005-0000-0000-00001B000000}"/>
    <cellStyle name="常规 7" xfId="31" xr:uid="{00000000-0005-0000-0000-00001C000000}"/>
    <cellStyle name="常规_BOM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9" xr:uid="{00000000-0005-0000-0000-00002B000000}"/>
    <cellStyle name="适中 3" xfId="45" xr:uid="{00000000-0005-0000-0000-00002C000000}"/>
    <cellStyle name="输出 2" xfId="7" xr:uid="{00000000-0005-0000-0000-00002D000000}"/>
    <cellStyle name="输入 2" xfId="46" xr:uid="{00000000-0005-0000-0000-00002E000000}"/>
    <cellStyle name="注释 2" xfId="47" xr:uid="{00000000-0005-0000-0000-00002F000000}"/>
    <cellStyle name="표준_GH_FR_BACK_FRM_BOM_011213_YZY_板件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1.png"/><Relationship Id="rId11" Type="http://schemas.openxmlformats.org/officeDocument/2006/relationships/image" Target="../media/image11.png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63013</xdr:colOff>
      <xdr:row>3</xdr:row>
      <xdr:rowOff>228600</xdr:rowOff>
    </xdr:from>
    <xdr:ext cx="600808" cy="313977"/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813" y="1981200"/>
          <a:ext cx="600808" cy="313977"/>
        </a:xfrm>
        <a:prstGeom prst="rect">
          <a:avLst/>
        </a:prstGeom>
      </xdr:spPr>
    </xdr:pic>
    <xdr:clientData/>
  </xdr:oneCellAnchor>
  <xdr:twoCellAnchor editAs="oneCell">
    <xdr:from>
      <xdr:col>1</xdr:col>
      <xdr:colOff>56417</xdr:colOff>
      <xdr:row>2</xdr:row>
      <xdr:rowOff>202956</xdr:rowOff>
    </xdr:from>
    <xdr:to>
      <xdr:col>1</xdr:col>
      <xdr:colOff>516313</xdr:colOff>
      <xdr:row>2</xdr:row>
      <xdr:rowOff>638908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017" y="926856"/>
          <a:ext cx="459896" cy="435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>
        <a:xfrm>
          <a:off x="1409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9" name="Line 2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>
        <a:xfrm>
          <a:off x="1409700" y="160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361950</xdr:colOff>
      <xdr:row>0</xdr:row>
      <xdr:rowOff>0</xdr:rowOff>
    </xdr:from>
    <xdr:to>
      <xdr:col>17</xdr:col>
      <xdr:colOff>361950</xdr:colOff>
      <xdr:row>0</xdr:row>
      <xdr:rowOff>0</xdr:rowOff>
    </xdr:to>
    <xdr:sp macro="" textlink="">
      <xdr:nvSpPr>
        <xdr:cNvPr id="20" name="Line 3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>
        <a:xfrm flipV="1">
          <a:off x="11258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361950</xdr:colOff>
      <xdr:row>0</xdr:row>
      <xdr:rowOff>0</xdr:rowOff>
    </xdr:from>
    <xdr:to>
      <xdr:col>17</xdr:col>
      <xdr:colOff>361950</xdr:colOff>
      <xdr:row>0</xdr:row>
      <xdr:rowOff>0</xdr:rowOff>
    </xdr:to>
    <xdr:sp macro="" textlink="">
      <xdr:nvSpPr>
        <xdr:cNvPr id="21" name="Line 3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>
        <a:xfrm flipV="1">
          <a:off x="11258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361950</xdr:colOff>
      <xdr:row>0</xdr:row>
      <xdr:rowOff>0</xdr:rowOff>
    </xdr:from>
    <xdr:to>
      <xdr:col>17</xdr:col>
      <xdr:colOff>361950</xdr:colOff>
      <xdr:row>0</xdr:row>
      <xdr:rowOff>0</xdr:rowOff>
    </xdr:to>
    <xdr:sp macro="" textlink="">
      <xdr:nvSpPr>
        <xdr:cNvPr id="22" name="Line 4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>
        <a:xfrm flipV="1">
          <a:off x="11258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271096</xdr:colOff>
      <xdr:row>7</xdr:row>
      <xdr:rowOff>29308</xdr:rowOff>
    </xdr:from>
    <xdr:to>
      <xdr:col>8</xdr:col>
      <xdr:colOff>730992</xdr:colOff>
      <xdr:row>7</xdr:row>
      <xdr:rowOff>322385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346" y="2198077"/>
          <a:ext cx="459896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36634</xdr:colOff>
      <xdr:row>8</xdr:row>
      <xdr:rowOff>102578</xdr:rowOff>
    </xdr:from>
    <xdr:to>
      <xdr:col>8</xdr:col>
      <xdr:colOff>931312</xdr:colOff>
      <xdr:row>8</xdr:row>
      <xdr:rowOff>263770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1059" y="2474303"/>
          <a:ext cx="894678" cy="161192"/>
        </a:xfrm>
        <a:prstGeom prst="rect">
          <a:avLst/>
        </a:prstGeom>
      </xdr:spPr>
    </xdr:pic>
    <xdr:clientData/>
  </xdr:twoCellAnchor>
  <xdr:twoCellAnchor editAs="oneCell">
    <xdr:from>
      <xdr:col>8</xdr:col>
      <xdr:colOff>29307</xdr:colOff>
      <xdr:row>9</xdr:row>
      <xdr:rowOff>87923</xdr:rowOff>
    </xdr:from>
    <xdr:to>
      <xdr:col>8</xdr:col>
      <xdr:colOff>949749</xdr:colOff>
      <xdr:row>9</xdr:row>
      <xdr:rowOff>241788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8557" y="2960077"/>
          <a:ext cx="920442" cy="153865"/>
        </a:xfrm>
        <a:prstGeom prst="rect">
          <a:avLst/>
        </a:prstGeom>
      </xdr:spPr>
    </xdr:pic>
    <xdr:clientData/>
  </xdr:twoCellAnchor>
  <xdr:twoCellAnchor editAs="oneCell">
    <xdr:from>
      <xdr:col>8</xdr:col>
      <xdr:colOff>29308</xdr:colOff>
      <xdr:row>10</xdr:row>
      <xdr:rowOff>29307</xdr:rowOff>
    </xdr:from>
    <xdr:to>
      <xdr:col>8</xdr:col>
      <xdr:colOff>879231</xdr:colOff>
      <xdr:row>10</xdr:row>
      <xdr:rowOff>317674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8558" y="3253153"/>
          <a:ext cx="849923" cy="288367"/>
        </a:xfrm>
        <a:prstGeom prst="rect">
          <a:avLst/>
        </a:prstGeom>
      </xdr:spPr>
    </xdr:pic>
    <xdr:clientData/>
  </xdr:twoCellAnchor>
  <xdr:twoCellAnchor editAs="oneCell">
    <xdr:from>
      <xdr:col>8</xdr:col>
      <xdr:colOff>315057</xdr:colOff>
      <xdr:row>11</xdr:row>
      <xdr:rowOff>14654</xdr:rowOff>
    </xdr:from>
    <xdr:to>
      <xdr:col>8</xdr:col>
      <xdr:colOff>608134</xdr:colOff>
      <xdr:row>11</xdr:row>
      <xdr:rowOff>329897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4307" y="3590192"/>
          <a:ext cx="293077" cy="315243"/>
        </a:xfrm>
        <a:prstGeom prst="rect">
          <a:avLst/>
        </a:prstGeom>
      </xdr:spPr>
    </xdr:pic>
    <xdr:clientData/>
  </xdr:twoCellAnchor>
  <xdr:twoCellAnchor editAs="oneCell">
    <xdr:from>
      <xdr:col>8</xdr:col>
      <xdr:colOff>256442</xdr:colOff>
      <xdr:row>6</xdr:row>
      <xdr:rowOff>21981</xdr:rowOff>
    </xdr:from>
    <xdr:to>
      <xdr:col>8</xdr:col>
      <xdr:colOff>716338</xdr:colOff>
      <xdr:row>6</xdr:row>
      <xdr:rowOff>315058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867" y="1688856"/>
          <a:ext cx="459896" cy="293077"/>
        </a:xfrm>
        <a:prstGeom prst="rect">
          <a:avLst/>
        </a:prstGeom>
      </xdr:spPr>
    </xdr:pic>
    <xdr:clientData/>
  </xdr:twoCellAnchor>
  <xdr:twoCellAnchor editAs="oneCell">
    <xdr:from>
      <xdr:col>8</xdr:col>
      <xdr:colOff>129688</xdr:colOff>
      <xdr:row>14</xdr:row>
      <xdr:rowOff>276225</xdr:rowOff>
    </xdr:from>
    <xdr:to>
      <xdr:col>8</xdr:col>
      <xdr:colOff>730496</xdr:colOff>
      <xdr:row>14</xdr:row>
      <xdr:rowOff>590202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44113" y="4762500"/>
          <a:ext cx="600808" cy="313977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15</xdr:row>
      <xdr:rowOff>19051</xdr:rowOff>
    </xdr:from>
    <xdr:to>
      <xdr:col>8</xdr:col>
      <xdr:colOff>723900</xdr:colOff>
      <xdr:row>15</xdr:row>
      <xdr:rowOff>334421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1650" y="4762501"/>
          <a:ext cx="561975" cy="315370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123826</xdr:colOff>
      <xdr:row>27</xdr:row>
      <xdr:rowOff>19050</xdr:rowOff>
    </xdr:from>
    <xdr:to>
      <xdr:col>8</xdr:col>
      <xdr:colOff>657226</xdr:colOff>
      <xdr:row>27</xdr:row>
      <xdr:rowOff>317853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3551" y="8991600"/>
          <a:ext cx="533400" cy="298803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17</xdr:row>
      <xdr:rowOff>57150</xdr:rowOff>
    </xdr:from>
    <xdr:to>
      <xdr:col>8</xdr:col>
      <xdr:colOff>541451</xdr:colOff>
      <xdr:row>18</xdr:row>
      <xdr:rowOff>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8325" y="5505450"/>
          <a:ext cx="312851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16</xdr:row>
      <xdr:rowOff>38100</xdr:rowOff>
    </xdr:from>
    <xdr:to>
      <xdr:col>8</xdr:col>
      <xdr:colOff>733425</xdr:colOff>
      <xdr:row>16</xdr:row>
      <xdr:rowOff>345893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4025" y="5133975"/>
          <a:ext cx="619125" cy="307793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29</xdr:row>
      <xdr:rowOff>57150</xdr:rowOff>
    </xdr:from>
    <xdr:ext cx="312851" cy="295275"/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38325" y="5505450"/>
          <a:ext cx="312851" cy="295275"/>
        </a:xfrm>
        <a:prstGeom prst="rect">
          <a:avLst/>
        </a:prstGeom>
      </xdr:spPr>
    </xdr:pic>
    <xdr:clientData/>
  </xdr:oneCellAnchor>
  <xdr:oneCellAnchor>
    <xdr:from>
      <xdr:col>8</xdr:col>
      <xdr:colOff>114300</xdr:colOff>
      <xdr:row>28</xdr:row>
      <xdr:rowOff>38100</xdr:rowOff>
    </xdr:from>
    <xdr:ext cx="619125" cy="307793"/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4025" y="5133975"/>
          <a:ext cx="619125" cy="307793"/>
        </a:xfrm>
        <a:prstGeom prst="rect">
          <a:avLst/>
        </a:prstGeom>
      </xdr:spPr>
    </xdr:pic>
    <xdr:clientData/>
  </xdr:oneCellAnchor>
  <xdr:twoCellAnchor editAs="oneCell">
    <xdr:from>
      <xdr:col>8</xdr:col>
      <xdr:colOff>66675</xdr:colOff>
      <xdr:row>21</xdr:row>
      <xdr:rowOff>28575</xdr:rowOff>
    </xdr:from>
    <xdr:to>
      <xdr:col>8</xdr:col>
      <xdr:colOff>847725</xdr:colOff>
      <xdr:row>21</xdr:row>
      <xdr:rowOff>319366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81100" y="6724650"/>
          <a:ext cx="781050" cy="290791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18</xdr:row>
      <xdr:rowOff>38101</xdr:rowOff>
    </xdr:from>
    <xdr:to>
      <xdr:col>8</xdr:col>
      <xdr:colOff>571500</xdr:colOff>
      <xdr:row>18</xdr:row>
      <xdr:rowOff>349693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19275" y="5838826"/>
          <a:ext cx="361950" cy="31159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19</xdr:row>
      <xdr:rowOff>38100</xdr:rowOff>
    </xdr:from>
    <xdr:to>
      <xdr:col>8</xdr:col>
      <xdr:colOff>590550</xdr:colOff>
      <xdr:row>19</xdr:row>
      <xdr:rowOff>343756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0225" y="6191250"/>
          <a:ext cx="400050" cy="305656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30</xdr:row>
      <xdr:rowOff>114300</xdr:rowOff>
    </xdr:from>
    <xdr:to>
      <xdr:col>8</xdr:col>
      <xdr:colOff>782530</xdr:colOff>
      <xdr:row>30</xdr:row>
      <xdr:rowOff>219075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95450" y="10144125"/>
          <a:ext cx="696805" cy="1047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26</xdr:row>
      <xdr:rowOff>104776</xdr:rowOff>
    </xdr:from>
    <xdr:to>
      <xdr:col>8</xdr:col>
      <xdr:colOff>904875</xdr:colOff>
      <xdr:row>26</xdr:row>
      <xdr:rowOff>198152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38300" y="8724901"/>
          <a:ext cx="876300" cy="93376"/>
        </a:xfrm>
        <a:prstGeom prst="rect">
          <a:avLst/>
        </a:prstGeom>
      </xdr:spPr>
    </xdr:pic>
    <xdr:clientData/>
  </xdr:twoCellAnchor>
  <xdr:twoCellAnchor editAs="oneCell">
    <xdr:from>
      <xdr:col>8</xdr:col>
      <xdr:colOff>66676</xdr:colOff>
      <xdr:row>24</xdr:row>
      <xdr:rowOff>66676</xdr:rowOff>
    </xdr:from>
    <xdr:to>
      <xdr:col>8</xdr:col>
      <xdr:colOff>942976</xdr:colOff>
      <xdr:row>24</xdr:row>
      <xdr:rowOff>294040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76401" y="7981951"/>
          <a:ext cx="876300" cy="227364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22</xdr:row>
      <xdr:rowOff>38101</xdr:rowOff>
    </xdr:from>
    <xdr:to>
      <xdr:col>8</xdr:col>
      <xdr:colOff>800100</xdr:colOff>
      <xdr:row>22</xdr:row>
      <xdr:rowOff>343655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24025" y="7248526"/>
          <a:ext cx="685800" cy="305554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161926</xdr:colOff>
      <xdr:row>20</xdr:row>
      <xdr:rowOff>28575</xdr:rowOff>
    </xdr:from>
    <xdr:to>
      <xdr:col>8</xdr:col>
      <xdr:colOff>638176</xdr:colOff>
      <xdr:row>20</xdr:row>
      <xdr:rowOff>345089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71651" y="6534150"/>
          <a:ext cx="476250" cy="316514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25</xdr:row>
      <xdr:rowOff>47625</xdr:rowOff>
    </xdr:from>
    <xdr:to>
      <xdr:col>8</xdr:col>
      <xdr:colOff>628651</xdr:colOff>
      <xdr:row>25</xdr:row>
      <xdr:rowOff>307112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0226" y="8315325"/>
          <a:ext cx="438150" cy="259487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31</xdr:row>
      <xdr:rowOff>19050</xdr:rowOff>
    </xdr:from>
    <xdr:to>
      <xdr:col>8</xdr:col>
      <xdr:colOff>685800</xdr:colOff>
      <xdr:row>31</xdr:row>
      <xdr:rowOff>329841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81175" y="10401300"/>
          <a:ext cx="514350" cy="310791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23</xdr:row>
      <xdr:rowOff>38100</xdr:rowOff>
    </xdr:from>
    <xdr:to>
      <xdr:col>8</xdr:col>
      <xdr:colOff>695325</xdr:colOff>
      <xdr:row>23</xdr:row>
      <xdr:rowOff>294654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04975" y="7600950"/>
          <a:ext cx="600075" cy="256554"/>
        </a:xfrm>
        <a:prstGeom prst="rect">
          <a:avLst/>
        </a:prstGeom>
      </xdr:spPr>
    </xdr:pic>
    <xdr:clientData/>
  </xdr:twoCellAnchor>
  <xdr:oneCellAnchor>
    <xdr:from>
      <xdr:col>8</xdr:col>
      <xdr:colOff>120163</xdr:colOff>
      <xdr:row>13</xdr:row>
      <xdr:rowOff>190500</xdr:rowOff>
    </xdr:from>
    <xdr:ext cx="600808" cy="313977"/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4588" y="4676775"/>
          <a:ext cx="600808" cy="3139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L13" sqref="L13"/>
    </sheetView>
  </sheetViews>
  <sheetFormatPr defaultRowHeight="18" x14ac:dyDescent="0.15"/>
  <cols>
    <col min="1" max="2" width="9" style="19"/>
    <col min="3" max="3" width="20.25" style="19" customWidth="1"/>
    <col min="4" max="4" width="21.75" style="19" customWidth="1"/>
    <col min="5" max="5" width="13.75" style="19" customWidth="1"/>
    <col min="6" max="6" width="21.625" style="19" customWidth="1"/>
    <col min="7" max="7" width="14.75" style="19" customWidth="1"/>
    <col min="8" max="8" width="16" style="19" customWidth="1"/>
    <col min="9" max="9" width="18" style="19" customWidth="1"/>
    <col min="10" max="10" width="15.25" style="19" customWidth="1"/>
    <col min="11" max="11" width="10" style="19" bestFit="1" customWidth="1"/>
    <col min="12" max="16384" width="9" style="19"/>
  </cols>
  <sheetData>
    <row r="1" spans="1:11" ht="32.25" customHeight="1" x14ac:dyDescent="0.15">
      <c r="A1" s="38" t="s">
        <v>89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48" customHeight="1" x14ac:dyDescent="0.15">
      <c r="A2" s="46" t="s">
        <v>79</v>
      </c>
      <c r="B2" s="46" t="s">
        <v>80</v>
      </c>
      <c r="C2" s="46" t="s">
        <v>81</v>
      </c>
      <c r="D2" s="46" t="s">
        <v>82</v>
      </c>
      <c r="E2" s="46" t="s">
        <v>107</v>
      </c>
      <c r="F2" s="46" t="s">
        <v>84</v>
      </c>
      <c r="G2" s="46" t="s">
        <v>105</v>
      </c>
      <c r="H2" s="46" t="s">
        <v>106</v>
      </c>
      <c r="I2" s="46" t="s">
        <v>85</v>
      </c>
      <c r="J2" s="46" t="s">
        <v>83</v>
      </c>
    </row>
    <row r="3" spans="1:11" ht="57.75" customHeight="1" x14ac:dyDescent="0.15">
      <c r="A3" s="20">
        <v>1</v>
      </c>
      <c r="B3" s="21"/>
      <c r="C3" s="61" t="s">
        <v>6</v>
      </c>
      <c r="D3" s="61" t="s">
        <v>7</v>
      </c>
      <c r="E3" s="62">
        <f>报价明细!S7</f>
        <v>2.1974999999999998</v>
      </c>
      <c r="F3" s="62">
        <f>报价明细!AC7</f>
        <v>34.196831153846148</v>
      </c>
      <c r="G3" s="62">
        <f>报价明细!P7+报价明细!Q7+报价明细!R7</f>
        <v>124600</v>
      </c>
      <c r="H3" s="62">
        <f>G3/100000</f>
        <v>1.246</v>
      </c>
      <c r="I3" s="63">
        <f>F3+H3</f>
        <v>35.44283115384615</v>
      </c>
      <c r="J3" s="20"/>
      <c r="K3" s="25"/>
    </row>
    <row r="4" spans="1:11" ht="57.75" customHeight="1" x14ac:dyDescent="0.15">
      <c r="A4" s="20">
        <v>2</v>
      </c>
      <c r="B4" s="21"/>
      <c r="C4" s="61" t="s">
        <v>4</v>
      </c>
      <c r="D4" s="61" t="s">
        <v>5</v>
      </c>
      <c r="E4" s="62">
        <f>报价明细!S14</f>
        <v>5.5057</v>
      </c>
      <c r="F4" s="62">
        <f>报价明细!AC14</f>
        <v>99.11086604372727</v>
      </c>
      <c r="G4" s="62">
        <f>报价明细!P14+报价明细!Q14+报价明细!R14</f>
        <v>547400</v>
      </c>
      <c r="H4" s="62">
        <f>G4/100000</f>
        <v>5.4740000000000002</v>
      </c>
      <c r="I4" s="63">
        <f>F4+H4</f>
        <v>104.58486604372727</v>
      </c>
      <c r="J4" s="20"/>
      <c r="K4" s="25"/>
    </row>
    <row r="7" spans="1:11" x14ac:dyDescent="0.15">
      <c r="A7" s="19" t="s">
        <v>86</v>
      </c>
      <c r="B7" s="39" t="s">
        <v>108</v>
      </c>
      <c r="C7" s="39"/>
      <c r="D7" s="39"/>
      <c r="E7" s="39"/>
      <c r="F7" s="39"/>
      <c r="G7" s="39"/>
      <c r="H7" s="39"/>
      <c r="I7" s="39"/>
      <c r="J7" s="39"/>
    </row>
  </sheetData>
  <mergeCells count="2">
    <mergeCell ref="A1:J1"/>
    <mergeCell ref="B7:J7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G56"/>
  <sheetViews>
    <sheetView zoomScaleNormal="100" zoomScaleSheetLayoutView="115" workbookViewId="0">
      <pane xSplit="10" ySplit="6" topLeftCell="K7" activePane="bottomRight" state="frozen"/>
      <selection pane="topRight" activeCell="O1" sqref="O1"/>
      <selection pane="bottomLeft" activeCell="A7" sqref="A7"/>
      <selection pane="bottomRight" activeCell="P5" sqref="P5:P6"/>
    </sheetView>
  </sheetViews>
  <sheetFormatPr defaultColWidth="8" defaultRowHeight="12.75" x14ac:dyDescent="0.15"/>
  <cols>
    <col min="1" max="1" width="2.375" style="2" customWidth="1"/>
    <col min="2" max="2" width="1.5" style="2" customWidth="1"/>
    <col min="3" max="7" width="1.625" style="3" customWidth="1"/>
    <col min="8" max="8" width="2.625" style="2" customWidth="1"/>
    <col min="9" max="9" width="12.5" style="2" customWidth="1"/>
    <col min="10" max="10" width="16.25" style="2" customWidth="1"/>
    <col min="11" max="11" width="15.75" style="4" customWidth="1"/>
    <col min="12" max="12" width="21.625" style="4" customWidth="1"/>
    <col min="13" max="13" width="11.875" style="4" customWidth="1"/>
    <col min="14" max="15" width="11.75" style="2" customWidth="1"/>
    <col min="16" max="16" width="8" style="2" customWidth="1"/>
    <col min="17" max="17" width="8.125" style="2" customWidth="1"/>
    <col min="18" max="18" width="10.25" style="2" customWidth="1"/>
    <col min="19" max="21" width="7.875" style="4" customWidth="1"/>
    <col min="22" max="22" width="8.875" style="1" customWidth="1"/>
    <col min="23" max="24" width="7.125" style="1" customWidth="1"/>
    <col min="25" max="25" width="5.875" style="1" customWidth="1"/>
    <col min="26" max="26" width="6.25" style="5" customWidth="1"/>
    <col min="27" max="27" width="6.125" style="6" customWidth="1"/>
    <col min="28" max="28" width="5.625" style="2" customWidth="1"/>
    <col min="29" max="29" width="5.75" style="2" customWidth="1"/>
    <col min="30" max="16384" width="8" style="2"/>
  </cols>
  <sheetData>
    <row r="1" spans="1:30" ht="16.5" customHeight="1" x14ac:dyDescent="0.15">
      <c r="A1" s="47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  <c r="Z1" s="45" t="s">
        <v>92</v>
      </c>
      <c r="AA1" s="45"/>
      <c r="AB1" s="45"/>
      <c r="AC1" s="45"/>
      <c r="AD1" s="45"/>
    </row>
    <row r="2" spans="1:30" ht="16.5" customHeight="1" x14ac:dyDescent="0.1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  <c r="Z2" s="45"/>
      <c r="AA2" s="45"/>
      <c r="AB2" s="45"/>
      <c r="AC2" s="45"/>
      <c r="AD2" s="45"/>
    </row>
    <row r="3" spans="1:30" ht="16.5" customHeight="1" x14ac:dyDescent="0.1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45" t="s">
        <v>91</v>
      </c>
      <c r="AA3" s="45"/>
      <c r="AB3" s="45" t="s">
        <v>3</v>
      </c>
      <c r="AC3" s="45"/>
      <c r="AD3" s="45"/>
    </row>
    <row r="4" spans="1:30" ht="23.25" customHeight="1" x14ac:dyDescent="0.1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2"/>
      <c r="Z4" s="45"/>
      <c r="AA4" s="45"/>
      <c r="AB4" s="45"/>
      <c r="AC4" s="45"/>
      <c r="AD4" s="45"/>
    </row>
    <row r="5" spans="1:30" ht="30" customHeight="1" x14ac:dyDescent="0.15">
      <c r="A5" s="53" t="s">
        <v>79</v>
      </c>
      <c r="B5" s="58" t="s">
        <v>0</v>
      </c>
      <c r="C5" s="59"/>
      <c r="D5" s="59"/>
      <c r="E5" s="59"/>
      <c r="F5" s="59"/>
      <c r="G5" s="60"/>
      <c r="H5" s="57" t="s">
        <v>1</v>
      </c>
      <c r="I5" s="40" t="s">
        <v>2</v>
      </c>
      <c r="J5" s="40" t="s">
        <v>61</v>
      </c>
      <c r="K5" s="40" t="s">
        <v>62</v>
      </c>
      <c r="L5" s="40" t="s">
        <v>63</v>
      </c>
      <c r="M5" s="40" t="s">
        <v>64</v>
      </c>
      <c r="N5" s="40" t="s">
        <v>65</v>
      </c>
      <c r="O5" s="40" t="s">
        <v>60</v>
      </c>
      <c r="P5" s="40" t="s">
        <v>93</v>
      </c>
      <c r="Q5" s="40" t="s">
        <v>94</v>
      </c>
      <c r="R5" s="40" t="s">
        <v>95</v>
      </c>
      <c r="S5" s="42" t="s">
        <v>66</v>
      </c>
      <c r="T5" s="40" t="s">
        <v>75</v>
      </c>
      <c r="U5" s="40" t="s">
        <v>97</v>
      </c>
      <c r="V5" s="42" t="s">
        <v>96</v>
      </c>
      <c r="W5" s="42" t="s">
        <v>99</v>
      </c>
      <c r="X5" s="40" t="s">
        <v>98</v>
      </c>
      <c r="Y5" s="42" t="s">
        <v>100</v>
      </c>
      <c r="Z5" s="42" t="s">
        <v>101</v>
      </c>
      <c r="AA5" s="42" t="s">
        <v>102</v>
      </c>
      <c r="AB5" s="42" t="s">
        <v>103</v>
      </c>
      <c r="AC5" s="55" t="s">
        <v>104</v>
      </c>
      <c r="AD5" s="43" t="s">
        <v>76</v>
      </c>
    </row>
    <row r="6" spans="1:30" ht="24.75" customHeight="1" x14ac:dyDescent="0.15">
      <c r="A6" s="54"/>
      <c r="B6" s="8">
        <v>0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56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41"/>
      <c r="U6" s="41"/>
      <c r="V6" s="42"/>
      <c r="W6" s="42"/>
      <c r="X6" s="41"/>
      <c r="Y6" s="42"/>
      <c r="Z6" s="42"/>
      <c r="AA6" s="42"/>
      <c r="AB6" s="40"/>
      <c r="AC6" s="44"/>
      <c r="AD6" s="44"/>
    </row>
    <row r="7" spans="1:30" ht="27.75" customHeight="1" x14ac:dyDescent="0.15">
      <c r="A7" s="7">
        <v>1</v>
      </c>
      <c r="B7" s="10">
        <v>0</v>
      </c>
      <c r="C7" s="10"/>
      <c r="D7" s="10"/>
      <c r="E7" s="10"/>
      <c r="F7" s="10"/>
      <c r="G7" s="10"/>
      <c r="H7" s="10">
        <v>1</v>
      </c>
      <c r="I7" s="10"/>
      <c r="J7" s="10" t="s">
        <v>6</v>
      </c>
      <c r="K7" s="34" t="s">
        <v>7</v>
      </c>
      <c r="L7" s="34" t="s">
        <v>19</v>
      </c>
      <c r="M7" s="34"/>
      <c r="N7" s="10" t="s">
        <v>59</v>
      </c>
      <c r="O7" s="29"/>
      <c r="P7" s="34">
        <f>SUM(P8:P12)</f>
        <v>10800</v>
      </c>
      <c r="Q7" s="34">
        <f>SUM(Q8:Q12)</f>
        <v>10800</v>
      </c>
      <c r="R7" s="34">
        <f>SUM(R8:R12)</f>
        <v>103000</v>
      </c>
      <c r="S7" s="10">
        <v>2.1974999999999998</v>
      </c>
      <c r="T7" s="10"/>
      <c r="U7" s="10"/>
      <c r="V7" s="10">
        <f>SUM(V8:V12)</f>
        <v>20.500615384615379</v>
      </c>
      <c r="W7" s="10">
        <f>SUM(W8:W12)</f>
        <v>4.18</v>
      </c>
      <c r="X7" s="10">
        <f>0.129*18</f>
        <v>2.3220000000000001</v>
      </c>
      <c r="Y7" s="10">
        <f>S7*0.45</f>
        <v>0.98887499999999995</v>
      </c>
      <c r="Z7" s="34">
        <f>S7*0.45</f>
        <v>0.98887499999999995</v>
      </c>
      <c r="AA7" s="35">
        <f>SUM(V7:Z7)*0.1</f>
        <v>2.8980365384615379</v>
      </c>
      <c r="AB7" s="36">
        <f>SUM(V7:Z7)*0.08</f>
        <v>2.3184292307692305</v>
      </c>
      <c r="AC7" s="36">
        <f>SUM(V7:AB7)</f>
        <v>34.196831153846148</v>
      </c>
      <c r="AD7" s="37" t="s">
        <v>77</v>
      </c>
    </row>
    <row r="8" spans="1:30" ht="27.75" customHeight="1" x14ac:dyDescent="0.15">
      <c r="A8" s="7">
        <v>2</v>
      </c>
      <c r="B8" s="11"/>
      <c r="C8" s="11">
        <v>1</v>
      </c>
      <c r="D8" s="11"/>
      <c r="E8" s="11"/>
      <c r="F8" s="11"/>
      <c r="G8" s="11"/>
      <c r="H8" s="11">
        <v>1</v>
      </c>
      <c r="I8" s="11"/>
      <c r="J8" s="11" t="s">
        <v>6</v>
      </c>
      <c r="K8" s="13" t="s">
        <v>7</v>
      </c>
      <c r="L8" s="13" t="s">
        <v>20</v>
      </c>
      <c r="M8" s="13"/>
      <c r="N8" s="11" t="s">
        <v>59</v>
      </c>
      <c r="O8" s="28"/>
      <c r="P8" s="13">
        <v>7800</v>
      </c>
      <c r="Q8" s="13">
        <v>6800</v>
      </c>
      <c r="R8" s="13"/>
      <c r="S8" s="11">
        <v>2.1974999999999998</v>
      </c>
      <c r="T8" s="11"/>
      <c r="U8" s="11"/>
      <c r="V8" s="11"/>
      <c r="W8" s="11">
        <f>0.1*12</f>
        <v>1.2000000000000002</v>
      </c>
      <c r="X8" s="11"/>
      <c r="Y8" s="11"/>
      <c r="Z8" s="13"/>
      <c r="AA8" s="17"/>
      <c r="AB8" s="18"/>
      <c r="AC8" s="18"/>
      <c r="AD8" s="18"/>
    </row>
    <row r="9" spans="1:30" ht="27.75" customHeight="1" x14ac:dyDescent="0.15">
      <c r="A9" s="7">
        <v>3</v>
      </c>
      <c r="B9" s="11"/>
      <c r="C9" s="11"/>
      <c r="D9" s="11">
        <v>2</v>
      </c>
      <c r="E9" s="11"/>
      <c r="F9" s="11"/>
      <c r="G9" s="11"/>
      <c r="H9" s="11">
        <v>1</v>
      </c>
      <c r="I9" s="11"/>
      <c r="J9" s="11" t="s">
        <v>8</v>
      </c>
      <c r="K9" s="13" t="s">
        <v>12</v>
      </c>
      <c r="L9" s="13" t="s">
        <v>72</v>
      </c>
      <c r="M9" s="13"/>
      <c r="N9" s="11" t="s">
        <v>17</v>
      </c>
      <c r="O9" s="30">
        <v>5</v>
      </c>
      <c r="P9" s="13"/>
      <c r="Q9" s="13">
        <v>2500</v>
      </c>
      <c r="R9" s="13">
        <v>58000</v>
      </c>
      <c r="S9" s="11">
        <v>0.88149999999999995</v>
      </c>
      <c r="T9" s="11">
        <v>1.356153846153846</v>
      </c>
      <c r="U9" s="11">
        <v>6.1</v>
      </c>
      <c r="V9" s="11">
        <f>U9*T9-(T9-S9)*1</f>
        <v>7.7978846153846142</v>
      </c>
      <c r="W9" s="11">
        <f>0.25*3</f>
        <v>0.75</v>
      </c>
      <c r="X9" s="11"/>
      <c r="Y9" s="11"/>
      <c r="Z9" s="13"/>
      <c r="AA9" s="17"/>
      <c r="AB9" s="18"/>
      <c r="AC9" s="18"/>
      <c r="AD9" s="18"/>
    </row>
    <row r="10" spans="1:30" ht="27.75" customHeight="1" x14ac:dyDescent="0.15">
      <c r="A10" s="7">
        <v>4</v>
      </c>
      <c r="B10" s="11"/>
      <c r="C10" s="11"/>
      <c r="D10" s="11">
        <v>2</v>
      </c>
      <c r="E10" s="11"/>
      <c r="F10" s="11"/>
      <c r="G10" s="11"/>
      <c r="H10" s="11">
        <v>1</v>
      </c>
      <c r="I10" s="11"/>
      <c r="J10" s="11" t="s">
        <v>9</v>
      </c>
      <c r="K10" s="13" t="s">
        <v>13</v>
      </c>
      <c r="L10" s="13" t="s">
        <v>72</v>
      </c>
      <c r="M10" s="13"/>
      <c r="N10" s="11" t="s">
        <v>17</v>
      </c>
      <c r="O10" s="30">
        <v>5</v>
      </c>
      <c r="P10" s="13"/>
      <c r="Q10" s="13"/>
      <c r="R10" s="13">
        <v>0</v>
      </c>
      <c r="S10" s="11">
        <v>0.88149999999999995</v>
      </c>
      <c r="T10" s="11">
        <v>1.356153846153846</v>
      </c>
      <c r="U10" s="11">
        <v>6.1</v>
      </c>
      <c r="V10" s="11">
        <f>U10*T10-(T10-S10)*1</f>
        <v>7.7978846153846142</v>
      </c>
      <c r="W10" s="11">
        <f>0.25*3</f>
        <v>0.75</v>
      </c>
      <c r="X10" s="11"/>
      <c r="Y10" s="11"/>
      <c r="Z10" s="13"/>
      <c r="AA10" s="17"/>
      <c r="AB10" s="18"/>
      <c r="AC10" s="18"/>
      <c r="AD10" s="18"/>
    </row>
    <row r="11" spans="1:30" ht="27.75" customHeight="1" x14ac:dyDescent="0.15">
      <c r="A11" s="7">
        <v>5</v>
      </c>
      <c r="B11" s="11"/>
      <c r="C11" s="11"/>
      <c r="D11" s="11">
        <v>2</v>
      </c>
      <c r="E11" s="11"/>
      <c r="F11" s="11"/>
      <c r="G11" s="11"/>
      <c r="H11" s="11">
        <v>2</v>
      </c>
      <c r="I11" s="11"/>
      <c r="J11" s="11" t="s">
        <v>10</v>
      </c>
      <c r="K11" s="13" t="s">
        <v>14</v>
      </c>
      <c r="L11" s="13" t="s">
        <v>73</v>
      </c>
      <c r="M11" s="13"/>
      <c r="N11" s="11" t="s">
        <v>17</v>
      </c>
      <c r="O11" s="30">
        <v>5</v>
      </c>
      <c r="P11" s="13"/>
      <c r="Q11" s="13">
        <v>1500</v>
      </c>
      <c r="R11" s="13">
        <v>45000</v>
      </c>
      <c r="S11" s="11">
        <v>0.1981</v>
      </c>
      <c r="T11" s="11">
        <v>0.30476923076923074</v>
      </c>
      <c r="U11" s="11">
        <v>6.1</v>
      </c>
      <c r="V11" s="11">
        <f>(U11*T11-(T11-S11)*1)*H11</f>
        <v>3.5048461538461533</v>
      </c>
      <c r="W11" s="11">
        <f>0.25*2*H11</f>
        <v>1</v>
      </c>
      <c r="X11" s="11"/>
      <c r="Y11" s="11"/>
      <c r="Z11" s="13"/>
      <c r="AA11" s="17"/>
      <c r="AB11" s="18"/>
      <c r="AC11" s="18"/>
      <c r="AD11" s="18"/>
    </row>
    <row r="12" spans="1:30" ht="27.75" customHeight="1" x14ac:dyDescent="0.15">
      <c r="A12" s="7">
        <v>6</v>
      </c>
      <c r="B12" s="11"/>
      <c r="C12" s="11"/>
      <c r="D12" s="11">
        <v>3</v>
      </c>
      <c r="E12" s="11"/>
      <c r="F12" s="11"/>
      <c r="G12" s="11"/>
      <c r="H12" s="11">
        <v>4</v>
      </c>
      <c r="I12" s="11"/>
      <c r="J12" s="11" t="s">
        <v>11</v>
      </c>
      <c r="K12" s="13" t="s">
        <v>16</v>
      </c>
      <c r="L12" s="13" t="s">
        <v>21</v>
      </c>
      <c r="M12" s="13"/>
      <c r="N12" s="11"/>
      <c r="O12" s="28" t="s">
        <v>18</v>
      </c>
      <c r="P12" s="13">
        <v>3000</v>
      </c>
      <c r="Q12" s="13"/>
      <c r="R12" s="13"/>
      <c r="S12" s="11">
        <v>5.0000000000000001E-3</v>
      </c>
      <c r="T12" s="11"/>
      <c r="U12" s="11"/>
      <c r="V12" s="11">
        <f>0.35*4</f>
        <v>1.4</v>
      </c>
      <c r="W12" s="11">
        <f>0.12*4</f>
        <v>0.48</v>
      </c>
      <c r="X12" s="11"/>
      <c r="Y12" s="11"/>
      <c r="Z12" s="13"/>
      <c r="AA12" s="17"/>
      <c r="AB12" s="18"/>
      <c r="AC12" s="18"/>
      <c r="AD12" s="18"/>
    </row>
    <row r="13" spans="1:30" s="12" customFormat="1" ht="15.7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24"/>
      <c r="L13" s="24"/>
      <c r="M13" s="24"/>
      <c r="N13" s="16"/>
      <c r="O13" s="16"/>
      <c r="P13" s="24"/>
      <c r="Q13" s="24"/>
      <c r="R13" s="24"/>
      <c r="S13" s="16"/>
      <c r="T13" s="16"/>
      <c r="U13" s="16"/>
      <c r="V13" s="16"/>
      <c r="W13" s="16"/>
      <c r="X13" s="16"/>
      <c r="Y13" s="16"/>
      <c r="Z13" s="24"/>
      <c r="AA13" s="24"/>
    </row>
    <row r="14" spans="1:30" ht="48" customHeight="1" x14ac:dyDescent="0.15">
      <c r="A14" s="28">
        <v>1</v>
      </c>
      <c r="B14" s="29">
        <v>0</v>
      </c>
      <c r="C14" s="29"/>
      <c r="D14" s="29"/>
      <c r="E14" s="29"/>
      <c r="F14" s="29"/>
      <c r="G14" s="29"/>
      <c r="H14" s="29"/>
      <c r="I14" s="29"/>
      <c r="J14" s="29" t="s">
        <v>4</v>
      </c>
      <c r="K14" s="31" t="s">
        <v>5</v>
      </c>
      <c r="L14" s="31" t="s">
        <v>87</v>
      </c>
      <c r="M14" s="31"/>
      <c r="N14" s="29"/>
      <c r="O14" s="29"/>
      <c r="P14" s="31">
        <f>SUM(P15:P32)</f>
        <v>21000</v>
      </c>
      <c r="Q14" s="31">
        <f>SUM(Q15:Q32)</f>
        <v>37400</v>
      </c>
      <c r="R14" s="31">
        <f>SUM(R15:R32)</f>
        <v>489000</v>
      </c>
      <c r="S14" s="29">
        <v>5.5057</v>
      </c>
      <c r="T14" s="29"/>
      <c r="U14" s="29"/>
      <c r="V14" s="29">
        <f>SUM(V15:V32)</f>
        <v>51.352329359090916</v>
      </c>
      <c r="W14" s="29">
        <f>SUM(W15:W32)</f>
        <v>17.18</v>
      </c>
      <c r="X14" s="29">
        <f>0.5836*18</f>
        <v>10.504799999999999</v>
      </c>
      <c r="Y14" s="29">
        <f>S14*0.45</f>
        <v>2.4775650000000002</v>
      </c>
      <c r="Z14" s="31">
        <f>S14*0.45</f>
        <v>2.4775650000000002</v>
      </c>
      <c r="AA14" s="31">
        <f>SUM(V14:Z14)*0.1</f>
        <v>8.3992259359090919</v>
      </c>
      <c r="AB14" s="32">
        <f>SUM(V14:Z14)*0.08</f>
        <v>6.7193807487272732</v>
      </c>
      <c r="AC14" s="32">
        <f>SUM(V14:AB14)</f>
        <v>99.11086604372727</v>
      </c>
      <c r="AD14" s="33" t="s">
        <v>78</v>
      </c>
    </row>
    <row r="15" spans="1:30" ht="60.75" customHeight="1" x14ac:dyDescent="0.15">
      <c r="A15" s="28">
        <v>2</v>
      </c>
      <c r="B15" s="22"/>
      <c r="C15" s="22"/>
      <c r="D15" s="22">
        <v>1</v>
      </c>
      <c r="E15" s="22"/>
      <c r="F15" s="22"/>
      <c r="G15" s="22"/>
      <c r="H15" s="22">
        <v>1</v>
      </c>
      <c r="I15" s="22"/>
      <c r="J15" s="22" t="s">
        <v>4</v>
      </c>
      <c r="K15" s="23" t="s">
        <v>5</v>
      </c>
      <c r="L15" s="23" t="s">
        <v>88</v>
      </c>
      <c r="M15" s="23">
        <f>26*3.14*6+18*3.14*2+30*10+20*34</f>
        <v>1582.88</v>
      </c>
      <c r="N15" s="22" t="s">
        <v>59</v>
      </c>
      <c r="O15" s="28"/>
      <c r="P15" s="23">
        <v>15000</v>
      </c>
      <c r="Q15" s="23">
        <v>12000</v>
      </c>
      <c r="R15" s="23">
        <v>0</v>
      </c>
      <c r="S15" s="22">
        <v>5.5057</v>
      </c>
      <c r="T15" s="22"/>
      <c r="U15" s="22"/>
      <c r="V15" s="22"/>
      <c r="W15" s="22">
        <f>158*0.06</f>
        <v>9.48</v>
      </c>
      <c r="X15" s="22"/>
      <c r="Y15" s="22"/>
      <c r="Z15" s="23"/>
      <c r="AA15" s="26"/>
      <c r="AB15" s="27"/>
      <c r="AC15" s="27"/>
      <c r="AD15" s="27"/>
    </row>
    <row r="16" spans="1:30" ht="27.75" customHeight="1" x14ac:dyDescent="0.15">
      <c r="A16" s="28">
        <v>3</v>
      </c>
      <c r="B16" s="11"/>
      <c r="C16" s="11"/>
      <c r="D16" s="11"/>
      <c r="E16" s="11">
        <v>2</v>
      </c>
      <c r="F16" s="11"/>
      <c r="G16" s="11"/>
      <c r="H16" s="11">
        <v>1</v>
      </c>
      <c r="I16" s="11"/>
      <c r="J16" s="11" t="s">
        <v>22</v>
      </c>
      <c r="K16" s="13" t="s">
        <v>47</v>
      </c>
      <c r="L16" s="13" t="s">
        <v>54</v>
      </c>
      <c r="M16" s="13"/>
      <c r="N16" s="11" t="s">
        <v>59</v>
      </c>
      <c r="O16" s="28"/>
      <c r="P16" s="13">
        <v>3000</v>
      </c>
      <c r="Q16" s="13">
        <v>0</v>
      </c>
      <c r="R16" s="13">
        <v>0</v>
      </c>
      <c r="S16" s="11">
        <v>0.1681</v>
      </c>
      <c r="T16" s="11"/>
      <c r="U16" s="11"/>
      <c r="V16" s="11"/>
      <c r="W16" s="11">
        <f>0.12*2</f>
        <v>0.24</v>
      </c>
      <c r="X16" s="11"/>
      <c r="Y16" s="11"/>
      <c r="Z16" s="13"/>
      <c r="AA16" s="17"/>
      <c r="AB16" s="18"/>
      <c r="AC16" s="18"/>
      <c r="AD16" s="18"/>
    </row>
    <row r="17" spans="1:30" ht="27.75" customHeight="1" x14ac:dyDescent="0.15">
      <c r="A17" s="28">
        <v>4</v>
      </c>
      <c r="B17" s="11"/>
      <c r="C17" s="11"/>
      <c r="D17" s="11"/>
      <c r="E17" s="11"/>
      <c r="F17" s="11">
        <v>3</v>
      </c>
      <c r="G17" s="11"/>
      <c r="H17" s="11">
        <v>1</v>
      </c>
      <c r="I17" s="11"/>
      <c r="J17" s="11" t="s">
        <v>51</v>
      </c>
      <c r="K17" s="13" t="s">
        <v>53</v>
      </c>
      <c r="L17" s="13" t="s">
        <v>58</v>
      </c>
      <c r="M17" s="13"/>
      <c r="N17" s="11" t="s">
        <v>17</v>
      </c>
      <c r="O17" s="28">
        <v>5</v>
      </c>
      <c r="P17" s="13">
        <v>0</v>
      </c>
      <c r="Q17" s="13">
        <v>2000</v>
      </c>
      <c r="R17" s="13">
        <v>56000</v>
      </c>
      <c r="S17" s="11">
        <v>0.1482</v>
      </c>
      <c r="T17" s="11">
        <v>0.26945454545454545</v>
      </c>
      <c r="U17" s="11">
        <v>6.2</v>
      </c>
      <c r="V17" s="11">
        <f>U17*T17-(T17-S17)*1</f>
        <v>1.5493636363636363</v>
      </c>
      <c r="W17" s="11">
        <v>0.25</v>
      </c>
      <c r="X17" s="11"/>
      <c r="Y17" s="11"/>
      <c r="Z17" s="13"/>
      <c r="AA17" s="17"/>
      <c r="AB17" s="18"/>
      <c r="AC17" s="18"/>
      <c r="AD17" s="18"/>
    </row>
    <row r="18" spans="1:30" ht="27.75" customHeight="1" x14ac:dyDescent="0.15">
      <c r="A18" s="28">
        <v>5</v>
      </c>
      <c r="B18" s="11"/>
      <c r="C18" s="11"/>
      <c r="D18" s="11"/>
      <c r="E18" s="11"/>
      <c r="F18" s="11">
        <v>3</v>
      </c>
      <c r="G18" s="11"/>
      <c r="H18" s="11">
        <v>2</v>
      </c>
      <c r="I18" s="11"/>
      <c r="J18" s="11" t="s">
        <v>52</v>
      </c>
      <c r="K18" s="13" t="s">
        <v>15</v>
      </c>
      <c r="L18" s="13" t="s">
        <v>57</v>
      </c>
      <c r="M18" s="13"/>
      <c r="N18" s="11"/>
      <c r="O18" s="28" t="s">
        <v>55</v>
      </c>
      <c r="P18" s="13">
        <v>0</v>
      </c>
      <c r="Q18" s="13">
        <v>0</v>
      </c>
      <c r="R18" s="13">
        <v>0</v>
      </c>
      <c r="S18" s="11">
        <v>9.5999999999999992E-3</v>
      </c>
      <c r="T18" s="11"/>
      <c r="U18" s="11"/>
      <c r="V18" s="11">
        <f>0.38*2</f>
        <v>0.76</v>
      </c>
      <c r="W18" s="11"/>
      <c r="X18" s="11"/>
      <c r="Y18" s="11"/>
      <c r="Z18" s="13"/>
      <c r="AA18" s="17"/>
      <c r="AB18" s="18"/>
      <c r="AC18" s="18"/>
      <c r="AD18" s="18"/>
    </row>
    <row r="19" spans="1:30" ht="27.75" customHeight="1" x14ac:dyDescent="0.15">
      <c r="A19" s="28">
        <v>6</v>
      </c>
      <c r="B19" s="11"/>
      <c r="C19" s="11"/>
      <c r="D19" s="11"/>
      <c r="E19" s="11">
        <v>2</v>
      </c>
      <c r="F19" s="11"/>
      <c r="G19" s="11"/>
      <c r="H19" s="11">
        <v>1</v>
      </c>
      <c r="I19" s="11"/>
      <c r="J19" s="11" t="s">
        <v>23</v>
      </c>
      <c r="K19" s="13" t="s">
        <v>46</v>
      </c>
      <c r="L19" s="13" t="s">
        <v>57</v>
      </c>
      <c r="M19" s="13"/>
      <c r="N19" s="11" t="s">
        <v>48</v>
      </c>
      <c r="O19" s="28"/>
      <c r="P19" s="13">
        <v>0</v>
      </c>
      <c r="Q19" s="13">
        <v>0</v>
      </c>
      <c r="R19" s="13">
        <v>0</v>
      </c>
      <c r="S19" s="11">
        <v>4.2900000000000001E-2</v>
      </c>
      <c r="T19" s="11"/>
      <c r="U19" s="11"/>
      <c r="V19" s="11">
        <v>1.5</v>
      </c>
      <c r="W19" s="11"/>
      <c r="X19" s="11"/>
      <c r="Y19" s="11"/>
      <c r="Z19" s="13"/>
      <c r="AA19" s="17"/>
      <c r="AB19" s="18"/>
      <c r="AC19" s="18"/>
      <c r="AD19" s="18"/>
    </row>
    <row r="20" spans="1:30" ht="27.75" customHeight="1" x14ac:dyDescent="0.15">
      <c r="A20" s="28">
        <v>7</v>
      </c>
      <c r="B20" s="11"/>
      <c r="C20" s="11"/>
      <c r="D20" s="11"/>
      <c r="E20" s="11">
        <v>2</v>
      </c>
      <c r="F20" s="11"/>
      <c r="G20" s="11"/>
      <c r="H20" s="11">
        <v>1</v>
      </c>
      <c r="I20" s="11"/>
      <c r="J20" s="11" t="s">
        <v>24</v>
      </c>
      <c r="K20" s="13" t="s">
        <v>45</v>
      </c>
      <c r="L20" s="13" t="s">
        <v>69</v>
      </c>
      <c r="M20" s="13"/>
      <c r="N20" s="11" t="s">
        <v>17</v>
      </c>
      <c r="O20" s="28">
        <v>3</v>
      </c>
      <c r="P20" s="13">
        <v>0</v>
      </c>
      <c r="Q20" s="13">
        <v>0</v>
      </c>
      <c r="R20" s="13">
        <v>15000</v>
      </c>
      <c r="S20" s="11">
        <v>1.9099999999999999E-2</v>
      </c>
      <c r="T20" s="11">
        <v>3.4727272727272725E-2</v>
      </c>
      <c r="U20" s="11">
        <v>6.1</v>
      </c>
      <c r="V20" s="11">
        <f t="shared" ref="V20:V25" si="0">(U20*T20-(T20-S20)*1)*H20</f>
        <v>0.19620909090909089</v>
      </c>
      <c r="W20" s="11">
        <v>0.16</v>
      </c>
      <c r="X20" s="11"/>
      <c r="Y20" s="11"/>
      <c r="Z20" s="13"/>
      <c r="AA20" s="17"/>
      <c r="AB20" s="18"/>
      <c r="AC20" s="18"/>
      <c r="AD20" s="18"/>
    </row>
    <row r="21" spans="1:30" ht="27.75" customHeight="1" x14ac:dyDescent="0.15">
      <c r="A21" s="28">
        <v>8</v>
      </c>
      <c r="B21" s="11"/>
      <c r="C21" s="11"/>
      <c r="D21" s="11"/>
      <c r="E21" s="11">
        <v>2</v>
      </c>
      <c r="F21" s="11"/>
      <c r="G21" s="11"/>
      <c r="H21" s="11">
        <v>2</v>
      </c>
      <c r="I21" s="11"/>
      <c r="J21" s="11" t="s">
        <v>25</v>
      </c>
      <c r="K21" s="13" t="s">
        <v>44</v>
      </c>
      <c r="L21" s="13" t="s">
        <v>67</v>
      </c>
      <c r="M21" s="13"/>
      <c r="N21" s="11" t="s">
        <v>17</v>
      </c>
      <c r="O21" s="28">
        <v>3</v>
      </c>
      <c r="P21" s="13">
        <v>0</v>
      </c>
      <c r="Q21" s="13">
        <v>3600</v>
      </c>
      <c r="R21" s="13">
        <v>78000</v>
      </c>
      <c r="S21" s="11">
        <v>0.1021</v>
      </c>
      <c r="T21" s="11">
        <v>0.31906249999999997</v>
      </c>
      <c r="U21" s="11">
        <v>6.1</v>
      </c>
      <c r="V21" s="11">
        <f t="shared" si="0"/>
        <v>3.4586374999999996</v>
      </c>
      <c r="W21" s="11">
        <f>0.16*4*2</f>
        <v>1.28</v>
      </c>
      <c r="X21" s="11"/>
      <c r="Y21" s="11"/>
      <c r="Z21" s="13"/>
      <c r="AA21" s="17"/>
      <c r="AB21" s="18"/>
      <c r="AC21" s="18"/>
      <c r="AD21" s="18"/>
    </row>
    <row r="22" spans="1:30" ht="27.75" customHeight="1" x14ac:dyDescent="0.15">
      <c r="A22" s="28">
        <v>9</v>
      </c>
      <c r="B22" s="11"/>
      <c r="C22" s="11"/>
      <c r="D22" s="11"/>
      <c r="E22" s="11">
        <v>2</v>
      </c>
      <c r="F22" s="11"/>
      <c r="G22" s="11"/>
      <c r="H22" s="11">
        <v>1</v>
      </c>
      <c r="I22" s="11"/>
      <c r="J22" s="11" t="s">
        <v>26</v>
      </c>
      <c r="K22" s="13" t="s">
        <v>43</v>
      </c>
      <c r="L22" s="13" t="s">
        <v>74</v>
      </c>
      <c r="M22" s="13"/>
      <c r="N22" s="11" t="s">
        <v>49</v>
      </c>
      <c r="O22" s="28">
        <v>5</v>
      </c>
      <c r="P22" s="13">
        <v>0</v>
      </c>
      <c r="Q22" s="13">
        <v>4000</v>
      </c>
      <c r="R22" s="13">
        <v>87000</v>
      </c>
      <c r="S22" s="11">
        <v>1.3118000000000001</v>
      </c>
      <c r="T22" s="11">
        <v>2.1863333333333337</v>
      </c>
      <c r="U22" s="11">
        <v>6.1</v>
      </c>
      <c r="V22" s="11">
        <f t="shared" si="0"/>
        <v>12.462100000000001</v>
      </c>
      <c r="W22" s="11">
        <f>0.2*4</f>
        <v>0.8</v>
      </c>
      <c r="X22" s="11"/>
      <c r="Y22" s="11"/>
      <c r="Z22" s="13"/>
      <c r="AA22" s="17"/>
      <c r="AB22" s="18"/>
      <c r="AC22" s="18"/>
      <c r="AD22" s="18"/>
    </row>
    <row r="23" spans="1:30" ht="27.75" customHeight="1" x14ac:dyDescent="0.15">
      <c r="A23" s="28">
        <v>10</v>
      </c>
      <c r="B23" s="11"/>
      <c r="C23" s="11"/>
      <c r="D23" s="11"/>
      <c r="E23" s="11">
        <v>2</v>
      </c>
      <c r="F23" s="11"/>
      <c r="G23" s="11"/>
      <c r="H23" s="11">
        <v>8</v>
      </c>
      <c r="I23" s="11"/>
      <c r="J23" s="11" t="s">
        <v>27</v>
      </c>
      <c r="K23" s="13" t="s">
        <v>42</v>
      </c>
      <c r="L23" s="13" t="s">
        <v>58</v>
      </c>
      <c r="M23" s="13"/>
      <c r="N23" s="11" t="s">
        <v>17</v>
      </c>
      <c r="O23" s="28">
        <v>4</v>
      </c>
      <c r="P23" s="13">
        <v>0</v>
      </c>
      <c r="Q23" s="13">
        <v>0</v>
      </c>
      <c r="R23" s="13">
        <v>15000</v>
      </c>
      <c r="S23" s="11">
        <v>3.4599999999999999E-2</v>
      </c>
      <c r="T23" s="11">
        <v>6.9199999999999998E-2</v>
      </c>
      <c r="U23" s="11">
        <v>6.1</v>
      </c>
      <c r="V23" s="11">
        <f t="shared" si="0"/>
        <v>3.1001599999999994</v>
      </c>
      <c r="W23" s="11">
        <f>0.16*8</f>
        <v>1.28</v>
      </c>
      <c r="X23" s="11"/>
      <c r="Y23" s="11"/>
      <c r="Z23" s="13"/>
      <c r="AA23" s="17"/>
      <c r="AB23" s="18"/>
      <c r="AC23" s="18"/>
      <c r="AD23" s="18"/>
    </row>
    <row r="24" spans="1:30" ht="27.75" customHeight="1" x14ac:dyDescent="0.15">
      <c r="A24" s="28">
        <v>11</v>
      </c>
      <c r="B24" s="11"/>
      <c r="C24" s="11"/>
      <c r="D24" s="11"/>
      <c r="E24" s="11">
        <v>2</v>
      </c>
      <c r="F24" s="11"/>
      <c r="G24" s="11"/>
      <c r="H24" s="11">
        <v>2</v>
      </c>
      <c r="I24" s="11"/>
      <c r="J24" s="11" t="s">
        <v>28</v>
      </c>
      <c r="K24" s="13" t="s">
        <v>41</v>
      </c>
      <c r="L24" s="13" t="s">
        <v>71</v>
      </c>
      <c r="M24" s="13"/>
      <c r="N24" s="11" t="s">
        <v>17</v>
      </c>
      <c r="O24" s="28" t="s">
        <v>50</v>
      </c>
      <c r="P24" s="13">
        <v>0</v>
      </c>
      <c r="Q24" s="13">
        <v>5600</v>
      </c>
      <c r="R24" s="13">
        <v>57000</v>
      </c>
      <c r="S24" s="11">
        <v>0.65759999999999996</v>
      </c>
      <c r="T24" s="11">
        <v>0.71020800000000006</v>
      </c>
      <c r="U24" s="11">
        <v>6.6</v>
      </c>
      <c r="V24" s="11">
        <f t="shared" si="0"/>
        <v>9.2695296000000003</v>
      </c>
      <c r="W24" s="11">
        <f>(0.08+0.15*2+0.16)*2</f>
        <v>1.08</v>
      </c>
      <c r="X24" s="11"/>
      <c r="Y24" s="11"/>
      <c r="Z24" s="13"/>
      <c r="AA24" s="17"/>
      <c r="AB24" s="18"/>
      <c r="AC24" s="18"/>
      <c r="AD24" s="18"/>
    </row>
    <row r="25" spans="1:30" ht="27.75" customHeight="1" x14ac:dyDescent="0.15">
      <c r="A25" s="28">
        <v>12</v>
      </c>
      <c r="B25" s="11"/>
      <c r="C25" s="11"/>
      <c r="D25" s="11"/>
      <c r="E25" s="11">
        <v>2</v>
      </c>
      <c r="F25" s="11"/>
      <c r="G25" s="11"/>
      <c r="H25" s="11">
        <v>2</v>
      </c>
      <c r="I25" s="11"/>
      <c r="J25" s="11" t="s">
        <v>29</v>
      </c>
      <c r="K25" s="13" t="s">
        <v>40</v>
      </c>
      <c r="L25" s="13" t="s">
        <v>56</v>
      </c>
      <c r="M25" s="13"/>
      <c r="N25" s="11" t="s">
        <v>17</v>
      </c>
      <c r="O25" s="28" t="s">
        <v>50</v>
      </c>
      <c r="P25" s="13">
        <v>0</v>
      </c>
      <c r="Q25" s="13">
        <v>1500</v>
      </c>
      <c r="R25" s="13">
        <v>25000</v>
      </c>
      <c r="S25" s="11">
        <v>0.23280000000000001</v>
      </c>
      <c r="T25" s="11">
        <v>0.25142400000000004</v>
      </c>
      <c r="U25" s="11">
        <v>6.6</v>
      </c>
      <c r="V25" s="11">
        <f t="shared" si="0"/>
        <v>3.2815488000000004</v>
      </c>
      <c r="W25" s="11">
        <f>(0.08+0.16)*2</f>
        <v>0.48</v>
      </c>
      <c r="X25" s="11"/>
      <c r="Y25" s="11"/>
      <c r="Z25" s="13"/>
      <c r="AA25" s="17"/>
      <c r="AB25" s="18"/>
      <c r="AC25" s="18"/>
      <c r="AD25" s="18"/>
    </row>
    <row r="26" spans="1:30" ht="27.75" customHeight="1" x14ac:dyDescent="0.15">
      <c r="A26" s="28">
        <v>13</v>
      </c>
      <c r="B26" s="11"/>
      <c r="C26" s="11"/>
      <c r="D26" s="11"/>
      <c r="E26" s="11">
        <v>2</v>
      </c>
      <c r="F26" s="11"/>
      <c r="G26" s="11"/>
      <c r="H26" s="11">
        <v>1</v>
      </c>
      <c r="I26" s="11"/>
      <c r="J26" s="11" t="s">
        <v>30</v>
      </c>
      <c r="K26" s="13" t="s">
        <v>39</v>
      </c>
      <c r="L26" s="13" t="s">
        <v>67</v>
      </c>
      <c r="M26" s="13"/>
      <c r="N26" s="11" t="s">
        <v>17</v>
      </c>
      <c r="O26" s="28">
        <v>3</v>
      </c>
      <c r="P26" s="13">
        <v>0</v>
      </c>
      <c r="Q26" s="13">
        <v>3600</v>
      </c>
      <c r="R26" s="13">
        <v>78000</v>
      </c>
      <c r="S26" s="11">
        <v>0.10349999999999999</v>
      </c>
      <c r="T26" s="11">
        <v>0.32343749999999999</v>
      </c>
      <c r="U26" s="11">
        <v>6.1</v>
      </c>
      <c r="V26" s="11">
        <f>U26*T26-(T26-S26)*1</f>
        <v>1.7530312499999998</v>
      </c>
      <c r="W26" s="11">
        <f>0.16*4</f>
        <v>0.64</v>
      </c>
      <c r="X26" s="11"/>
      <c r="Y26" s="11"/>
      <c r="Z26" s="13"/>
      <c r="AA26" s="17"/>
      <c r="AB26" s="18"/>
      <c r="AC26" s="18"/>
      <c r="AD26" s="18"/>
    </row>
    <row r="27" spans="1:30" ht="27.75" customHeight="1" x14ac:dyDescent="0.15">
      <c r="A27" s="28">
        <v>14</v>
      </c>
      <c r="B27" s="11"/>
      <c r="C27" s="11"/>
      <c r="D27" s="11"/>
      <c r="E27" s="11">
        <v>2</v>
      </c>
      <c r="F27" s="11"/>
      <c r="G27" s="11"/>
      <c r="H27" s="11">
        <v>2</v>
      </c>
      <c r="I27" s="11"/>
      <c r="J27" s="11" t="s">
        <v>31</v>
      </c>
      <c r="K27" s="13" t="s">
        <v>38</v>
      </c>
      <c r="L27" s="13" t="s">
        <v>70</v>
      </c>
      <c r="M27" s="13"/>
      <c r="N27" s="11" t="s">
        <v>49</v>
      </c>
      <c r="O27" s="28" t="s">
        <v>50</v>
      </c>
      <c r="P27" s="13">
        <v>0</v>
      </c>
      <c r="Q27" s="13">
        <v>0</v>
      </c>
      <c r="R27" s="13">
        <v>0</v>
      </c>
      <c r="S27" s="11">
        <v>0.50119999999999998</v>
      </c>
      <c r="T27" s="11">
        <v>0.541296</v>
      </c>
      <c r="U27" s="11">
        <v>6.6</v>
      </c>
      <c r="V27" s="11">
        <f>(U27*T27-(T27-S27)*1)*H27</f>
        <v>7.0649151999999997</v>
      </c>
      <c r="W27" s="11">
        <v>0.18</v>
      </c>
      <c r="X27" s="11"/>
      <c r="Y27" s="11"/>
      <c r="Z27" s="13"/>
      <c r="AA27" s="17"/>
      <c r="AB27" s="18"/>
      <c r="AC27" s="18"/>
      <c r="AD27" s="18"/>
    </row>
    <row r="28" spans="1:30" ht="27.75" customHeight="1" x14ac:dyDescent="0.15">
      <c r="A28" s="28">
        <v>15</v>
      </c>
      <c r="B28" s="11"/>
      <c r="C28" s="11"/>
      <c r="D28" s="11"/>
      <c r="E28" s="11">
        <v>2</v>
      </c>
      <c r="F28" s="11"/>
      <c r="G28" s="11"/>
      <c r="H28" s="11">
        <v>1</v>
      </c>
      <c r="I28" s="11"/>
      <c r="J28" s="11" t="s">
        <v>32</v>
      </c>
      <c r="K28" s="13" t="s">
        <v>37</v>
      </c>
      <c r="L28" s="13" t="s">
        <v>54</v>
      </c>
      <c r="M28" s="13"/>
      <c r="N28" s="11" t="s">
        <v>59</v>
      </c>
      <c r="O28" s="28"/>
      <c r="P28" s="13">
        <v>0</v>
      </c>
      <c r="Q28" s="13">
        <v>0</v>
      </c>
      <c r="R28" s="13">
        <v>0</v>
      </c>
      <c r="S28" s="11">
        <v>0.1681</v>
      </c>
      <c r="T28" s="11"/>
      <c r="U28" s="11"/>
      <c r="V28" s="11"/>
      <c r="W28" s="11">
        <f>0.12*2</f>
        <v>0.24</v>
      </c>
      <c r="X28" s="11"/>
      <c r="Y28" s="11"/>
      <c r="Z28" s="13"/>
      <c r="AA28" s="17"/>
      <c r="AB28" s="18"/>
      <c r="AC28" s="18"/>
      <c r="AD28" s="18"/>
    </row>
    <row r="29" spans="1:30" ht="27.75" customHeight="1" x14ac:dyDescent="0.15">
      <c r="A29" s="28">
        <v>16</v>
      </c>
      <c r="B29" s="11"/>
      <c r="C29" s="11"/>
      <c r="D29" s="11"/>
      <c r="E29" s="11"/>
      <c r="F29" s="11">
        <v>3</v>
      </c>
      <c r="G29" s="11"/>
      <c r="H29" s="11">
        <v>1</v>
      </c>
      <c r="I29" s="11"/>
      <c r="J29" s="11" t="s">
        <v>51</v>
      </c>
      <c r="K29" s="13" t="s">
        <v>53</v>
      </c>
      <c r="L29" s="13" t="s">
        <v>69</v>
      </c>
      <c r="M29" s="13"/>
      <c r="N29" s="11" t="s">
        <v>17</v>
      </c>
      <c r="O29" s="28">
        <v>5</v>
      </c>
      <c r="P29" s="13">
        <v>0</v>
      </c>
      <c r="Q29" s="13">
        <v>0</v>
      </c>
      <c r="R29" s="13">
        <v>0</v>
      </c>
      <c r="S29" s="11">
        <v>0.1482</v>
      </c>
      <c r="T29" s="11">
        <v>0.26945454545454545</v>
      </c>
      <c r="U29" s="11">
        <v>6.1</v>
      </c>
      <c r="V29" s="11">
        <f>U29*T29-(T29-S29)*1</f>
        <v>1.5224181818181817</v>
      </c>
      <c r="W29" s="11">
        <v>0.25</v>
      </c>
      <c r="X29" s="11"/>
      <c r="Y29" s="11"/>
      <c r="Z29" s="13"/>
      <c r="AA29" s="17"/>
      <c r="AB29" s="18"/>
      <c r="AC29" s="18"/>
      <c r="AD29" s="18"/>
    </row>
    <row r="30" spans="1:30" ht="27.75" customHeight="1" x14ac:dyDescent="0.15">
      <c r="A30" s="28">
        <v>17</v>
      </c>
      <c r="B30" s="11"/>
      <c r="C30" s="11"/>
      <c r="D30" s="11"/>
      <c r="E30" s="11"/>
      <c r="F30" s="11">
        <v>3</v>
      </c>
      <c r="G30" s="11"/>
      <c r="H30" s="11">
        <v>2</v>
      </c>
      <c r="I30" s="11"/>
      <c r="J30" s="11" t="s">
        <v>52</v>
      </c>
      <c r="K30" s="13" t="s">
        <v>15</v>
      </c>
      <c r="L30" s="13" t="s">
        <v>57</v>
      </c>
      <c r="M30" s="13"/>
      <c r="N30" s="11"/>
      <c r="O30" s="28" t="s">
        <v>55</v>
      </c>
      <c r="P30" s="13">
        <v>0</v>
      </c>
      <c r="Q30" s="13">
        <v>0</v>
      </c>
      <c r="R30" s="13">
        <v>0</v>
      </c>
      <c r="S30" s="11">
        <v>9.5999999999999992E-3</v>
      </c>
      <c r="T30" s="11"/>
      <c r="U30" s="11"/>
      <c r="V30" s="11">
        <f>0.38*2</f>
        <v>0.76</v>
      </c>
      <c r="W30" s="11"/>
      <c r="X30" s="11"/>
      <c r="Y30" s="11"/>
      <c r="Z30" s="13"/>
      <c r="AA30" s="17"/>
      <c r="AB30" s="18"/>
      <c r="AC30" s="18"/>
      <c r="AD30" s="18"/>
    </row>
    <row r="31" spans="1:30" ht="27.75" customHeight="1" x14ac:dyDescent="0.15">
      <c r="A31" s="28">
        <v>18</v>
      </c>
      <c r="B31" s="11"/>
      <c r="C31" s="11"/>
      <c r="D31" s="11"/>
      <c r="E31" s="11">
        <v>2</v>
      </c>
      <c r="F31" s="11"/>
      <c r="G31" s="11"/>
      <c r="H31" s="11">
        <v>1</v>
      </c>
      <c r="I31" s="11"/>
      <c r="J31" s="11" t="s">
        <v>33</v>
      </c>
      <c r="K31" s="13" t="s">
        <v>36</v>
      </c>
      <c r="L31" s="13" t="s">
        <v>68</v>
      </c>
      <c r="M31" s="13"/>
      <c r="N31" s="11" t="s">
        <v>49</v>
      </c>
      <c r="O31" s="28" t="s">
        <v>50</v>
      </c>
      <c r="P31" s="13">
        <v>3000</v>
      </c>
      <c r="Q31" s="13">
        <v>1500</v>
      </c>
      <c r="R31" s="13">
        <v>0</v>
      </c>
      <c r="S31" s="11">
        <v>0.41570000000000001</v>
      </c>
      <c r="T31" s="11">
        <v>0.44895600000000002</v>
      </c>
      <c r="U31" s="11">
        <v>6.6</v>
      </c>
      <c r="V31" s="11">
        <f>U31*T31-(T31-S31)*1</f>
        <v>2.9298535999999999</v>
      </c>
      <c r="W31" s="11">
        <f>0.06*3</f>
        <v>0.18</v>
      </c>
      <c r="X31" s="11"/>
      <c r="Y31" s="11"/>
      <c r="Z31" s="13"/>
      <c r="AA31" s="17"/>
      <c r="AB31" s="18"/>
      <c r="AC31" s="18"/>
      <c r="AD31" s="18"/>
    </row>
    <row r="32" spans="1:30" ht="27.75" customHeight="1" x14ac:dyDescent="0.15">
      <c r="A32" s="28">
        <v>19</v>
      </c>
      <c r="B32" s="11"/>
      <c r="C32" s="11"/>
      <c r="D32" s="11"/>
      <c r="E32" s="11">
        <v>2</v>
      </c>
      <c r="F32" s="11"/>
      <c r="G32" s="11"/>
      <c r="H32" s="11">
        <v>1</v>
      </c>
      <c r="I32" s="11"/>
      <c r="J32" s="11" t="s">
        <v>34</v>
      </c>
      <c r="K32" s="13" t="s">
        <v>35</v>
      </c>
      <c r="L32" s="13" t="s">
        <v>67</v>
      </c>
      <c r="M32" s="13"/>
      <c r="N32" s="11" t="s">
        <v>17</v>
      </c>
      <c r="O32" s="28">
        <v>3</v>
      </c>
      <c r="P32" s="13">
        <v>0</v>
      </c>
      <c r="Q32" s="13">
        <v>3600</v>
      </c>
      <c r="R32" s="13">
        <v>78000</v>
      </c>
      <c r="S32" s="11">
        <v>0.10299999999999999</v>
      </c>
      <c r="T32" s="11">
        <v>0.32187499999999997</v>
      </c>
      <c r="U32" s="11">
        <v>6.1</v>
      </c>
      <c r="V32" s="11">
        <f>U32*T32-(T32-S32)*1</f>
        <v>1.7445624999999998</v>
      </c>
      <c r="W32" s="11">
        <f>0.16*4</f>
        <v>0.64</v>
      </c>
      <c r="X32" s="11"/>
      <c r="Y32" s="11"/>
      <c r="Z32" s="13"/>
      <c r="AA32" s="17"/>
      <c r="AB32" s="18"/>
      <c r="AC32" s="18"/>
      <c r="AD32" s="18"/>
    </row>
    <row r="33" spans="1:33" x14ac:dyDescent="0.15">
      <c r="S33" s="14"/>
      <c r="T33" s="14"/>
      <c r="U33" s="14"/>
      <c r="V33" s="15"/>
      <c r="W33" s="15"/>
      <c r="X33" s="15"/>
    </row>
    <row r="34" spans="1:33" x14ac:dyDescent="0.15">
      <c r="S34" s="14"/>
      <c r="T34" s="14"/>
      <c r="U34" s="14"/>
      <c r="V34" s="15"/>
      <c r="W34" s="15"/>
      <c r="X34" s="15"/>
    </row>
    <row r="35" spans="1:33" x14ac:dyDescent="0.15">
      <c r="S35" s="14"/>
      <c r="T35" s="14"/>
      <c r="U35" s="14"/>
      <c r="V35" s="15"/>
      <c r="W35" s="15"/>
      <c r="X35" s="15"/>
    </row>
    <row r="36" spans="1:33" x14ac:dyDescent="0.15">
      <c r="S36" s="14"/>
      <c r="T36" s="14"/>
      <c r="U36" s="14"/>
      <c r="V36" s="15"/>
      <c r="W36" s="15"/>
      <c r="X36" s="15"/>
    </row>
    <row r="37" spans="1:33" x14ac:dyDescent="0.15">
      <c r="S37" s="14"/>
      <c r="T37" s="14"/>
      <c r="U37" s="14"/>
      <c r="V37" s="15"/>
      <c r="W37" s="15"/>
      <c r="X37" s="15"/>
    </row>
    <row r="38" spans="1:33" x14ac:dyDescent="0.15">
      <c r="S38" s="14"/>
      <c r="T38" s="14"/>
      <c r="U38" s="14"/>
      <c r="V38" s="15"/>
      <c r="W38" s="15"/>
      <c r="X38" s="15"/>
    </row>
    <row r="39" spans="1:33" x14ac:dyDescent="0.15">
      <c r="S39" s="14"/>
      <c r="T39" s="14"/>
      <c r="U39" s="14"/>
      <c r="V39" s="15"/>
      <c r="W39" s="15"/>
      <c r="X39" s="15"/>
    </row>
    <row r="40" spans="1:33" x14ac:dyDescent="0.15">
      <c r="S40" s="14"/>
      <c r="T40" s="14"/>
      <c r="U40" s="14"/>
      <c r="V40" s="15"/>
      <c r="W40" s="15"/>
      <c r="X40" s="15"/>
    </row>
    <row r="41" spans="1:33" x14ac:dyDescent="0.15">
      <c r="S41" s="14"/>
      <c r="T41" s="14"/>
      <c r="U41" s="14"/>
      <c r="V41" s="15"/>
      <c r="W41" s="15"/>
      <c r="X41" s="15"/>
    </row>
    <row r="42" spans="1:33" x14ac:dyDescent="0.15">
      <c r="S42" s="14"/>
      <c r="T42" s="14"/>
      <c r="U42" s="14"/>
      <c r="V42" s="15"/>
      <c r="W42" s="15"/>
      <c r="X42" s="15"/>
    </row>
    <row r="43" spans="1:33" x14ac:dyDescent="0.15">
      <c r="S43" s="14"/>
      <c r="T43" s="14"/>
      <c r="U43" s="14"/>
      <c r="V43" s="15"/>
      <c r="W43" s="15"/>
      <c r="X43" s="15"/>
    </row>
    <row r="44" spans="1:33" x14ac:dyDescent="0.15">
      <c r="S44" s="14"/>
      <c r="T44" s="14"/>
      <c r="U44" s="14"/>
      <c r="V44" s="15"/>
      <c r="W44" s="15"/>
      <c r="X44" s="15"/>
    </row>
    <row r="45" spans="1:33" s="1" customFormat="1" x14ac:dyDescent="0.15">
      <c r="A45" s="2"/>
      <c r="B45" s="2"/>
      <c r="C45" s="3"/>
      <c r="D45" s="3"/>
      <c r="E45" s="3"/>
      <c r="F45" s="3"/>
      <c r="G45" s="3"/>
      <c r="H45" s="2"/>
      <c r="I45" s="2"/>
      <c r="J45" s="2"/>
      <c r="K45" s="4"/>
      <c r="L45" s="4"/>
      <c r="M45" s="4"/>
      <c r="N45" s="2"/>
      <c r="O45" s="2"/>
      <c r="P45" s="2"/>
      <c r="Q45" s="2"/>
      <c r="R45" s="2"/>
      <c r="S45" s="14"/>
      <c r="T45" s="14"/>
      <c r="U45" s="14"/>
      <c r="V45" s="15"/>
      <c r="W45" s="15"/>
      <c r="X45" s="15"/>
      <c r="Z45" s="5"/>
      <c r="AA45" s="6"/>
      <c r="AB45" s="2"/>
      <c r="AC45" s="2"/>
      <c r="AD45" s="2"/>
      <c r="AE45" s="2"/>
      <c r="AF45" s="2"/>
      <c r="AG45" s="2"/>
    </row>
    <row r="46" spans="1:33" s="1" customFormat="1" x14ac:dyDescent="0.15">
      <c r="A46" s="2"/>
      <c r="B46" s="2"/>
      <c r="C46" s="3"/>
      <c r="D46" s="3"/>
      <c r="E46" s="3"/>
      <c r="F46" s="3"/>
      <c r="G46" s="3"/>
      <c r="H46" s="2"/>
      <c r="I46" s="2"/>
      <c r="J46" s="2"/>
      <c r="K46" s="4"/>
      <c r="L46" s="4"/>
      <c r="M46" s="4"/>
      <c r="N46" s="2"/>
      <c r="O46" s="2"/>
      <c r="P46" s="2"/>
      <c r="Q46" s="2"/>
      <c r="R46" s="2"/>
      <c r="S46" s="14"/>
      <c r="T46" s="14"/>
      <c r="U46" s="14"/>
      <c r="V46" s="15"/>
      <c r="W46" s="15"/>
      <c r="X46" s="15"/>
      <c r="Z46" s="5"/>
      <c r="AA46" s="6"/>
      <c r="AB46" s="2"/>
      <c r="AC46" s="2"/>
      <c r="AD46" s="2"/>
      <c r="AE46" s="2"/>
      <c r="AF46" s="2"/>
      <c r="AG46" s="2"/>
    </row>
    <row r="47" spans="1:33" s="1" customFormat="1" x14ac:dyDescent="0.15">
      <c r="A47" s="2"/>
      <c r="B47" s="2"/>
      <c r="C47" s="3"/>
      <c r="D47" s="3"/>
      <c r="E47" s="3"/>
      <c r="F47" s="3"/>
      <c r="G47" s="3"/>
      <c r="H47" s="2"/>
      <c r="I47" s="2"/>
      <c r="J47" s="2"/>
      <c r="K47" s="4"/>
      <c r="L47" s="4"/>
      <c r="M47" s="4"/>
      <c r="N47" s="2"/>
      <c r="O47" s="2"/>
      <c r="P47" s="2"/>
      <c r="Q47" s="2"/>
      <c r="R47" s="2"/>
      <c r="S47" s="14"/>
      <c r="T47" s="14"/>
      <c r="U47" s="14"/>
      <c r="V47" s="15"/>
      <c r="W47" s="15"/>
      <c r="X47" s="15"/>
      <c r="Z47" s="5"/>
      <c r="AA47" s="6"/>
      <c r="AB47" s="2"/>
      <c r="AC47" s="2"/>
      <c r="AD47" s="2"/>
      <c r="AE47" s="2"/>
      <c r="AF47" s="2"/>
      <c r="AG47" s="2"/>
    </row>
    <row r="48" spans="1:33" s="1" customFormat="1" x14ac:dyDescent="0.15">
      <c r="A48" s="2"/>
      <c r="B48" s="2"/>
      <c r="C48" s="3"/>
      <c r="D48" s="3"/>
      <c r="E48" s="3"/>
      <c r="F48" s="3"/>
      <c r="G48" s="3"/>
      <c r="H48" s="2"/>
      <c r="I48" s="2"/>
      <c r="J48" s="2"/>
      <c r="K48" s="4"/>
      <c r="L48" s="4"/>
      <c r="M48" s="4"/>
      <c r="N48" s="2"/>
      <c r="O48" s="2"/>
      <c r="P48" s="2"/>
      <c r="Q48" s="2"/>
      <c r="R48" s="2"/>
      <c r="S48" s="14"/>
      <c r="T48" s="14"/>
      <c r="U48" s="14"/>
      <c r="V48" s="15"/>
      <c r="W48" s="15"/>
      <c r="X48" s="15"/>
      <c r="Z48" s="5"/>
      <c r="AA48" s="6"/>
      <c r="AB48" s="2"/>
      <c r="AC48" s="2"/>
      <c r="AD48" s="2"/>
      <c r="AE48" s="2"/>
      <c r="AF48" s="2"/>
      <c r="AG48" s="2"/>
    </row>
    <row r="49" spans="1:33" s="1" customFormat="1" x14ac:dyDescent="0.15">
      <c r="A49" s="2"/>
      <c r="B49" s="2"/>
      <c r="C49" s="3"/>
      <c r="D49" s="3"/>
      <c r="E49" s="3"/>
      <c r="F49" s="3"/>
      <c r="G49" s="3"/>
      <c r="H49" s="2"/>
      <c r="I49" s="2"/>
      <c r="J49" s="2"/>
      <c r="K49" s="4"/>
      <c r="L49" s="4"/>
      <c r="M49" s="4"/>
      <c r="N49" s="2"/>
      <c r="O49" s="2"/>
      <c r="P49" s="2"/>
      <c r="Q49" s="2"/>
      <c r="R49" s="2"/>
      <c r="S49" s="14"/>
      <c r="T49" s="14"/>
      <c r="U49" s="14"/>
      <c r="V49" s="15"/>
      <c r="W49" s="15"/>
      <c r="X49" s="15"/>
      <c r="Z49" s="5"/>
      <c r="AA49" s="6"/>
      <c r="AB49" s="2"/>
      <c r="AC49" s="2"/>
      <c r="AD49" s="2"/>
      <c r="AE49" s="2"/>
      <c r="AF49" s="2"/>
      <c r="AG49" s="2"/>
    </row>
    <row r="50" spans="1:33" s="1" customFormat="1" x14ac:dyDescent="0.15">
      <c r="A50" s="2"/>
      <c r="B50" s="2"/>
      <c r="C50" s="3"/>
      <c r="D50" s="3"/>
      <c r="E50" s="3"/>
      <c r="F50" s="3"/>
      <c r="G50" s="3"/>
      <c r="H50" s="2"/>
      <c r="I50" s="2"/>
      <c r="J50" s="2"/>
      <c r="K50" s="4"/>
      <c r="L50" s="4"/>
      <c r="M50" s="4"/>
      <c r="N50" s="2"/>
      <c r="O50" s="2"/>
      <c r="P50" s="2"/>
      <c r="Q50" s="2"/>
      <c r="R50" s="2"/>
      <c r="S50" s="14"/>
      <c r="T50" s="14"/>
      <c r="U50" s="14"/>
      <c r="V50" s="15"/>
      <c r="W50" s="15"/>
      <c r="X50" s="15"/>
      <c r="Z50" s="5"/>
      <c r="AA50" s="6"/>
      <c r="AB50" s="2"/>
      <c r="AC50" s="2"/>
      <c r="AD50" s="2"/>
      <c r="AE50" s="2"/>
      <c r="AF50" s="2"/>
      <c r="AG50" s="2"/>
    </row>
    <row r="51" spans="1:33" s="1" customFormat="1" x14ac:dyDescent="0.15">
      <c r="A51" s="2"/>
      <c r="B51" s="2"/>
      <c r="C51" s="3"/>
      <c r="D51" s="3"/>
      <c r="E51" s="3"/>
      <c r="F51" s="3"/>
      <c r="G51" s="3"/>
      <c r="H51" s="2"/>
      <c r="I51" s="2"/>
      <c r="J51" s="2"/>
      <c r="K51" s="4"/>
      <c r="L51" s="4"/>
      <c r="M51" s="4"/>
      <c r="N51" s="2"/>
      <c r="O51" s="2"/>
      <c r="P51" s="2"/>
      <c r="Q51" s="2"/>
      <c r="R51" s="2"/>
      <c r="S51" s="14"/>
      <c r="T51" s="14"/>
      <c r="U51" s="14"/>
      <c r="V51" s="15"/>
      <c r="W51" s="15"/>
      <c r="X51" s="15"/>
      <c r="Z51" s="5"/>
      <c r="AA51" s="6"/>
      <c r="AB51" s="2"/>
      <c r="AC51" s="2"/>
      <c r="AD51" s="2"/>
      <c r="AE51" s="2"/>
      <c r="AF51" s="2"/>
      <c r="AG51" s="2"/>
    </row>
    <row r="52" spans="1:33" s="1" customFormat="1" x14ac:dyDescent="0.15">
      <c r="A52" s="2"/>
      <c r="B52" s="2"/>
      <c r="C52" s="3"/>
      <c r="D52" s="3"/>
      <c r="E52" s="3"/>
      <c r="F52" s="3"/>
      <c r="G52" s="3"/>
      <c r="H52" s="2"/>
      <c r="I52" s="2"/>
      <c r="J52" s="2"/>
      <c r="K52" s="4"/>
      <c r="L52" s="4"/>
      <c r="M52" s="4"/>
      <c r="N52" s="2"/>
      <c r="O52" s="2"/>
      <c r="P52" s="2"/>
      <c r="Q52" s="2"/>
      <c r="R52" s="2"/>
      <c r="S52" s="14"/>
      <c r="T52" s="14"/>
      <c r="U52" s="14"/>
      <c r="V52" s="15"/>
      <c r="W52" s="15"/>
      <c r="X52" s="15"/>
      <c r="Z52" s="5"/>
      <c r="AA52" s="6"/>
      <c r="AB52" s="2"/>
      <c r="AC52" s="2"/>
      <c r="AD52" s="2"/>
      <c r="AE52" s="2"/>
      <c r="AF52" s="2"/>
      <c r="AG52" s="2"/>
    </row>
    <row r="53" spans="1:33" s="1" customFormat="1" x14ac:dyDescent="0.15">
      <c r="A53" s="2"/>
      <c r="B53" s="2"/>
      <c r="C53" s="3"/>
      <c r="D53" s="3"/>
      <c r="E53" s="3"/>
      <c r="F53" s="3"/>
      <c r="G53" s="3"/>
      <c r="H53" s="2"/>
      <c r="I53" s="2"/>
      <c r="J53" s="2"/>
      <c r="K53" s="4"/>
      <c r="L53" s="4"/>
      <c r="M53" s="4"/>
      <c r="N53" s="2"/>
      <c r="O53" s="2"/>
      <c r="P53" s="2"/>
      <c r="Q53" s="2"/>
      <c r="R53" s="2"/>
      <c r="S53" s="14"/>
      <c r="T53" s="14"/>
      <c r="U53" s="14"/>
      <c r="V53" s="15"/>
      <c r="W53" s="15"/>
      <c r="X53" s="15"/>
      <c r="Z53" s="5"/>
      <c r="AA53" s="6"/>
      <c r="AB53" s="2"/>
      <c r="AC53" s="2"/>
      <c r="AD53" s="2"/>
      <c r="AE53" s="2"/>
      <c r="AF53" s="2"/>
      <c r="AG53" s="2"/>
    </row>
    <row r="54" spans="1:33" s="1" customFormat="1" x14ac:dyDescent="0.15">
      <c r="A54" s="2"/>
      <c r="B54" s="2"/>
      <c r="C54" s="3"/>
      <c r="D54" s="3"/>
      <c r="E54" s="3"/>
      <c r="F54" s="3"/>
      <c r="G54" s="3"/>
      <c r="H54" s="2"/>
      <c r="I54" s="2"/>
      <c r="J54" s="2"/>
      <c r="K54" s="4"/>
      <c r="L54" s="4"/>
      <c r="M54" s="4"/>
      <c r="N54" s="2"/>
      <c r="O54" s="2"/>
      <c r="P54" s="2"/>
      <c r="Q54" s="2"/>
      <c r="R54" s="2"/>
      <c r="S54" s="14"/>
      <c r="T54" s="14"/>
      <c r="U54" s="14"/>
      <c r="V54" s="15"/>
      <c r="W54" s="15"/>
      <c r="X54" s="15"/>
      <c r="Z54" s="5"/>
      <c r="AA54" s="6"/>
      <c r="AB54" s="2"/>
      <c r="AC54" s="2"/>
      <c r="AD54" s="2"/>
      <c r="AE54" s="2"/>
      <c r="AF54" s="2"/>
      <c r="AG54" s="2"/>
    </row>
    <row r="55" spans="1:33" s="1" customFormat="1" x14ac:dyDescent="0.15">
      <c r="A55" s="2"/>
      <c r="B55" s="2"/>
      <c r="C55" s="3"/>
      <c r="D55" s="3"/>
      <c r="E55" s="3"/>
      <c r="F55" s="3"/>
      <c r="G55" s="3"/>
      <c r="H55" s="2"/>
      <c r="I55" s="2"/>
      <c r="J55" s="2"/>
      <c r="K55" s="4"/>
      <c r="L55" s="4"/>
      <c r="M55" s="4"/>
      <c r="N55" s="2"/>
      <c r="O55" s="2"/>
      <c r="P55" s="2"/>
      <c r="Q55" s="2"/>
      <c r="R55" s="2"/>
      <c r="S55" s="14"/>
      <c r="T55" s="14"/>
      <c r="U55" s="14"/>
      <c r="V55" s="15"/>
      <c r="W55" s="15"/>
      <c r="X55" s="15"/>
      <c r="Z55" s="5"/>
      <c r="AA55" s="6"/>
      <c r="AB55" s="2"/>
      <c r="AC55" s="2"/>
      <c r="AD55" s="2"/>
      <c r="AE55" s="2"/>
      <c r="AF55" s="2"/>
      <c r="AG55" s="2"/>
    </row>
    <row r="56" spans="1:33" s="1" customFormat="1" x14ac:dyDescent="0.15">
      <c r="A56" s="2"/>
      <c r="B56" s="2"/>
      <c r="C56" s="3"/>
      <c r="D56" s="3"/>
      <c r="E56" s="3"/>
      <c r="F56" s="3"/>
      <c r="G56" s="3"/>
      <c r="H56" s="2"/>
      <c r="I56" s="2"/>
      <c r="J56" s="2"/>
      <c r="K56" s="4"/>
      <c r="L56" s="4"/>
      <c r="M56" s="4"/>
      <c r="N56" s="2"/>
      <c r="O56" s="2"/>
      <c r="P56" s="2"/>
      <c r="Q56" s="2"/>
      <c r="R56" s="2"/>
      <c r="S56" s="14"/>
      <c r="T56" s="14"/>
      <c r="U56" s="14"/>
      <c r="V56" s="15"/>
      <c r="W56" s="15"/>
      <c r="X56" s="15"/>
      <c r="Z56" s="5"/>
      <c r="AA56" s="6"/>
      <c r="AB56" s="2"/>
      <c r="AC56" s="2"/>
      <c r="AD56" s="2"/>
      <c r="AE56" s="2"/>
      <c r="AF56" s="2"/>
      <c r="AG56" s="2"/>
    </row>
  </sheetData>
  <mergeCells count="30">
    <mergeCell ref="Z1:AA2"/>
    <mergeCell ref="Z3:AA4"/>
    <mergeCell ref="AB1:AD2"/>
    <mergeCell ref="AB3:AD4"/>
    <mergeCell ref="A1:Y4"/>
    <mergeCell ref="S5:S6"/>
    <mergeCell ref="A5:A6"/>
    <mergeCell ref="I5:I6"/>
    <mergeCell ref="T5:T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H5:H6"/>
    <mergeCell ref="B5:G5"/>
    <mergeCell ref="U5:U6"/>
    <mergeCell ref="X5:X6"/>
    <mergeCell ref="AB5:AB6"/>
    <mergeCell ref="AC5:AC6"/>
    <mergeCell ref="AD5:AD6"/>
    <mergeCell ref="V5:V6"/>
    <mergeCell ref="W5:W6"/>
    <mergeCell ref="Y5:Y6"/>
    <mergeCell ref="Z5:Z6"/>
    <mergeCell ref="AA5:AA6"/>
  </mergeCells>
  <phoneticPr fontId="7" type="noConversion"/>
  <printOptions horizontalCentered="1"/>
  <pageMargins left="0.15625" right="0.118055555555556" top="0.51180555555555596" bottom="0.118055555555556" header="0.51180555555555596" footer="0.15625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汇总</vt:lpstr>
      <vt:lpstr>报价明细</vt:lpstr>
      <vt:lpstr>报价明细!Print_Area</vt:lpstr>
      <vt:lpstr>报价明细!Print_Titles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yhao</cp:lastModifiedBy>
  <dcterms:created xsi:type="dcterms:W3CDTF">2016-08-11T07:02:00Z</dcterms:created>
  <dcterms:modified xsi:type="dcterms:W3CDTF">2021-01-14T03:56:37Z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