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  <sheet name="Sheet1" sheetId="9" r:id="rId4"/>
    <sheet name="Sheet3" sheetId="11" r:id="rId5"/>
    <sheet name="Sheet2" sheetId="10" r:id="rId6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劳务费!$A$2:$R$63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劳务费!$A$1:$P$63</definedName>
  </definedNames>
  <calcPr calcId="144525"/>
  <pivotCaches>
    <pivotCache cacheId="0" r:id="rId7"/>
  </pivotCaches>
</workbook>
</file>

<file path=xl/sharedStrings.xml><?xml version="1.0" encoding="utf-8"?>
<sst xmlns="http://schemas.openxmlformats.org/spreadsheetml/2006/main" count="1874" uniqueCount="187">
  <si>
    <t>宏达翔劳务公司2021.06月份工人工资</t>
  </si>
  <si>
    <t>序号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</si>
  <si>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</si>
  <si>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</si>
  <si>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</si>
  <si>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</si>
  <si>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</si>
  <si>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</si>
  <si>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</si>
  <si>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</si>
  <si>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</si>
  <si>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</si>
  <si>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</si>
  <si>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</si>
  <si>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</si>
  <si>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</si>
  <si>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</si>
  <si>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发泡车间</t>
  </si>
  <si>
    <t xml:space="preserve">王俊硕 </t>
  </si>
  <si>
    <t>李海霞</t>
  </si>
  <si>
    <t>2021-01-05</t>
  </si>
  <si>
    <t>李淑芳</t>
  </si>
  <si>
    <t>2019-04-24</t>
  </si>
  <si>
    <t>王丽</t>
  </si>
  <si>
    <t>2021-04-10</t>
  </si>
  <si>
    <t>赫春花</t>
  </si>
  <si>
    <t>班文香</t>
  </si>
  <si>
    <t>2021-05-09</t>
  </si>
  <si>
    <t>孙双会</t>
  </si>
  <si>
    <t>2021-05-15</t>
  </si>
  <si>
    <t>李利军</t>
  </si>
  <si>
    <t>杜玉凤</t>
  </si>
  <si>
    <t>2021-05-26</t>
  </si>
  <si>
    <t>杜永康</t>
  </si>
  <si>
    <t>2021-05-27</t>
  </si>
  <si>
    <t>骨架组装</t>
  </si>
  <si>
    <t>回玉清</t>
  </si>
  <si>
    <t>高延潮</t>
  </si>
  <si>
    <t>2021-05-05</t>
  </si>
  <si>
    <t>绩效考核</t>
  </si>
  <si>
    <t>吴松</t>
  </si>
  <si>
    <t>罗田雨</t>
  </si>
  <si>
    <t>刘先杰</t>
  </si>
  <si>
    <t>马云晶</t>
  </si>
  <si>
    <t>韩龙飞</t>
  </si>
  <si>
    <t>2021-02-17</t>
  </si>
  <si>
    <t>绩效考核、6月11日未打卡</t>
  </si>
  <si>
    <t>刘明宇</t>
  </si>
  <si>
    <t>任富宽</t>
  </si>
  <si>
    <t>焊接车间</t>
  </si>
  <si>
    <t>张如珍</t>
  </si>
  <si>
    <t>田寿云</t>
  </si>
  <si>
    <t>0</t>
  </si>
  <si>
    <t>胡庆琴</t>
  </si>
  <si>
    <t>孙明明</t>
  </si>
  <si>
    <t>柴爱霞</t>
  </si>
  <si>
    <t>产生不良</t>
  </si>
  <si>
    <t>崔新玲</t>
  </si>
  <si>
    <t>摆件不到位</t>
  </si>
  <si>
    <t>李俊凤</t>
  </si>
  <si>
    <t>白金刚</t>
  </si>
  <si>
    <t>孔伟炬</t>
  </si>
  <si>
    <t>上官铭芳</t>
  </si>
  <si>
    <t>新</t>
  </si>
  <si>
    <t>鲍继林</t>
  </si>
  <si>
    <t>闫静彪</t>
  </si>
  <si>
    <t>2021-05-20</t>
  </si>
  <si>
    <t>张伟</t>
  </si>
  <si>
    <t>2021-05-21</t>
  </si>
  <si>
    <t>刘议谦</t>
  </si>
  <si>
    <t>2021-06-30</t>
  </si>
  <si>
    <t>自检不到位</t>
  </si>
  <si>
    <t>生产管理</t>
  </si>
  <si>
    <t>高福亮</t>
  </si>
  <si>
    <t>座椅车间</t>
  </si>
  <si>
    <t>于海龙</t>
  </si>
  <si>
    <t>2021-05-18</t>
  </si>
  <si>
    <t>刘浩胜</t>
  </si>
  <si>
    <t>2021-05-23</t>
  </si>
  <si>
    <t>6月28日未打卡</t>
  </si>
  <si>
    <t>刘世猛</t>
  </si>
  <si>
    <t>2021-05-06</t>
  </si>
  <si>
    <t>生管出勤85.5小时，出勤考核80，夏季工服</t>
  </si>
  <si>
    <t>仁慧城</t>
  </si>
  <si>
    <t>2021-3-17</t>
  </si>
  <si>
    <t>岳明婷</t>
  </si>
  <si>
    <t>车补</t>
  </si>
  <si>
    <t>喷涂车间</t>
  </si>
  <si>
    <t>卢静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</si>
  <si>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</si>
  <si>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</si>
  <si>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</si>
  <si>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</si>
  <si>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</si>
  <si>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</si>
  <si>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</si>
  <si>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</si>
  <si>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</si>
  <si>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时晓冲</t>
  </si>
  <si>
    <t>白俊圆</t>
  </si>
  <si>
    <t>边振东</t>
  </si>
  <si>
    <t>组装车间</t>
  </si>
  <si>
    <t>张元基</t>
  </si>
  <si>
    <t>张伟2</t>
  </si>
  <si>
    <t>李德华</t>
  </si>
  <si>
    <t>滕志鹏</t>
  </si>
  <si>
    <t>邓竣译</t>
  </si>
  <si>
    <t>刘爽</t>
  </si>
  <si>
    <t>左之正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</si>
  <si>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</si>
  <si>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</si>
  <si>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</si>
  <si>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</si>
  <si>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</si>
  <si>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</si>
  <si>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</si>
  <si>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</si>
  <si>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</si>
  <si>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</si>
  <si>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</si>
  <si>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</si>
  <si>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</si>
  <si>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</si>
  <si>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</si>
  <si>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</si>
  <si>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</si>
  <si>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</si>
  <si>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</si>
  <si>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</si>
  <si>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</si>
  <si>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</si>
  <si>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</si>
  <si>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</si>
  <si>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</si>
  <si>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</si>
  <si>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</si>
  <si>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</si>
  <si>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</si>
  <si>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</si>
  <si>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</si>
  <si>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</si>
  <si>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</si>
  <si>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</si>
  <si>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</si>
  <si>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</si>
  <si>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</si>
  <si>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</si>
  <si>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</si>
  <si>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</si>
  <si>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</si>
  <si>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</si>
  <si>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</si>
  <si>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</si>
  <si>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</si>
  <si>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</si>
  <si>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</si>
  <si>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</si>
  <si>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</si>
  <si>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</si>
  <si>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</si>
  <si>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出勤考核80，夏季工服</t>
  </si>
  <si>
    <t>5S区域未达标1次</t>
  </si>
  <si>
    <t>出勤考核，夏季工服90</t>
  </si>
  <si>
    <t>出勤考核</t>
  </si>
  <si>
    <t>上挂记录完整，准时上报</t>
  </si>
  <si>
    <t>考勤异常</t>
  </si>
  <si>
    <t>车牌号</t>
  </si>
  <si>
    <t>班组名称</t>
  </si>
  <si>
    <t>签到</t>
  </si>
  <si>
    <r>
      <rPr>
        <b/>
        <sz val="14"/>
        <rFont val="宋体"/>
        <charset val="134"/>
      </rPr>
      <t>2021年</t>
    </r>
    <r>
      <rPr>
        <b/>
        <u/>
        <sz val="14"/>
        <rFont val="宋体"/>
        <charset val="134"/>
      </rPr>
      <t xml:space="preserve">        5  </t>
    </r>
    <r>
      <rPr>
        <b/>
        <sz val="14"/>
        <rFont val="宋体"/>
        <charset val="134"/>
      </rPr>
      <t>月</t>
    </r>
  </si>
  <si>
    <t>冀NT375</t>
  </si>
  <si>
    <t>焊接摆件</t>
  </si>
  <si>
    <t>安全到岗</t>
  </si>
  <si>
    <t>放</t>
  </si>
  <si>
    <t>√</t>
  </si>
  <si>
    <t>安全到家</t>
  </si>
  <si>
    <t>焊接骨架</t>
  </si>
  <si>
    <t>休</t>
  </si>
  <si>
    <t>鲁HK818Q</t>
  </si>
  <si>
    <t>冀J8LV19</t>
  </si>
  <si>
    <t>出勤日每天最少14人-16人上班，</t>
  </si>
  <si>
    <r>
      <rPr>
        <b/>
        <sz val="14"/>
        <rFont val="宋体"/>
        <charset val="134"/>
      </rPr>
      <t>2021年</t>
    </r>
    <r>
      <rPr>
        <b/>
        <u/>
        <sz val="14"/>
        <rFont val="宋体"/>
        <charset val="134"/>
      </rPr>
      <t xml:space="preserve">  6</t>
    </r>
    <r>
      <rPr>
        <b/>
        <sz val="14"/>
        <rFont val="宋体"/>
        <charset val="134"/>
      </rPr>
      <t>月</t>
    </r>
  </si>
  <si>
    <t>假</t>
  </si>
  <si>
    <t>人数</t>
  </si>
  <si>
    <t>求和项:工资合计</t>
  </si>
  <si>
    <t>求和项:人数</t>
  </si>
  <si>
    <t>总计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</si>
</sst>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_ "/>
    <numFmt numFmtId="179" formatCode="yyyy/m/d;@"/>
  </numFmts>
  <fonts count="4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10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35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3" fillId="8" borderId="40" applyNumberFormat="0" applyAlignment="0" applyProtection="0">
      <alignment vertical="center"/>
    </xf>
    <xf numFmtId="0" fontId="28" fillId="8" borderId="34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13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71;&#21153;&#21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6\&#37329;&#23646;&#20214;-06\2021&#24180;6&#26376;&#21046;&#36896;&#19968;&#37096;&#32452;&#35013;&#36710;&#38388;&#24037;&#36164;&#34920;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6\&#37329;&#23646;&#20214;-06\&#21171;&#21153;%206&#26376;%20%20%20&#28938;&#25509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0107;\8&#20154;&#20107;&#26723;&#26696;\2.&#35270;&#35273;&#20107;&#19994;&#37096;&#20154;&#21592;&#26723;&#26696;-2020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姓名</v>
          </cell>
          <cell r="C1" t="str">
            <v>出勤天数</v>
          </cell>
          <cell r="D1" t="str">
            <v>出勤工时</v>
          </cell>
          <cell r="E1" t="str">
            <v>单价</v>
          </cell>
          <cell r="F1" t="str">
            <v>计件工资</v>
          </cell>
          <cell r="G1" t="str">
            <v>绩效奖惩</v>
          </cell>
          <cell r="H1" t="str">
            <v>工资合计</v>
          </cell>
        </row>
        <row r="2">
          <cell r="B2" t="str">
            <v>王俊硕 </v>
          </cell>
          <cell r="C2">
            <v>19</v>
          </cell>
          <cell r="D2">
            <v>206.5</v>
          </cell>
          <cell r="E2">
            <v>18</v>
          </cell>
        </row>
        <row r="2">
          <cell r="H2">
            <v>3717</v>
          </cell>
        </row>
        <row r="3">
          <cell r="B3" t="str">
            <v>李海霞</v>
          </cell>
          <cell r="C3">
            <v>19</v>
          </cell>
          <cell r="D3">
            <v>218</v>
          </cell>
          <cell r="E3">
            <v>18</v>
          </cell>
        </row>
        <row r="3">
          <cell r="H3">
            <v>3924</v>
          </cell>
        </row>
        <row r="4">
          <cell r="B4" t="str">
            <v>李淑芳</v>
          </cell>
          <cell r="C4">
            <v>22</v>
          </cell>
          <cell r="D4">
            <v>261.5</v>
          </cell>
          <cell r="E4">
            <v>18</v>
          </cell>
        </row>
        <row r="4">
          <cell r="H4">
            <v>4707</v>
          </cell>
        </row>
        <row r="5">
          <cell r="B5" t="str">
            <v>王丽</v>
          </cell>
          <cell r="C5">
            <v>24</v>
          </cell>
          <cell r="D5">
            <v>286</v>
          </cell>
          <cell r="E5">
            <v>18</v>
          </cell>
        </row>
        <row r="5">
          <cell r="H5">
            <v>5148</v>
          </cell>
        </row>
        <row r="6">
          <cell r="B6" t="str">
            <v>赫春花</v>
          </cell>
          <cell r="C6">
            <v>25</v>
          </cell>
          <cell r="D6">
            <v>273.5</v>
          </cell>
          <cell r="E6">
            <v>18</v>
          </cell>
        </row>
        <row r="6">
          <cell r="H6">
            <v>4923</v>
          </cell>
        </row>
        <row r="7">
          <cell r="B7" t="str">
            <v>班文香</v>
          </cell>
          <cell r="C7">
            <v>24.5</v>
          </cell>
          <cell r="D7">
            <v>265</v>
          </cell>
          <cell r="E7">
            <v>18</v>
          </cell>
        </row>
        <row r="7">
          <cell r="H7">
            <v>4770</v>
          </cell>
        </row>
        <row r="8">
          <cell r="B8" t="str">
            <v>孙双会</v>
          </cell>
          <cell r="C8">
            <v>24</v>
          </cell>
          <cell r="D8">
            <v>260</v>
          </cell>
          <cell r="E8">
            <v>18</v>
          </cell>
        </row>
        <row r="8">
          <cell r="H8">
            <v>4680</v>
          </cell>
        </row>
        <row r="9">
          <cell r="B9" t="str">
            <v>李利军</v>
          </cell>
          <cell r="C9">
            <v>23</v>
          </cell>
          <cell r="D9">
            <v>252</v>
          </cell>
          <cell r="E9">
            <v>18</v>
          </cell>
        </row>
        <row r="9">
          <cell r="H9">
            <v>4536</v>
          </cell>
        </row>
        <row r="10">
          <cell r="B10" t="str">
            <v>杜玉凤</v>
          </cell>
          <cell r="C10">
            <v>24</v>
          </cell>
          <cell r="D10">
            <v>262.5</v>
          </cell>
          <cell r="E10">
            <v>18</v>
          </cell>
        </row>
        <row r="10">
          <cell r="H10">
            <v>4725</v>
          </cell>
        </row>
        <row r="11">
          <cell r="B11" t="str">
            <v>杜永康</v>
          </cell>
          <cell r="C11">
            <v>24</v>
          </cell>
          <cell r="D11">
            <v>256.5</v>
          </cell>
          <cell r="E11">
            <v>18</v>
          </cell>
        </row>
        <row r="11">
          <cell r="H11">
            <v>4617</v>
          </cell>
        </row>
        <row r="12">
          <cell r="B12" t="str">
            <v>回玉清</v>
          </cell>
          <cell r="C12">
            <v>18</v>
          </cell>
          <cell r="D12">
            <v>183</v>
          </cell>
          <cell r="E12">
            <v>18.5</v>
          </cell>
        </row>
        <row r="12">
          <cell r="H12">
            <v>3385.5</v>
          </cell>
        </row>
        <row r="13">
          <cell r="B13" t="str">
            <v>高延潮</v>
          </cell>
          <cell r="C13">
            <v>5.5</v>
          </cell>
          <cell r="D13">
            <v>61</v>
          </cell>
          <cell r="E13">
            <v>18.5</v>
          </cell>
        </row>
        <row r="13">
          <cell r="H13">
            <v>1128.5</v>
          </cell>
        </row>
        <row r="14">
          <cell r="B14" t="str">
            <v>吴松</v>
          </cell>
          <cell r="C14">
            <v>17</v>
          </cell>
          <cell r="D14">
            <v>179</v>
          </cell>
          <cell r="E14">
            <v>18.5</v>
          </cell>
        </row>
        <row r="14">
          <cell r="H14">
            <v>3311.5</v>
          </cell>
        </row>
        <row r="15">
          <cell r="B15" t="str">
            <v>罗田雨</v>
          </cell>
          <cell r="C15">
            <v>16.5</v>
          </cell>
          <cell r="D15">
            <v>166</v>
          </cell>
          <cell r="E15">
            <v>18.5</v>
          </cell>
        </row>
        <row r="15">
          <cell r="H15">
            <v>3071</v>
          </cell>
        </row>
        <row r="16">
          <cell r="B16" t="str">
            <v>刘先杰</v>
          </cell>
          <cell r="C16">
            <v>24.5</v>
          </cell>
          <cell r="D16">
            <v>88</v>
          </cell>
          <cell r="E16">
            <v>18.5</v>
          </cell>
        </row>
        <row r="16">
          <cell r="H16">
            <v>1628</v>
          </cell>
        </row>
        <row r="17">
          <cell r="B17" t="str">
            <v>马云晶</v>
          </cell>
          <cell r="C17">
            <v>16.5</v>
          </cell>
          <cell r="D17">
            <v>166</v>
          </cell>
          <cell r="E17">
            <v>18.5</v>
          </cell>
        </row>
        <row r="17">
          <cell r="H17">
            <v>3071</v>
          </cell>
        </row>
        <row r="18">
          <cell r="B18" t="str">
            <v>韩龙飞</v>
          </cell>
          <cell r="C18">
            <v>25.5</v>
          </cell>
          <cell r="D18">
            <v>138.5</v>
          </cell>
          <cell r="E18">
            <v>18.5</v>
          </cell>
        </row>
        <row r="18">
          <cell r="H18">
            <v>2562.25</v>
          </cell>
        </row>
        <row r="19">
          <cell r="B19" t="str">
            <v>刘明宇</v>
          </cell>
          <cell r="C19">
            <v>19.5</v>
          </cell>
          <cell r="D19">
            <v>200</v>
          </cell>
          <cell r="E19">
            <v>18.5</v>
          </cell>
        </row>
        <row r="19">
          <cell r="H19">
            <v>3700</v>
          </cell>
        </row>
        <row r="20">
          <cell r="B20" t="str">
            <v>任富宽</v>
          </cell>
          <cell r="C20">
            <v>19</v>
          </cell>
          <cell r="D20">
            <v>194.5</v>
          </cell>
          <cell r="E20">
            <v>18.5</v>
          </cell>
        </row>
        <row r="20">
          <cell r="H20">
            <v>3598.25</v>
          </cell>
        </row>
        <row r="21">
          <cell r="B21" t="str">
            <v>张如珍</v>
          </cell>
          <cell r="C21">
            <v>20</v>
          </cell>
          <cell r="D21">
            <v>218</v>
          </cell>
          <cell r="E21">
            <v>19</v>
          </cell>
        </row>
        <row r="21">
          <cell r="H21">
            <v>4142</v>
          </cell>
        </row>
        <row r="22">
          <cell r="B22" t="str">
            <v>田寿云</v>
          </cell>
          <cell r="C22">
            <v>5</v>
          </cell>
          <cell r="D22">
            <v>57.5</v>
          </cell>
          <cell r="E22">
            <v>18</v>
          </cell>
        </row>
        <row r="22">
          <cell r="H22">
            <v>1035</v>
          </cell>
        </row>
        <row r="23">
          <cell r="B23" t="str">
            <v>胡庆琴</v>
          </cell>
          <cell r="C23">
            <v>15</v>
          </cell>
          <cell r="D23">
            <v>167</v>
          </cell>
          <cell r="E23">
            <v>18</v>
          </cell>
        </row>
        <row r="23">
          <cell r="H23">
            <v>3006</v>
          </cell>
        </row>
        <row r="24">
          <cell r="B24" t="str">
            <v>孙明明</v>
          </cell>
          <cell r="C24">
            <v>14</v>
          </cell>
          <cell r="D24">
            <v>153</v>
          </cell>
          <cell r="E24">
            <v>19</v>
          </cell>
        </row>
        <row r="24">
          <cell r="H24">
            <v>2907</v>
          </cell>
        </row>
        <row r="25">
          <cell r="B25" t="str">
            <v>柴爱霞</v>
          </cell>
          <cell r="C25">
            <v>25.55</v>
          </cell>
          <cell r="D25">
            <v>270</v>
          </cell>
          <cell r="E25">
            <v>20</v>
          </cell>
        </row>
        <row r="25">
          <cell r="H25">
            <v>5400</v>
          </cell>
        </row>
        <row r="26">
          <cell r="B26" t="str">
            <v>崔新玲</v>
          </cell>
          <cell r="C26">
            <v>23</v>
          </cell>
          <cell r="D26">
            <v>242</v>
          </cell>
          <cell r="E26">
            <v>19</v>
          </cell>
        </row>
        <row r="26">
          <cell r="H26">
            <v>4598</v>
          </cell>
        </row>
        <row r="27">
          <cell r="B27" t="str">
            <v>李俊凤</v>
          </cell>
          <cell r="C27">
            <v>14</v>
          </cell>
          <cell r="D27">
            <v>155.5</v>
          </cell>
          <cell r="E27">
            <v>18</v>
          </cell>
        </row>
        <row r="27">
          <cell r="H27">
            <v>2799</v>
          </cell>
        </row>
        <row r="28">
          <cell r="B28" t="str">
            <v>白金刚</v>
          </cell>
          <cell r="C28">
            <v>13</v>
          </cell>
          <cell r="D28">
            <v>149</v>
          </cell>
          <cell r="E28">
            <v>18</v>
          </cell>
        </row>
        <row r="28">
          <cell r="H28">
            <v>2682</v>
          </cell>
        </row>
        <row r="29">
          <cell r="B29" t="str">
            <v>孔伟炬</v>
          </cell>
          <cell r="C29">
            <v>18</v>
          </cell>
          <cell r="D29">
            <v>189</v>
          </cell>
          <cell r="E29">
            <v>18</v>
          </cell>
        </row>
        <row r="29">
          <cell r="H29">
            <v>3402</v>
          </cell>
        </row>
        <row r="30">
          <cell r="B30" t="str">
            <v>上官铭芳</v>
          </cell>
          <cell r="C30">
            <v>11</v>
          </cell>
          <cell r="D30">
            <v>103.5</v>
          </cell>
          <cell r="E30">
            <v>18</v>
          </cell>
        </row>
        <row r="30">
          <cell r="H30">
            <v>1863</v>
          </cell>
        </row>
        <row r="31">
          <cell r="B31" t="str">
            <v>鲍继林</v>
          </cell>
          <cell r="C31">
            <v>24</v>
          </cell>
          <cell r="D31">
            <v>249.5</v>
          </cell>
          <cell r="E31">
            <v>19</v>
          </cell>
        </row>
        <row r="31">
          <cell r="H31">
            <v>4740.5</v>
          </cell>
        </row>
        <row r="32">
          <cell r="B32" t="str">
            <v>闫静彪</v>
          </cell>
          <cell r="C32">
            <v>16</v>
          </cell>
          <cell r="D32">
            <v>161.5</v>
          </cell>
          <cell r="E32">
            <v>18</v>
          </cell>
        </row>
        <row r="32">
          <cell r="H32">
            <v>2907</v>
          </cell>
        </row>
        <row r="33">
          <cell r="B33" t="str">
            <v>张伟</v>
          </cell>
          <cell r="C33">
            <v>11.5</v>
          </cell>
          <cell r="D33">
            <v>121</v>
          </cell>
          <cell r="E33">
            <v>19</v>
          </cell>
        </row>
        <row r="33">
          <cell r="H33">
            <v>2299</v>
          </cell>
        </row>
        <row r="34">
          <cell r="B34" t="str">
            <v>高福亮</v>
          </cell>
          <cell r="C34">
            <v>26</v>
          </cell>
          <cell r="D34">
            <v>296</v>
          </cell>
          <cell r="E34">
            <v>18</v>
          </cell>
        </row>
        <row r="34">
          <cell r="H34">
            <v>5328</v>
          </cell>
        </row>
        <row r="35">
          <cell r="B35" t="str">
            <v>于海龙</v>
          </cell>
          <cell r="C35">
            <v>16</v>
          </cell>
          <cell r="D35">
            <v>159</v>
          </cell>
          <cell r="E35">
            <v>19.5</v>
          </cell>
        </row>
        <row r="35">
          <cell r="H35">
            <v>3100.5</v>
          </cell>
        </row>
        <row r="36">
          <cell r="B36" t="str">
            <v>刘浩胜</v>
          </cell>
          <cell r="C36">
            <v>20.5</v>
          </cell>
          <cell r="D36">
            <v>213</v>
          </cell>
          <cell r="E36">
            <v>19.5</v>
          </cell>
        </row>
        <row r="36">
          <cell r="H36">
            <v>4153.5</v>
          </cell>
        </row>
        <row r="37">
          <cell r="B37" t="str">
            <v>刘世猛</v>
          </cell>
          <cell r="C37">
            <v>8.5</v>
          </cell>
          <cell r="D37">
            <v>84</v>
          </cell>
          <cell r="E37">
            <v>19.5</v>
          </cell>
        </row>
        <row r="37">
          <cell r="H37">
            <v>1638</v>
          </cell>
        </row>
        <row r="38">
          <cell r="B38" t="str">
            <v>仁慧城</v>
          </cell>
          <cell r="C38">
            <v>3</v>
          </cell>
          <cell r="D38">
            <v>25</v>
          </cell>
          <cell r="E38">
            <v>19.5</v>
          </cell>
        </row>
        <row r="38">
          <cell r="H38">
            <v>487.5</v>
          </cell>
        </row>
        <row r="39">
          <cell r="B39" t="str">
            <v>岳明婷</v>
          </cell>
          <cell r="C39">
            <v>19.5</v>
          </cell>
          <cell r="D39">
            <v>187.5</v>
          </cell>
          <cell r="E39">
            <v>19.5</v>
          </cell>
        </row>
        <row r="39">
          <cell r="H39">
            <v>3656.25</v>
          </cell>
        </row>
        <row r="40">
          <cell r="B40" t="str">
            <v>韩阔</v>
          </cell>
          <cell r="C40">
            <v>10</v>
          </cell>
          <cell r="D40">
            <v>113</v>
          </cell>
          <cell r="E40">
            <v>18</v>
          </cell>
        </row>
        <row r="40">
          <cell r="H40">
            <v>2034</v>
          </cell>
        </row>
        <row r="41">
          <cell r="B41" t="str">
            <v>王海涛</v>
          </cell>
          <cell r="C41">
            <v>15.5</v>
          </cell>
          <cell r="D41">
            <v>174</v>
          </cell>
          <cell r="E41">
            <v>18</v>
          </cell>
        </row>
        <row r="41">
          <cell r="H41">
            <v>3132</v>
          </cell>
        </row>
        <row r="42">
          <cell r="B42" t="str">
            <v>田金梅</v>
          </cell>
          <cell r="C42">
            <v>25</v>
          </cell>
          <cell r="D42">
            <v>274</v>
          </cell>
          <cell r="E42">
            <v>18</v>
          </cell>
        </row>
        <row r="42">
          <cell r="H42">
            <v>4932</v>
          </cell>
        </row>
        <row r="43">
          <cell r="B43" t="str">
            <v>魏福杰</v>
          </cell>
          <cell r="C43">
            <v>16.5</v>
          </cell>
          <cell r="D43">
            <v>195.5</v>
          </cell>
          <cell r="E43">
            <v>18</v>
          </cell>
        </row>
        <row r="43">
          <cell r="H43">
            <v>3519</v>
          </cell>
        </row>
        <row r="44">
          <cell r="B44" t="str">
            <v>于海旺</v>
          </cell>
          <cell r="C44">
            <v>18</v>
          </cell>
          <cell r="D44">
            <v>199</v>
          </cell>
          <cell r="E44">
            <v>18</v>
          </cell>
        </row>
        <row r="44">
          <cell r="H44">
            <v>3582</v>
          </cell>
        </row>
        <row r="45">
          <cell r="B45" t="str">
            <v>于俊焕</v>
          </cell>
          <cell r="C45">
            <v>24</v>
          </cell>
          <cell r="D45">
            <v>258.5</v>
          </cell>
          <cell r="E45">
            <v>18</v>
          </cell>
        </row>
        <row r="45">
          <cell r="H45">
            <v>4653</v>
          </cell>
        </row>
        <row r="46">
          <cell r="B46" t="str">
            <v>孙秋生</v>
          </cell>
          <cell r="C46">
            <v>25</v>
          </cell>
          <cell r="D46">
            <v>287.6</v>
          </cell>
          <cell r="E46">
            <v>18</v>
          </cell>
        </row>
        <row r="46">
          <cell r="H46">
            <v>5176.8</v>
          </cell>
        </row>
        <row r="47">
          <cell r="B47" t="str">
            <v>陈英</v>
          </cell>
          <cell r="C47">
            <v>22</v>
          </cell>
          <cell r="D47">
            <v>263.5</v>
          </cell>
          <cell r="E47">
            <v>18</v>
          </cell>
        </row>
        <row r="47">
          <cell r="H47">
            <v>4743</v>
          </cell>
        </row>
        <row r="48">
          <cell r="B48" t="str">
            <v>刘美琳</v>
          </cell>
          <cell r="C48">
            <v>5</v>
          </cell>
          <cell r="D48">
            <v>51</v>
          </cell>
          <cell r="E48">
            <v>18</v>
          </cell>
        </row>
        <row r="48">
          <cell r="H48">
            <v>918</v>
          </cell>
        </row>
        <row r="49">
          <cell r="B49" t="str">
            <v>胡馨月</v>
          </cell>
          <cell r="C49">
            <v>21</v>
          </cell>
          <cell r="D49">
            <v>235</v>
          </cell>
          <cell r="E49">
            <v>18</v>
          </cell>
        </row>
        <row r="49">
          <cell r="H49">
            <v>4230</v>
          </cell>
        </row>
        <row r="50">
          <cell r="B50" t="str">
            <v>彭洪香</v>
          </cell>
          <cell r="C50">
            <v>19</v>
          </cell>
          <cell r="D50">
            <v>170</v>
          </cell>
          <cell r="E50">
            <v>18.5</v>
          </cell>
        </row>
        <row r="50">
          <cell r="H50">
            <v>3145</v>
          </cell>
        </row>
        <row r="51">
          <cell r="B51" t="str">
            <v>任苏玲</v>
          </cell>
          <cell r="C51">
            <v>19</v>
          </cell>
          <cell r="D51">
            <v>169.5</v>
          </cell>
          <cell r="E51">
            <v>18.5</v>
          </cell>
        </row>
        <row r="51">
          <cell r="H51">
            <v>3135.75</v>
          </cell>
        </row>
        <row r="52">
          <cell r="B52" t="str">
            <v>徐富祥</v>
          </cell>
          <cell r="C52">
            <v>17</v>
          </cell>
          <cell r="D52">
            <v>179</v>
          </cell>
          <cell r="E52">
            <v>18.5</v>
          </cell>
        </row>
        <row r="52">
          <cell r="H52">
            <v>3311.5</v>
          </cell>
        </row>
        <row r="53">
          <cell r="B53" t="str">
            <v>张连弟</v>
          </cell>
          <cell r="C53">
            <v>14</v>
          </cell>
          <cell r="D53">
            <v>144</v>
          </cell>
          <cell r="E53">
            <v>18.5</v>
          </cell>
        </row>
        <row r="53">
          <cell r="H53">
            <v>2664</v>
          </cell>
        </row>
        <row r="54">
          <cell r="B54" t="str">
            <v>高霞</v>
          </cell>
          <cell r="C54">
            <v>12</v>
          </cell>
          <cell r="D54">
            <v>121.5</v>
          </cell>
          <cell r="E54">
            <v>18.5</v>
          </cell>
        </row>
        <row r="54">
          <cell r="H54">
            <v>2247.75</v>
          </cell>
        </row>
        <row r="55">
          <cell r="B55" t="str">
            <v>徐旭</v>
          </cell>
          <cell r="C55">
            <v>22.5</v>
          </cell>
          <cell r="D55">
            <v>171.5</v>
          </cell>
          <cell r="E55">
            <v>18.5</v>
          </cell>
        </row>
        <row r="55">
          <cell r="H55">
            <v>3172.75</v>
          </cell>
        </row>
        <row r="56">
          <cell r="B56" t="str">
            <v>张余香</v>
          </cell>
          <cell r="C56">
            <v>16</v>
          </cell>
          <cell r="D56">
            <v>162</v>
          </cell>
          <cell r="E56">
            <v>18</v>
          </cell>
        </row>
        <row r="56">
          <cell r="H56">
            <v>2916</v>
          </cell>
        </row>
        <row r="57">
          <cell r="B57" t="str">
            <v>韩桂芳</v>
          </cell>
          <cell r="C57">
            <v>5</v>
          </cell>
          <cell r="D57">
            <v>52.5</v>
          </cell>
          <cell r="E57">
            <v>18</v>
          </cell>
        </row>
        <row r="57">
          <cell r="H57">
            <v>945</v>
          </cell>
        </row>
        <row r="58">
          <cell r="B58" t="str">
            <v>刘俊凤</v>
          </cell>
          <cell r="C58">
            <v>15</v>
          </cell>
          <cell r="D58">
            <v>153</v>
          </cell>
          <cell r="E58">
            <v>18</v>
          </cell>
        </row>
        <row r="58">
          <cell r="H58">
            <v>2754</v>
          </cell>
        </row>
        <row r="59">
          <cell r="B59" t="str">
            <v>姜砚田</v>
          </cell>
          <cell r="C59">
            <v>21</v>
          </cell>
          <cell r="D59">
            <v>214</v>
          </cell>
          <cell r="E59">
            <v>18</v>
          </cell>
        </row>
        <row r="59">
          <cell r="H59">
            <v>3852</v>
          </cell>
        </row>
        <row r="60">
          <cell r="B60" t="str">
            <v>刘洪鑫</v>
          </cell>
          <cell r="C60">
            <v>15</v>
          </cell>
          <cell r="D60">
            <v>151.5</v>
          </cell>
          <cell r="E60">
            <v>18</v>
          </cell>
        </row>
        <row r="60">
          <cell r="H60">
            <v>2727</v>
          </cell>
        </row>
        <row r="61">
          <cell r="B61" t="str">
            <v>高山</v>
          </cell>
          <cell r="C61">
            <v>23</v>
          </cell>
          <cell r="D61">
            <v>237</v>
          </cell>
          <cell r="E61">
            <v>19.5</v>
          </cell>
        </row>
        <row r="61">
          <cell r="H61">
            <v>4621.5</v>
          </cell>
        </row>
        <row r="62">
          <cell r="B62" t="str">
            <v>褚媛</v>
          </cell>
          <cell r="C62">
            <v>14.5</v>
          </cell>
          <cell r="D62">
            <v>146</v>
          </cell>
          <cell r="E62">
            <v>18</v>
          </cell>
        </row>
        <row r="62">
          <cell r="H62">
            <v>2628</v>
          </cell>
        </row>
        <row r="63">
          <cell r="B63" t="str">
            <v>张文迪</v>
          </cell>
          <cell r="C63">
            <v>16</v>
          </cell>
          <cell r="D63">
            <v>161.5</v>
          </cell>
          <cell r="E63">
            <v>18</v>
          </cell>
        </row>
        <row r="63">
          <cell r="H63">
            <v>2907</v>
          </cell>
        </row>
        <row r="64">
          <cell r="B64" t="str">
            <v>李文建</v>
          </cell>
          <cell r="C64">
            <v>22</v>
          </cell>
          <cell r="D64">
            <v>224.5</v>
          </cell>
          <cell r="E64">
            <v>18</v>
          </cell>
        </row>
        <row r="64">
          <cell r="H64">
            <v>4041</v>
          </cell>
        </row>
        <row r="65">
          <cell r="B65" t="str">
            <v>杨秀萍</v>
          </cell>
          <cell r="C65">
            <v>16</v>
          </cell>
          <cell r="D65">
            <v>161.5</v>
          </cell>
          <cell r="E65">
            <v>18</v>
          </cell>
        </row>
        <row r="65">
          <cell r="H65">
            <v>2907</v>
          </cell>
        </row>
        <row r="66">
          <cell r="B66" t="str">
            <v>邵嘉伟</v>
          </cell>
          <cell r="C66">
            <v>12</v>
          </cell>
          <cell r="D66">
            <v>126</v>
          </cell>
          <cell r="E66">
            <v>19</v>
          </cell>
        </row>
        <row r="66">
          <cell r="H66">
            <v>2394</v>
          </cell>
        </row>
        <row r="67">
          <cell r="B67" t="str">
            <v>高歌</v>
          </cell>
          <cell r="C67">
            <v>15.5</v>
          </cell>
          <cell r="D67">
            <v>159.5</v>
          </cell>
          <cell r="E67">
            <v>18.5</v>
          </cell>
        </row>
        <row r="67">
          <cell r="H67">
            <v>2950.75</v>
          </cell>
        </row>
        <row r="68">
          <cell r="B68" t="str">
            <v>朱希洪</v>
          </cell>
          <cell r="C68">
            <v>10</v>
          </cell>
          <cell r="D68">
            <v>116</v>
          </cell>
          <cell r="E68">
            <v>18</v>
          </cell>
        </row>
        <row r="68">
          <cell r="H68">
            <v>2088</v>
          </cell>
        </row>
        <row r="69">
          <cell r="B69" t="str">
            <v>刘秀芝</v>
          </cell>
          <cell r="C69">
            <v>4</v>
          </cell>
          <cell r="D69">
            <v>42</v>
          </cell>
          <cell r="E69">
            <v>18</v>
          </cell>
        </row>
        <row r="69">
          <cell r="H69">
            <v>756</v>
          </cell>
        </row>
        <row r="70">
          <cell r="B70" t="str">
            <v>李秀兰</v>
          </cell>
          <cell r="C70">
            <v>4</v>
          </cell>
          <cell r="D70">
            <v>42</v>
          </cell>
          <cell r="E70">
            <v>18</v>
          </cell>
        </row>
        <row r="70">
          <cell r="H70">
            <v>756</v>
          </cell>
        </row>
        <row r="71">
          <cell r="B71" t="str">
            <v>韩萌苚</v>
          </cell>
          <cell r="C71">
            <v>20</v>
          </cell>
          <cell r="D71">
            <v>212</v>
          </cell>
          <cell r="E71">
            <v>19.5</v>
          </cell>
        </row>
        <row r="71">
          <cell r="H71">
            <v>4134</v>
          </cell>
        </row>
        <row r="72">
          <cell r="B72" t="str">
            <v>孙瑶</v>
          </cell>
          <cell r="C72">
            <v>16</v>
          </cell>
          <cell r="D72">
            <v>169</v>
          </cell>
          <cell r="E72">
            <v>18</v>
          </cell>
        </row>
        <row r="72">
          <cell r="H72">
            <v>3042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封面"/>
      <sheetName val="封面"/>
      <sheetName val="考勤表"/>
      <sheetName val="骨架组装"/>
      <sheetName val="数据源"/>
    </sheetNames>
    <sheetDataSet>
      <sheetData sheetId="0"/>
      <sheetData sheetId="1"/>
      <sheetData sheetId="2"/>
      <sheetData sheetId="3">
        <row r="2">
          <cell r="B2" t="str">
            <v>姓名</v>
          </cell>
          <cell r="C2" t="str">
            <v>身份证</v>
          </cell>
          <cell r="D2" t="str">
            <v>工种</v>
          </cell>
          <cell r="E2" t="str">
            <v>餐补</v>
          </cell>
          <cell r="F2" t="str">
            <v>出勤工时</v>
          </cell>
          <cell r="G2" t="str">
            <v>计件工资</v>
          </cell>
          <cell r="H2" t="str">
            <v>计时工资</v>
          </cell>
          <cell r="I2" t="str">
            <v>平时加班工资</v>
          </cell>
          <cell r="J2" t="str">
            <v>周末加班工资</v>
          </cell>
          <cell r="K2" t="str">
            <v>跨车间</v>
          </cell>
          <cell r="L2" t="str">
            <v>奖惩</v>
          </cell>
          <cell r="M2" t="str">
            <v>夜班补助</v>
          </cell>
          <cell r="N2" t="str">
            <v>岗位补助</v>
          </cell>
          <cell r="O2" t="str">
            <v>全勤奖</v>
          </cell>
          <cell r="P2" t="str">
            <v>其他
（装架子）</v>
          </cell>
          <cell r="Q2" t="str">
            <v>工资合计</v>
          </cell>
          <cell r="R2" t="str">
            <v>基本工资</v>
          </cell>
          <cell r="S2" t="str">
            <v>岗位工资</v>
          </cell>
          <cell r="T2" t="str">
            <v>应发绩效工资（总额*10%）</v>
          </cell>
          <cell r="U2" t="str">
            <v>绩效得分</v>
          </cell>
          <cell r="V2" t="str">
            <v>绩效扣款</v>
          </cell>
        </row>
        <row r="3">
          <cell r="B3" t="str">
            <v>王庆骥</v>
          </cell>
          <cell r="C3" t="str">
            <v>正式</v>
          </cell>
          <cell r="D3" t="str">
            <v>组装工</v>
          </cell>
          <cell r="E3">
            <v>23.5</v>
          </cell>
          <cell r="F3">
            <v>236.5</v>
          </cell>
        </row>
        <row r="3">
          <cell r="H3">
            <v>2490</v>
          </cell>
          <cell r="I3">
            <v>714</v>
          </cell>
          <cell r="J3">
            <v>644.1</v>
          </cell>
        </row>
        <row r="3">
          <cell r="N3">
            <v>400</v>
          </cell>
          <cell r="O3">
            <v>300</v>
          </cell>
        </row>
        <row r="3">
          <cell r="Q3">
            <v>4548.1</v>
          </cell>
        </row>
        <row r="3">
          <cell r="T3">
            <v>454.81</v>
          </cell>
          <cell r="U3">
            <v>108</v>
          </cell>
          <cell r="V3">
            <v>-36.3848</v>
          </cell>
        </row>
        <row r="4">
          <cell r="B4" t="str">
            <v>张广涛</v>
          </cell>
          <cell r="C4" t="str">
            <v>正式</v>
          </cell>
          <cell r="D4" t="str">
            <v>组装工</v>
          </cell>
          <cell r="E4">
            <v>11.5</v>
          </cell>
          <cell r="F4">
            <v>119.5</v>
          </cell>
        </row>
        <row r="4">
          <cell r="H4">
            <v>1080</v>
          </cell>
          <cell r="I4">
            <v>416.5</v>
          </cell>
          <cell r="J4">
            <v>519.8</v>
          </cell>
        </row>
        <row r="4">
          <cell r="N4">
            <v>200</v>
          </cell>
          <cell r="O4">
            <v>300</v>
          </cell>
        </row>
        <row r="4">
          <cell r="Q4">
            <v>2516.3</v>
          </cell>
        </row>
        <row r="4">
          <cell r="T4">
            <v>251.63</v>
          </cell>
          <cell r="U4">
            <v>100</v>
          </cell>
          <cell r="V4">
            <v>0</v>
          </cell>
        </row>
        <row r="5">
          <cell r="B5" t="str">
            <v>陈乐</v>
          </cell>
          <cell r="C5" t="str">
            <v>正式</v>
          </cell>
          <cell r="D5" t="str">
            <v>组装工</v>
          </cell>
          <cell r="E5">
            <v>25.5</v>
          </cell>
          <cell r="F5">
            <v>250.5</v>
          </cell>
        </row>
        <row r="6">
          <cell r="B6" t="str">
            <v>邓雪</v>
          </cell>
          <cell r="C6" t="str">
            <v>正式</v>
          </cell>
          <cell r="D6" t="str">
            <v>组装工</v>
          </cell>
          <cell r="E6">
            <v>23</v>
          </cell>
          <cell r="F6">
            <v>242</v>
          </cell>
        </row>
        <row r="6">
          <cell r="H6">
            <v>2100</v>
          </cell>
          <cell r="I6">
            <v>739.5</v>
          </cell>
          <cell r="J6">
            <v>1322.1</v>
          </cell>
        </row>
        <row r="6">
          <cell r="Q6">
            <v>4161.6</v>
          </cell>
        </row>
        <row r="6">
          <cell r="T6">
            <v>416.16</v>
          </cell>
          <cell r="U6">
            <v>82</v>
          </cell>
          <cell r="V6">
            <v>74.9088</v>
          </cell>
        </row>
        <row r="7">
          <cell r="B7" t="str">
            <v>宗方明</v>
          </cell>
          <cell r="C7" t="str">
            <v>正式</v>
          </cell>
          <cell r="D7" t="str">
            <v>组装工</v>
          </cell>
          <cell r="E7">
            <v>21</v>
          </cell>
          <cell r="F7">
            <v>209.5</v>
          </cell>
        </row>
        <row r="7">
          <cell r="H7">
            <v>2160</v>
          </cell>
          <cell r="I7">
            <v>561</v>
          </cell>
          <cell r="J7">
            <v>734.5</v>
          </cell>
        </row>
        <row r="7">
          <cell r="Q7">
            <v>3455.5</v>
          </cell>
        </row>
        <row r="7">
          <cell r="T7">
            <v>345.55</v>
          </cell>
          <cell r="U7">
            <v>90</v>
          </cell>
          <cell r="V7">
            <v>34.555</v>
          </cell>
        </row>
        <row r="8">
          <cell r="B8" t="str">
            <v>王国防</v>
          </cell>
          <cell r="C8" t="str">
            <v>正式</v>
          </cell>
          <cell r="D8" t="str">
            <v>组装工</v>
          </cell>
          <cell r="E8">
            <v>22</v>
          </cell>
          <cell r="F8">
            <v>214</v>
          </cell>
        </row>
        <row r="8">
          <cell r="H8">
            <v>1972.5</v>
          </cell>
          <cell r="I8">
            <v>578</v>
          </cell>
          <cell r="J8">
            <v>1096.1</v>
          </cell>
        </row>
        <row r="8">
          <cell r="N8">
            <v>500</v>
          </cell>
        </row>
        <row r="8">
          <cell r="P8">
            <v>100</v>
          </cell>
          <cell r="Q8">
            <v>4246.6</v>
          </cell>
        </row>
        <row r="8">
          <cell r="T8">
            <v>424.66</v>
          </cell>
          <cell r="U8">
            <v>106</v>
          </cell>
          <cell r="V8">
            <v>-25.4796</v>
          </cell>
        </row>
        <row r="9">
          <cell r="B9" t="str">
            <v>刘杨</v>
          </cell>
          <cell r="C9" t="str">
            <v>正式</v>
          </cell>
          <cell r="D9" t="str">
            <v>组装工</v>
          </cell>
          <cell r="E9">
            <v>23.5</v>
          </cell>
          <cell r="F9">
            <v>234</v>
          </cell>
        </row>
        <row r="9">
          <cell r="H9">
            <v>2452.5</v>
          </cell>
          <cell r="I9">
            <v>714</v>
          </cell>
          <cell r="J9">
            <v>644.1</v>
          </cell>
        </row>
        <row r="9">
          <cell r="O9">
            <v>300</v>
          </cell>
        </row>
        <row r="9">
          <cell r="Q9">
            <v>4110.6</v>
          </cell>
        </row>
        <row r="9">
          <cell r="T9">
            <v>411.06</v>
          </cell>
          <cell r="U9">
            <v>120</v>
          </cell>
          <cell r="V9">
            <v>-82.212</v>
          </cell>
        </row>
        <row r="10">
          <cell r="B10" t="str">
            <v>滕义彪</v>
          </cell>
          <cell r="C10" t="str">
            <v>正式</v>
          </cell>
          <cell r="D10" t="str">
            <v>组装工</v>
          </cell>
          <cell r="E10">
            <v>23.5</v>
          </cell>
          <cell r="F10">
            <v>232</v>
          </cell>
        </row>
        <row r="10">
          <cell r="H10">
            <v>2400</v>
          </cell>
          <cell r="I10">
            <v>671.5</v>
          </cell>
          <cell r="J10">
            <v>734.5</v>
          </cell>
        </row>
        <row r="10">
          <cell r="N10">
            <v>400</v>
          </cell>
        </row>
        <row r="10">
          <cell r="P10">
            <v>100</v>
          </cell>
          <cell r="Q10">
            <v>4306</v>
          </cell>
        </row>
        <row r="10">
          <cell r="T10">
            <v>430.6</v>
          </cell>
          <cell r="U10">
            <v>120</v>
          </cell>
          <cell r="V10">
            <v>-86.12</v>
          </cell>
        </row>
        <row r="11">
          <cell r="B11" t="str">
            <v>姚梅芳</v>
          </cell>
          <cell r="C11" t="str">
            <v>正式</v>
          </cell>
          <cell r="D11" t="str">
            <v>组装工</v>
          </cell>
          <cell r="E11">
            <v>25.5</v>
          </cell>
          <cell r="F11">
            <v>249.5</v>
          </cell>
        </row>
        <row r="11">
          <cell r="H11">
            <v>2505</v>
          </cell>
          <cell r="I11">
            <v>714</v>
          </cell>
          <cell r="J11">
            <v>915.3</v>
          </cell>
        </row>
        <row r="11">
          <cell r="O11">
            <v>300</v>
          </cell>
        </row>
        <row r="11">
          <cell r="Q11">
            <v>4434.3</v>
          </cell>
        </row>
        <row r="11">
          <cell r="T11">
            <v>443.43</v>
          </cell>
          <cell r="U11">
            <v>109</v>
          </cell>
          <cell r="V11">
            <v>-39.9087</v>
          </cell>
        </row>
        <row r="12">
          <cell r="B12" t="str">
            <v>刘二精</v>
          </cell>
          <cell r="C12" t="str">
            <v>正式</v>
          </cell>
          <cell r="D12" t="str">
            <v>组装工</v>
          </cell>
          <cell r="E12">
            <v>25.5</v>
          </cell>
          <cell r="F12">
            <v>250.5</v>
          </cell>
        </row>
        <row r="12">
          <cell r="H12">
            <v>2520</v>
          </cell>
          <cell r="I12">
            <v>714</v>
          </cell>
          <cell r="J12">
            <v>915.3</v>
          </cell>
        </row>
        <row r="12">
          <cell r="O12">
            <v>300</v>
          </cell>
        </row>
        <row r="12">
          <cell r="Q12">
            <v>4449.3</v>
          </cell>
        </row>
        <row r="12">
          <cell r="T12">
            <v>444.93</v>
          </cell>
          <cell r="U12">
            <v>110</v>
          </cell>
          <cell r="V12">
            <v>-44.493</v>
          </cell>
        </row>
        <row r="13">
          <cell r="B13" t="str">
            <v>孟祥玲</v>
          </cell>
          <cell r="C13" t="str">
            <v>正式</v>
          </cell>
          <cell r="D13" t="str">
            <v>组装工</v>
          </cell>
          <cell r="E13">
            <v>25.5</v>
          </cell>
          <cell r="F13">
            <v>250.5</v>
          </cell>
        </row>
        <row r="13">
          <cell r="H13">
            <v>2520</v>
          </cell>
          <cell r="I13">
            <v>714</v>
          </cell>
          <cell r="J13">
            <v>915.3</v>
          </cell>
        </row>
        <row r="13">
          <cell r="O13">
            <v>300</v>
          </cell>
        </row>
        <row r="13">
          <cell r="Q13">
            <v>4449.3</v>
          </cell>
        </row>
        <row r="13">
          <cell r="T13">
            <v>444.93</v>
          </cell>
          <cell r="U13">
            <v>109</v>
          </cell>
          <cell r="V13">
            <v>-40.0437</v>
          </cell>
        </row>
        <row r="14">
          <cell r="B14" t="str">
            <v>魏新合</v>
          </cell>
          <cell r="C14" t="str">
            <v>正式</v>
          </cell>
          <cell r="D14" t="str">
            <v>组装工</v>
          </cell>
          <cell r="E14">
            <v>25.5</v>
          </cell>
          <cell r="F14">
            <v>250</v>
          </cell>
        </row>
        <row r="14">
          <cell r="H14">
            <v>2520</v>
          </cell>
          <cell r="I14">
            <v>705.5</v>
          </cell>
          <cell r="J14">
            <v>915.3</v>
          </cell>
        </row>
        <row r="14">
          <cell r="O14">
            <v>300</v>
          </cell>
        </row>
        <row r="14">
          <cell r="Q14">
            <v>4440.8</v>
          </cell>
        </row>
        <row r="14">
          <cell r="T14">
            <v>444.08</v>
          </cell>
          <cell r="U14">
            <v>120</v>
          </cell>
          <cell r="V14">
            <v>-88.816</v>
          </cell>
        </row>
        <row r="15">
          <cell r="B15" t="str">
            <v>杨艳</v>
          </cell>
          <cell r="C15" t="str">
            <v>正式</v>
          </cell>
          <cell r="D15" t="str">
            <v>组装工</v>
          </cell>
          <cell r="E15">
            <v>25.5</v>
          </cell>
          <cell r="F15">
            <v>247</v>
          </cell>
        </row>
        <row r="15">
          <cell r="H15">
            <v>2520</v>
          </cell>
          <cell r="I15">
            <v>654.5</v>
          </cell>
          <cell r="J15">
            <v>915.3</v>
          </cell>
        </row>
        <row r="15">
          <cell r="O15">
            <v>300</v>
          </cell>
        </row>
        <row r="15">
          <cell r="Q15">
            <v>4389.8</v>
          </cell>
        </row>
        <row r="15">
          <cell r="T15">
            <v>438.98</v>
          </cell>
          <cell r="U15">
            <v>100</v>
          </cell>
          <cell r="V15">
            <v>0</v>
          </cell>
        </row>
        <row r="16">
          <cell r="B16" t="str">
            <v>李艳平</v>
          </cell>
          <cell r="C16" t="str">
            <v>正式</v>
          </cell>
          <cell r="D16" t="str">
            <v>组装工</v>
          </cell>
          <cell r="E16">
            <v>25.5</v>
          </cell>
          <cell r="F16">
            <v>250</v>
          </cell>
        </row>
        <row r="16">
          <cell r="H16">
            <v>2520</v>
          </cell>
          <cell r="I16">
            <v>705.5</v>
          </cell>
          <cell r="J16">
            <v>915.3</v>
          </cell>
        </row>
        <row r="16">
          <cell r="O16">
            <v>300</v>
          </cell>
        </row>
        <row r="16">
          <cell r="Q16">
            <v>4440.8</v>
          </cell>
        </row>
        <row r="16">
          <cell r="T16">
            <v>444.08</v>
          </cell>
          <cell r="U16">
            <v>105</v>
          </cell>
          <cell r="V16">
            <v>-22.204</v>
          </cell>
        </row>
        <row r="17">
          <cell r="B17" t="str">
            <v>周梦迪</v>
          </cell>
          <cell r="C17" t="str">
            <v>正式</v>
          </cell>
          <cell r="D17" t="str">
            <v>组装工</v>
          </cell>
          <cell r="E17">
            <v>25</v>
          </cell>
          <cell r="F17">
            <v>246.5</v>
          </cell>
        </row>
        <row r="17">
          <cell r="H17">
            <v>2520</v>
          </cell>
          <cell r="I17">
            <v>714</v>
          </cell>
          <cell r="J17">
            <v>824.9</v>
          </cell>
        </row>
        <row r="17">
          <cell r="N17">
            <v>200</v>
          </cell>
          <cell r="O17">
            <v>300</v>
          </cell>
        </row>
        <row r="17">
          <cell r="Q17">
            <v>4558.9</v>
          </cell>
        </row>
        <row r="17">
          <cell r="T17">
            <v>455.89</v>
          </cell>
          <cell r="U17">
            <v>104</v>
          </cell>
          <cell r="V17">
            <v>-18.2356</v>
          </cell>
        </row>
        <row r="18">
          <cell r="B18" t="str">
            <v>于小菊</v>
          </cell>
          <cell r="C18" t="str">
            <v>正式</v>
          </cell>
          <cell r="D18" t="str">
            <v>组装工</v>
          </cell>
          <cell r="E18">
            <v>24</v>
          </cell>
          <cell r="F18">
            <v>244</v>
          </cell>
        </row>
        <row r="18">
          <cell r="H18">
            <v>2520</v>
          </cell>
          <cell r="I18">
            <v>807.5</v>
          </cell>
          <cell r="J18">
            <v>644.1</v>
          </cell>
        </row>
        <row r="18">
          <cell r="O18">
            <v>300</v>
          </cell>
        </row>
        <row r="18">
          <cell r="Q18">
            <v>4271.6</v>
          </cell>
        </row>
        <row r="18">
          <cell r="T18">
            <v>427.16</v>
          </cell>
          <cell r="U18">
            <v>113</v>
          </cell>
          <cell r="V18">
            <v>-55.5308</v>
          </cell>
        </row>
        <row r="19">
          <cell r="B19" t="str">
            <v>于小爽</v>
          </cell>
          <cell r="C19" t="str">
            <v>正式</v>
          </cell>
          <cell r="D19" t="str">
            <v>组装工</v>
          </cell>
          <cell r="E19">
            <v>19.5</v>
          </cell>
          <cell r="F19">
            <v>198.5</v>
          </cell>
        </row>
        <row r="19">
          <cell r="H19">
            <v>1800</v>
          </cell>
          <cell r="I19">
            <v>646</v>
          </cell>
          <cell r="J19">
            <v>915.3</v>
          </cell>
        </row>
        <row r="19">
          <cell r="Q19">
            <v>3361.3</v>
          </cell>
        </row>
        <row r="19">
          <cell r="T19">
            <v>336.13</v>
          </cell>
          <cell r="U19">
            <v>85</v>
          </cell>
          <cell r="V19">
            <v>50.4195</v>
          </cell>
        </row>
        <row r="20">
          <cell r="B20" t="str">
            <v>白义凯</v>
          </cell>
          <cell r="C20" t="str">
            <v>正式</v>
          </cell>
          <cell r="D20" t="str">
            <v>组装工</v>
          </cell>
          <cell r="E20">
            <v>23.5</v>
          </cell>
          <cell r="F20">
            <v>232.5</v>
          </cell>
        </row>
        <row r="20">
          <cell r="H20">
            <v>2430</v>
          </cell>
          <cell r="I20">
            <v>697</v>
          </cell>
          <cell r="J20">
            <v>666.7</v>
          </cell>
        </row>
        <row r="20">
          <cell r="Q20">
            <v>3793.7</v>
          </cell>
        </row>
        <row r="20">
          <cell r="T20">
            <v>379.37</v>
          </cell>
          <cell r="U20">
            <v>111</v>
          </cell>
          <cell r="V20">
            <v>-41.7307</v>
          </cell>
        </row>
        <row r="21">
          <cell r="B21" t="str">
            <v>柴爱如</v>
          </cell>
          <cell r="C21" t="str">
            <v>正式</v>
          </cell>
          <cell r="D21" t="str">
            <v>组装工</v>
          </cell>
          <cell r="E21">
            <v>24.5</v>
          </cell>
          <cell r="F21">
            <v>243</v>
          </cell>
        </row>
        <row r="21">
          <cell r="H21">
            <v>2400</v>
          </cell>
          <cell r="I21">
            <v>705.5</v>
          </cell>
          <cell r="J21">
            <v>937.9</v>
          </cell>
        </row>
        <row r="21">
          <cell r="Q21">
            <v>4043.4</v>
          </cell>
        </row>
        <row r="21">
          <cell r="T21">
            <v>404.34</v>
          </cell>
          <cell r="U21">
            <v>89</v>
          </cell>
          <cell r="V21">
            <v>44.4774</v>
          </cell>
        </row>
        <row r="22">
          <cell r="B22" t="str">
            <v>武林</v>
          </cell>
          <cell r="C22" t="str">
            <v>正式</v>
          </cell>
          <cell r="D22" t="str">
            <v>组装工</v>
          </cell>
          <cell r="E22">
            <v>23.5</v>
          </cell>
          <cell r="F22">
            <v>225.5</v>
          </cell>
        </row>
        <row r="22">
          <cell r="H22">
            <v>2400</v>
          </cell>
          <cell r="I22">
            <v>612</v>
          </cell>
          <cell r="J22">
            <v>666.7</v>
          </cell>
        </row>
        <row r="22">
          <cell r="P22">
            <v>100</v>
          </cell>
          <cell r="Q22">
            <v>3778.7</v>
          </cell>
        </row>
        <row r="22">
          <cell r="T22">
            <v>377.87</v>
          </cell>
          <cell r="U22">
            <v>124</v>
          </cell>
          <cell r="V22">
            <v>-90.6888</v>
          </cell>
        </row>
        <row r="23">
          <cell r="B23" t="str">
            <v>张雪</v>
          </cell>
          <cell r="C23" t="str">
            <v>正式</v>
          </cell>
          <cell r="D23" t="str">
            <v>组装工</v>
          </cell>
          <cell r="E23">
            <v>25.5</v>
          </cell>
          <cell r="F23">
            <v>247.5</v>
          </cell>
        </row>
        <row r="23">
          <cell r="H23">
            <v>2520</v>
          </cell>
          <cell r="I23">
            <v>663</v>
          </cell>
          <cell r="J23">
            <v>915.3</v>
          </cell>
        </row>
        <row r="23">
          <cell r="O23">
            <v>300</v>
          </cell>
        </row>
        <row r="23">
          <cell r="Q23">
            <v>4398.3</v>
          </cell>
        </row>
        <row r="23">
          <cell r="T23">
            <v>439.83</v>
          </cell>
          <cell r="U23">
            <v>121</v>
          </cell>
          <cell r="V23">
            <v>-92.3643</v>
          </cell>
        </row>
        <row r="24">
          <cell r="B24" t="str">
            <v>孟洪臣</v>
          </cell>
          <cell r="C24" t="str">
            <v>正式</v>
          </cell>
          <cell r="D24" t="str">
            <v>组装工</v>
          </cell>
          <cell r="E24">
            <v>24.5</v>
          </cell>
          <cell r="F24">
            <v>242</v>
          </cell>
        </row>
        <row r="24">
          <cell r="H24">
            <v>2400</v>
          </cell>
          <cell r="I24">
            <v>705.5</v>
          </cell>
          <cell r="J24">
            <v>915.3</v>
          </cell>
        </row>
        <row r="24">
          <cell r="Q24">
            <v>4020.8</v>
          </cell>
        </row>
        <row r="24">
          <cell r="T24">
            <v>402.08</v>
          </cell>
          <cell r="U24">
            <v>97</v>
          </cell>
          <cell r="V24">
            <v>12.0624</v>
          </cell>
        </row>
        <row r="25">
          <cell r="B25" t="str">
            <v>张国锋</v>
          </cell>
          <cell r="C25" t="str">
            <v>正式</v>
          </cell>
          <cell r="D25" t="str">
            <v>组装工</v>
          </cell>
          <cell r="E25">
            <v>23</v>
          </cell>
          <cell r="F25">
            <v>229.5</v>
          </cell>
        </row>
        <row r="25">
          <cell r="H25">
            <v>2280</v>
          </cell>
          <cell r="I25">
            <v>697</v>
          </cell>
          <cell r="J25">
            <v>824.9</v>
          </cell>
        </row>
        <row r="25">
          <cell r="Q25">
            <v>3801.9</v>
          </cell>
        </row>
        <row r="25">
          <cell r="T25">
            <v>380.19</v>
          </cell>
          <cell r="U25">
            <v>81</v>
          </cell>
          <cell r="V25">
            <v>72.2361</v>
          </cell>
        </row>
        <row r="26">
          <cell r="B26" t="str">
            <v>常乐</v>
          </cell>
          <cell r="C26" t="str">
            <v>正式</v>
          </cell>
          <cell r="D26" t="str">
            <v>组装工</v>
          </cell>
          <cell r="E26">
            <v>24.5</v>
          </cell>
          <cell r="F26">
            <v>244</v>
          </cell>
        </row>
        <row r="26">
          <cell r="H26">
            <v>2400</v>
          </cell>
          <cell r="I26">
            <v>739.5</v>
          </cell>
          <cell r="J26">
            <v>915.3</v>
          </cell>
        </row>
        <row r="26">
          <cell r="O26">
            <v>300</v>
          </cell>
        </row>
        <row r="26">
          <cell r="Q26">
            <v>4354.8</v>
          </cell>
        </row>
        <row r="26">
          <cell r="T26">
            <v>435.48</v>
          </cell>
          <cell r="U26">
            <v>102</v>
          </cell>
          <cell r="V26">
            <v>-8.7096</v>
          </cell>
        </row>
        <row r="27">
          <cell r="B27" t="str">
            <v>从恩健</v>
          </cell>
          <cell r="C27" t="str">
            <v>正式</v>
          </cell>
          <cell r="D27" t="str">
            <v>组装工</v>
          </cell>
          <cell r="E27">
            <v>23</v>
          </cell>
          <cell r="F27">
            <v>230.5</v>
          </cell>
        </row>
        <row r="27">
          <cell r="H27">
            <v>2280</v>
          </cell>
          <cell r="I27">
            <v>714</v>
          </cell>
          <cell r="J27">
            <v>824.9</v>
          </cell>
        </row>
        <row r="27">
          <cell r="Q27">
            <v>3818.9</v>
          </cell>
        </row>
        <row r="27">
          <cell r="T27">
            <v>381.89</v>
          </cell>
          <cell r="U27">
            <v>71</v>
          </cell>
          <cell r="V27">
            <v>110.7481</v>
          </cell>
        </row>
        <row r="28">
          <cell r="B28" t="str">
            <v>任富宽</v>
          </cell>
          <cell r="C28" t="str">
            <v>正式</v>
          </cell>
          <cell r="D28" t="str">
            <v>组装工</v>
          </cell>
          <cell r="E28">
            <v>19</v>
          </cell>
          <cell r="F28">
            <v>194.5</v>
          </cell>
        </row>
        <row r="28">
          <cell r="H28">
            <v>1920</v>
          </cell>
          <cell r="I28">
            <v>637.5</v>
          </cell>
          <cell r="J28">
            <v>655.4</v>
          </cell>
        </row>
        <row r="28">
          <cell r="Q28">
            <v>3212.9</v>
          </cell>
        </row>
        <row r="28">
          <cell r="T28">
            <v>321.29</v>
          </cell>
          <cell r="U28">
            <v>100</v>
          </cell>
          <cell r="V28">
            <v>0</v>
          </cell>
        </row>
        <row r="29">
          <cell r="B29" t="str">
            <v>张爰博</v>
          </cell>
          <cell r="C29" t="str">
            <v>正式</v>
          </cell>
          <cell r="D29" t="str">
            <v>组装工</v>
          </cell>
          <cell r="E29">
            <v>22.5</v>
          </cell>
          <cell r="F29">
            <v>224</v>
          </cell>
        </row>
        <row r="29">
          <cell r="H29">
            <v>2280</v>
          </cell>
          <cell r="I29">
            <v>671.5</v>
          </cell>
          <cell r="J29">
            <v>734.5</v>
          </cell>
        </row>
        <row r="29">
          <cell r="O29">
            <v>300</v>
          </cell>
        </row>
        <row r="29">
          <cell r="Q29">
            <v>3986</v>
          </cell>
        </row>
        <row r="29">
          <cell r="T29">
            <v>398.6</v>
          </cell>
          <cell r="U29">
            <v>100</v>
          </cell>
          <cell r="V29">
            <v>0</v>
          </cell>
        </row>
        <row r="30">
          <cell r="B30" t="str">
            <v>赵全乐</v>
          </cell>
          <cell r="C30" t="str">
            <v>正式</v>
          </cell>
          <cell r="D30" t="str">
            <v>组装工</v>
          </cell>
          <cell r="E30">
            <v>14</v>
          </cell>
          <cell r="F30">
            <v>129.5</v>
          </cell>
        </row>
        <row r="30">
          <cell r="H30">
            <v>720</v>
          </cell>
          <cell r="I30">
            <v>110.5</v>
          </cell>
          <cell r="J30">
            <v>0</v>
          </cell>
        </row>
        <row r="30">
          <cell r="Q30">
            <v>830.5</v>
          </cell>
        </row>
        <row r="30">
          <cell r="T30">
            <v>83.05</v>
          </cell>
          <cell r="U30">
            <v>100</v>
          </cell>
          <cell r="V30">
            <v>0</v>
          </cell>
        </row>
        <row r="31">
          <cell r="B31" t="str">
            <v>刘树田</v>
          </cell>
          <cell r="C31" t="str">
            <v>正式</v>
          </cell>
          <cell r="D31" t="str">
            <v>组装工</v>
          </cell>
          <cell r="E31">
            <v>14</v>
          </cell>
          <cell r="F31">
            <v>129.5</v>
          </cell>
        </row>
        <row r="31">
          <cell r="H31">
            <v>1440</v>
          </cell>
          <cell r="I31">
            <v>289</v>
          </cell>
          <cell r="J31">
            <v>372.9</v>
          </cell>
        </row>
        <row r="31">
          <cell r="Q31">
            <v>2101.9</v>
          </cell>
        </row>
        <row r="31">
          <cell r="T31">
            <v>210.19</v>
          </cell>
          <cell r="U31">
            <v>100</v>
          </cell>
          <cell r="V31">
            <v>0</v>
          </cell>
        </row>
        <row r="32">
          <cell r="B32" t="str">
            <v>曹肖桐</v>
          </cell>
          <cell r="C32" t="str">
            <v>正式</v>
          </cell>
          <cell r="D32" t="str">
            <v>组装工</v>
          </cell>
          <cell r="E32">
            <v>5</v>
          </cell>
          <cell r="F32">
            <v>43.5</v>
          </cell>
        </row>
        <row r="32">
          <cell r="H32">
            <v>600</v>
          </cell>
          <cell r="I32">
            <v>59.5</v>
          </cell>
          <cell r="J32">
            <v>0</v>
          </cell>
        </row>
        <row r="32">
          <cell r="Q32">
            <v>659.5</v>
          </cell>
        </row>
        <row r="32">
          <cell r="T32">
            <v>65.95</v>
          </cell>
          <cell r="U32">
            <v>100</v>
          </cell>
          <cell r="V32">
            <v>0</v>
          </cell>
        </row>
        <row r="33">
          <cell r="B33" t="str">
            <v>闻龙超</v>
          </cell>
          <cell r="C33" t="str">
            <v>正式</v>
          </cell>
          <cell r="D33" t="str">
            <v>组装工</v>
          </cell>
          <cell r="E33">
            <v>17</v>
          </cell>
          <cell r="F33">
            <v>170</v>
          </cell>
        </row>
        <row r="33">
          <cell r="H33">
            <v>1792.5</v>
          </cell>
          <cell r="I33">
            <v>518.5</v>
          </cell>
          <cell r="J33">
            <v>452</v>
          </cell>
        </row>
        <row r="33">
          <cell r="Q33">
            <v>2763</v>
          </cell>
        </row>
        <row r="33">
          <cell r="T33">
            <v>276.3</v>
          </cell>
          <cell r="U33">
            <v>91</v>
          </cell>
          <cell r="V33">
            <v>24.867</v>
          </cell>
        </row>
        <row r="34">
          <cell r="B34" t="str">
            <v>徐富祥</v>
          </cell>
          <cell r="C34" t="str">
            <v>劳务</v>
          </cell>
          <cell r="D34" t="str">
            <v>组装工</v>
          </cell>
          <cell r="E34">
            <v>17</v>
          </cell>
          <cell r="F34">
            <v>179</v>
          </cell>
        </row>
        <row r="34">
          <cell r="H34">
            <v>1920</v>
          </cell>
          <cell r="I34">
            <v>680</v>
          </cell>
          <cell r="J34">
            <v>248.6</v>
          </cell>
        </row>
        <row r="34">
          <cell r="Q34">
            <v>2848.6</v>
          </cell>
        </row>
        <row r="34">
          <cell r="T34">
            <v>284.86</v>
          </cell>
          <cell r="U34">
            <v>100</v>
          </cell>
          <cell r="V34">
            <v>0</v>
          </cell>
        </row>
        <row r="35">
          <cell r="B35" t="str">
            <v>回玉清</v>
          </cell>
          <cell r="C35" t="str">
            <v>劳务</v>
          </cell>
          <cell r="D35" t="str">
            <v>组装工</v>
          </cell>
          <cell r="E35">
            <v>18</v>
          </cell>
          <cell r="F35">
            <v>183</v>
          </cell>
        </row>
        <row r="35">
          <cell r="H35">
            <v>1800</v>
          </cell>
          <cell r="I35">
            <v>595</v>
          </cell>
          <cell r="J35">
            <v>632.8</v>
          </cell>
        </row>
        <row r="35">
          <cell r="Q35">
            <v>3027.8</v>
          </cell>
        </row>
        <row r="35">
          <cell r="T35">
            <v>302.78</v>
          </cell>
          <cell r="U35">
            <v>100</v>
          </cell>
          <cell r="V35">
            <v>0</v>
          </cell>
        </row>
        <row r="36">
          <cell r="B36" t="str">
            <v>宋忠林</v>
          </cell>
          <cell r="C36" t="str">
            <v>劳务</v>
          </cell>
          <cell r="D36" t="str">
            <v>组装工</v>
          </cell>
          <cell r="E36">
            <v>16.5</v>
          </cell>
          <cell r="F36">
            <v>172</v>
          </cell>
        </row>
        <row r="36">
          <cell r="H36">
            <v>1560</v>
          </cell>
          <cell r="I36">
            <v>612</v>
          </cell>
          <cell r="J36">
            <v>723.2</v>
          </cell>
        </row>
        <row r="36">
          <cell r="Q36">
            <v>2895.2</v>
          </cell>
        </row>
        <row r="36">
          <cell r="T36">
            <v>289.52</v>
          </cell>
          <cell r="U36">
            <v>85</v>
          </cell>
          <cell r="V36">
            <v>43.428</v>
          </cell>
        </row>
        <row r="37">
          <cell r="B37" t="str">
            <v>王枭</v>
          </cell>
          <cell r="C37" t="str">
            <v>劳务</v>
          </cell>
          <cell r="D37" t="str">
            <v>组装工</v>
          </cell>
          <cell r="E37">
            <v>5.5</v>
          </cell>
          <cell r="F37">
            <v>62</v>
          </cell>
        </row>
        <row r="37">
          <cell r="H37">
            <v>540</v>
          </cell>
          <cell r="I37">
            <v>255</v>
          </cell>
          <cell r="J37">
            <v>248.6</v>
          </cell>
        </row>
        <row r="37">
          <cell r="Q37">
            <v>1043.6</v>
          </cell>
        </row>
        <row r="37">
          <cell r="T37">
            <v>104.36</v>
          </cell>
          <cell r="U37">
            <v>94</v>
          </cell>
          <cell r="V37">
            <v>6.2616</v>
          </cell>
        </row>
        <row r="38">
          <cell r="B38" t="str">
            <v>高延潮</v>
          </cell>
          <cell r="C38" t="str">
            <v>劳务</v>
          </cell>
          <cell r="D38" t="str">
            <v>组装工</v>
          </cell>
          <cell r="E38">
            <v>5.5</v>
          </cell>
          <cell r="F38">
            <v>61</v>
          </cell>
        </row>
        <row r="38">
          <cell r="H38">
            <v>570</v>
          </cell>
          <cell r="I38">
            <v>204</v>
          </cell>
          <cell r="J38">
            <v>248.6</v>
          </cell>
        </row>
        <row r="38">
          <cell r="Q38">
            <v>1022.6</v>
          </cell>
        </row>
        <row r="38">
          <cell r="T38">
            <v>102.26</v>
          </cell>
          <cell r="U38">
            <v>97</v>
          </cell>
          <cell r="V38">
            <v>3.0678</v>
          </cell>
        </row>
        <row r="39">
          <cell r="B39" t="str">
            <v>李建成</v>
          </cell>
          <cell r="C39" t="str">
            <v>学生</v>
          </cell>
          <cell r="D39" t="str">
            <v>组装工</v>
          </cell>
          <cell r="E39">
            <v>24.5</v>
          </cell>
          <cell r="F39">
            <v>241</v>
          </cell>
        </row>
        <row r="39">
          <cell r="H39">
            <v>2400</v>
          </cell>
          <cell r="I39">
            <v>688.5</v>
          </cell>
          <cell r="J39">
            <v>915.3</v>
          </cell>
        </row>
        <row r="39">
          <cell r="O39">
            <v>300</v>
          </cell>
        </row>
        <row r="39">
          <cell r="Q39">
            <v>4303.8</v>
          </cell>
        </row>
        <row r="39">
          <cell r="T39">
            <v>430.38</v>
          </cell>
          <cell r="U39">
            <v>90</v>
          </cell>
          <cell r="V39">
            <v>43.038</v>
          </cell>
        </row>
        <row r="40">
          <cell r="B40" t="str">
            <v>张连弟</v>
          </cell>
          <cell r="C40" t="str">
            <v>劳务</v>
          </cell>
          <cell r="D40" t="str">
            <v>组装工</v>
          </cell>
          <cell r="E40">
            <v>14</v>
          </cell>
          <cell r="F40">
            <v>144</v>
          </cell>
        </row>
        <row r="40">
          <cell r="H40">
            <v>1320</v>
          </cell>
          <cell r="I40">
            <v>476</v>
          </cell>
          <cell r="J40">
            <v>632.8</v>
          </cell>
        </row>
        <row r="40">
          <cell r="Q40">
            <v>2428.8</v>
          </cell>
        </row>
        <row r="40">
          <cell r="T40">
            <v>242.88</v>
          </cell>
          <cell r="U40">
            <v>74</v>
          </cell>
          <cell r="V40">
            <v>63.1488</v>
          </cell>
        </row>
        <row r="41">
          <cell r="B41" t="str">
            <v>高霞</v>
          </cell>
          <cell r="C41" t="str">
            <v>劳务</v>
          </cell>
          <cell r="D41" t="str">
            <v>组装工</v>
          </cell>
          <cell r="E41">
            <v>12</v>
          </cell>
          <cell r="F41">
            <v>121.5</v>
          </cell>
        </row>
        <row r="41">
          <cell r="H41">
            <v>1200</v>
          </cell>
          <cell r="I41">
            <v>382.5</v>
          </cell>
          <cell r="J41">
            <v>429.4</v>
          </cell>
        </row>
        <row r="41">
          <cell r="Q41">
            <v>2011.9</v>
          </cell>
        </row>
        <row r="41">
          <cell r="T41">
            <v>201.19</v>
          </cell>
          <cell r="U41">
            <v>85</v>
          </cell>
          <cell r="V41">
            <v>30.1785</v>
          </cell>
        </row>
        <row r="42">
          <cell r="B42" t="str">
            <v>吴松</v>
          </cell>
          <cell r="C42" t="str">
            <v>劳务</v>
          </cell>
          <cell r="D42" t="str">
            <v>组装工</v>
          </cell>
          <cell r="E42">
            <v>17</v>
          </cell>
          <cell r="F42">
            <v>179</v>
          </cell>
        </row>
        <row r="42">
          <cell r="H42">
            <v>2040</v>
          </cell>
          <cell r="I42">
            <v>654.5</v>
          </cell>
          <cell r="J42">
            <v>632.8</v>
          </cell>
        </row>
        <row r="42">
          <cell r="Q42">
            <v>3327.3</v>
          </cell>
        </row>
        <row r="42">
          <cell r="T42">
            <v>332.73</v>
          </cell>
          <cell r="U42">
            <v>90</v>
          </cell>
          <cell r="V42">
            <v>33.273</v>
          </cell>
        </row>
        <row r="43">
          <cell r="B43" t="str">
            <v>罗田雨</v>
          </cell>
          <cell r="C43" t="str">
            <v>劳务</v>
          </cell>
          <cell r="D43" t="str">
            <v>组装工</v>
          </cell>
          <cell r="E43">
            <v>16.5</v>
          </cell>
          <cell r="F43">
            <v>166</v>
          </cell>
        </row>
        <row r="43">
          <cell r="H43">
            <v>1680</v>
          </cell>
          <cell r="I43">
            <v>595</v>
          </cell>
          <cell r="J43">
            <v>429.4</v>
          </cell>
        </row>
        <row r="43">
          <cell r="Q43">
            <v>2704.4</v>
          </cell>
        </row>
        <row r="43">
          <cell r="T43">
            <v>270.44</v>
          </cell>
          <cell r="U43">
            <v>95</v>
          </cell>
          <cell r="V43">
            <v>13.522</v>
          </cell>
        </row>
        <row r="44">
          <cell r="B44" t="str">
            <v>刘先杰</v>
          </cell>
          <cell r="C44" t="str">
            <v>劳务</v>
          </cell>
          <cell r="D44" t="str">
            <v>组装工</v>
          </cell>
          <cell r="E44">
            <v>24.5</v>
          </cell>
          <cell r="F44">
            <v>88</v>
          </cell>
        </row>
        <row r="44">
          <cell r="H44">
            <v>840</v>
          </cell>
          <cell r="I44">
            <v>357</v>
          </cell>
          <cell r="J44">
            <v>248.6</v>
          </cell>
        </row>
        <row r="44">
          <cell r="Q44">
            <v>1445.6</v>
          </cell>
        </row>
        <row r="44">
          <cell r="T44">
            <v>144.56</v>
          </cell>
          <cell r="U44">
            <v>89</v>
          </cell>
          <cell r="V44">
            <v>15.9016</v>
          </cell>
        </row>
        <row r="45">
          <cell r="B45" t="str">
            <v>马云晶</v>
          </cell>
          <cell r="C45" t="str">
            <v>劳务</v>
          </cell>
          <cell r="D45" t="str">
            <v>组装工</v>
          </cell>
          <cell r="E45">
            <v>16.5</v>
          </cell>
          <cell r="F45">
            <v>166</v>
          </cell>
        </row>
        <row r="45">
          <cell r="H45">
            <v>1635</v>
          </cell>
          <cell r="I45">
            <v>493</v>
          </cell>
          <cell r="J45">
            <v>632.8</v>
          </cell>
        </row>
        <row r="45">
          <cell r="Q45">
            <v>2760.8</v>
          </cell>
        </row>
        <row r="45">
          <cell r="T45">
            <v>276.08</v>
          </cell>
          <cell r="U45">
            <v>98</v>
          </cell>
          <cell r="V45">
            <v>5.5216</v>
          </cell>
        </row>
        <row r="46">
          <cell r="B46" t="str">
            <v>韩龙飞</v>
          </cell>
          <cell r="C46" t="str">
            <v>劳务</v>
          </cell>
          <cell r="D46" t="str">
            <v>组装工</v>
          </cell>
          <cell r="E46">
            <v>25.5</v>
          </cell>
          <cell r="F46">
            <v>138.5</v>
          </cell>
        </row>
        <row r="46">
          <cell r="H46">
            <v>1372.5</v>
          </cell>
          <cell r="I46">
            <v>569.5</v>
          </cell>
          <cell r="J46">
            <v>305.1</v>
          </cell>
        </row>
        <row r="46">
          <cell r="Q46">
            <v>2247.1</v>
          </cell>
        </row>
        <row r="46">
          <cell r="T46">
            <v>224.71</v>
          </cell>
          <cell r="U46">
            <v>66</v>
          </cell>
          <cell r="V46">
            <v>76.4014</v>
          </cell>
        </row>
        <row r="47">
          <cell r="B47" t="str">
            <v>徐旭</v>
          </cell>
          <cell r="C47" t="str">
            <v>劳务</v>
          </cell>
          <cell r="D47" t="str">
            <v>组装工</v>
          </cell>
          <cell r="E47">
            <v>22.5</v>
          </cell>
          <cell r="F47">
            <v>171.5</v>
          </cell>
        </row>
        <row r="47">
          <cell r="H47">
            <v>1612.5</v>
          </cell>
          <cell r="I47">
            <v>612</v>
          </cell>
          <cell r="J47">
            <v>632.8</v>
          </cell>
        </row>
        <row r="47">
          <cell r="Q47">
            <v>2857.3</v>
          </cell>
        </row>
        <row r="47">
          <cell r="T47">
            <v>285.73</v>
          </cell>
          <cell r="U47">
            <v>100</v>
          </cell>
          <cell r="V47">
            <v>0</v>
          </cell>
        </row>
        <row r="48">
          <cell r="B48" t="str">
            <v>刘明宇</v>
          </cell>
          <cell r="C48" t="str">
            <v>劳务</v>
          </cell>
          <cell r="D48" t="str">
            <v>组装工</v>
          </cell>
          <cell r="E48">
            <v>19.5</v>
          </cell>
          <cell r="F48">
            <v>200</v>
          </cell>
        </row>
        <row r="48">
          <cell r="H48">
            <v>1800</v>
          </cell>
          <cell r="I48">
            <v>595</v>
          </cell>
          <cell r="J48">
            <v>1017</v>
          </cell>
        </row>
        <row r="48">
          <cell r="Q48">
            <v>3412</v>
          </cell>
        </row>
        <row r="48">
          <cell r="T48">
            <v>341.2</v>
          </cell>
          <cell r="U48">
            <v>90</v>
          </cell>
          <cell r="V48">
            <v>34.12</v>
          </cell>
        </row>
        <row r="49">
          <cell r="B49" t="str">
            <v>合计</v>
          </cell>
        </row>
        <row r="49">
          <cell r="E49">
            <v>933.5</v>
          </cell>
          <cell r="F49">
            <v>8982.5</v>
          </cell>
          <cell r="G49">
            <v>0</v>
          </cell>
          <cell r="H49">
            <v>86752.5</v>
          </cell>
          <cell r="I49">
            <v>26358.5</v>
          </cell>
          <cell r="J49">
            <v>30430.9</v>
          </cell>
          <cell r="K49">
            <v>0</v>
          </cell>
          <cell r="L49">
            <v>0</v>
          </cell>
          <cell r="M49">
            <v>0</v>
          </cell>
          <cell r="N49">
            <v>1700</v>
          </cell>
          <cell r="O49">
            <v>4500</v>
          </cell>
          <cell r="P49">
            <v>300</v>
          </cell>
          <cell r="Q49">
            <v>150041.9</v>
          </cell>
          <cell r="R49">
            <v>0</v>
          </cell>
          <cell r="S49">
            <v>0</v>
          </cell>
          <cell r="T49">
            <v>15004.19</v>
          </cell>
          <cell r="U49">
            <v>4421</v>
          </cell>
          <cell r="V49">
            <v>19.215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皮"/>
      <sheetName val="工资"/>
      <sheetName val="Sheet1"/>
    </sheetNames>
    <sheetDataSet>
      <sheetData sheetId="0"/>
      <sheetData sheetId="1">
        <row r="2">
          <cell r="B2" t="str">
            <v>姓名</v>
          </cell>
          <cell r="C2" t="str">
            <v>身份证</v>
          </cell>
          <cell r="D2" t="str">
            <v>工种</v>
          </cell>
          <cell r="E2" t="str">
            <v>出勤天数</v>
          </cell>
          <cell r="F2" t="str">
            <v>加班工时</v>
          </cell>
          <cell r="G2" t="str">
            <v>出勤工时</v>
          </cell>
          <cell r="H2" t="str">
            <v>计时工资</v>
          </cell>
          <cell r="I2" t="str">
            <v>计件工资</v>
          </cell>
          <cell r="J2" t="str">
            <v>跨车间作业</v>
          </cell>
          <cell r="K2" t="str">
            <v>夜班补助</v>
          </cell>
          <cell r="L2" t="str">
            <v>绩效奖惩</v>
          </cell>
          <cell r="M2" t="str">
            <v>固定工资</v>
          </cell>
          <cell r="N2" t="str">
            <v>岗位补助</v>
          </cell>
          <cell r="O2" t="str">
            <v>其他
（上模/装架子）</v>
          </cell>
          <cell r="P2" t="str">
            <v>工资合计</v>
          </cell>
        </row>
        <row r="3">
          <cell r="B3" t="str">
            <v>张如珍</v>
          </cell>
        </row>
        <row r="3">
          <cell r="D3" t="str">
            <v>劳务</v>
          </cell>
          <cell r="E3">
            <v>20</v>
          </cell>
        </row>
        <row r="3">
          <cell r="G3">
            <v>218</v>
          </cell>
          <cell r="H3">
            <v>4142</v>
          </cell>
        </row>
        <row r="3">
          <cell r="P3">
            <v>4142</v>
          </cell>
        </row>
        <row r="4">
          <cell r="B4" t="str">
            <v>田寿云</v>
          </cell>
        </row>
        <row r="4">
          <cell r="D4" t="str">
            <v>劳务</v>
          </cell>
          <cell r="E4">
            <v>5</v>
          </cell>
        </row>
        <row r="4">
          <cell r="G4">
            <v>57.5</v>
          </cell>
          <cell r="H4">
            <v>1035</v>
          </cell>
        </row>
        <row r="4">
          <cell r="P4">
            <v>1035</v>
          </cell>
        </row>
        <row r="5">
          <cell r="B5" t="str">
            <v>胡庆琴</v>
          </cell>
        </row>
        <row r="5">
          <cell r="D5" t="str">
            <v>劳务</v>
          </cell>
          <cell r="E5">
            <v>15</v>
          </cell>
        </row>
        <row r="5">
          <cell r="G5">
            <v>167</v>
          </cell>
          <cell r="H5">
            <v>3006</v>
          </cell>
        </row>
        <row r="5">
          <cell r="P5">
            <v>3006</v>
          </cell>
        </row>
        <row r="6">
          <cell r="B6" t="str">
            <v>孙明明</v>
          </cell>
        </row>
        <row r="6">
          <cell r="D6" t="str">
            <v>劳务</v>
          </cell>
          <cell r="E6">
            <v>14</v>
          </cell>
        </row>
        <row r="6">
          <cell r="G6">
            <v>153</v>
          </cell>
          <cell r="H6">
            <v>2907</v>
          </cell>
        </row>
        <row r="6">
          <cell r="P6">
            <v>2907</v>
          </cell>
        </row>
        <row r="7">
          <cell r="B7" t="str">
            <v>柴爱霞</v>
          </cell>
        </row>
        <row r="7">
          <cell r="D7" t="str">
            <v>劳务</v>
          </cell>
          <cell r="E7">
            <v>25.55</v>
          </cell>
        </row>
        <row r="7">
          <cell r="G7">
            <v>270</v>
          </cell>
          <cell r="H7">
            <v>5400</v>
          </cell>
        </row>
        <row r="7">
          <cell r="L7">
            <v>4</v>
          </cell>
        </row>
        <row r="7">
          <cell r="P7">
            <v>5400</v>
          </cell>
        </row>
        <row r="8">
          <cell r="B8" t="str">
            <v>崔新玲</v>
          </cell>
        </row>
        <row r="8">
          <cell r="D8" t="str">
            <v>劳务</v>
          </cell>
          <cell r="E8">
            <v>23</v>
          </cell>
        </row>
        <row r="8">
          <cell r="G8">
            <v>242</v>
          </cell>
          <cell r="H8">
            <v>4598</v>
          </cell>
        </row>
        <row r="8">
          <cell r="P8">
            <v>4598</v>
          </cell>
        </row>
        <row r="9">
          <cell r="B9" t="str">
            <v>李俊凤</v>
          </cell>
        </row>
        <row r="9">
          <cell r="D9" t="str">
            <v>劳务</v>
          </cell>
          <cell r="E9">
            <v>14</v>
          </cell>
        </row>
        <row r="9">
          <cell r="G9">
            <v>155.5</v>
          </cell>
          <cell r="H9">
            <v>2799</v>
          </cell>
        </row>
        <row r="9">
          <cell r="P9">
            <v>2799</v>
          </cell>
        </row>
        <row r="10">
          <cell r="B10" t="str">
            <v>张余香</v>
          </cell>
        </row>
        <row r="10">
          <cell r="D10" t="str">
            <v>劳务</v>
          </cell>
          <cell r="E10">
            <v>16</v>
          </cell>
        </row>
        <row r="10">
          <cell r="G10">
            <v>162</v>
          </cell>
          <cell r="H10">
            <v>2916</v>
          </cell>
        </row>
        <row r="10">
          <cell r="P10">
            <v>2916</v>
          </cell>
        </row>
        <row r="11">
          <cell r="B11" t="str">
            <v>白金刚</v>
          </cell>
        </row>
        <row r="11">
          <cell r="D11" t="str">
            <v>劳务</v>
          </cell>
          <cell r="E11">
            <v>13</v>
          </cell>
        </row>
        <row r="11">
          <cell r="G11">
            <v>149</v>
          </cell>
          <cell r="H11">
            <v>2682</v>
          </cell>
        </row>
        <row r="11">
          <cell r="P11">
            <v>2682</v>
          </cell>
        </row>
        <row r="12">
          <cell r="B12" t="str">
            <v>韩桂芳</v>
          </cell>
        </row>
        <row r="12">
          <cell r="D12" t="str">
            <v>劳务</v>
          </cell>
          <cell r="E12">
            <v>5</v>
          </cell>
        </row>
        <row r="12">
          <cell r="G12">
            <v>52.5</v>
          </cell>
          <cell r="H12">
            <v>945</v>
          </cell>
        </row>
        <row r="12">
          <cell r="P12">
            <v>945</v>
          </cell>
        </row>
        <row r="13">
          <cell r="B13" t="str">
            <v>刘俊凤</v>
          </cell>
        </row>
        <row r="13">
          <cell r="D13" t="str">
            <v>劳务</v>
          </cell>
          <cell r="E13">
            <v>15</v>
          </cell>
        </row>
        <row r="13">
          <cell r="G13">
            <v>153</v>
          </cell>
          <cell r="H13">
            <v>2754</v>
          </cell>
        </row>
        <row r="13">
          <cell r="P13">
            <v>2754</v>
          </cell>
        </row>
        <row r="14">
          <cell r="B14" t="str">
            <v>姜砚田</v>
          </cell>
        </row>
        <row r="14">
          <cell r="D14" t="str">
            <v>劳务</v>
          </cell>
          <cell r="E14">
            <v>21</v>
          </cell>
        </row>
        <row r="14">
          <cell r="G14">
            <v>214</v>
          </cell>
          <cell r="H14">
            <v>3852</v>
          </cell>
        </row>
        <row r="14">
          <cell r="P14">
            <v>3852</v>
          </cell>
        </row>
        <row r="15">
          <cell r="B15" t="str">
            <v>孔伟炬</v>
          </cell>
        </row>
        <row r="15">
          <cell r="D15" t="str">
            <v>劳务</v>
          </cell>
          <cell r="E15">
            <v>18</v>
          </cell>
        </row>
        <row r="15">
          <cell r="G15">
            <v>189</v>
          </cell>
          <cell r="H15">
            <v>3402</v>
          </cell>
        </row>
        <row r="15">
          <cell r="P15">
            <v>3402</v>
          </cell>
        </row>
        <row r="16">
          <cell r="B16" t="str">
            <v>上官铭芳</v>
          </cell>
        </row>
        <row r="16">
          <cell r="D16" t="str">
            <v>劳务</v>
          </cell>
          <cell r="E16">
            <v>11</v>
          </cell>
        </row>
        <row r="16">
          <cell r="G16">
            <v>103.5</v>
          </cell>
          <cell r="H16">
            <v>1863</v>
          </cell>
        </row>
        <row r="16">
          <cell r="P16">
            <v>1863</v>
          </cell>
        </row>
        <row r="17">
          <cell r="B17" t="str">
            <v>刘议谦</v>
          </cell>
        </row>
        <row r="17">
          <cell r="D17" t="str">
            <v>劳务</v>
          </cell>
          <cell r="E17">
            <v>1</v>
          </cell>
        </row>
        <row r="17">
          <cell r="G17">
            <v>8</v>
          </cell>
          <cell r="H17">
            <v>144</v>
          </cell>
        </row>
        <row r="17">
          <cell r="P17">
            <v>144</v>
          </cell>
        </row>
        <row r="18">
          <cell r="B18" t="str">
            <v>鲍继林</v>
          </cell>
        </row>
        <row r="18">
          <cell r="D18" t="str">
            <v>劳务</v>
          </cell>
          <cell r="E18">
            <v>24</v>
          </cell>
        </row>
        <row r="18">
          <cell r="G18">
            <v>249.5</v>
          </cell>
          <cell r="H18">
            <v>4740.5</v>
          </cell>
        </row>
        <row r="18">
          <cell r="L18">
            <v>6</v>
          </cell>
        </row>
        <row r="18">
          <cell r="P18">
            <v>4740.5</v>
          </cell>
        </row>
        <row r="19">
          <cell r="B19" t="str">
            <v>刘洪鑫</v>
          </cell>
        </row>
        <row r="19">
          <cell r="D19" t="str">
            <v>劳务</v>
          </cell>
          <cell r="E19">
            <v>15</v>
          </cell>
        </row>
        <row r="19">
          <cell r="G19">
            <v>151.5</v>
          </cell>
          <cell r="H19">
            <v>2727</v>
          </cell>
        </row>
        <row r="19">
          <cell r="P19">
            <v>2727</v>
          </cell>
        </row>
        <row r="20">
          <cell r="B20" t="str">
            <v>高山</v>
          </cell>
        </row>
        <row r="20">
          <cell r="D20" t="str">
            <v>劳务</v>
          </cell>
          <cell r="E20">
            <v>23</v>
          </cell>
        </row>
        <row r="20">
          <cell r="G20">
            <v>237</v>
          </cell>
          <cell r="H20">
            <v>4621.5</v>
          </cell>
        </row>
        <row r="20">
          <cell r="L20">
            <v>2</v>
          </cell>
        </row>
        <row r="20">
          <cell r="P20">
            <v>4621.5</v>
          </cell>
        </row>
        <row r="21">
          <cell r="B21" t="str">
            <v>褚媛</v>
          </cell>
        </row>
        <row r="21">
          <cell r="D21" t="str">
            <v>劳务</v>
          </cell>
          <cell r="E21">
            <v>14.5</v>
          </cell>
        </row>
        <row r="21">
          <cell r="G21">
            <v>146</v>
          </cell>
          <cell r="H21">
            <v>2628</v>
          </cell>
        </row>
        <row r="21">
          <cell r="P21">
            <v>2628</v>
          </cell>
        </row>
        <row r="22">
          <cell r="B22" t="str">
            <v>张文迪</v>
          </cell>
        </row>
        <row r="22">
          <cell r="D22" t="str">
            <v>劳务</v>
          </cell>
          <cell r="E22">
            <v>16</v>
          </cell>
        </row>
        <row r="22">
          <cell r="G22">
            <v>161.5</v>
          </cell>
          <cell r="H22">
            <v>2907</v>
          </cell>
        </row>
        <row r="22">
          <cell r="P22">
            <v>2907</v>
          </cell>
        </row>
        <row r="23">
          <cell r="B23" t="str">
            <v>李文建</v>
          </cell>
        </row>
        <row r="23">
          <cell r="D23" t="str">
            <v>劳务</v>
          </cell>
          <cell r="E23">
            <v>22</v>
          </cell>
        </row>
        <row r="23">
          <cell r="G23">
            <v>224.5</v>
          </cell>
          <cell r="H23">
            <v>4041</v>
          </cell>
        </row>
        <row r="23">
          <cell r="L23">
            <v>2</v>
          </cell>
        </row>
        <row r="23">
          <cell r="P23">
            <v>4041</v>
          </cell>
        </row>
        <row r="24">
          <cell r="B24" t="str">
            <v>刘泽青</v>
          </cell>
        </row>
        <row r="24">
          <cell r="D24" t="str">
            <v>劳务</v>
          </cell>
          <cell r="E24">
            <v>18.5</v>
          </cell>
        </row>
        <row r="24">
          <cell r="G24">
            <v>200.5</v>
          </cell>
          <cell r="H24">
            <v>3709.25</v>
          </cell>
        </row>
        <row r="24">
          <cell r="P24">
            <v>3709.25</v>
          </cell>
        </row>
        <row r="25">
          <cell r="B25" t="str">
            <v>杨秀萍</v>
          </cell>
        </row>
        <row r="25">
          <cell r="D25" t="str">
            <v>劳务</v>
          </cell>
          <cell r="E25">
            <v>16</v>
          </cell>
        </row>
        <row r="25">
          <cell r="G25">
            <v>161.5</v>
          </cell>
          <cell r="H25">
            <v>2907</v>
          </cell>
        </row>
        <row r="25">
          <cell r="L25">
            <v>2</v>
          </cell>
        </row>
        <row r="25">
          <cell r="P25">
            <v>2907</v>
          </cell>
        </row>
        <row r="26">
          <cell r="B26" t="str">
            <v>邵嘉伟</v>
          </cell>
        </row>
        <row r="26">
          <cell r="D26" t="str">
            <v>劳务</v>
          </cell>
          <cell r="E26">
            <v>12</v>
          </cell>
        </row>
        <row r="26">
          <cell r="G26">
            <v>126</v>
          </cell>
          <cell r="H26">
            <v>2268</v>
          </cell>
        </row>
        <row r="26">
          <cell r="L26">
            <v>1</v>
          </cell>
        </row>
        <row r="26">
          <cell r="P26">
            <v>2268</v>
          </cell>
        </row>
        <row r="27">
          <cell r="B27" t="str">
            <v>闫静彪</v>
          </cell>
        </row>
        <row r="27">
          <cell r="D27" t="str">
            <v>劳务</v>
          </cell>
          <cell r="E27">
            <v>16</v>
          </cell>
        </row>
        <row r="27">
          <cell r="G27">
            <v>161.5</v>
          </cell>
          <cell r="H27">
            <v>2907</v>
          </cell>
        </row>
        <row r="27">
          <cell r="P27">
            <v>2907</v>
          </cell>
        </row>
        <row r="28">
          <cell r="B28" t="str">
            <v>张伟</v>
          </cell>
        </row>
        <row r="28">
          <cell r="D28" t="str">
            <v>劳务</v>
          </cell>
          <cell r="E28">
            <v>11.5</v>
          </cell>
        </row>
        <row r="28">
          <cell r="G28">
            <v>121</v>
          </cell>
          <cell r="H28">
            <v>2178</v>
          </cell>
        </row>
        <row r="28">
          <cell r="L28">
            <v>9</v>
          </cell>
        </row>
        <row r="28">
          <cell r="P28">
            <v>2178</v>
          </cell>
        </row>
        <row r="29">
          <cell r="B29" t="str">
            <v>高歌</v>
          </cell>
        </row>
        <row r="29">
          <cell r="D29" t="str">
            <v>劳务</v>
          </cell>
          <cell r="E29">
            <v>15.5</v>
          </cell>
        </row>
        <row r="29">
          <cell r="G29">
            <v>159.5</v>
          </cell>
          <cell r="H29">
            <v>2950.75</v>
          </cell>
        </row>
        <row r="29">
          <cell r="L29">
            <v>2</v>
          </cell>
        </row>
        <row r="29">
          <cell r="P29">
            <v>2950.75</v>
          </cell>
        </row>
        <row r="30">
          <cell r="B30" t="str">
            <v>刘润霖</v>
          </cell>
        </row>
        <row r="30">
          <cell r="D30" t="str">
            <v>劳务</v>
          </cell>
          <cell r="E30">
            <v>19.5</v>
          </cell>
        </row>
        <row r="30">
          <cell r="G30">
            <v>192</v>
          </cell>
          <cell r="H30">
            <v>3456</v>
          </cell>
        </row>
        <row r="30">
          <cell r="L30">
            <v>3</v>
          </cell>
        </row>
        <row r="30">
          <cell r="P30">
            <v>3456</v>
          </cell>
        </row>
        <row r="31">
          <cell r="B31" t="str">
            <v>朱希洪</v>
          </cell>
        </row>
        <row r="31">
          <cell r="D31" t="str">
            <v>劳务</v>
          </cell>
          <cell r="E31">
            <v>10</v>
          </cell>
        </row>
        <row r="31">
          <cell r="G31">
            <v>116</v>
          </cell>
          <cell r="H31">
            <v>2088</v>
          </cell>
        </row>
        <row r="31">
          <cell r="P31">
            <v>2088</v>
          </cell>
        </row>
        <row r="32">
          <cell r="D32" t="str">
            <v>劳务</v>
          </cell>
        </row>
        <row r="32">
          <cell r="H32">
            <v>0</v>
          </cell>
        </row>
        <row r="32">
          <cell r="P32">
            <v>0</v>
          </cell>
        </row>
        <row r="33">
          <cell r="D33" t="str">
            <v>劳务</v>
          </cell>
        </row>
        <row r="33">
          <cell r="P33">
            <v>0</v>
          </cell>
        </row>
        <row r="34">
          <cell r="D34" t="str">
            <v>劳务</v>
          </cell>
        </row>
        <row r="34">
          <cell r="P34">
            <v>0</v>
          </cell>
        </row>
        <row r="35">
          <cell r="D35" t="str">
            <v>劳务</v>
          </cell>
        </row>
        <row r="35">
          <cell r="H35">
            <v>0</v>
          </cell>
        </row>
        <row r="35">
          <cell r="P35">
            <v>0</v>
          </cell>
        </row>
        <row r="36">
          <cell r="D36" t="str">
            <v>劳务</v>
          </cell>
        </row>
        <row r="36">
          <cell r="H36">
            <v>0</v>
          </cell>
        </row>
        <row r="36">
          <cell r="P36">
            <v>0</v>
          </cell>
        </row>
        <row r="37">
          <cell r="D37" t="str">
            <v>劳务</v>
          </cell>
        </row>
        <row r="37">
          <cell r="H37">
            <v>0</v>
          </cell>
        </row>
        <row r="37">
          <cell r="P37">
            <v>0</v>
          </cell>
        </row>
        <row r="38">
          <cell r="D38" t="str">
            <v>劳务</v>
          </cell>
        </row>
        <row r="38">
          <cell r="H38">
            <v>0</v>
          </cell>
        </row>
        <row r="38">
          <cell r="P38">
            <v>0</v>
          </cell>
        </row>
        <row r="39">
          <cell r="D39" t="str">
            <v>劳务</v>
          </cell>
        </row>
        <row r="39">
          <cell r="H39">
            <v>0</v>
          </cell>
        </row>
        <row r="39">
          <cell r="P39">
            <v>0</v>
          </cell>
        </row>
        <row r="40">
          <cell r="D40" t="str">
            <v>劳务</v>
          </cell>
        </row>
        <row r="40">
          <cell r="H40">
            <v>0</v>
          </cell>
        </row>
        <row r="40">
          <cell r="P40">
            <v>0</v>
          </cell>
        </row>
        <row r="41">
          <cell r="D41" t="str">
            <v>劳务</v>
          </cell>
        </row>
        <row r="41">
          <cell r="H41">
            <v>0</v>
          </cell>
        </row>
        <row r="41">
          <cell r="P41">
            <v>0</v>
          </cell>
        </row>
        <row r="42">
          <cell r="D42" t="str">
            <v>劳务</v>
          </cell>
        </row>
        <row r="42">
          <cell r="H42">
            <v>0</v>
          </cell>
        </row>
        <row r="42">
          <cell r="P42">
            <v>0</v>
          </cell>
        </row>
        <row r="43">
          <cell r="D43" t="str">
            <v>劳务</v>
          </cell>
        </row>
        <row r="43">
          <cell r="H43">
            <v>0</v>
          </cell>
        </row>
        <row r="43">
          <cell r="P43">
            <v>0</v>
          </cell>
        </row>
        <row r="44">
          <cell r="D44" t="str">
            <v>劳务</v>
          </cell>
        </row>
        <row r="44">
          <cell r="H44">
            <v>0</v>
          </cell>
        </row>
        <row r="44">
          <cell r="P44">
            <v>0</v>
          </cell>
        </row>
        <row r="45">
          <cell r="D45" t="str">
            <v>劳务</v>
          </cell>
        </row>
        <row r="45">
          <cell r="H45">
            <v>0</v>
          </cell>
        </row>
        <row r="45">
          <cell r="P45">
            <v>0</v>
          </cell>
        </row>
        <row r="46">
          <cell r="D46" t="str">
            <v>劳务</v>
          </cell>
        </row>
        <row r="46">
          <cell r="H46">
            <v>0</v>
          </cell>
        </row>
        <row r="46">
          <cell r="P46">
            <v>0</v>
          </cell>
        </row>
        <row r="47">
          <cell r="D47" t="str">
            <v>劳务</v>
          </cell>
        </row>
        <row r="47">
          <cell r="H47">
            <v>0</v>
          </cell>
        </row>
        <row r="47">
          <cell r="P47">
            <v>0</v>
          </cell>
        </row>
        <row r="48">
          <cell r="D48" t="str">
            <v>劳务</v>
          </cell>
        </row>
        <row r="48">
          <cell r="H48">
            <v>0</v>
          </cell>
        </row>
        <row r="48">
          <cell r="P48">
            <v>0</v>
          </cell>
        </row>
        <row r="49">
          <cell r="D49" t="str">
            <v>劳务</v>
          </cell>
        </row>
        <row r="49">
          <cell r="P49">
            <v>0</v>
          </cell>
        </row>
        <row r="50">
          <cell r="D50" t="str">
            <v>劳务</v>
          </cell>
        </row>
        <row r="50">
          <cell r="P50">
            <v>0</v>
          </cell>
        </row>
        <row r="51">
          <cell r="D51" t="str">
            <v>劳务</v>
          </cell>
        </row>
        <row r="51">
          <cell r="P51">
            <v>0</v>
          </cell>
        </row>
        <row r="52">
          <cell r="D52" t="str">
            <v>劳务</v>
          </cell>
        </row>
        <row r="52">
          <cell r="P52">
            <v>0</v>
          </cell>
        </row>
        <row r="53">
          <cell r="D53" t="str">
            <v>劳务</v>
          </cell>
        </row>
        <row r="53">
          <cell r="P53">
            <v>0</v>
          </cell>
        </row>
        <row r="54">
          <cell r="D54" t="str">
            <v>劳务</v>
          </cell>
        </row>
        <row r="54">
          <cell r="P54">
            <v>0</v>
          </cell>
        </row>
        <row r="55">
          <cell r="D55" t="str">
            <v>劳务</v>
          </cell>
        </row>
        <row r="55">
          <cell r="P55">
            <v>0</v>
          </cell>
        </row>
        <row r="56">
          <cell r="D56" t="str">
            <v>劳务</v>
          </cell>
        </row>
        <row r="56">
          <cell r="P56">
            <v>0</v>
          </cell>
        </row>
        <row r="57">
          <cell r="D57" t="str">
            <v>劳务</v>
          </cell>
        </row>
        <row r="57">
          <cell r="P57">
            <v>0</v>
          </cell>
        </row>
        <row r="58">
          <cell r="D58" t="str">
            <v>劳务</v>
          </cell>
        </row>
        <row r="58">
          <cell r="P58">
            <v>0</v>
          </cell>
        </row>
        <row r="59">
          <cell r="D59" t="str">
            <v>劳务</v>
          </cell>
        </row>
        <row r="59">
          <cell r="P59">
            <v>0</v>
          </cell>
        </row>
        <row r="60">
          <cell r="D60" t="str">
            <v>劳务</v>
          </cell>
        </row>
        <row r="60">
          <cell r="P60">
            <v>0</v>
          </cell>
        </row>
        <row r="61">
          <cell r="D61" t="str">
            <v>劳务</v>
          </cell>
        </row>
        <row r="61">
          <cell r="P61">
            <v>0</v>
          </cell>
        </row>
        <row r="62">
          <cell r="D62" t="str">
            <v>劳务</v>
          </cell>
        </row>
        <row r="62">
          <cell r="P62">
            <v>0</v>
          </cell>
        </row>
        <row r="63">
          <cell r="D63" t="str">
            <v>劳务</v>
          </cell>
        </row>
        <row r="63">
          <cell r="P63">
            <v>0</v>
          </cell>
        </row>
        <row r="64">
          <cell r="D64" t="str">
            <v>劳务</v>
          </cell>
        </row>
        <row r="64">
          <cell r="P64">
            <v>0</v>
          </cell>
        </row>
        <row r="65">
          <cell r="D65" t="str">
            <v>劳务</v>
          </cell>
        </row>
        <row r="65">
          <cell r="P65">
            <v>0</v>
          </cell>
        </row>
        <row r="66">
          <cell r="D66" t="str">
            <v>劳务</v>
          </cell>
        </row>
        <row r="66">
          <cell r="P66">
            <v>0</v>
          </cell>
        </row>
        <row r="67">
          <cell r="D67" t="str">
            <v>劳务</v>
          </cell>
        </row>
        <row r="67">
          <cell r="P67">
            <v>0</v>
          </cell>
        </row>
        <row r="68">
          <cell r="D68" t="str">
            <v>劳务</v>
          </cell>
        </row>
        <row r="68">
          <cell r="P68">
            <v>0</v>
          </cell>
        </row>
        <row r="69">
          <cell r="D69" t="str">
            <v>劳务</v>
          </cell>
        </row>
        <row r="69">
          <cell r="P69">
            <v>0</v>
          </cell>
        </row>
        <row r="70">
          <cell r="D70" t="str">
            <v>劳务</v>
          </cell>
        </row>
        <row r="70">
          <cell r="P70">
            <v>0</v>
          </cell>
        </row>
        <row r="71">
          <cell r="D71" t="str">
            <v>劳务</v>
          </cell>
        </row>
        <row r="71">
          <cell r="P71">
            <v>0</v>
          </cell>
        </row>
        <row r="72">
          <cell r="D72" t="str">
            <v>劳务</v>
          </cell>
        </row>
        <row r="72">
          <cell r="P72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岗位编制"/>
      <sheetName val="数据源"/>
      <sheetName val="人力成本预算"/>
      <sheetName val="员工查询"/>
      <sheetName val="后勤管理"/>
      <sheetName val="一线生产"/>
      <sheetName val="人力资源分析报表"/>
      <sheetName val="后勤异动"/>
      <sheetName val="一线异动"/>
      <sheetName val="续签合同提醒"/>
      <sheetName val="人力费用科目"/>
      <sheetName val="核心人员名单"/>
      <sheetName val="360测评关系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姓名</v>
          </cell>
          <cell r="D2" t="str">
            <v>部门</v>
          </cell>
          <cell r="E2" t="str">
            <v>岗位</v>
          </cell>
          <cell r="F2" t="str">
            <v>联系电话</v>
          </cell>
          <cell r="G2" t="str">
            <v>民族</v>
          </cell>
          <cell r="H2" t="str">
            <v>婚姻状况</v>
          </cell>
          <cell r="I2" t="str">
            <v>户口性质</v>
          </cell>
          <cell r="J2" t="str">
            <v>身份证号</v>
          </cell>
          <cell r="K2" t="str">
            <v>检测</v>
          </cell>
          <cell r="L2" t="str">
            <v>性别</v>
          </cell>
          <cell r="M2" t="str">
            <v>出生年月</v>
          </cell>
          <cell r="N2" t="str">
            <v>年龄</v>
          </cell>
          <cell r="O2" t="str">
            <v>入职时间</v>
          </cell>
        </row>
        <row r="3">
          <cell r="C3" t="str">
            <v>古帅</v>
          </cell>
          <cell r="D3" t="str">
            <v>制造管理部-喷涂车间</v>
          </cell>
          <cell r="E3" t="str">
            <v>班组长</v>
          </cell>
          <cell r="F3" t="str">
            <v>15188687616</v>
          </cell>
          <cell r="G3" t="str">
            <v>汉</v>
          </cell>
          <cell r="H3" t="str">
            <v>未婚</v>
          </cell>
          <cell r="I3" t="str">
            <v>农业</v>
          </cell>
          <cell r="J3" t="str">
            <v>130626199101032615</v>
          </cell>
          <cell r="K3" t="str">
            <v>√</v>
          </cell>
          <cell r="L3" t="str">
            <v>男</v>
          </cell>
          <cell r="M3" t="str">
            <v>1991-01-03</v>
          </cell>
          <cell r="N3">
            <v>30</v>
          </cell>
          <cell r="O3">
            <v>42107</v>
          </cell>
        </row>
        <row r="4">
          <cell r="C4" t="str">
            <v>李泉林</v>
          </cell>
          <cell r="D4" t="str">
            <v>制造管理部-喷涂车间</v>
          </cell>
          <cell r="E4" t="str">
            <v>喷涂技师</v>
          </cell>
          <cell r="F4" t="str">
            <v>18722670567</v>
          </cell>
          <cell r="G4" t="str">
            <v>汉</v>
          </cell>
          <cell r="H4" t="str">
            <v>已婚</v>
          </cell>
          <cell r="I4" t="str">
            <v>农业</v>
          </cell>
          <cell r="J4" t="str">
            <v>37232419780708321X</v>
          </cell>
          <cell r="K4" t="str">
            <v>√</v>
          </cell>
          <cell r="L4" t="str">
            <v>男</v>
          </cell>
          <cell r="M4" t="str">
            <v>1978-07-08</v>
          </cell>
          <cell r="N4">
            <v>43</v>
          </cell>
          <cell r="O4">
            <v>43706</v>
          </cell>
        </row>
        <row r="5">
          <cell r="C5" t="str">
            <v>王冠文</v>
          </cell>
          <cell r="D5" t="str">
            <v>制造管理部-喷涂车间</v>
          </cell>
          <cell r="E5" t="str">
            <v>点磨</v>
          </cell>
          <cell r="F5">
            <v>15720308333</v>
          </cell>
          <cell r="G5" t="str">
            <v>汉</v>
          </cell>
          <cell r="H5" t="str">
            <v>未婚</v>
          </cell>
          <cell r="I5" t="str">
            <v>农业</v>
          </cell>
          <cell r="J5" t="str">
            <v>130983199611302818</v>
          </cell>
          <cell r="K5" t="str">
            <v>√</v>
          </cell>
          <cell r="L5" t="str">
            <v>男</v>
          </cell>
          <cell r="M5" t="str">
            <v>1996-11-30</v>
          </cell>
          <cell r="N5">
            <v>24</v>
          </cell>
          <cell r="O5">
            <v>43200</v>
          </cell>
        </row>
        <row r="6">
          <cell r="C6" t="str">
            <v>王朋</v>
          </cell>
          <cell r="D6" t="str">
            <v>制造管理部-喷涂车间</v>
          </cell>
          <cell r="E6" t="str">
            <v>点漆</v>
          </cell>
          <cell r="F6">
            <v>17333739696</v>
          </cell>
          <cell r="G6" t="str">
            <v>汉</v>
          </cell>
          <cell r="H6" t="str">
            <v>已婚</v>
          </cell>
          <cell r="I6" t="str">
            <v>农业</v>
          </cell>
          <cell r="J6" t="str">
            <v>130983199403201617</v>
          </cell>
          <cell r="K6" t="str">
            <v>√</v>
          </cell>
          <cell r="L6" t="str">
            <v>男</v>
          </cell>
          <cell r="M6" t="str">
            <v>1994-03-20</v>
          </cell>
          <cell r="N6">
            <v>27</v>
          </cell>
          <cell r="O6">
            <v>43200</v>
          </cell>
        </row>
        <row r="7">
          <cell r="C7" t="str">
            <v>滕红玲</v>
          </cell>
          <cell r="D7" t="str">
            <v>制造管理部-喷涂车间</v>
          </cell>
          <cell r="E7" t="str">
            <v>复检</v>
          </cell>
          <cell r="F7">
            <v>13315728803</v>
          </cell>
          <cell r="G7" t="str">
            <v>汉</v>
          </cell>
          <cell r="H7" t="str">
            <v>已婚</v>
          </cell>
          <cell r="I7" t="str">
            <v>农业</v>
          </cell>
          <cell r="J7" t="str">
            <v>132930197910072426</v>
          </cell>
          <cell r="K7" t="str">
            <v>√</v>
          </cell>
          <cell r="L7" t="str">
            <v>女</v>
          </cell>
          <cell r="M7" t="str">
            <v>1979-10-07</v>
          </cell>
          <cell r="N7">
            <v>41</v>
          </cell>
          <cell r="O7">
            <v>43200</v>
          </cell>
        </row>
        <row r="8">
          <cell r="C8" t="str">
            <v>刘洪荣</v>
          </cell>
          <cell r="D8" t="str">
            <v>制造管理部-喷涂车间</v>
          </cell>
          <cell r="E8" t="str">
            <v>包装</v>
          </cell>
          <cell r="F8" t="str">
            <v>18713728928</v>
          </cell>
          <cell r="G8" t="str">
            <v>汉</v>
          </cell>
          <cell r="H8" t="str">
            <v>已婚</v>
          </cell>
          <cell r="I8" t="str">
            <v>农业</v>
          </cell>
          <cell r="J8" t="str">
            <v>132930197704042445</v>
          </cell>
          <cell r="K8" t="str">
            <v>√</v>
          </cell>
          <cell r="L8" t="str">
            <v>女</v>
          </cell>
          <cell r="M8" t="str">
            <v>1977-04-04</v>
          </cell>
          <cell r="N8">
            <v>44</v>
          </cell>
          <cell r="O8">
            <v>43701</v>
          </cell>
        </row>
        <row r="9">
          <cell r="C9" t="str">
            <v>卢静</v>
          </cell>
          <cell r="D9" t="str">
            <v>制造管理部-喷涂车间</v>
          </cell>
          <cell r="E9" t="str">
            <v>擦拭</v>
          </cell>
          <cell r="F9" t="str">
            <v>18732722488</v>
          </cell>
          <cell r="G9" t="str">
            <v>汉</v>
          </cell>
        </row>
        <row r="9">
          <cell r="J9" t="str">
            <v>132929197608121527</v>
          </cell>
          <cell r="K9" t="str">
            <v>√</v>
          </cell>
          <cell r="L9" t="str">
            <v>女</v>
          </cell>
          <cell r="M9" t="str">
            <v>1976-08-12</v>
          </cell>
          <cell r="N9">
            <v>44</v>
          </cell>
          <cell r="O9">
            <v>43637</v>
          </cell>
        </row>
        <row r="10">
          <cell r="C10" t="str">
            <v>张立芹</v>
          </cell>
          <cell r="D10" t="str">
            <v>制造管理部-喷涂车间</v>
          </cell>
          <cell r="E10" t="str">
            <v>打磨</v>
          </cell>
          <cell r="F10" t="str">
            <v>15131777964</v>
          </cell>
          <cell r="G10" t="str">
            <v>汉</v>
          </cell>
        </row>
        <row r="10">
          <cell r="J10" t="str">
            <v>13292919750115402X</v>
          </cell>
          <cell r="K10" t="str">
            <v>√</v>
          </cell>
          <cell r="L10" t="str">
            <v>女</v>
          </cell>
          <cell r="M10" t="str">
            <v>1975-01-15</v>
          </cell>
          <cell r="N10">
            <v>46</v>
          </cell>
          <cell r="O10">
            <v>43641</v>
          </cell>
        </row>
        <row r="11">
          <cell r="C11" t="str">
            <v>张俊平</v>
          </cell>
          <cell r="D11" t="str">
            <v>制造管理部-喷涂车间</v>
          </cell>
          <cell r="E11" t="str">
            <v>擦拭</v>
          </cell>
          <cell r="F11" t="str">
            <v>15230730087</v>
          </cell>
          <cell r="G11" t="str">
            <v>汉</v>
          </cell>
        </row>
        <row r="11">
          <cell r="J11" t="str">
            <v>13293419770711522X</v>
          </cell>
          <cell r="K11" t="str">
            <v>√</v>
          </cell>
          <cell r="L11" t="str">
            <v>女</v>
          </cell>
          <cell r="M11" t="str">
            <v>1977-07-11</v>
          </cell>
          <cell r="N11">
            <v>44</v>
          </cell>
          <cell r="O11">
            <v>43720</v>
          </cell>
        </row>
        <row r="12">
          <cell r="C12" t="str">
            <v>田淑娟</v>
          </cell>
          <cell r="D12" t="str">
            <v>制造管理部-喷涂车间</v>
          </cell>
          <cell r="E12" t="str">
            <v>上挂</v>
          </cell>
          <cell r="F12" t="str">
            <v>18713080345</v>
          </cell>
          <cell r="G12" t="str">
            <v>汉</v>
          </cell>
        </row>
        <row r="12">
          <cell r="J12" t="str">
            <v>130925198708056424</v>
          </cell>
          <cell r="K12" t="str">
            <v>√</v>
          </cell>
          <cell r="L12" t="str">
            <v>女</v>
          </cell>
          <cell r="M12" t="str">
            <v>1987-08-05</v>
          </cell>
          <cell r="N12">
            <v>33</v>
          </cell>
          <cell r="O12">
            <v>43720</v>
          </cell>
        </row>
        <row r="13">
          <cell r="C13" t="str">
            <v>杨琴丽</v>
          </cell>
          <cell r="D13" t="str">
            <v>制造管理部-喷涂车间</v>
          </cell>
          <cell r="E13" t="str">
            <v>打磨</v>
          </cell>
          <cell r="F13" t="str">
            <v>18231726182</v>
          </cell>
          <cell r="G13" t="str">
            <v>汉</v>
          </cell>
        </row>
        <row r="13">
          <cell r="J13" t="str">
            <v>13292919760418132X</v>
          </cell>
          <cell r="K13" t="str">
            <v>√</v>
          </cell>
          <cell r="L13" t="str">
            <v>女</v>
          </cell>
          <cell r="M13" t="str">
            <v>1976-04-18</v>
          </cell>
          <cell r="N13">
            <v>45</v>
          </cell>
          <cell r="O13">
            <v>43720</v>
          </cell>
        </row>
        <row r="14">
          <cell r="C14" t="str">
            <v>刘双</v>
          </cell>
          <cell r="D14" t="str">
            <v>制造管理部-喷涂车间</v>
          </cell>
          <cell r="E14" t="str">
            <v>复检</v>
          </cell>
          <cell r="F14" t="str">
            <v>18632786283</v>
          </cell>
          <cell r="G14" t="str">
            <v>汉</v>
          </cell>
        </row>
        <row r="14">
          <cell r="J14" t="str">
            <v>130983199108161122</v>
          </cell>
          <cell r="K14" t="str">
            <v>√</v>
          </cell>
          <cell r="L14" t="str">
            <v>女</v>
          </cell>
          <cell r="M14" t="str">
            <v>1991-08-16</v>
          </cell>
          <cell r="N14">
            <v>29</v>
          </cell>
          <cell r="O14">
            <v>43885</v>
          </cell>
        </row>
        <row r="15">
          <cell r="C15" t="str">
            <v>张伟1</v>
          </cell>
          <cell r="D15" t="str">
            <v>制造管理部-喷涂车间</v>
          </cell>
          <cell r="E15" t="str">
            <v>初检</v>
          </cell>
          <cell r="F15" t="str">
            <v>13730581148</v>
          </cell>
          <cell r="G15" t="str">
            <v>汉</v>
          </cell>
        </row>
        <row r="15">
          <cell r="J15" t="str">
            <v>132931197704133327</v>
          </cell>
          <cell r="K15" t="str">
            <v>√</v>
          </cell>
          <cell r="L15" t="str">
            <v>女</v>
          </cell>
          <cell r="M15" t="str">
            <v>1977-04-13</v>
          </cell>
          <cell r="N15">
            <v>44</v>
          </cell>
          <cell r="O15">
            <v>43886</v>
          </cell>
        </row>
        <row r="16">
          <cell r="C16" t="str">
            <v>赵梅煜</v>
          </cell>
          <cell r="D16" t="str">
            <v>制造管理部-喷涂车间</v>
          </cell>
          <cell r="E16" t="str">
            <v>打磨</v>
          </cell>
          <cell r="F16" t="str">
            <v>15733771732</v>
          </cell>
          <cell r="G16" t="str">
            <v>汉</v>
          </cell>
        </row>
        <row r="16">
          <cell r="J16" t="str">
            <v>130983199711110362</v>
          </cell>
          <cell r="K16" t="str">
            <v>√</v>
          </cell>
          <cell r="L16" t="str">
            <v>女</v>
          </cell>
          <cell r="M16" t="str">
            <v>1997-11-11</v>
          </cell>
          <cell r="N16">
            <v>23</v>
          </cell>
          <cell r="O16">
            <v>44123</v>
          </cell>
        </row>
        <row r="17">
          <cell r="C17" t="str">
            <v>杨宝亮</v>
          </cell>
          <cell r="D17" t="str">
            <v>制造管理部-注塑车间</v>
          </cell>
          <cell r="E17" t="str">
            <v>班组长</v>
          </cell>
          <cell r="F17" t="str">
            <v>18730782976</v>
          </cell>
          <cell r="G17" t="str">
            <v>汉</v>
          </cell>
          <cell r="H17" t="str">
            <v>已婚</v>
          </cell>
          <cell r="I17" t="str">
            <v>农业</v>
          </cell>
          <cell r="J17" t="str">
            <v>132934198205293514</v>
          </cell>
          <cell r="K17" t="str">
            <v>√</v>
          </cell>
          <cell r="L17" t="str">
            <v>男</v>
          </cell>
          <cell r="M17" t="str">
            <v>1982-05-29</v>
          </cell>
          <cell r="N17">
            <v>39</v>
          </cell>
          <cell r="O17">
            <v>43264</v>
          </cell>
        </row>
        <row r="18">
          <cell r="C18" t="str">
            <v>刘宝臣</v>
          </cell>
          <cell r="D18" t="str">
            <v>制造管理部-注塑车间</v>
          </cell>
          <cell r="E18" t="str">
            <v>班组长</v>
          </cell>
          <cell r="F18" t="str">
            <v>18331761409</v>
          </cell>
          <cell r="G18" t="str">
            <v>汉</v>
          </cell>
          <cell r="H18" t="str">
            <v>未婚</v>
          </cell>
          <cell r="I18" t="str">
            <v>农业</v>
          </cell>
          <cell r="J18" t="str">
            <v>130924199905103216</v>
          </cell>
          <cell r="K18" t="str">
            <v>√</v>
          </cell>
          <cell r="L18" t="str">
            <v>男</v>
          </cell>
          <cell r="M18" t="str">
            <v>1999-05-10</v>
          </cell>
          <cell r="N18">
            <v>22</v>
          </cell>
          <cell r="O18">
            <v>43285</v>
          </cell>
        </row>
        <row r="19">
          <cell r="C19" t="str">
            <v>王保田</v>
          </cell>
          <cell r="D19" t="str">
            <v>制造管理部-注塑车间</v>
          </cell>
          <cell r="E19" t="str">
            <v>粉料工</v>
          </cell>
          <cell r="F19" t="str">
            <v>18265788915</v>
          </cell>
          <cell r="G19" t="str">
            <v>汉</v>
          </cell>
        </row>
        <row r="19">
          <cell r="J19" t="str">
            <v>372324196304043211</v>
          </cell>
          <cell r="K19" t="str">
            <v>√</v>
          </cell>
          <cell r="L19" t="str">
            <v>男</v>
          </cell>
          <cell r="M19" t="str">
            <v>1963-04-04</v>
          </cell>
          <cell r="N19">
            <v>58</v>
          </cell>
          <cell r="O19">
            <v>43737</v>
          </cell>
        </row>
        <row r="20">
          <cell r="C20" t="str">
            <v>褚文吉</v>
          </cell>
          <cell r="D20" t="str">
            <v>制造管理部-注塑车间</v>
          </cell>
          <cell r="E20" t="str">
            <v>模具维修</v>
          </cell>
          <cell r="F20">
            <v>15033179991</v>
          </cell>
          <cell r="G20" t="str">
            <v>汉</v>
          </cell>
          <cell r="H20" t="str">
            <v>已婚</v>
          </cell>
          <cell r="I20" t="str">
            <v>农业</v>
          </cell>
          <cell r="J20" t="str">
            <v>130983198503111817</v>
          </cell>
          <cell r="K20" t="str">
            <v>√</v>
          </cell>
          <cell r="L20" t="str">
            <v>男</v>
          </cell>
          <cell r="M20" t="str">
            <v>1985-03-11</v>
          </cell>
          <cell r="N20">
            <v>36</v>
          </cell>
          <cell r="O20">
            <v>43168</v>
          </cell>
        </row>
        <row r="21">
          <cell r="C21" t="str">
            <v>张博赟</v>
          </cell>
          <cell r="D21" t="str">
            <v>制造管理部-注塑车间</v>
          </cell>
          <cell r="E21" t="str">
            <v>调机员</v>
          </cell>
          <cell r="F21" t="str">
            <v>15612750023</v>
          </cell>
          <cell r="G21" t="str">
            <v>汉</v>
          </cell>
          <cell r="H21" t="str">
            <v>已婚</v>
          </cell>
          <cell r="I21" t="str">
            <v>农业</v>
          </cell>
          <cell r="J21" t="str">
            <v>130983199409292214</v>
          </cell>
          <cell r="K21" t="str">
            <v>√</v>
          </cell>
          <cell r="L21" t="str">
            <v>男</v>
          </cell>
          <cell r="M21" t="str">
            <v>1994-09-29</v>
          </cell>
          <cell r="N21">
            <v>26</v>
          </cell>
          <cell r="O21">
            <v>42905</v>
          </cell>
        </row>
        <row r="22">
          <cell r="C22" t="str">
            <v>胡占伟</v>
          </cell>
          <cell r="D22" t="str">
            <v>制造管理部-注塑车间</v>
          </cell>
          <cell r="E22" t="str">
            <v>质检员</v>
          </cell>
          <cell r="F22" t="str">
            <v>15720382811</v>
          </cell>
          <cell r="G22" t="str">
            <v>汉</v>
          </cell>
          <cell r="H22" t="str">
            <v>未婚</v>
          </cell>
          <cell r="I22" t="str">
            <v>农业</v>
          </cell>
          <cell r="J22" t="str">
            <v>13293019940201371X</v>
          </cell>
          <cell r="K22" t="str">
            <v>√</v>
          </cell>
          <cell r="L22" t="str">
            <v>男</v>
          </cell>
          <cell r="M22" t="str">
            <v>1994-02-01</v>
          </cell>
          <cell r="N22">
            <v>27</v>
          </cell>
          <cell r="O22">
            <v>43179</v>
          </cell>
        </row>
        <row r="23">
          <cell r="C23" t="str">
            <v>刘贺</v>
          </cell>
          <cell r="D23" t="str">
            <v>制造管理部-注塑车间</v>
          </cell>
          <cell r="E23" t="str">
            <v>入库工</v>
          </cell>
          <cell r="F23" t="str">
            <v>15932734682</v>
          </cell>
          <cell r="G23" t="str">
            <v>汉</v>
          </cell>
          <cell r="H23" t="str">
            <v>已婚</v>
          </cell>
          <cell r="I23" t="str">
            <v>农业</v>
          </cell>
          <cell r="J23" t="str">
            <v>220821198701024826</v>
          </cell>
          <cell r="K23" t="str">
            <v>√</v>
          </cell>
          <cell r="L23" t="str">
            <v>女</v>
          </cell>
          <cell r="M23" t="str">
            <v>1987-01-02</v>
          </cell>
          <cell r="N23">
            <v>34</v>
          </cell>
          <cell r="O23">
            <v>44147</v>
          </cell>
        </row>
        <row r="24">
          <cell r="C24" t="str">
            <v>高建芳</v>
          </cell>
          <cell r="D24" t="str">
            <v>制造管理部-注塑车间</v>
          </cell>
          <cell r="E24" t="str">
            <v>注塑工</v>
          </cell>
          <cell r="F24" t="str">
            <v>13663279973</v>
          </cell>
          <cell r="G24" t="str">
            <v>汉</v>
          </cell>
          <cell r="H24" t="str">
            <v>已婚</v>
          </cell>
          <cell r="I24" t="str">
            <v>农业</v>
          </cell>
          <cell r="J24" t="str">
            <v>130924198011184227</v>
          </cell>
          <cell r="K24" t="str">
            <v>√</v>
          </cell>
          <cell r="L24" t="str">
            <v>女</v>
          </cell>
          <cell r="M24" t="str">
            <v>1980-11-18</v>
          </cell>
          <cell r="N24">
            <v>40</v>
          </cell>
          <cell r="O24">
            <v>44252</v>
          </cell>
        </row>
        <row r="25">
          <cell r="C25" t="str">
            <v>张猛</v>
          </cell>
          <cell r="D25" t="str">
            <v>制造管理部-组装车间</v>
          </cell>
          <cell r="E25" t="str">
            <v>补盲线打螺丝</v>
          </cell>
          <cell r="F25" t="str">
            <v>18731785737</v>
          </cell>
          <cell r="G25" t="str">
            <v>汉</v>
          </cell>
          <cell r="H25" t="str">
            <v>未婚</v>
          </cell>
          <cell r="I25" t="str">
            <v>农业</v>
          </cell>
          <cell r="J25" t="str">
            <v>130983199810300516</v>
          </cell>
          <cell r="K25" t="str">
            <v>√</v>
          </cell>
          <cell r="L25" t="str">
            <v>男</v>
          </cell>
          <cell r="M25" t="str">
            <v>1998-10-30</v>
          </cell>
          <cell r="N25">
            <v>22</v>
          </cell>
          <cell r="O25">
            <v>41613</v>
          </cell>
        </row>
        <row r="26">
          <cell r="C26" t="str">
            <v>曹延祥</v>
          </cell>
          <cell r="D26" t="str">
            <v>制造管理部-组装车间</v>
          </cell>
          <cell r="E26" t="str">
            <v>补盲线打包</v>
          </cell>
          <cell r="F26" t="str">
            <v>13483825743</v>
          </cell>
          <cell r="G26" t="str">
            <v>汉</v>
          </cell>
          <cell r="H26" t="str">
            <v>已婚</v>
          </cell>
          <cell r="I26" t="str">
            <v>农业</v>
          </cell>
          <cell r="J26" t="str">
            <v>132930197510085535</v>
          </cell>
          <cell r="K26" t="str">
            <v>√</v>
          </cell>
          <cell r="L26" t="str">
            <v>男</v>
          </cell>
          <cell r="M26" t="str">
            <v>1975-10-08</v>
          </cell>
          <cell r="N26">
            <v>45</v>
          </cell>
          <cell r="O26">
            <v>42780</v>
          </cell>
        </row>
        <row r="27">
          <cell r="C27" t="str">
            <v>李勇</v>
          </cell>
          <cell r="D27" t="str">
            <v>制造管理部-组装车间</v>
          </cell>
          <cell r="E27" t="str">
            <v>重卡线压镜杆</v>
          </cell>
          <cell r="F27" t="str">
            <v>15532797959</v>
          </cell>
          <cell r="G27" t="str">
            <v>汉</v>
          </cell>
          <cell r="H27" t="str">
            <v>未婚</v>
          </cell>
          <cell r="I27" t="str">
            <v>农业</v>
          </cell>
          <cell r="J27" t="str">
            <v>130930199703143911</v>
          </cell>
          <cell r="K27" t="str">
            <v>√</v>
          </cell>
          <cell r="L27" t="str">
            <v>男</v>
          </cell>
          <cell r="M27" t="str">
            <v>1997-03-14</v>
          </cell>
          <cell r="N27">
            <v>24</v>
          </cell>
          <cell r="O27">
            <v>43729</v>
          </cell>
        </row>
        <row r="28">
          <cell r="C28" t="str">
            <v>许龙涛</v>
          </cell>
          <cell r="D28" t="str">
            <v>制造管理部-组装车间</v>
          </cell>
          <cell r="E28" t="str">
            <v>重卡线打螺丝</v>
          </cell>
          <cell r="F28" t="str">
            <v>17632000712</v>
          </cell>
          <cell r="G28" t="str">
            <v>汉</v>
          </cell>
          <cell r="H28" t="str">
            <v>未婚</v>
          </cell>
          <cell r="I28" t="str">
            <v>农业</v>
          </cell>
          <cell r="J28" t="str">
            <v>130930200004123319</v>
          </cell>
          <cell r="K28" t="str">
            <v>√</v>
          </cell>
          <cell r="L28" t="str">
            <v>男</v>
          </cell>
          <cell r="M28" t="str">
            <v>2000-04-12</v>
          </cell>
          <cell r="N28">
            <v>21</v>
          </cell>
          <cell r="O28">
            <v>43729</v>
          </cell>
        </row>
        <row r="29">
          <cell r="C29" t="str">
            <v>董广新</v>
          </cell>
          <cell r="D29" t="str">
            <v>制造管理部-组装车间</v>
          </cell>
          <cell r="E29" t="str">
            <v>重卡线打螺丝</v>
          </cell>
          <cell r="F29" t="str">
            <v>15533760172</v>
          </cell>
          <cell r="G29" t="str">
            <v>汉</v>
          </cell>
          <cell r="H29" t="str">
            <v>未婚</v>
          </cell>
          <cell r="I29" t="str">
            <v>农业</v>
          </cell>
          <cell r="J29" t="str">
            <v>130983199604133016</v>
          </cell>
          <cell r="K29" t="str">
            <v>√</v>
          </cell>
          <cell r="L29" t="str">
            <v>男</v>
          </cell>
          <cell r="M29" t="str">
            <v>1996-04-13</v>
          </cell>
          <cell r="N29">
            <v>25</v>
          </cell>
          <cell r="O29">
            <v>43885</v>
          </cell>
        </row>
        <row r="30">
          <cell r="C30" t="str">
            <v>李冲冲</v>
          </cell>
          <cell r="D30" t="str">
            <v>制造管理部-组装车间</v>
          </cell>
          <cell r="E30" t="str">
            <v>重卡线打螺丝</v>
          </cell>
          <cell r="F30" t="str">
            <v>15533705501</v>
          </cell>
          <cell r="G30" t="str">
            <v>汉</v>
          </cell>
          <cell r="H30" t="str">
            <v>已婚</v>
          </cell>
          <cell r="I30" t="str">
            <v>农业</v>
          </cell>
          <cell r="J30" t="str">
            <v>13098319930310537X</v>
          </cell>
          <cell r="K30" t="str">
            <v>√</v>
          </cell>
          <cell r="L30" t="str">
            <v>男</v>
          </cell>
          <cell r="M30" t="str">
            <v>1993-03-10</v>
          </cell>
          <cell r="N30">
            <v>28</v>
          </cell>
          <cell r="O30">
            <v>44066</v>
          </cell>
        </row>
        <row r="31">
          <cell r="C31" t="str">
            <v>李跃茹</v>
          </cell>
          <cell r="D31" t="str">
            <v>制造管理部-组装车间</v>
          </cell>
          <cell r="E31" t="str">
            <v>乘用车打螺丝</v>
          </cell>
          <cell r="F31" t="str">
            <v>15130728009</v>
          </cell>
          <cell r="G31" t="str">
            <v>汉</v>
          </cell>
          <cell r="H31" t="str">
            <v>已婚</v>
          </cell>
          <cell r="I31" t="str">
            <v>农业</v>
          </cell>
          <cell r="J31" t="str">
            <v>132930198206270722</v>
          </cell>
          <cell r="K31" t="str">
            <v>√</v>
          </cell>
          <cell r="L31" t="str">
            <v>女</v>
          </cell>
          <cell r="M31" t="str">
            <v>1982-06-27</v>
          </cell>
          <cell r="N31">
            <v>39</v>
          </cell>
          <cell r="O31">
            <v>42478</v>
          </cell>
        </row>
        <row r="32">
          <cell r="C32" t="str">
            <v>孙桂平</v>
          </cell>
          <cell r="D32" t="str">
            <v>制造管理部-组装车间</v>
          </cell>
          <cell r="E32" t="str">
            <v>乘用车焊接转向灯</v>
          </cell>
          <cell r="F32" t="str">
            <v>18232732987</v>
          </cell>
          <cell r="G32" t="str">
            <v>汉</v>
          </cell>
          <cell r="H32" t="str">
            <v>已婚</v>
          </cell>
          <cell r="I32" t="str">
            <v>农业</v>
          </cell>
          <cell r="J32" t="str">
            <v>130983198402051421</v>
          </cell>
          <cell r="K32" t="str">
            <v>√</v>
          </cell>
          <cell r="L32" t="str">
            <v>女</v>
          </cell>
          <cell r="M32" t="str">
            <v>1984-02-05</v>
          </cell>
          <cell r="N32">
            <v>37</v>
          </cell>
          <cell r="O32">
            <v>42430</v>
          </cell>
        </row>
        <row r="33">
          <cell r="C33" t="str">
            <v>刘二平</v>
          </cell>
          <cell r="D33" t="str">
            <v>制造管理部-组装车间</v>
          </cell>
          <cell r="E33" t="str">
            <v>乘用车检测</v>
          </cell>
          <cell r="F33" t="str">
            <v>18730757490</v>
          </cell>
          <cell r="G33" t="str">
            <v>汉</v>
          </cell>
          <cell r="H33" t="str">
            <v>已婚</v>
          </cell>
          <cell r="I33" t="str">
            <v>农业</v>
          </cell>
          <cell r="J33" t="str">
            <v>130983198401251421</v>
          </cell>
          <cell r="K33" t="str">
            <v>√</v>
          </cell>
          <cell r="L33" t="str">
            <v>女</v>
          </cell>
          <cell r="M33" t="str">
            <v>1984-01-25</v>
          </cell>
          <cell r="N33">
            <v>37</v>
          </cell>
          <cell r="O33">
            <v>42770</v>
          </cell>
        </row>
        <row r="34">
          <cell r="C34" t="str">
            <v>高换清</v>
          </cell>
          <cell r="D34" t="str">
            <v>制造管理部-组装车间</v>
          </cell>
          <cell r="E34" t="str">
            <v>前工序检验 打螺丝</v>
          </cell>
          <cell r="F34" t="str">
            <v>18233777983</v>
          </cell>
          <cell r="G34" t="str">
            <v>汉</v>
          </cell>
          <cell r="H34" t="str">
            <v>已婚</v>
          </cell>
          <cell r="I34" t="str">
            <v>农业</v>
          </cell>
          <cell r="J34" t="str">
            <v>130930198801133923</v>
          </cell>
          <cell r="K34" t="str">
            <v>√</v>
          </cell>
          <cell r="L34" t="str">
            <v>女</v>
          </cell>
          <cell r="M34" t="str">
            <v>1988-01-13</v>
          </cell>
          <cell r="N34">
            <v>33</v>
          </cell>
          <cell r="O34">
            <v>42770</v>
          </cell>
        </row>
        <row r="35">
          <cell r="C35" t="str">
            <v>刘海凤</v>
          </cell>
          <cell r="D35" t="str">
            <v>制造管理部-组装车间</v>
          </cell>
          <cell r="E35" t="str">
            <v>乘用车打螺丝</v>
          </cell>
          <cell r="F35">
            <v>15030718600</v>
          </cell>
          <cell r="G35" t="str">
            <v>汉</v>
          </cell>
          <cell r="H35" t="str">
            <v>已婚</v>
          </cell>
          <cell r="I35" t="str">
            <v>农业</v>
          </cell>
          <cell r="J35" t="str">
            <v>132930197710082240</v>
          </cell>
          <cell r="K35" t="str">
            <v>√</v>
          </cell>
          <cell r="L35" t="str">
            <v>女</v>
          </cell>
          <cell r="M35" t="str">
            <v>1977-10-08</v>
          </cell>
          <cell r="N35">
            <v>43</v>
          </cell>
          <cell r="O35">
            <v>39500</v>
          </cell>
        </row>
        <row r="36">
          <cell r="C36" t="str">
            <v>张静</v>
          </cell>
          <cell r="D36" t="str">
            <v>制造管理部-组装车间</v>
          </cell>
          <cell r="E36" t="str">
            <v>乘用车打螺丝</v>
          </cell>
          <cell r="F36">
            <v>15931713949</v>
          </cell>
          <cell r="G36" t="str">
            <v>汉</v>
          </cell>
          <cell r="H36" t="str">
            <v>已婚</v>
          </cell>
          <cell r="I36" t="str">
            <v>农业</v>
          </cell>
          <cell r="J36" t="str">
            <v>132930198111021627</v>
          </cell>
          <cell r="K36" t="str">
            <v>√</v>
          </cell>
          <cell r="L36" t="str">
            <v>女</v>
          </cell>
          <cell r="M36" t="str">
            <v>1981-11-02</v>
          </cell>
          <cell r="N36">
            <v>39</v>
          </cell>
          <cell r="O36">
            <v>40211</v>
          </cell>
        </row>
        <row r="37">
          <cell r="C37" t="str">
            <v>刘芹</v>
          </cell>
          <cell r="D37" t="str">
            <v>制造管理部-组装车间</v>
          </cell>
          <cell r="E37" t="str">
            <v>乘用车打螺丝</v>
          </cell>
          <cell r="F37" t="str">
            <v>13780276232</v>
          </cell>
          <cell r="G37" t="str">
            <v>汉</v>
          </cell>
          <cell r="H37" t="str">
            <v>已婚</v>
          </cell>
          <cell r="I37" t="str">
            <v>农业</v>
          </cell>
          <cell r="J37" t="str">
            <v>132930198602103520</v>
          </cell>
          <cell r="K37" t="str">
            <v>√</v>
          </cell>
          <cell r="L37" t="str">
            <v>女</v>
          </cell>
          <cell r="M37" t="str">
            <v>1986-02-10</v>
          </cell>
          <cell r="N37">
            <v>35</v>
          </cell>
          <cell r="O37">
            <v>41098</v>
          </cell>
        </row>
        <row r="38">
          <cell r="C38" t="str">
            <v>姚秀玲</v>
          </cell>
          <cell r="D38" t="str">
            <v>制造管理部-组装车间</v>
          </cell>
          <cell r="E38" t="str">
            <v>乘用车打包检验</v>
          </cell>
          <cell r="F38" t="str">
            <v>18731786479</v>
          </cell>
          <cell r="G38" t="str">
            <v>汉</v>
          </cell>
          <cell r="H38" t="str">
            <v>已婚</v>
          </cell>
          <cell r="I38" t="str">
            <v>农业</v>
          </cell>
          <cell r="J38" t="str">
            <v>130983198403012221</v>
          </cell>
          <cell r="K38" t="str">
            <v>√</v>
          </cell>
          <cell r="L38" t="str">
            <v>女</v>
          </cell>
          <cell r="M38" t="str">
            <v>1984-03-01</v>
          </cell>
          <cell r="N38">
            <v>37</v>
          </cell>
          <cell r="O38">
            <v>41604</v>
          </cell>
        </row>
        <row r="39">
          <cell r="C39" t="str">
            <v>张立霞</v>
          </cell>
          <cell r="D39" t="str">
            <v>制造管理部-组装车间</v>
          </cell>
          <cell r="E39" t="str">
            <v>前工序镜杆安装螺母</v>
          </cell>
          <cell r="F39" t="str">
            <v>18931793101</v>
          </cell>
          <cell r="G39" t="str">
            <v>汉</v>
          </cell>
          <cell r="H39" t="str">
            <v>已婚</v>
          </cell>
          <cell r="I39" t="str">
            <v>农业</v>
          </cell>
          <cell r="J39" t="str">
            <v>130983198407232221</v>
          </cell>
          <cell r="K39" t="str">
            <v>√</v>
          </cell>
          <cell r="L39" t="str">
            <v>女</v>
          </cell>
          <cell r="M39" t="str">
            <v>1984-07-23</v>
          </cell>
          <cell r="N39">
            <v>37</v>
          </cell>
          <cell r="O39">
            <v>43171</v>
          </cell>
        </row>
        <row r="40">
          <cell r="C40" t="str">
            <v>邓淑荣</v>
          </cell>
          <cell r="D40" t="str">
            <v>制造管理部-组装车间</v>
          </cell>
          <cell r="E40" t="str">
            <v>前工序打螺丝</v>
          </cell>
          <cell r="F40" t="str">
            <v>13400175459</v>
          </cell>
          <cell r="G40" t="str">
            <v>汉</v>
          </cell>
          <cell r="H40" t="str">
            <v>已婚</v>
          </cell>
          <cell r="I40" t="str">
            <v>非农业</v>
          </cell>
          <cell r="J40" t="str">
            <v>132930197706291621</v>
          </cell>
          <cell r="K40" t="str">
            <v>√</v>
          </cell>
          <cell r="L40" t="str">
            <v>女</v>
          </cell>
          <cell r="M40" t="str">
            <v>1977-06-29</v>
          </cell>
          <cell r="N40">
            <v>44</v>
          </cell>
          <cell r="O40">
            <v>40210</v>
          </cell>
        </row>
        <row r="41">
          <cell r="C41" t="str">
            <v>李春花</v>
          </cell>
          <cell r="D41" t="str">
            <v>制造管理部-组装车间</v>
          </cell>
          <cell r="E41" t="str">
            <v>前工序激光打字</v>
          </cell>
          <cell r="F41" t="str">
            <v>15230728674</v>
          </cell>
          <cell r="G41" t="str">
            <v>回</v>
          </cell>
          <cell r="H41" t="str">
            <v>已婚</v>
          </cell>
          <cell r="I41" t="str">
            <v>农业</v>
          </cell>
          <cell r="J41" t="str">
            <v>132930197907180928</v>
          </cell>
          <cell r="K41" t="str">
            <v>√</v>
          </cell>
          <cell r="L41" t="str">
            <v>女</v>
          </cell>
          <cell r="M41" t="str">
            <v>1979-07-18</v>
          </cell>
          <cell r="N41">
            <v>42</v>
          </cell>
          <cell r="O41">
            <v>42504</v>
          </cell>
        </row>
        <row r="42">
          <cell r="C42" t="str">
            <v>王秀翠</v>
          </cell>
          <cell r="D42" t="str">
            <v>制造管理部-组装车间</v>
          </cell>
          <cell r="E42" t="str">
            <v>乘用车打螺丝</v>
          </cell>
          <cell r="F42">
            <v>18233689786</v>
          </cell>
          <cell r="G42" t="str">
            <v>汉</v>
          </cell>
          <cell r="H42" t="str">
            <v>已婚</v>
          </cell>
          <cell r="I42" t="str">
            <v>农业</v>
          </cell>
          <cell r="J42" t="str">
            <v>132930198203281629</v>
          </cell>
          <cell r="K42" t="str">
            <v>√</v>
          </cell>
          <cell r="L42" t="str">
            <v>女</v>
          </cell>
          <cell r="M42" t="str">
            <v>1982-03-28</v>
          </cell>
          <cell r="N42">
            <v>39</v>
          </cell>
          <cell r="O42">
            <v>40575</v>
          </cell>
        </row>
        <row r="43">
          <cell r="C43" t="str">
            <v>康淑玲</v>
          </cell>
          <cell r="D43" t="str">
            <v>制造管理部-组装车间</v>
          </cell>
          <cell r="E43" t="str">
            <v>乘用车打螺丝</v>
          </cell>
          <cell r="F43" t="str">
            <v>18633712382</v>
          </cell>
          <cell r="G43" t="str">
            <v>汉</v>
          </cell>
          <cell r="H43" t="str">
            <v>已婚</v>
          </cell>
          <cell r="I43" t="str">
            <v>农业</v>
          </cell>
          <cell r="J43" t="str">
            <v>130983199101045022</v>
          </cell>
          <cell r="K43" t="str">
            <v>√</v>
          </cell>
          <cell r="L43" t="str">
            <v>女</v>
          </cell>
          <cell r="M43" t="str">
            <v>1991-01-04</v>
          </cell>
          <cell r="N43">
            <v>30</v>
          </cell>
          <cell r="O43">
            <v>43770</v>
          </cell>
        </row>
        <row r="44">
          <cell r="C44" t="str">
            <v>张爽</v>
          </cell>
          <cell r="D44" t="str">
            <v>制造管理部-组装车间</v>
          </cell>
          <cell r="E44" t="str">
            <v>乘用车打螺丝</v>
          </cell>
          <cell r="F44">
            <v>13643287845</v>
          </cell>
          <cell r="G44" t="str">
            <v>汉</v>
          </cell>
          <cell r="H44" t="str">
            <v>已婚</v>
          </cell>
          <cell r="I44" t="str">
            <v>农业</v>
          </cell>
          <cell r="J44" t="str">
            <v>130930198803203323</v>
          </cell>
          <cell r="K44" t="str">
            <v>√</v>
          </cell>
          <cell r="L44" t="str">
            <v>女</v>
          </cell>
          <cell r="M44" t="str">
            <v>1988-03-20</v>
          </cell>
          <cell r="N44">
            <v>33</v>
          </cell>
          <cell r="O44">
            <v>43550</v>
          </cell>
        </row>
        <row r="45">
          <cell r="C45" t="str">
            <v>齐迁菲</v>
          </cell>
          <cell r="D45" t="str">
            <v>制造管理部-组装车间</v>
          </cell>
          <cell r="E45" t="str">
            <v>乘用车打螺丝</v>
          </cell>
          <cell r="F45" t="str">
            <v>15132755003</v>
          </cell>
          <cell r="G45" t="str">
            <v>汉</v>
          </cell>
          <cell r="H45" t="str">
            <v>已婚</v>
          </cell>
          <cell r="I45" t="str">
            <v>农业</v>
          </cell>
          <cell r="J45" t="str">
            <v>130924198908123541</v>
          </cell>
          <cell r="K45" t="str">
            <v>√</v>
          </cell>
          <cell r="L45" t="str">
            <v>女</v>
          </cell>
          <cell r="M45" t="str">
            <v>1989-08-12</v>
          </cell>
          <cell r="N45">
            <v>31</v>
          </cell>
          <cell r="O45">
            <v>43622</v>
          </cell>
        </row>
        <row r="46">
          <cell r="C46" t="str">
            <v>刘柏林</v>
          </cell>
          <cell r="D46" t="str">
            <v>制造管理部-组装车间</v>
          </cell>
          <cell r="E46" t="str">
            <v>班组长</v>
          </cell>
          <cell r="F46">
            <v>19831788710</v>
          </cell>
          <cell r="G46" t="str">
            <v>汉</v>
          </cell>
          <cell r="H46" t="str">
            <v>已婚</v>
          </cell>
          <cell r="I46" t="str">
            <v>农业</v>
          </cell>
          <cell r="J46" t="str">
            <v>132930199409233512</v>
          </cell>
          <cell r="K46" t="str">
            <v>√</v>
          </cell>
          <cell r="L46" t="str">
            <v>男</v>
          </cell>
          <cell r="M46" t="str">
            <v>1994-09-23</v>
          </cell>
          <cell r="N46">
            <v>26</v>
          </cell>
          <cell r="O46">
            <v>42061</v>
          </cell>
        </row>
        <row r="47">
          <cell r="C47" t="str">
            <v>王彦华</v>
          </cell>
          <cell r="D47" t="str">
            <v>制造管理部-组装车间</v>
          </cell>
          <cell r="E47" t="str">
            <v>补盲线检验包装</v>
          </cell>
          <cell r="F47">
            <v>17736475515</v>
          </cell>
          <cell r="G47" t="str">
            <v>汉</v>
          </cell>
        </row>
        <row r="47">
          <cell r="J47" t="str">
            <v>372922198411046062</v>
          </cell>
          <cell r="K47" t="str">
            <v>√</v>
          </cell>
          <cell r="L47" t="str">
            <v>女</v>
          </cell>
          <cell r="M47" t="str">
            <v>1984-11-04</v>
          </cell>
          <cell r="N47">
            <v>36</v>
          </cell>
          <cell r="O47">
            <v>43476</v>
          </cell>
        </row>
        <row r="48">
          <cell r="C48" t="str">
            <v>赵斌</v>
          </cell>
          <cell r="D48" t="str">
            <v>制造管理部-组装车间</v>
          </cell>
          <cell r="E48" t="str">
            <v>重卡线打包</v>
          </cell>
          <cell r="F48" t="str">
            <v>1763320997</v>
          </cell>
          <cell r="G48" t="str">
            <v>汉</v>
          </cell>
        </row>
        <row r="48">
          <cell r="J48" t="str">
            <v>130983199903053534</v>
          </cell>
          <cell r="K48" t="str">
            <v>√</v>
          </cell>
          <cell r="L48" t="str">
            <v>男</v>
          </cell>
          <cell r="M48" t="str">
            <v>1999-03-05</v>
          </cell>
          <cell r="N48">
            <v>22</v>
          </cell>
          <cell r="O48">
            <v>44069</v>
          </cell>
        </row>
        <row r="49">
          <cell r="C49" t="str">
            <v>张俊霞</v>
          </cell>
          <cell r="D49" t="str">
            <v>制造管理部-组装车间</v>
          </cell>
          <cell r="E49" t="str">
            <v>补盲线粘双面胶</v>
          </cell>
          <cell r="F49" t="str">
            <v>13633179909</v>
          </cell>
          <cell r="G49" t="str">
            <v>汉</v>
          </cell>
        </row>
        <row r="49">
          <cell r="J49" t="str">
            <v>132930198306011824</v>
          </cell>
          <cell r="K49" t="str">
            <v>√</v>
          </cell>
          <cell r="L49" t="str">
            <v>女</v>
          </cell>
          <cell r="M49" t="str">
            <v>1983-06-01</v>
          </cell>
          <cell r="N49">
            <v>38</v>
          </cell>
          <cell r="O49">
            <v>43615</v>
          </cell>
        </row>
        <row r="50">
          <cell r="C50" t="str">
            <v>吕永昌</v>
          </cell>
          <cell r="D50" t="str">
            <v>制造管理部-组装车间</v>
          </cell>
          <cell r="E50" t="str">
            <v>补盲线打螺丝</v>
          </cell>
          <cell r="F50" t="str">
            <v>13231705016</v>
          </cell>
          <cell r="G50" t="str">
            <v>汉</v>
          </cell>
        </row>
        <row r="50">
          <cell r="J50" t="str">
            <v>130924200201304218</v>
          </cell>
          <cell r="K50" t="str">
            <v>√</v>
          </cell>
          <cell r="L50" t="str">
            <v>男</v>
          </cell>
          <cell r="M50" t="str">
            <v>2002-01-30</v>
          </cell>
          <cell r="N50">
            <v>19</v>
          </cell>
          <cell r="O50">
            <v>44187</v>
          </cell>
        </row>
        <row r="51">
          <cell r="C51" t="str">
            <v>李策</v>
          </cell>
          <cell r="D51" t="str">
            <v>制造管理部-组装车间</v>
          </cell>
          <cell r="E51" t="str">
            <v>重卡线打螺丝</v>
          </cell>
          <cell r="F51" t="str">
            <v>15731783217</v>
          </cell>
          <cell r="G51" t="str">
            <v>汉</v>
          </cell>
          <cell r="H51" t="str">
            <v>未婚</v>
          </cell>
          <cell r="I51" t="str">
            <v>农业</v>
          </cell>
          <cell r="J51" t="str">
            <v>130983199302102011</v>
          </cell>
          <cell r="K51" t="str">
            <v>√</v>
          </cell>
          <cell r="L51" t="str">
            <v>男</v>
          </cell>
          <cell r="M51" t="str">
            <v>1993-02-10</v>
          </cell>
          <cell r="N51">
            <v>28</v>
          </cell>
          <cell r="O51">
            <v>44200</v>
          </cell>
        </row>
        <row r="52">
          <cell r="C52" t="str">
            <v>潘红梅</v>
          </cell>
          <cell r="D52" t="str">
            <v>制造管理部-组装车间</v>
          </cell>
          <cell r="E52" t="str">
            <v>重卡线检验包装</v>
          </cell>
          <cell r="F52" t="str">
            <v>19171421547</v>
          </cell>
          <cell r="G52" t="str">
            <v>汉</v>
          </cell>
          <cell r="H52" t="str">
            <v>已婚</v>
          </cell>
          <cell r="I52" t="str">
            <v>农业</v>
          </cell>
          <cell r="J52" t="str">
            <v>230281198603223026</v>
          </cell>
          <cell r="K52" t="str">
            <v>√</v>
          </cell>
          <cell r="L52" t="str">
            <v>女</v>
          </cell>
          <cell r="M52" t="str">
            <v>1986-03-22</v>
          </cell>
          <cell r="N52">
            <v>35</v>
          </cell>
          <cell r="O52">
            <v>44250</v>
          </cell>
        </row>
        <row r="53">
          <cell r="C53" t="str">
            <v>许志飞</v>
          </cell>
          <cell r="D53" t="str">
            <v>制造管理部-注塑车间</v>
          </cell>
          <cell r="E53" t="str">
            <v>上料工</v>
          </cell>
          <cell r="F53" t="str">
            <v>15632799921</v>
          </cell>
          <cell r="G53" t="str">
            <v>汉</v>
          </cell>
          <cell r="H53" t="str">
            <v>未婚</v>
          </cell>
          <cell r="I53" t="str">
            <v>农业</v>
          </cell>
          <cell r="J53" t="str">
            <v>130924200302083514</v>
          </cell>
          <cell r="K53" t="str">
            <v>√</v>
          </cell>
          <cell r="L53" t="str">
            <v>男</v>
          </cell>
          <cell r="M53" t="str">
            <v>2003-02-08</v>
          </cell>
          <cell r="N53">
            <v>18</v>
          </cell>
          <cell r="O53">
            <v>44256</v>
          </cell>
        </row>
        <row r="54">
          <cell r="C54" t="str">
            <v>滕令驹</v>
          </cell>
          <cell r="D54" t="str">
            <v>制造管理部-组装车间</v>
          </cell>
          <cell r="E54" t="str">
            <v>补盲线打螺丝</v>
          </cell>
          <cell r="F54" t="str">
            <v>15028671715</v>
          </cell>
          <cell r="G54" t="str">
            <v>汉</v>
          </cell>
          <cell r="H54" t="str">
            <v>未婚</v>
          </cell>
          <cell r="I54" t="str">
            <v>农业</v>
          </cell>
          <cell r="J54" t="str">
            <v>130921199502202018</v>
          </cell>
          <cell r="K54" t="str">
            <v>√</v>
          </cell>
          <cell r="L54" t="str">
            <v>男</v>
          </cell>
          <cell r="M54" t="str">
            <v>1995-02-20</v>
          </cell>
          <cell r="N54">
            <v>26</v>
          </cell>
          <cell r="O54">
            <v>44257</v>
          </cell>
        </row>
        <row r="55">
          <cell r="C55" t="str">
            <v>时晓冲</v>
          </cell>
          <cell r="D55" t="str">
            <v>制造管理部-注塑车间</v>
          </cell>
          <cell r="E55" t="str">
            <v>注塑工</v>
          </cell>
          <cell r="F55" t="str">
            <v>15003276870</v>
          </cell>
          <cell r="G55" t="str">
            <v>回</v>
          </cell>
          <cell r="H55" t="str">
            <v>未婚</v>
          </cell>
          <cell r="I55" t="str">
            <v>农业</v>
          </cell>
          <cell r="J55" t="str">
            <v>130930199409193010</v>
          </cell>
          <cell r="K55" t="str">
            <v>√</v>
          </cell>
          <cell r="L55" t="str">
            <v>男</v>
          </cell>
          <cell r="M55" t="str">
            <v>1994-09-19</v>
          </cell>
          <cell r="N55">
            <v>26</v>
          </cell>
          <cell r="O55">
            <v>44256</v>
          </cell>
        </row>
        <row r="56">
          <cell r="C56" t="str">
            <v>边振东</v>
          </cell>
          <cell r="D56" t="str">
            <v>制造管理部-喷涂车间</v>
          </cell>
          <cell r="E56" t="str">
            <v>喷涂工</v>
          </cell>
          <cell r="F56" t="str">
            <v>16631770668</v>
          </cell>
          <cell r="G56" t="str">
            <v>汉</v>
          </cell>
          <cell r="H56" t="str">
            <v>未婚</v>
          </cell>
          <cell r="I56" t="str">
            <v>农业</v>
          </cell>
          <cell r="J56" t="str">
            <v>130983200407050014</v>
          </cell>
          <cell r="K56" t="str">
            <v>√</v>
          </cell>
          <cell r="L56" t="str">
            <v>男</v>
          </cell>
          <cell r="M56" t="str">
            <v>2004-07-05</v>
          </cell>
          <cell r="N56">
            <v>17</v>
          </cell>
          <cell r="O56">
            <v>44258</v>
          </cell>
        </row>
        <row r="57">
          <cell r="C57" t="str">
            <v>张伟2</v>
          </cell>
          <cell r="D57" t="str">
            <v>制造管理部-喷涂车间</v>
          </cell>
          <cell r="E57" t="str">
            <v>涂装工</v>
          </cell>
          <cell r="F57" t="str">
            <v>18519267773</v>
          </cell>
          <cell r="G57" t="str">
            <v>汉</v>
          </cell>
          <cell r="H57" t="str">
            <v>已婚</v>
          </cell>
          <cell r="I57" t="str">
            <v>农业</v>
          </cell>
          <cell r="J57" t="str">
            <v>140322198705100012</v>
          </cell>
          <cell r="K57" t="str">
            <v>√</v>
          </cell>
          <cell r="L57" t="str">
            <v>男</v>
          </cell>
          <cell r="M57" t="str">
            <v>1987-05-10</v>
          </cell>
          <cell r="N57">
            <v>34</v>
          </cell>
          <cell r="O57">
            <v>44271</v>
          </cell>
        </row>
        <row r="58">
          <cell r="C58" t="str">
            <v>白月</v>
          </cell>
          <cell r="D58" t="str">
            <v>制造管理部-组装车间</v>
          </cell>
          <cell r="E58" t="str">
            <v>组装工</v>
          </cell>
          <cell r="F58" t="str">
            <v>15632756916</v>
          </cell>
          <cell r="G58" t="str">
            <v>汉</v>
          </cell>
          <cell r="H58" t="str">
            <v>已婚</v>
          </cell>
          <cell r="I58" t="str">
            <v>农业</v>
          </cell>
          <cell r="J58" t="str">
            <v>132930197709123543</v>
          </cell>
          <cell r="K58" t="str">
            <v>√</v>
          </cell>
          <cell r="L58" t="str">
            <v>女</v>
          </cell>
          <cell r="M58" t="str">
            <v>1977-09-12</v>
          </cell>
          <cell r="N58">
            <v>43</v>
          </cell>
          <cell r="O58">
            <v>44271</v>
          </cell>
        </row>
        <row r="59">
          <cell r="C59" t="str">
            <v>李德华</v>
          </cell>
          <cell r="D59" t="str">
            <v>制造管理部-喷涂车间</v>
          </cell>
          <cell r="E59" t="str">
            <v>涂装工</v>
          </cell>
          <cell r="F59" t="str">
            <v>13473701558</v>
          </cell>
          <cell r="G59" t="str">
            <v>汉</v>
          </cell>
          <cell r="H59" t="str">
            <v>未婚</v>
          </cell>
          <cell r="I59" t="str">
            <v>农业</v>
          </cell>
          <cell r="J59" t="str">
            <v>130925200101076410</v>
          </cell>
          <cell r="K59" t="str">
            <v>√</v>
          </cell>
          <cell r="L59" t="str">
            <v>男</v>
          </cell>
          <cell r="M59" t="str">
            <v>2001-01-07</v>
          </cell>
          <cell r="N59">
            <v>20</v>
          </cell>
          <cell r="O59">
            <v>44272</v>
          </cell>
        </row>
        <row r="60">
          <cell r="C60" t="str">
            <v>吴金凤</v>
          </cell>
          <cell r="D60" t="str">
            <v>制造管理部-注塑车间</v>
          </cell>
          <cell r="E60" t="str">
            <v>注塑工</v>
          </cell>
          <cell r="F60" t="str">
            <v>18832768170</v>
          </cell>
          <cell r="G60" t="str">
            <v>汉</v>
          </cell>
          <cell r="H60" t="str">
            <v>已婚</v>
          </cell>
          <cell r="I60" t="str">
            <v>农业</v>
          </cell>
          <cell r="J60" t="str">
            <v>132934198102141526</v>
          </cell>
          <cell r="K60" t="str">
            <v>√</v>
          </cell>
          <cell r="L60" t="str">
            <v>女</v>
          </cell>
          <cell r="M60" t="str">
            <v>1981-02-14</v>
          </cell>
          <cell r="N60">
            <v>40</v>
          </cell>
          <cell r="O60">
            <v>44279</v>
          </cell>
        </row>
        <row r="61">
          <cell r="C61" t="str">
            <v>张占利</v>
          </cell>
          <cell r="D61" t="str">
            <v>制造管理部-注塑车间</v>
          </cell>
          <cell r="E61" t="str">
            <v>注塑工</v>
          </cell>
          <cell r="F61" t="str">
            <v>17832673358</v>
          </cell>
          <cell r="G61" t="str">
            <v>汉</v>
          </cell>
          <cell r="H61" t="str">
            <v>未婚</v>
          </cell>
          <cell r="I61" t="str">
            <v>农业</v>
          </cell>
          <cell r="J61" t="str">
            <v>13293419750911092x</v>
          </cell>
          <cell r="K61" t="str">
            <v>√</v>
          </cell>
          <cell r="L61" t="str">
            <v>女</v>
          </cell>
          <cell r="M61" t="str">
            <v>1975-09-11</v>
          </cell>
          <cell r="N61">
            <v>45</v>
          </cell>
          <cell r="O61">
            <v>44277</v>
          </cell>
        </row>
        <row r="62">
          <cell r="C62" t="str">
            <v>陈淑贞</v>
          </cell>
          <cell r="D62" t="str">
            <v>制造管理部-组装车间</v>
          </cell>
          <cell r="E62" t="str">
            <v>组装工</v>
          </cell>
          <cell r="F62" t="str">
            <v>15833757039</v>
          </cell>
          <cell r="G62" t="str">
            <v>汉</v>
          </cell>
          <cell r="H62" t="str">
            <v>未婚</v>
          </cell>
          <cell r="I62" t="str">
            <v>农业</v>
          </cell>
          <cell r="J62" t="str">
            <v>132930198012132225</v>
          </cell>
          <cell r="K62" t="str">
            <v>√</v>
          </cell>
          <cell r="L62" t="str">
            <v>女</v>
          </cell>
          <cell r="M62" t="str">
            <v>1980-12-13</v>
          </cell>
          <cell r="N62">
            <v>40</v>
          </cell>
          <cell r="O62">
            <v>44281</v>
          </cell>
        </row>
        <row r="63">
          <cell r="C63" t="str">
            <v>滕志鹏</v>
          </cell>
          <cell r="D63" t="str">
            <v>制造管理部-喷涂车间</v>
          </cell>
          <cell r="E63" t="str">
            <v>涂装工</v>
          </cell>
          <cell r="F63" t="str">
            <v>15530401899</v>
          </cell>
          <cell r="G63" t="str">
            <v>汉</v>
          </cell>
          <cell r="H63" t="str">
            <v>未婚</v>
          </cell>
          <cell r="I63" t="str">
            <v>农业</v>
          </cell>
          <cell r="J63" t="str">
            <v>130983199604242431</v>
          </cell>
          <cell r="K63" t="str">
            <v>√</v>
          </cell>
          <cell r="L63" t="str">
            <v>男</v>
          </cell>
          <cell r="M63" t="str">
            <v>1996-04-24</v>
          </cell>
          <cell r="N63">
            <v>25</v>
          </cell>
          <cell r="O63">
            <v>44285</v>
          </cell>
        </row>
        <row r="64">
          <cell r="C64" t="str">
            <v>邓竣译</v>
          </cell>
          <cell r="D64" t="str">
            <v>制造管理部-组装车间</v>
          </cell>
          <cell r="E64" t="str">
            <v>组装工</v>
          </cell>
          <cell r="F64" t="str">
            <v>15028633654</v>
          </cell>
          <cell r="G64" t="str">
            <v>汉</v>
          </cell>
          <cell r="H64" t="str">
            <v>未婚</v>
          </cell>
          <cell r="I64" t="str">
            <v>农业</v>
          </cell>
          <cell r="J64" t="str">
            <v>130983200002201611</v>
          </cell>
          <cell r="K64" t="str">
            <v>√</v>
          </cell>
          <cell r="L64" t="str">
            <v>男</v>
          </cell>
          <cell r="M64" t="str">
            <v>2000-02-20</v>
          </cell>
          <cell r="N64">
            <v>21</v>
          </cell>
          <cell r="O64">
            <v>44289</v>
          </cell>
        </row>
        <row r="65">
          <cell r="C65" t="str">
            <v>刘瑜</v>
          </cell>
          <cell r="D65" t="str">
            <v>制造管理部-组装车间</v>
          </cell>
          <cell r="E65" t="str">
            <v>组装工</v>
          </cell>
          <cell r="F65" t="str">
            <v>15030788442</v>
          </cell>
          <cell r="G65" t="str">
            <v>汉</v>
          </cell>
          <cell r="H65" t="str">
            <v>已婚</v>
          </cell>
          <cell r="I65" t="str">
            <v>农业</v>
          </cell>
          <cell r="J65" t="str">
            <v>13098319860907142X</v>
          </cell>
          <cell r="K65" t="str">
            <v>√</v>
          </cell>
          <cell r="L65" t="str">
            <v>女</v>
          </cell>
          <cell r="M65" t="str">
            <v>1986-09-07</v>
          </cell>
          <cell r="N65">
            <v>34</v>
          </cell>
          <cell r="O65">
            <v>44296</v>
          </cell>
        </row>
        <row r="66">
          <cell r="C66" t="str">
            <v>邓海旺</v>
          </cell>
          <cell r="D66" t="str">
            <v>制造管理部-注塑车间</v>
          </cell>
          <cell r="E66" t="str">
            <v>注塑工</v>
          </cell>
          <cell r="F66" t="str">
            <v>17343124273</v>
          </cell>
          <cell r="G66" t="str">
            <v>汉</v>
          </cell>
          <cell r="H66" t="str">
            <v>未婚</v>
          </cell>
          <cell r="I66" t="str">
            <v>农业</v>
          </cell>
          <cell r="J66" t="str">
            <v>13098319971108167x</v>
          </cell>
          <cell r="K66" t="str">
            <v>√</v>
          </cell>
          <cell r="L66" t="str">
            <v>男</v>
          </cell>
          <cell r="M66" t="str">
            <v>1997-11-08</v>
          </cell>
          <cell r="N66">
            <v>23</v>
          </cell>
          <cell r="O66">
            <v>44301</v>
          </cell>
        </row>
        <row r="67">
          <cell r="C67" t="str">
            <v>林丽香</v>
          </cell>
          <cell r="D67" t="str">
            <v>制造管理部-注塑车间</v>
          </cell>
          <cell r="E67" t="str">
            <v>注塑工</v>
          </cell>
          <cell r="F67" t="str">
            <v>15230735985</v>
          </cell>
          <cell r="G67" t="str">
            <v>汉</v>
          </cell>
          <cell r="H67" t="str">
            <v>已婚</v>
          </cell>
          <cell r="I67" t="str">
            <v>农业</v>
          </cell>
          <cell r="J67" t="str">
            <v>132934197003164621</v>
          </cell>
          <cell r="K67" t="str">
            <v>√</v>
          </cell>
          <cell r="L67" t="str">
            <v>女</v>
          </cell>
          <cell r="M67" t="str">
            <v>1970-03-16</v>
          </cell>
          <cell r="N67">
            <v>51</v>
          </cell>
          <cell r="O67">
            <v>44302</v>
          </cell>
        </row>
        <row r="68">
          <cell r="C68" t="str">
            <v>白丽霞</v>
          </cell>
          <cell r="D68" t="str">
            <v>制造管理部-注塑车间</v>
          </cell>
          <cell r="E68" t="str">
            <v>注塑工</v>
          </cell>
          <cell r="F68">
            <v>18131782523</v>
          </cell>
          <cell r="G68" t="str">
            <v>汉</v>
          </cell>
          <cell r="H68" t="str">
            <v>已婚</v>
          </cell>
          <cell r="I68" t="str">
            <v>农业</v>
          </cell>
          <cell r="J68" t="str">
            <v>132930198105155020</v>
          </cell>
          <cell r="K68" t="str">
            <v>√</v>
          </cell>
          <cell r="L68" t="str">
            <v>女</v>
          </cell>
          <cell r="M68" t="str">
            <v>1981-05-15</v>
          </cell>
          <cell r="N68">
            <v>40</v>
          </cell>
          <cell r="O68">
            <v>44305</v>
          </cell>
        </row>
        <row r="69">
          <cell r="C69" t="str">
            <v>刘爽</v>
          </cell>
          <cell r="D69" t="str">
            <v>制造管理部-喷涂车间</v>
          </cell>
          <cell r="E69" t="str">
            <v>涂装工</v>
          </cell>
          <cell r="F69" t="str">
            <v>17631735611</v>
          </cell>
          <cell r="G69" t="str">
            <v>汉</v>
          </cell>
          <cell r="H69" t="str">
            <v>未婚</v>
          </cell>
          <cell r="I69" t="str">
            <v>农业</v>
          </cell>
          <cell r="J69" t="str">
            <v>13092520000416622x</v>
          </cell>
          <cell r="K69" t="str">
            <v>√</v>
          </cell>
          <cell r="L69" t="str">
            <v>女</v>
          </cell>
          <cell r="M69" t="str">
            <v>2000-04-16</v>
          </cell>
          <cell r="N69">
            <v>21</v>
          </cell>
          <cell r="O69">
            <v>44310</v>
          </cell>
        </row>
        <row r="70">
          <cell r="C70" t="str">
            <v>滕志勇</v>
          </cell>
          <cell r="D70" t="str">
            <v>制造管理部-组装车间</v>
          </cell>
          <cell r="E70" t="str">
            <v>组装工</v>
          </cell>
          <cell r="F70" t="str">
            <v>15383776603</v>
          </cell>
          <cell r="G70" t="str">
            <v>汉</v>
          </cell>
          <cell r="H70" t="str">
            <v>未婚</v>
          </cell>
          <cell r="I70" t="str">
            <v>农业</v>
          </cell>
          <cell r="J70" t="str">
            <v>130983199909282418</v>
          </cell>
          <cell r="K70" t="str">
            <v>√</v>
          </cell>
          <cell r="L70" t="str">
            <v>男</v>
          </cell>
          <cell r="M70" t="str">
            <v>1999-09-28</v>
          </cell>
          <cell r="N70">
            <v>21</v>
          </cell>
          <cell r="O70">
            <v>44312</v>
          </cell>
        </row>
        <row r="71">
          <cell r="C71" t="str">
            <v>左之正</v>
          </cell>
          <cell r="D71" t="str">
            <v>制造管理部-组装车间</v>
          </cell>
          <cell r="E71" t="str">
            <v>组装工</v>
          </cell>
          <cell r="F71" t="str">
            <v>13111772713</v>
          </cell>
          <cell r="G71" t="str">
            <v>汉</v>
          </cell>
          <cell r="H71" t="str">
            <v>未婚</v>
          </cell>
          <cell r="I71" t="str">
            <v>农业</v>
          </cell>
          <cell r="J71" t="str">
            <v>130983200003050018</v>
          </cell>
          <cell r="K71" t="str">
            <v>√</v>
          </cell>
          <cell r="L71" t="str">
            <v>男</v>
          </cell>
          <cell r="M71" t="str">
            <v>2000-03-05</v>
          </cell>
          <cell r="N71">
            <v>21</v>
          </cell>
          <cell r="O71">
            <v>44323</v>
          </cell>
        </row>
        <row r="72">
          <cell r="C72" t="str">
            <v>王金来</v>
          </cell>
          <cell r="D72" t="str">
            <v>制造管理部-注塑车间</v>
          </cell>
          <cell r="E72" t="str">
            <v>注塑工</v>
          </cell>
          <cell r="F72" t="str">
            <v>18733719526</v>
          </cell>
          <cell r="G72" t="str">
            <v>汉</v>
          </cell>
          <cell r="H72" t="str">
            <v>离异</v>
          </cell>
          <cell r="I72" t="str">
            <v>农业</v>
          </cell>
          <cell r="J72" t="str">
            <v>130983198703063936</v>
          </cell>
          <cell r="K72" t="str">
            <v>√</v>
          </cell>
          <cell r="L72" t="str">
            <v>男</v>
          </cell>
          <cell r="M72" t="str">
            <v>1987-03-06</v>
          </cell>
          <cell r="N72">
            <v>34</v>
          </cell>
          <cell r="O72">
            <v>44325</v>
          </cell>
        </row>
        <row r="73">
          <cell r="C73" t="str">
            <v>韩胜利</v>
          </cell>
          <cell r="D73" t="str">
            <v>制造管理部-注塑车间</v>
          </cell>
          <cell r="E73" t="str">
            <v>注塑工</v>
          </cell>
          <cell r="F73" t="str">
            <v>13002482552</v>
          </cell>
          <cell r="G73" t="str">
            <v>汉</v>
          </cell>
          <cell r="H73" t="str">
            <v>已婚</v>
          </cell>
          <cell r="I73" t="str">
            <v>农业</v>
          </cell>
          <cell r="J73" t="str">
            <v>220581198111061213</v>
          </cell>
          <cell r="K73" t="str">
            <v>√</v>
          </cell>
          <cell r="L73" t="str">
            <v>男</v>
          </cell>
          <cell r="M73" t="str">
            <v>1981-11-06</v>
          </cell>
          <cell r="N73">
            <v>39</v>
          </cell>
          <cell r="O73">
            <v>44326</v>
          </cell>
        </row>
        <row r="74">
          <cell r="C74" t="str">
            <v>王秀云</v>
          </cell>
          <cell r="D74" t="str">
            <v>制造管理部-注塑车间</v>
          </cell>
          <cell r="E74" t="str">
            <v>注塑工</v>
          </cell>
          <cell r="F74">
            <v>18713617822</v>
          </cell>
          <cell r="G74" t="str">
            <v>汉</v>
          </cell>
          <cell r="H74" t="str">
            <v>已婚</v>
          </cell>
          <cell r="I74" t="str">
            <v>农业</v>
          </cell>
          <cell r="J74" t="str">
            <v>132934197605271520</v>
          </cell>
          <cell r="K74" t="str">
            <v>√</v>
          </cell>
          <cell r="L74" t="str">
            <v>女</v>
          </cell>
          <cell r="M74" t="str">
            <v>1976-05-27</v>
          </cell>
          <cell r="N74">
            <v>45</v>
          </cell>
          <cell r="O74">
            <v>44329</v>
          </cell>
        </row>
        <row r="75">
          <cell r="C75" t="str">
            <v>郑艳红</v>
          </cell>
          <cell r="D75" t="str">
            <v>制造管理部-注塑车间</v>
          </cell>
          <cell r="E75" t="str">
            <v>注塑工</v>
          </cell>
          <cell r="F75" t="str">
            <v>15631753819</v>
          </cell>
          <cell r="G75" t="str">
            <v>汉</v>
          </cell>
          <cell r="H75" t="str">
            <v>已婚</v>
          </cell>
          <cell r="I75" t="str">
            <v>农业</v>
          </cell>
          <cell r="J75" t="str">
            <v>132930198111202823</v>
          </cell>
          <cell r="K75" t="str">
            <v>√</v>
          </cell>
          <cell r="L75" t="str">
            <v>女</v>
          </cell>
          <cell r="M75" t="str">
            <v>1981-11-20</v>
          </cell>
          <cell r="N75">
            <v>39</v>
          </cell>
          <cell r="O75">
            <v>44333</v>
          </cell>
        </row>
        <row r="76">
          <cell r="C76" t="str">
            <v>赵云香</v>
          </cell>
          <cell r="D76" t="str">
            <v>制造管理部-注塑车间</v>
          </cell>
          <cell r="E76" t="str">
            <v>注塑工</v>
          </cell>
          <cell r="F76" t="str">
            <v>13932771057</v>
          </cell>
          <cell r="G76" t="str">
            <v>汉</v>
          </cell>
          <cell r="H76" t="str">
            <v>离异</v>
          </cell>
          <cell r="I76" t="str">
            <v>农业</v>
          </cell>
          <cell r="J76" t="str">
            <v>132930197209050085</v>
          </cell>
          <cell r="K76" t="str">
            <v>√</v>
          </cell>
          <cell r="L76" t="str">
            <v>女</v>
          </cell>
          <cell r="M76" t="str">
            <v>1972-09-05</v>
          </cell>
          <cell r="N76">
            <v>48</v>
          </cell>
          <cell r="O76">
            <v>44370</v>
          </cell>
        </row>
        <row r="77">
          <cell r="C77" t="str">
            <v>张皓</v>
          </cell>
          <cell r="D77" t="str">
            <v>制造管理部-组装车间</v>
          </cell>
          <cell r="E77" t="str">
            <v>组装工</v>
          </cell>
          <cell r="F77" t="str">
            <v>19833751153</v>
          </cell>
          <cell r="G77" t="str">
            <v>汉</v>
          </cell>
          <cell r="H77" t="str">
            <v>未婚</v>
          </cell>
          <cell r="I77" t="str">
            <v>农业</v>
          </cell>
          <cell r="J77" t="str">
            <v>130983200212045311</v>
          </cell>
          <cell r="K77" t="str">
            <v>√</v>
          </cell>
          <cell r="L77" t="str">
            <v>男</v>
          </cell>
          <cell r="M77" t="str">
            <v>2002-12-04</v>
          </cell>
          <cell r="N77">
            <v>18</v>
          </cell>
          <cell r="O77">
            <v>44380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04.7449421296" refreshedBy="WangMengna" recordCount="39">
  <cacheSource type="worksheet">
    <worksheetSource ref="C1:Q40" sheet="Sheet2"/>
  </cacheSource>
  <cacheFields count="15">
    <cacheField name="车间" numFmtId="0">
      <sharedItems count="5">
        <s v="发泡车间"/>
        <s v="骨架组装"/>
        <s v="焊接车间"/>
        <s v="生产管理"/>
        <s v="座椅车间"/>
      </sharedItems>
    </cacheField>
    <cacheField name="姓名" numFmtId="0">
      <sharedItems count="39">
        <s v="王俊硕 "/>
        <s v="李海霞"/>
        <s v="李淑芳"/>
        <s v="王丽"/>
        <s v="赫春花"/>
        <s v="班文香"/>
        <s v="孙双会"/>
        <s v="李利军"/>
        <s v="杜玉凤"/>
        <s v="杜永康"/>
        <s v="回玉清"/>
        <s v="高延潮"/>
        <s v="吴松"/>
        <s v="罗田雨"/>
        <s v="刘先杰"/>
        <s v="马云晶"/>
        <s v="韩龙飞"/>
        <s v="刘明宇"/>
        <s v="任富宽"/>
        <s v="张如珍"/>
        <s v="田寿云"/>
        <s v="胡庆琴"/>
        <s v="孙明明"/>
        <s v="柴爱霞"/>
        <s v="崔新玲"/>
        <s v="李俊凤"/>
        <s v="白金刚"/>
        <s v="孔伟炬"/>
        <s v="上官铭芳"/>
        <s v="鲍继林"/>
        <s v="闫静彪"/>
        <s v="张伟"/>
        <s v="刘议谦"/>
        <s v="高福亮"/>
        <s v="于海龙"/>
        <s v="刘浩胜"/>
        <s v="刘世猛"/>
        <s v="仁慧城"/>
        <s v="岳明婷"/>
      </sharedItems>
    </cacheField>
    <cacheField name="入职时间" numFmtId="0">
      <sharedItems containsNumber="1" containsInteger="1" containsMixedTypes="1" count="19">
        <n v="0"/>
        <s v="2021-01-05"/>
        <s v="2019-04-24"/>
        <s v="2021-04-10"/>
        <s v="2021-05-09"/>
        <s v="2021-05-15"/>
        <s v="2021-05-26"/>
        <s v="2021-05-27"/>
        <s v="2021-05-05"/>
        <s v="2021-02-17"/>
        <s v="0"/>
        <s v="新"/>
        <s v="2021-05-20"/>
        <s v="2021-05-21"/>
        <s v="2021-06-30"/>
        <s v="2021-05-18"/>
        <s v="2021-05-23"/>
        <s v="2021-05-06"/>
        <s v="2021-3-17"/>
      </sharedItems>
    </cacheField>
    <cacheField name="出勤天数" numFmtId="176">
      <sharedItems containsSemiMixedTypes="0" containsString="0" containsNumber="1" minValue="0" maxValue="26" count="23">
        <n v="19"/>
        <n v="22"/>
        <n v="24"/>
        <n v="25"/>
        <n v="24.5"/>
        <n v="23"/>
        <n v="18"/>
        <n v="5.5"/>
        <n v="20"/>
        <n v="16.5"/>
        <n v="13"/>
        <n v="19.5"/>
        <n v="5"/>
        <n v="15"/>
        <n v="14"/>
        <n v="25.55"/>
        <n v="11"/>
        <n v="16"/>
        <n v="11.5"/>
        <n v="1"/>
        <n v="26"/>
        <n v="20.5"/>
        <n v="3"/>
      </sharedItems>
    </cacheField>
    <cacheField name="总工时" numFmtId="176">
      <sharedItems containsSemiMixedTypes="0" containsString="0" containsNumber="1" minValue="0" maxValue="296" count="37">
        <n v="206.5"/>
        <n v="218"/>
        <n v="261.5"/>
        <n v="286"/>
        <n v="273.5"/>
        <n v="265"/>
        <n v="260"/>
        <n v="252"/>
        <n v="262.5"/>
        <n v="256.5"/>
        <n v="183"/>
        <n v="61"/>
        <n v="202"/>
        <n v="166"/>
        <n v="88"/>
        <n v="138.5"/>
        <n v="200"/>
        <n v="194.5"/>
        <n v="57.5"/>
        <n v="167"/>
        <n v="153"/>
        <n v="270"/>
        <n v="242"/>
        <n v="155.5"/>
        <n v="149"/>
        <n v="189"/>
        <n v="103.5"/>
        <n v="249.5"/>
        <n v="161.5"/>
        <n v="121"/>
        <n v="8"/>
        <n v="296"/>
        <n v="159"/>
        <n v="213"/>
        <n v="75.5"/>
        <n v="25"/>
        <n v="187.5"/>
      </sharedItems>
    </cacheField>
    <cacheField name="工价" numFmtId="176">
      <sharedItems containsSemiMixedTypes="0" containsString="0" containsNumber="1" minValue="0" maxValue="20" count="5">
        <n v="18"/>
        <n v="18.5"/>
        <n v="19"/>
        <n v="20"/>
        <n v="19.5"/>
      </sharedItems>
    </cacheField>
    <cacheField name="试用期工时" numFmtId="0">
      <sharedItems containsString="0" containsBlank="1" containsNumber="1" minValue="0" maxValue="103.5" count="7">
        <m/>
        <n v="86"/>
        <n v="82"/>
        <n v="103.5"/>
        <n v="42"/>
        <n v="8"/>
        <n v="66"/>
      </sharedItems>
    </cacheField>
    <cacheField name="盘点工时" numFmtId="0">
      <sharedItems containsString="0" containsBlank="1" containsNonDate="0" count="1">
        <m/>
      </sharedItems>
    </cacheField>
    <cacheField name="其他" numFmtId="0">
      <sharedItems containsString="0" containsBlank="1" containsNumber="1" containsInteger="1" minValue="0" maxValue="1539" count="2">
        <m/>
        <n v="1539"/>
      </sharedItems>
    </cacheField>
    <cacheField name="扣款" numFmtId="176">
      <sharedItems containsString="0" containsBlank="1" containsNumber="1" minValue="0" maxValue="170" count="14">
        <m/>
        <n v="3.0678"/>
        <n v="33.273"/>
        <n v="13.522"/>
        <n v="15.9016"/>
        <n v="5.5216"/>
        <n v="106.4014"/>
        <n v="34.12"/>
        <n v="4"/>
        <n v="30"/>
        <n v="6"/>
        <n v="9"/>
        <n v="50"/>
        <n v="170"/>
      </sharedItems>
    </cacheField>
    <cacheField name="工资" numFmtId="176">
      <sharedItems containsSemiMixedTypes="0" containsString="0" containsNumber="1" minValue="0" maxValue="5396" count="39">
        <n v="3717"/>
        <n v="3924"/>
        <n v="4707"/>
        <n v="5148"/>
        <n v="4923"/>
        <n v="4770"/>
        <n v="4680"/>
        <n v="4536"/>
        <n v="4467"/>
        <n v="4371"/>
        <n v="3385.5"/>
        <n v="1125.4322"/>
        <n v="3703.727"/>
        <n v="3057.478"/>
        <n v="1612.0984"/>
        <n v="3065.4784"/>
        <n v="2455.8486"/>
        <n v="3665.88"/>
        <n v="3598.25"/>
        <n v="4142"/>
        <n v="1035"/>
        <n v="3006"/>
        <n v="2907"/>
        <n v="5396"/>
        <n v="4568"/>
        <n v="2799"/>
        <n v="2682"/>
        <n v="3402"/>
        <n v="1552.5"/>
        <n v="4734.5"/>
        <n v="2781"/>
        <n v="2290"/>
        <n v="70"/>
        <n v="5328"/>
        <n v="3100.5"/>
        <n v="3826.5"/>
        <n v="2841.25"/>
        <n v="487.5"/>
        <n v="3656.25"/>
      </sharedItems>
    </cacheField>
    <cacheField name="饭补" numFmtId="176">
      <sharedItems containsSemiMixedTypes="0" containsString="0" containsNumber="1" minValue="0" maxValue="130" count="23">
        <n v="95"/>
        <n v="110"/>
        <n v="120"/>
        <n v="125"/>
        <n v="122.5"/>
        <n v="115"/>
        <n v="90"/>
        <n v="27.5"/>
        <n v="100"/>
        <n v="82.5"/>
        <n v="65"/>
        <n v="97.5"/>
        <n v="25"/>
        <n v="75"/>
        <n v="70"/>
        <n v="127.75"/>
        <n v="55"/>
        <n v="80"/>
        <n v="57.5"/>
        <n v="5"/>
        <n v="130"/>
        <n v="102.5"/>
        <n v="15"/>
      </sharedItems>
    </cacheField>
    <cacheField name="工资合计" numFmtId="176">
      <sharedItems containsSemiMixedTypes="0" containsString="0" containsNumber="1" minValue="0" maxValue="5523.75" count="39">
        <n v="3812"/>
        <n v="4019"/>
        <n v="4817"/>
        <n v="5268"/>
        <n v="5048"/>
        <n v="4892.5"/>
        <n v="4800"/>
        <n v="4651"/>
        <n v="4587"/>
        <n v="4491"/>
        <n v="3475.5"/>
        <n v="1152.93"/>
        <n v="3803.73"/>
        <n v="3139.98"/>
        <n v="1734.6"/>
        <n v="3147.98"/>
        <n v="2520.85"/>
        <n v="3763.38"/>
        <n v="3693.25"/>
        <n v="4242"/>
        <n v="1060"/>
        <n v="3081"/>
        <n v="2977"/>
        <n v="5523.75"/>
        <n v="4683"/>
        <n v="2869"/>
        <n v="2747"/>
        <n v="3492"/>
        <n v="1607.5"/>
        <n v="4854.5"/>
        <n v="2861"/>
        <n v="2347.5"/>
        <n v="75"/>
        <n v="5458"/>
        <n v="3180.5"/>
        <n v="3929"/>
        <n v="2923.75"/>
        <n v="502.5"/>
        <n v="3753.75"/>
      </sharedItems>
    </cacheField>
    <cacheField name="备注" numFmtId="0">
      <sharedItems containsBlank="1" count="8">
        <m/>
        <s v="绩效考核"/>
        <s v="绩效考核、6月11日未打卡"/>
        <s v="产生不良"/>
        <s v="摆件不到位"/>
        <s v="自检不到位"/>
        <s v="6月28日未打卡"/>
        <s v="生管出勤85.5小时，出勤考核80，夏季工服"/>
      </sharedItems>
    </cacheField>
    <cacheField name="人数" numFmtId="0">
      <sharedItems containsSemiMixedTypes="0" containsString="0" containsNumber="1" containsInteger="1" minValue="0" maxValue="1" count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0"/>
    <x v="1"/>
    <x v="0"/>
    <x v="0"/>
    <x v="0"/>
    <x v="0"/>
    <x v="0"/>
    <x v="1"/>
    <x v="0"/>
    <x v="1"/>
    <x v="0"/>
    <x v="0"/>
  </r>
  <r>
    <x v="0"/>
    <x v="2"/>
    <x v="2"/>
    <x v="1"/>
    <x v="2"/>
    <x v="0"/>
    <x v="0"/>
    <x v="0"/>
    <x v="0"/>
    <x v="0"/>
    <x v="2"/>
    <x v="1"/>
    <x v="2"/>
    <x v="0"/>
    <x v="0"/>
  </r>
  <r>
    <x v="0"/>
    <x v="3"/>
    <x v="3"/>
    <x v="2"/>
    <x v="3"/>
    <x v="0"/>
    <x v="0"/>
    <x v="0"/>
    <x v="0"/>
    <x v="0"/>
    <x v="3"/>
    <x v="2"/>
    <x v="3"/>
    <x v="0"/>
    <x v="0"/>
  </r>
  <r>
    <x v="0"/>
    <x v="4"/>
    <x v="0"/>
    <x v="3"/>
    <x v="4"/>
    <x v="0"/>
    <x v="0"/>
    <x v="0"/>
    <x v="0"/>
    <x v="0"/>
    <x v="4"/>
    <x v="3"/>
    <x v="4"/>
    <x v="0"/>
    <x v="0"/>
  </r>
  <r>
    <x v="0"/>
    <x v="5"/>
    <x v="4"/>
    <x v="4"/>
    <x v="5"/>
    <x v="0"/>
    <x v="0"/>
    <x v="0"/>
    <x v="0"/>
    <x v="0"/>
    <x v="5"/>
    <x v="4"/>
    <x v="5"/>
    <x v="0"/>
    <x v="0"/>
  </r>
  <r>
    <x v="0"/>
    <x v="6"/>
    <x v="5"/>
    <x v="2"/>
    <x v="6"/>
    <x v="0"/>
    <x v="0"/>
    <x v="0"/>
    <x v="0"/>
    <x v="0"/>
    <x v="6"/>
    <x v="2"/>
    <x v="6"/>
    <x v="0"/>
    <x v="0"/>
  </r>
  <r>
    <x v="0"/>
    <x v="7"/>
    <x v="0"/>
    <x v="5"/>
    <x v="7"/>
    <x v="0"/>
    <x v="0"/>
    <x v="0"/>
    <x v="0"/>
    <x v="0"/>
    <x v="7"/>
    <x v="5"/>
    <x v="7"/>
    <x v="0"/>
    <x v="0"/>
  </r>
  <r>
    <x v="0"/>
    <x v="8"/>
    <x v="6"/>
    <x v="2"/>
    <x v="8"/>
    <x v="0"/>
    <x v="1"/>
    <x v="0"/>
    <x v="0"/>
    <x v="0"/>
    <x v="8"/>
    <x v="2"/>
    <x v="8"/>
    <x v="0"/>
    <x v="0"/>
  </r>
  <r>
    <x v="0"/>
    <x v="9"/>
    <x v="7"/>
    <x v="2"/>
    <x v="9"/>
    <x v="0"/>
    <x v="2"/>
    <x v="0"/>
    <x v="0"/>
    <x v="0"/>
    <x v="9"/>
    <x v="2"/>
    <x v="9"/>
    <x v="0"/>
    <x v="0"/>
  </r>
  <r>
    <x v="1"/>
    <x v="10"/>
    <x v="0"/>
    <x v="6"/>
    <x v="10"/>
    <x v="1"/>
    <x v="0"/>
    <x v="0"/>
    <x v="0"/>
    <x v="0"/>
    <x v="10"/>
    <x v="6"/>
    <x v="10"/>
    <x v="0"/>
    <x v="0"/>
  </r>
  <r>
    <x v="1"/>
    <x v="11"/>
    <x v="8"/>
    <x v="7"/>
    <x v="11"/>
    <x v="1"/>
    <x v="0"/>
    <x v="0"/>
    <x v="0"/>
    <x v="1"/>
    <x v="11"/>
    <x v="7"/>
    <x v="11"/>
    <x v="1"/>
    <x v="0"/>
  </r>
  <r>
    <x v="1"/>
    <x v="12"/>
    <x v="0"/>
    <x v="8"/>
    <x v="12"/>
    <x v="1"/>
    <x v="0"/>
    <x v="0"/>
    <x v="0"/>
    <x v="2"/>
    <x v="12"/>
    <x v="8"/>
    <x v="12"/>
    <x v="1"/>
    <x v="0"/>
  </r>
  <r>
    <x v="1"/>
    <x v="13"/>
    <x v="0"/>
    <x v="9"/>
    <x v="13"/>
    <x v="1"/>
    <x v="0"/>
    <x v="0"/>
    <x v="0"/>
    <x v="3"/>
    <x v="13"/>
    <x v="9"/>
    <x v="13"/>
    <x v="1"/>
    <x v="0"/>
  </r>
  <r>
    <x v="1"/>
    <x v="14"/>
    <x v="0"/>
    <x v="4"/>
    <x v="14"/>
    <x v="1"/>
    <x v="0"/>
    <x v="0"/>
    <x v="0"/>
    <x v="4"/>
    <x v="14"/>
    <x v="4"/>
    <x v="14"/>
    <x v="1"/>
    <x v="0"/>
  </r>
  <r>
    <x v="1"/>
    <x v="15"/>
    <x v="0"/>
    <x v="9"/>
    <x v="13"/>
    <x v="1"/>
    <x v="0"/>
    <x v="0"/>
    <x v="0"/>
    <x v="5"/>
    <x v="15"/>
    <x v="9"/>
    <x v="15"/>
    <x v="1"/>
    <x v="0"/>
  </r>
  <r>
    <x v="1"/>
    <x v="16"/>
    <x v="9"/>
    <x v="10"/>
    <x v="15"/>
    <x v="1"/>
    <x v="0"/>
    <x v="0"/>
    <x v="0"/>
    <x v="6"/>
    <x v="16"/>
    <x v="10"/>
    <x v="16"/>
    <x v="2"/>
    <x v="0"/>
  </r>
  <r>
    <x v="1"/>
    <x v="17"/>
    <x v="0"/>
    <x v="11"/>
    <x v="16"/>
    <x v="1"/>
    <x v="0"/>
    <x v="0"/>
    <x v="0"/>
    <x v="7"/>
    <x v="17"/>
    <x v="11"/>
    <x v="17"/>
    <x v="1"/>
    <x v="0"/>
  </r>
  <r>
    <x v="1"/>
    <x v="18"/>
    <x v="0"/>
    <x v="0"/>
    <x v="17"/>
    <x v="1"/>
    <x v="0"/>
    <x v="0"/>
    <x v="0"/>
    <x v="0"/>
    <x v="18"/>
    <x v="0"/>
    <x v="18"/>
    <x v="0"/>
    <x v="0"/>
  </r>
  <r>
    <x v="2"/>
    <x v="19"/>
    <x v="0"/>
    <x v="8"/>
    <x v="1"/>
    <x v="2"/>
    <x v="0"/>
    <x v="0"/>
    <x v="0"/>
    <x v="0"/>
    <x v="19"/>
    <x v="8"/>
    <x v="19"/>
    <x v="0"/>
    <x v="0"/>
  </r>
  <r>
    <x v="2"/>
    <x v="20"/>
    <x v="10"/>
    <x v="12"/>
    <x v="18"/>
    <x v="0"/>
    <x v="0"/>
    <x v="0"/>
    <x v="0"/>
    <x v="0"/>
    <x v="20"/>
    <x v="12"/>
    <x v="20"/>
    <x v="0"/>
    <x v="0"/>
  </r>
  <r>
    <x v="2"/>
    <x v="21"/>
    <x v="0"/>
    <x v="13"/>
    <x v="19"/>
    <x v="0"/>
    <x v="0"/>
    <x v="0"/>
    <x v="0"/>
    <x v="0"/>
    <x v="21"/>
    <x v="13"/>
    <x v="21"/>
    <x v="0"/>
    <x v="0"/>
  </r>
  <r>
    <x v="2"/>
    <x v="22"/>
    <x v="10"/>
    <x v="14"/>
    <x v="20"/>
    <x v="2"/>
    <x v="0"/>
    <x v="0"/>
    <x v="0"/>
    <x v="0"/>
    <x v="22"/>
    <x v="14"/>
    <x v="22"/>
    <x v="0"/>
    <x v="0"/>
  </r>
  <r>
    <x v="2"/>
    <x v="23"/>
    <x v="10"/>
    <x v="15"/>
    <x v="21"/>
    <x v="3"/>
    <x v="0"/>
    <x v="0"/>
    <x v="0"/>
    <x v="8"/>
    <x v="23"/>
    <x v="15"/>
    <x v="23"/>
    <x v="3"/>
    <x v="0"/>
  </r>
  <r>
    <x v="2"/>
    <x v="24"/>
    <x v="10"/>
    <x v="5"/>
    <x v="22"/>
    <x v="2"/>
    <x v="0"/>
    <x v="0"/>
    <x v="0"/>
    <x v="9"/>
    <x v="24"/>
    <x v="5"/>
    <x v="24"/>
    <x v="4"/>
    <x v="0"/>
  </r>
  <r>
    <x v="2"/>
    <x v="25"/>
    <x v="10"/>
    <x v="14"/>
    <x v="23"/>
    <x v="0"/>
    <x v="0"/>
    <x v="0"/>
    <x v="0"/>
    <x v="0"/>
    <x v="25"/>
    <x v="14"/>
    <x v="25"/>
    <x v="0"/>
    <x v="0"/>
  </r>
  <r>
    <x v="2"/>
    <x v="26"/>
    <x v="10"/>
    <x v="10"/>
    <x v="24"/>
    <x v="0"/>
    <x v="0"/>
    <x v="0"/>
    <x v="0"/>
    <x v="0"/>
    <x v="26"/>
    <x v="10"/>
    <x v="26"/>
    <x v="0"/>
    <x v="0"/>
  </r>
  <r>
    <x v="2"/>
    <x v="27"/>
    <x v="10"/>
    <x v="6"/>
    <x v="25"/>
    <x v="0"/>
    <x v="0"/>
    <x v="0"/>
    <x v="0"/>
    <x v="0"/>
    <x v="27"/>
    <x v="6"/>
    <x v="27"/>
    <x v="0"/>
    <x v="0"/>
  </r>
  <r>
    <x v="2"/>
    <x v="28"/>
    <x v="11"/>
    <x v="16"/>
    <x v="26"/>
    <x v="0"/>
    <x v="3"/>
    <x v="0"/>
    <x v="0"/>
    <x v="0"/>
    <x v="28"/>
    <x v="16"/>
    <x v="28"/>
    <x v="0"/>
    <x v="0"/>
  </r>
  <r>
    <x v="2"/>
    <x v="29"/>
    <x v="8"/>
    <x v="2"/>
    <x v="27"/>
    <x v="2"/>
    <x v="0"/>
    <x v="0"/>
    <x v="0"/>
    <x v="10"/>
    <x v="29"/>
    <x v="2"/>
    <x v="29"/>
    <x v="3"/>
    <x v="0"/>
  </r>
  <r>
    <x v="2"/>
    <x v="30"/>
    <x v="12"/>
    <x v="17"/>
    <x v="28"/>
    <x v="0"/>
    <x v="4"/>
    <x v="0"/>
    <x v="0"/>
    <x v="0"/>
    <x v="30"/>
    <x v="17"/>
    <x v="30"/>
    <x v="0"/>
    <x v="0"/>
  </r>
  <r>
    <x v="2"/>
    <x v="31"/>
    <x v="13"/>
    <x v="18"/>
    <x v="29"/>
    <x v="2"/>
    <x v="0"/>
    <x v="0"/>
    <x v="0"/>
    <x v="11"/>
    <x v="31"/>
    <x v="18"/>
    <x v="31"/>
    <x v="3"/>
    <x v="0"/>
  </r>
  <r>
    <x v="2"/>
    <x v="32"/>
    <x v="14"/>
    <x v="19"/>
    <x v="30"/>
    <x v="0"/>
    <x v="5"/>
    <x v="0"/>
    <x v="0"/>
    <x v="12"/>
    <x v="32"/>
    <x v="19"/>
    <x v="32"/>
    <x v="5"/>
    <x v="0"/>
  </r>
  <r>
    <x v="3"/>
    <x v="33"/>
    <x v="0"/>
    <x v="20"/>
    <x v="31"/>
    <x v="0"/>
    <x v="0"/>
    <x v="0"/>
    <x v="0"/>
    <x v="0"/>
    <x v="33"/>
    <x v="20"/>
    <x v="33"/>
    <x v="0"/>
    <x v="0"/>
  </r>
  <r>
    <x v="4"/>
    <x v="34"/>
    <x v="15"/>
    <x v="17"/>
    <x v="32"/>
    <x v="4"/>
    <x v="0"/>
    <x v="0"/>
    <x v="0"/>
    <x v="0"/>
    <x v="34"/>
    <x v="17"/>
    <x v="34"/>
    <x v="0"/>
    <x v="0"/>
  </r>
  <r>
    <x v="4"/>
    <x v="35"/>
    <x v="16"/>
    <x v="21"/>
    <x v="33"/>
    <x v="4"/>
    <x v="6"/>
    <x v="0"/>
    <x v="0"/>
    <x v="9"/>
    <x v="35"/>
    <x v="21"/>
    <x v="35"/>
    <x v="6"/>
    <x v="0"/>
  </r>
  <r>
    <x v="4"/>
    <x v="36"/>
    <x v="17"/>
    <x v="9"/>
    <x v="34"/>
    <x v="4"/>
    <x v="0"/>
    <x v="0"/>
    <x v="1"/>
    <x v="13"/>
    <x v="36"/>
    <x v="9"/>
    <x v="36"/>
    <x v="7"/>
    <x v="0"/>
  </r>
  <r>
    <x v="4"/>
    <x v="37"/>
    <x v="18"/>
    <x v="22"/>
    <x v="35"/>
    <x v="4"/>
    <x v="0"/>
    <x v="0"/>
    <x v="0"/>
    <x v="0"/>
    <x v="37"/>
    <x v="22"/>
    <x v="37"/>
    <x v="0"/>
    <x v="0"/>
  </r>
  <r>
    <x v="4"/>
    <x v="38"/>
    <x v="0"/>
    <x v="11"/>
    <x v="36"/>
    <x v="4"/>
    <x v="0"/>
    <x v="0"/>
    <x v="0"/>
    <x v="0"/>
    <x v="38"/>
    <x v="11"/>
    <x v="38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44:E50" firstHeaderRow="0" firstDataRow="1" firstDataCol="1"/>
  <pivotFields count="15">
    <pivotField axis="axisRow" compact="0" showAll="0">
      <items count="6">
        <item x="0"/>
        <item x="1"/>
        <item x="2"/>
        <item x="3"/>
        <item x="4"/>
        <item t="default"/>
      </items>
    </pivotField>
    <pivotField compact="0" showAll="0"/>
    <pivotField compact="0" showAll="0"/>
    <pivotField compact="0" numFmtId="176" showAll="0"/>
    <pivotField compact="0" numFmtId="176" showAll="0"/>
    <pivotField compact="0" numFmtId="176" showAll="0"/>
    <pivotField compact="0" showAll="0"/>
    <pivotField compact="0" showAll="0"/>
    <pivotField compact="0" showAll="0"/>
    <pivotField compact="0" showAll="0"/>
    <pivotField compact="0" numFmtId="176" showAll="0"/>
    <pivotField compact="0" numFmtId="176" showAll="0"/>
    <pivotField dataField="1" compact="0" numFmtId="176" showAll="0">
      <items count="40">
        <item x="32"/>
        <item x="37"/>
        <item x="20"/>
        <item x="11"/>
        <item x="28"/>
        <item x="14"/>
        <item x="31"/>
        <item x="16"/>
        <item x="26"/>
        <item x="30"/>
        <item x="25"/>
        <item x="36"/>
        <item x="22"/>
        <item x="21"/>
        <item x="13"/>
        <item x="15"/>
        <item x="34"/>
        <item x="10"/>
        <item x="27"/>
        <item x="18"/>
        <item x="38"/>
        <item x="17"/>
        <item x="12"/>
        <item x="0"/>
        <item x="35"/>
        <item x="1"/>
        <item x="19"/>
        <item x="9"/>
        <item x="8"/>
        <item x="7"/>
        <item x="24"/>
        <item x="6"/>
        <item x="2"/>
        <item x="29"/>
        <item x="5"/>
        <item x="4"/>
        <item x="3"/>
        <item x="33"/>
        <item x="23"/>
        <item t="default"/>
      </items>
    </pivotField>
    <pivotField compact="0" showAll="0"/>
    <pivotField dataField="1" compact="0" showAll="0">
      <items count="2">
        <item x="0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工资合计" fld="12" baseField="0" baseItem="0"/>
    <dataField name="求和项:人数" fld="1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tabSelected="1" workbookViewId="0">
      <pane xSplit="4" ySplit="2" topLeftCell="E42" activePane="bottomRight" state="frozen"/>
      <selection/>
      <selection pane="topRight"/>
      <selection pane="bottomLeft"/>
      <selection pane="bottomRight" activeCell="R20" sqref="R20"/>
    </sheetView>
  </sheetViews>
  <sheetFormatPr defaultColWidth="9" defaultRowHeight="16.5"/>
  <cols>
    <col min="1" max="1" width="9" style="100"/>
    <col min="2" max="2" width="8.875" style="100"/>
    <col min="3" max="3" width="17.25" style="100"/>
    <col min="4" max="4" width="9" style="100"/>
    <col min="5" max="5" width="11.5" style="101" customWidth="1"/>
    <col min="6" max="6" width="9" style="100"/>
    <col min="7" max="7" width="10" style="100" customWidth="1"/>
    <col min="8" max="8" width="7.375" style="100" customWidth="1"/>
    <col min="9" max="9" width="9.5" style="100" customWidth="1"/>
    <col min="10" max="10" width="6.375" style="100" customWidth="1"/>
    <col min="11" max="11" width="9.5" style="100" customWidth="1"/>
    <col min="12" max="12" width="9" style="100"/>
    <col min="13" max="13" width="10.75" style="100"/>
    <col min="14" max="14" width="9" style="100"/>
    <col min="15" max="15" width="10.75" style="100"/>
    <col min="16" max="16" width="41.75" style="100" customWidth="1"/>
    <col min="17" max="18" width="12.625" style="1"/>
    <col min="19" max="16384" width="9" style="1"/>
  </cols>
  <sheetData>
    <row r="1" ht="18" spans="1:16">
      <c r="A1" s="102" t="s">
        <v>0</v>
      </c>
      <c r="B1" s="102"/>
      <c r="C1" s="102"/>
      <c r="D1" s="102"/>
      <c r="E1" s="103"/>
      <c r="F1" s="102"/>
      <c r="G1" s="102"/>
      <c r="H1" s="102"/>
      <c r="I1" s="116"/>
      <c r="J1" s="102"/>
      <c r="K1" s="102"/>
      <c r="L1" s="102"/>
      <c r="M1" s="102"/>
      <c r="N1" s="102"/>
      <c r="O1" s="102"/>
      <c r="P1" s="102"/>
    </row>
    <row r="2" ht="18" customHeight="1" spans="1:16">
      <c r="A2" s="2" t="s">
        <v>1</v>
      </c>
      <c r="B2" s="2"/>
      <c r="C2" s="2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ht="18" customHeight="1" spans="1:16">
      <c r="A3" s="2">
        <f>ROW()-2</f>
        <v>1</v>
      </c>
      <c r="B3" s="5" t="s">
        <v>16</v>
      </c>
      <c r="C3" s="6" t="s">
        <v>17</v>
      </c>
      <c r="D3" s="6" t="s">
        <v>18</v>
      </c>
      <c r="E3" s="7">
        <v>0</v>
      </c>
      <c r="F3" s="8">
        <f>VLOOKUP(D3,[2]Sheet1!$B$1:$H$100,2,0)</f>
        <v>19</v>
      </c>
      <c r="G3" s="8">
        <f>VLOOKUP(D3,[2]Sheet1!$B$1:$H$100,3,0)</f>
        <v>206.5</v>
      </c>
      <c r="H3" s="8">
        <f>VLOOKUP(D3,[2]Sheet1!$B$1:$H$100,4,0)</f>
        <v>18</v>
      </c>
      <c r="I3" s="11"/>
      <c r="J3" s="11"/>
      <c r="K3" s="11"/>
      <c r="L3" s="8"/>
      <c r="M3" s="8">
        <f>H3*(G3-I3-J3)+15*I3+H3*0.8*J3+K3-L3</f>
        <v>3717</v>
      </c>
      <c r="N3" s="8">
        <f>F3*5</f>
        <v>95</v>
      </c>
      <c r="O3" s="8">
        <f>ROUND((M3+N3),2)</f>
        <v>3812</v>
      </c>
      <c r="P3" s="2"/>
    </row>
    <row r="4" ht="18" customHeight="1" spans="1:16">
      <c r="A4" s="2">
        <f>ROW()-2</f>
        <v>2</v>
      </c>
      <c r="B4" s="5"/>
      <c r="C4" s="6" t="s">
        <v>17</v>
      </c>
      <c r="D4" s="6" t="s">
        <v>19</v>
      </c>
      <c r="E4" s="7" t="s">
        <v>20</v>
      </c>
      <c r="F4" s="8">
        <f>VLOOKUP(D4,[2]Sheet1!$B$1:$H$100,2,0)</f>
        <v>19</v>
      </c>
      <c r="G4" s="8">
        <f>VLOOKUP(D4,[2]Sheet1!$B$1:$H$100,3,0)</f>
        <v>218</v>
      </c>
      <c r="H4" s="8">
        <f>VLOOKUP(D4,[2]Sheet1!$B$1:$H$100,4,0)</f>
        <v>18</v>
      </c>
      <c r="I4" s="11"/>
      <c r="J4" s="11"/>
      <c r="K4" s="11"/>
      <c r="L4" s="8"/>
      <c r="M4" s="8">
        <f t="shared" ref="M4:M24" si="0">H4*(G4-I4-J4)+15*I4+H4*0.8*J4+K4-L4</f>
        <v>3924</v>
      </c>
      <c r="N4" s="8">
        <f t="shared" ref="N4:N17" si="1">F4*5</f>
        <v>95</v>
      </c>
      <c r="O4" s="8">
        <f t="shared" ref="O4:O22" si="2">ROUND((M4+N4),2)</f>
        <v>4019</v>
      </c>
      <c r="P4" s="2"/>
    </row>
    <row r="5" ht="18" customHeight="1" spans="1:16">
      <c r="A5" s="2">
        <f t="shared" ref="A5:A14" si="3">ROW()-2</f>
        <v>3</v>
      </c>
      <c r="B5" s="5"/>
      <c r="C5" s="6" t="s">
        <v>17</v>
      </c>
      <c r="D5" s="6" t="s">
        <v>21</v>
      </c>
      <c r="E5" s="7" t="s">
        <v>22</v>
      </c>
      <c r="F5" s="8">
        <f>VLOOKUP(D5,[2]Sheet1!$B$1:$H$100,2,0)</f>
        <v>22</v>
      </c>
      <c r="G5" s="8">
        <f>VLOOKUP(D5,[2]Sheet1!$B$1:$H$100,3,0)</f>
        <v>261.5</v>
      </c>
      <c r="H5" s="8">
        <f>VLOOKUP(D5,[2]Sheet1!$B$1:$H$100,4,0)</f>
        <v>18</v>
      </c>
      <c r="I5" s="11"/>
      <c r="J5" s="11"/>
      <c r="K5" s="11"/>
      <c r="L5" s="8"/>
      <c r="M5" s="8">
        <f t="shared" si="0"/>
        <v>4707</v>
      </c>
      <c r="N5" s="8">
        <f t="shared" si="1"/>
        <v>110</v>
      </c>
      <c r="O5" s="8">
        <f t="shared" si="2"/>
        <v>4817</v>
      </c>
      <c r="P5" s="2"/>
    </row>
    <row r="6" ht="18" customHeight="1" spans="1:16">
      <c r="A6" s="2">
        <f t="shared" si="3"/>
        <v>4</v>
      </c>
      <c r="B6" s="5"/>
      <c r="C6" s="6" t="s">
        <v>17</v>
      </c>
      <c r="D6" s="6" t="s">
        <v>23</v>
      </c>
      <c r="E6" s="7" t="s">
        <v>24</v>
      </c>
      <c r="F6" s="8">
        <f>VLOOKUP(D6,[2]Sheet1!$B$1:$H$100,2,0)</f>
        <v>24</v>
      </c>
      <c r="G6" s="8">
        <f>VLOOKUP(D6,[2]Sheet1!$B$1:$H$100,3,0)</f>
        <v>286</v>
      </c>
      <c r="H6" s="8">
        <f>VLOOKUP(D6,[2]Sheet1!$B$1:$H$100,4,0)</f>
        <v>18</v>
      </c>
      <c r="I6" s="11"/>
      <c r="J6" s="11"/>
      <c r="K6" s="11"/>
      <c r="L6" s="8"/>
      <c r="M6" s="8">
        <f t="shared" si="0"/>
        <v>5148</v>
      </c>
      <c r="N6" s="8">
        <f t="shared" si="1"/>
        <v>120</v>
      </c>
      <c r="O6" s="8">
        <f t="shared" si="2"/>
        <v>5268</v>
      </c>
      <c r="P6" s="2"/>
    </row>
    <row r="7" ht="18" customHeight="1" spans="1:16">
      <c r="A7" s="2">
        <f t="shared" si="3"/>
        <v>5</v>
      </c>
      <c r="B7" s="5"/>
      <c r="C7" s="6" t="s">
        <v>17</v>
      </c>
      <c r="D7" s="6" t="s">
        <v>25</v>
      </c>
      <c r="E7" s="7">
        <v>0</v>
      </c>
      <c r="F7" s="8">
        <f>VLOOKUP(D7,[2]Sheet1!$B$1:$H$100,2,0)</f>
        <v>25</v>
      </c>
      <c r="G7" s="8">
        <f>VLOOKUP(D7,[2]Sheet1!$B$1:$H$100,3,0)</f>
        <v>273.5</v>
      </c>
      <c r="H7" s="8">
        <f>VLOOKUP(D7,[2]Sheet1!$B$1:$H$100,4,0)</f>
        <v>18</v>
      </c>
      <c r="I7" s="11"/>
      <c r="J7" s="11"/>
      <c r="K7" s="11"/>
      <c r="L7" s="8"/>
      <c r="M7" s="8">
        <f t="shared" si="0"/>
        <v>4923</v>
      </c>
      <c r="N7" s="8">
        <f t="shared" si="1"/>
        <v>125</v>
      </c>
      <c r="O7" s="8">
        <f t="shared" si="2"/>
        <v>5048</v>
      </c>
      <c r="P7" s="2"/>
    </row>
    <row r="8" ht="18" customHeight="1" spans="1:16">
      <c r="A8" s="2">
        <f t="shared" si="3"/>
        <v>6</v>
      </c>
      <c r="B8" s="5"/>
      <c r="C8" s="6" t="s">
        <v>17</v>
      </c>
      <c r="D8" s="6" t="s">
        <v>26</v>
      </c>
      <c r="E8" s="7" t="s">
        <v>27</v>
      </c>
      <c r="F8" s="8">
        <f>VLOOKUP(D8,[2]Sheet1!$B$1:$H$100,2,0)</f>
        <v>24.5</v>
      </c>
      <c r="G8" s="8">
        <f>VLOOKUP(D8,[2]Sheet1!$B$1:$H$100,3,0)</f>
        <v>265</v>
      </c>
      <c r="H8" s="8">
        <f>VLOOKUP(D8,[2]Sheet1!$B$1:$H$100,4,0)</f>
        <v>18</v>
      </c>
      <c r="I8" s="11"/>
      <c r="J8" s="11"/>
      <c r="K8" s="11"/>
      <c r="L8" s="8"/>
      <c r="M8" s="8">
        <f t="shared" si="0"/>
        <v>4770</v>
      </c>
      <c r="N8" s="8">
        <f t="shared" si="1"/>
        <v>122.5</v>
      </c>
      <c r="O8" s="8">
        <f t="shared" si="2"/>
        <v>4892.5</v>
      </c>
      <c r="P8" s="2"/>
    </row>
    <row r="9" ht="18" customHeight="1" spans="1:16">
      <c r="A9" s="2">
        <f t="shared" si="3"/>
        <v>7</v>
      </c>
      <c r="B9" s="5"/>
      <c r="C9" s="6" t="s">
        <v>17</v>
      </c>
      <c r="D9" s="6" t="s">
        <v>28</v>
      </c>
      <c r="E9" s="7" t="s">
        <v>29</v>
      </c>
      <c r="F9" s="8">
        <f>VLOOKUP(D9,[2]Sheet1!$B$1:$H$100,2,0)</f>
        <v>24</v>
      </c>
      <c r="G9" s="8">
        <f>VLOOKUP(D9,[2]Sheet1!$B$1:$H$100,3,0)</f>
        <v>260</v>
      </c>
      <c r="H9" s="8">
        <f>VLOOKUP(D9,[2]Sheet1!$B$1:$H$100,4,0)</f>
        <v>18</v>
      </c>
      <c r="I9" s="11"/>
      <c r="J9" s="11"/>
      <c r="K9" s="11"/>
      <c r="L9" s="8"/>
      <c r="M9" s="8">
        <f t="shared" si="0"/>
        <v>4680</v>
      </c>
      <c r="N9" s="8">
        <f t="shared" si="1"/>
        <v>120</v>
      </c>
      <c r="O9" s="8">
        <f t="shared" si="2"/>
        <v>4800</v>
      </c>
      <c r="P9" s="2"/>
    </row>
    <row r="10" ht="18" customHeight="1" spans="1:16">
      <c r="A10" s="2">
        <f t="shared" si="3"/>
        <v>8</v>
      </c>
      <c r="B10" s="5"/>
      <c r="C10" s="6" t="s">
        <v>17</v>
      </c>
      <c r="D10" s="6" t="s">
        <v>30</v>
      </c>
      <c r="E10" s="7">
        <v>0</v>
      </c>
      <c r="F10" s="8">
        <f>VLOOKUP(D10,[2]Sheet1!$B$1:$H$100,2,0)</f>
        <v>23</v>
      </c>
      <c r="G10" s="8">
        <f>VLOOKUP(D10,[2]Sheet1!$B$1:$H$100,3,0)</f>
        <v>252</v>
      </c>
      <c r="H10" s="8">
        <f>VLOOKUP(D10,[2]Sheet1!$B$1:$H$100,4,0)</f>
        <v>18</v>
      </c>
      <c r="I10" s="11"/>
      <c r="J10" s="11"/>
      <c r="K10" s="11"/>
      <c r="L10" s="8"/>
      <c r="M10" s="8">
        <f t="shared" si="0"/>
        <v>4536</v>
      </c>
      <c r="N10" s="8">
        <f t="shared" si="1"/>
        <v>115</v>
      </c>
      <c r="O10" s="8">
        <f t="shared" si="2"/>
        <v>4651</v>
      </c>
      <c r="P10" s="2"/>
    </row>
    <row r="11" ht="18" customHeight="1" spans="1:16">
      <c r="A11" s="2">
        <f t="shared" si="3"/>
        <v>9</v>
      </c>
      <c r="B11" s="5"/>
      <c r="C11" s="6" t="s">
        <v>17</v>
      </c>
      <c r="D11" s="6" t="s">
        <v>31</v>
      </c>
      <c r="E11" s="7" t="s">
        <v>32</v>
      </c>
      <c r="F11" s="8">
        <f>VLOOKUP(D11,[2]Sheet1!$B$1:$H$100,2,0)</f>
        <v>24</v>
      </c>
      <c r="G11" s="8">
        <f>VLOOKUP(D11,[2]Sheet1!$B$1:$H$100,3,0)</f>
        <v>262.5</v>
      </c>
      <c r="H11" s="8">
        <f>VLOOKUP(D11,[2]Sheet1!$B$1:$H$100,4,0)</f>
        <v>18</v>
      </c>
      <c r="I11" s="11">
        <v>86</v>
      </c>
      <c r="J11" s="11"/>
      <c r="K11" s="11"/>
      <c r="L11" s="8"/>
      <c r="M11" s="8">
        <f t="shared" si="0"/>
        <v>4467</v>
      </c>
      <c r="N11" s="8">
        <f t="shared" si="1"/>
        <v>120</v>
      </c>
      <c r="O11" s="8">
        <f t="shared" si="2"/>
        <v>4587</v>
      </c>
      <c r="P11" s="2"/>
    </row>
    <row r="12" ht="18" customHeight="1" spans="1:16">
      <c r="A12" s="2">
        <f t="shared" si="3"/>
        <v>10</v>
      </c>
      <c r="B12" s="5"/>
      <c r="C12" s="6" t="s">
        <v>17</v>
      </c>
      <c r="D12" s="6" t="s">
        <v>33</v>
      </c>
      <c r="E12" s="7" t="s">
        <v>34</v>
      </c>
      <c r="F12" s="8">
        <f>VLOOKUP(D12,[2]Sheet1!$B$1:$H$100,2,0)</f>
        <v>24</v>
      </c>
      <c r="G12" s="8">
        <f>VLOOKUP(D12,[2]Sheet1!$B$1:$H$100,3,0)</f>
        <v>256.5</v>
      </c>
      <c r="H12" s="8">
        <f>VLOOKUP(D12,[2]Sheet1!$B$1:$H$100,4,0)</f>
        <v>18</v>
      </c>
      <c r="I12" s="11">
        <v>82</v>
      </c>
      <c r="J12" s="11"/>
      <c r="K12" s="11"/>
      <c r="L12" s="8"/>
      <c r="M12" s="8">
        <f t="shared" si="0"/>
        <v>4371</v>
      </c>
      <c r="N12" s="8">
        <f t="shared" si="1"/>
        <v>120</v>
      </c>
      <c r="O12" s="8">
        <f t="shared" si="2"/>
        <v>4491</v>
      </c>
      <c r="P12" s="2"/>
    </row>
    <row r="13" ht="18" customHeight="1" spans="1:16">
      <c r="A13" s="2">
        <f t="shared" si="3"/>
        <v>11</v>
      </c>
      <c r="B13" s="5"/>
      <c r="C13" s="6" t="s">
        <v>35</v>
      </c>
      <c r="D13" s="6" t="s">
        <v>36</v>
      </c>
      <c r="E13" s="7">
        <v>0</v>
      </c>
      <c r="F13" s="8">
        <f>VLOOKUP(D13,[2]Sheet1!$B$1:$H$100,2,0)</f>
        <v>18</v>
      </c>
      <c r="G13" s="8">
        <f>VLOOKUP(D13,[2]Sheet1!$B$1:$H$100,3,0)</f>
        <v>183</v>
      </c>
      <c r="H13" s="8">
        <f>VLOOKUP(D13,[2]Sheet1!$B$1:$H$100,4,0)</f>
        <v>18.5</v>
      </c>
      <c r="I13" s="11"/>
      <c r="J13" s="11"/>
      <c r="K13" s="11"/>
      <c r="L13" s="8"/>
      <c r="M13" s="8">
        <f t="shared" si="0"/>
        <v>3385.5</v>
      </c>
      <c r="N13" s="8">
        <f t="shared" si="1"/>
        <v>90</v>
      </c>
      <c r="O13" s="8">
        <f t="shared" si="2"/>
        <v>3475.5</v>
      </c>
      <c r="P13" s="2"/>
    </row>
    <row r="14" ht="18" customHeight="1" spans="1:16">
      <c r="A14" s="2">
        <f t="shared" si="3"/>
        <v>12</v>
      </c>
      <c r="B14" s="5"/>
      <c r="C14" s="6" t="s">
        <v>35</v>
      </c>
      <c r="D14" s="6" t="s">
        <v>37</v>
      </c>
      <c r="E14" s="7" t="s">
        <v>38</v>
      </c>
      <c r="F14" s="8">
        <f>VLOOKUP(D14,[2]Sheet1!$B$1:$H$100,2,0)</f>
        <v>5.5</v>
      </c>
      <c r="G14" s="8">
        <f>VLOOKUP(D14,[2]Sheet1!$B$1:$H$100,3,0)</f>
        <v>61</v>
      </c>
      <c r="H14" s="8">
        <f>VLOOKUP(D14,[2]Sheet1!$B$1:$H$100,4,0)</f>
        <v>18.5</v>
      </c>
      <c r="I14" s="11"/>
      <c r="J14" s="11"/>
      <c r="K14" s="11"/>
      <c r="L14" s="8">
        <f>VLOOKUP(D14,[3]骨架组装!$B$2:$V$100,21,0)</f>
        <v>3.0678</v>
      </c>
      <c r="M14" s="8">
        <f t="shared" si="0"/>
        <v>1125.4322</v>
      </c>
      <c r="N14" s="8">
        <f t="shared" si="1"/>
        <v>27.5</v>
      </c>
      <c r="O14" s="8">
        <f t="shared" si="2"/>
        <v>1152.93</v>
      </c>
      <c r="P14" s="117" t="s">
        <v>39</v>
      </c>
    </row>
    <row r="15" ht="18" customHeight="1" spans="1:16">
      <c r="A15" s="2">
        <f t="shared" ref="A15:A24" si="4">ROW()-2</f>
        <v>13</v>
      </c>
      <c r="B15" s="5"/>
      <c r="C15" s="6" t="s">
        <v>35</v>
      </c>
      <c r="D15" s="6" t="s">
        <v>40</v>
      </c>
      <c r="E15" s="7">
        <v>0</v>
      </c>
      <c r="F15" s="8">
        <v>20</v>
      </c>
      <c r="G15" s="8">
        <v>202</v>
      </c>
      <c r="H15" s="8">
        <f>VLOOKUP(D15,[2]Sheet1!$B$1:$H$100,4,0)</f>
        <v>18.5</v>
      </c>
      <c r="I15" s="11"/>
      <c r="J15" s="11"/>
      <c r="K15" s="11"/>
      <c r="L15" s="8">
        <f>VLOOKUP(D15,[3]骨架组装!$B$2:$V$100,21,0)</f>
        <v>33.273</v>
      </c>
      <c r="M15" s="8">
        <f t="shared" si="0"/>
        <v>3703.727</v>
      </c>
      <c r="N15" s="8">
        <f t="shared" si="1"/>
        <v>100</v>
      </c>
      <c r="O15" s="8">
        <f t="shared" si="2"/>
        <v>3803.73</v>
      </c>
      <c r="P15" s="117" t="s">
        <v>39</v>
      </c>
    </row>
    <row r="16" s="1" customFormat="1" ht="18" customHeight="1" spans="1:16">
      <c r="A16" s="2">
        <f t="shared" si="4"/>
        <v>14</v>
      </c>
      <c r="B16" s="5"/>
      <c r="C16" s="6" t="s">
        <v>35</v>
      </c>
      <c r="D16" s="6" t="s">
        <v>41</v>
      </c>
      <c r="E16" s="7">
        <v>0</v>
      </c>
      <c r="F16" s="8">
        <f>VLOOKUP(D16,[2]Sheet1!$B$1:$H$100,2,0)</f>
        <v>16.5</v>
      </c>
      <c r="G16" s="8">
        <f>VLOOKUP(D16,[2]Sheet1!$B$1:$H$100,3,0)</f>
        <v>166</v>
      </c>
      <c r="H16" s="8">
        <f>VLOOKUP(D16,[2]Sheet1!$B$1:$H$100,4,0)</f>
        <v>18.5</v>
      </c>
      <c r="I16" s="11"/>
      <c r="J16" s="11"/>
      <c r="K16" s="11"/>
      <c r="L16" s="8">
        <f>VLOOKUP(D16,[3]骨架组装!$B$2:$V$100,21,0)</f>
        <v>13.522</v>
      </c>
      <c r="M16" s="8">
        <f t="shared" si="0"/>
        <v>3057.478</v>
      </c>
      <c r="N16" s="8">
        <f t="shared" si="1"/>
        <v>82.5</v>
      </c>
      <c r="O16" s="8">
        <f t="shared" si="2"/>
        <v>3139.98</v>
      </c>
      <c r="P16" s="117" t="s">
        <v>39</v>
      </c>
    </row>
    <row r="17" s="1" customFormat="1" ht="18" customHeight="1" spans="1:16">
      <c r="A17" s="2">
        <f t="shared" si="4"/>
        <v>15</v>
      </c>
      <c r="B17" s="5"/>
      <c r="C17" s="6" t="s">
        <v>35</v>
      </c>
      <c r="D17" s="6" t="s">
        <v>42</v>
      </c>
      <c r="E17" s="7">
        <v>0</v>
      </c>
      <c r="F17" s="8">
        <f>VLOOKUP(D17,[2]Sheet1!$B$1:$H$100,2,0)</f>
        <v>24.5</v>
      </c>
      <c r="G17" s="8">
        <f>VLOOKUP(D17,[2]Sheet1!$B$1:$H$100,3,0)</f>
        <v>88</v>
      </c>
      <c r="H17" s="8">
        <f>VLOOKUP(D17,[2]Sheet1!$B$1:$H$100,4,0)</f>
        <v>18.5</v>
      </c>
      <c r="I17" s="11"/>
      <c r="J17" s="11"/>
      <c r="K17" s="11"/>
      <c r="L17" s="8">
        <f>VLOOKUP(D17,[3]骨架组装!$B$2:$V$100,21,0)</f>
        <v>15.9016</v>
      </c>
      <c r="M17" s="8">
        <f t="shared" si="0"/>
        <v>1612.0984</v>
      </c>
      <c r="N17" s="8">
        <f t="shared" si="1"/>
        <v>122.5</v>
      </c>
      <c r="O17" s="8">
        <f t="shared" si="2"/>
        <v>1734.6</v>
      </c>
      <c r="P17" s="117" t="s">
        <v>39</v>
      </c>
    </row>
    <row r="18" ht="18" customHeight="1" spans="1:16">
      <c r="A18" s="2">
        <f t="shared" si="4"/>
        <v>16</v>
      </c>
      <c r="B18" s="5"/>
      <c r="C18" s="6" t="s">
        <v>35</v>
      </c>
      <c r="D18" s="6" t="s">
        <v>43</v>
      </c>
      <c r="E18" s="7">
        <v>0</v>
      </c>
      <c r="F18" s="8">
        <f>VLOOKUP(D18,[2]Sheet1!$B$1:$H$100,2,0)</f>
        <v>16.5</v>
      </c>
      <c r="G18" s="8">
        <f>VLOOKUP(D18,[2]Sheet1!$B$1:$H$100,3,0)</f>
        <v>166</v>
      </c>
      <c r="H18" s="8">
        <f>VLOOKUP(D18,[2]Sheet1!$B$1:$H$100,4,0)</f>
        <v>18.5</v>
      </c>
      <c r="I18" s="11"/>
      <c r="J18" s="11"/>
      <c r="K18" s="11"/>
      <c r="L18" s="8">
        <f>VLOOKUP(D18,[3]骨架组装!$B$2:$V$100,21,0)</f>
        <v>5.5216</v>
      </c>
      <c r="M18" s="8">
        <f t="shared" si="0"/>
        <v>3065.4784</v>
      </c>
      <c r="N18" s="8">
        <f t="shared" ref="N18:N35" si="5">F18*5</f>
        <v>82.5</v>
      </c>
      <c r="O18" s="8">
        <f t="shared" si="2"/>
        <v>3147.98</v>
      </c>
      <c r="P18" s="117" t="s">
        <v>39</v>
      </c>
    </row>
    <row r="19" ht="18" customHeight="1" spans="1:16">
      <c r="A19" s="2">
        <f t="shared" si="4"/>
        <v>17</v>
      </c>
      <c r="B19" s="5"/>
      <c r="C19" s="6" t="s">
        <v>35</v>
      </c>
      <c r="D19" s="6" t="s">
        <v>44</v>
      </c>
      <c r="E19" s="7" t="s">
        <v>45</v>
      </c>
      <c r="F19" s="8">
        <v>13</v>
      </c>
      <c r="G19" s="8">
        <f>VLOOKUP(D19,[2]Sheet1!$B$1:$H$100,3,0)</f>
        <v>138.5</v>
      </c>
      <c r="H19" s="8">
        <f>VLOOKUP(D19,[2]Sheet1!$B$1:$H$100,4,0)</f>
        <v>18.5</v>
      </c>
      <c r="I19" s="11"/>
      <c r="J19" s="11"/>
      <c r="K19" s="11"/>
      <c r="L19" s="8">
        <f>VLOOKUP(D19,[3]骨架组装!$B$2:$V$100,21,0)+30</f>
        <v>106.4014</v>
      </c>
      <c r="M19" s="8">
        <f t="shared" si="0"/>
        <v>2455.8486</v>
      </c>
      <c r="N19" s="8">
        <f t="shared" si="5"/>
        <v>65</v>
      </c>
      <c r="O19" s="8">
        <f t="shared" si="2"/>
        <v>2520.85</v>
      </c>
      <c r="P19" s="117" t="s">
        <v>46</v>
      </c>
    </row>
    <row r="20" ht="18" customHeight="1" spans="1:16">
      <c r="A20" s="2">
        <f t="shared" si="4"/>
        <v>18</v>
      </c>
      <c r="B20" s="5"/>
      <c r="C20" s="6" t="s">
        <v>35</v>
      </c>
      <c r="D20" s="6" t="s">
        <v>47</v>
      </c>
      <c r="E20" s="7">
        <v>0</v>
      </c>
      <c r="F20" s="8">
        <f>VLOOKUP(D20,[2]Sheet1!$B$1:$H$100,2,0)</f>
        <v>19.5</v>
      </c>
      <c r="G20" s="8">
        <f>VLOOKUP(D20,[2]Sheet1!$B$1:$H$100,3,0)</f>
        <v>200</v>
      </c>
      <c r="H20" s="8">
        <f>VLOOKUP(D20,[2]Sheet1!$B$1:$H$100,4,0)</f>
        <v>18.5</v>
      </c>
      <c r="I20" s="11"/>
      <c r="J20" s="11"/>
      <c r="K20" s="11"/>
      <c r="L20" s="8">
        <f>VLOOKUP(D20,[3]骨架组装!$B$2:$V$100,21,0)</f>
        <v>34.12</v>
      </c>
      <c r="M20" s="8">
        <f t="shared" si="0"/>
        <v>3665.88</v>
      </c>
      <c r="N20" s="8">
        <f t="shared" si="5"/>
        <v>97.5</v>
      </c>
      <c r="O20" s="8">
        <f t="shared" si="2"/>
        <v>3763.38</v>
      </c>
      <c r="P20" s="117" t="s">
        <v>39</v>
      </c>
    </row>
    <row r="21" ht="18" customHeight="1" spans="1:16">
      <c r="A21" s="2">
        <f t="shared" si="4"/>
        <v>19</v>
      </c>
      <c r="B21" s="5"/>
      <c r="C21" s="6" t="s">
        <v>35</v>
      </c>
      <c r="D21" s="6" t="s">
        <v>48</v>
      </c>
      <c r="E21" s="7">
        <v>0</v>
      </c>
      <c r="F21" s="8">
        <f>VLOOKUP(D21,[2]Sheet1!$B$1:$H$100,2,0)</f>
        <v>19</v>
      </c>
      <c r="G21" s="8">
        <f>VLOOKUP(D21,[2]Sheet1!$B$1:$H$100,3,0)</f>
        <v>194.5</v>
      </c>
      <c r="H21" s="8">
        <f>VLOOKUP(D21,[2]Sheet1!$B$1:$H$100,4,0)</f>
        <v>18.5</v>
      </c>
      <c r="I21" s="11"/>
      <c r="J21" s="11"/>
      <c r="K21" s="11"/>
      <c r="L21" s="8"/>
      <c r="M21" s="8">
        <f t="shared" si="0"/>
        <v>3598.25</v>
      </c>
      <c r="N21" s="8">
        <f t="shared" si="5"/>
        <v>95</v>
      </c>
      <c r="O21" s="8">
        <f t="shared" si="2"/>
        <v>3693.25</v>
      </c>
      <c r="P21" s="117"/>
    </row>
    <row r="22" ht="18" customHeight="1" spans="1:16">
      <c r="A22" s="2">
        <f t="shared" si="4"/>
        <v>20</v>
      </c>
      <c r="B22" s="5"/>
      <c r="C22" s="6" t="s">
        <v>49</v>
      </c>
      <c r="D22" s="6" t="s">
        <v>50</v>
      </c>
      <c r="E22" s="7">
        <v>0</v>
      </c>
      <c r="F22" s="8">
        <f>VLOOKUP(D22,[2]Sheet1!$B$1:$H$100,2,0)</f>
        <v>20</v>
      </c>
      <c r="G22" s="8">
        <f>VLOOKUP(D22,[2]Sheet1!$B$1:$H$100,3,0)</f>
        <v>218</v>
      </c>
      <c r="H22" s="8">
        <f>VLOOKUP(D22,[2]Sheet1!$B$1:$H$100,4,0)</f>
        <v>19</v>
      </c>
      <c r="I22" s="11"/>
      <c r="J22" s="11"/>
      <c r="K22" s="11"/>
      <c r="L22" s="8"/>
      <c r="M22" s="8">
        <f t="shared" si="0"/>
        <v>4142</v>
      </c>
      <c r="N22" s="8">
        <f t="shared" si="5"/>
        <v>100</v>
      </c>
      <c r="O22" s="8">
        <f t="shared" si="2"/>
        <v>4242</v>
      </c>
      <c r="P22" s="117"/>
    </row>
    <row r="23" ht="18" customHeight="1" spans="1:16">
      <c r="A23" s="2">
        <f t="shared" si="4"/>
        <v>21</v>
      </c>
      <c r="B23" s="5"/>
      <c r="C23" s="6" t="s">
        <v>49</v>
      </c>
      <c r="D23" s="6" t="s">
        <v>51</v>
      </c>
      <c r="E23" s="7" t="s">
        <v>52</v>
      </c>
      <c r="F23" s="8">
        <f>VLOOKUP(D23,[2]Sheet1!$B$1:$H$100,2,0)</f>
        <v>5</v>
      </c>
      <c r="G23" s="8">
        <f>VLOOKUP(D23,[2]Sheet1!$B$1:$H$100,3,0)</f>
        <v>57.5</v>
      </c>
      <c r="H23" s="8">
        <f>VLOOKUP(D23,[2]Sheet1!$B$1:$H$100,4,0)</f>
        <v>18</v>
      </c>
      <c r="I23" s="11"/>
      <c r="J23" s="11"/>
      <c r="K23" s="11"/>
      <c r="L23" s="8"/>
      <c r="M23" s="8">
        <f t="shared" si="0"/>
        <v>1035</v>
      </c>
      <c r="N23" s="8">
        <f t="shared" si="5"/>
        <v>25</v>
      </c>
      <c r="O23" s="8">
        <f>M23+N23</f>
        <v>1060</v>
      </c>
      <c r="P23" s="117"/>
    </row>
    <row r="24" ht="18" customHeight="1" spans="1:16">
      <c r="A24" s="2">
        <f t="shared" si="4"/>
        <v>22</v>
      </c>
      <c r="B24" s="5"/>
      <c r="C24" s="6" t="s">
        <v>49</v>
      </c>
      <c r="D24" s="6" t="s">
        <v>53</v>
      </c>
      <c r="E24" s="7">
        <v>0</v>
      </c>
      <c r="F24" s="8">
        <f>VLOOKUP(D24,[2]Sheet1!$B$1:$H$100,2,0)</f>
        <v>15</v>
      </c>
      <c r="G24" s="8">
        <f>VLOOKUP(D24,[2]Sheet1!$B$1:$H$100,3,0)</f>
        <v>167</v>
      </c>
      <c r="H24" s="8">
        <f>VLOOKUP(D24,[2]Sheet1!$B$1:$H$100,4,0)</f>
        <v>18</v>
      </c>
      <c r="I24" s="11"/>
      <c r="J24" s="11"/>
      <c r="K24" s="11"/>
      <c r="L24" s="8"/>
      <c r="M24" s="8">
        <f t="shared" si="0"/>
        <v>3006</v>
      </c>
      <c r="N24" s="8">
        <f t="shared" si="5"/>
        <v>75</v>
      </c>
      <c r="O24" s="8">
        <f t="shared" ref="O24:O35" si="6">ROUND((M24+N24),2)</f>
        <v>3081</v>
      </c>
      <c r="P24" s="117"/>
    </row>
    <row r="25" ht="18" customHeight="1" spans="1:16">
      <c r="A25" s="2">
        <f t="shared" ref="A25:A35" si="7">ROW()-2</f>
        <v>23</v>
      </c>
      <c r="B25" s="5"/>
      <c r="C25" s="6" t="s">
        <v>49</v>
      </c>
      <c r="D25" s="6" t="s">
        <v>54</v>
      </c>
      <c r="E25" s="7" t="s">
        <v>52</v>
      </c>
      <c r="F25" s="8">
        <f>VLOOKUP(D25,[2]Sheet1!$B$1:$H$100,2,0)</f>
        <v>14</v>
      </c>
      <c r="G25" s="8">
        <f>VLOOKUP(D25,[2]Sheet1!$B$1:$H$100,3,0)</f>
        <v>153</v>
      </c>
      <c r="H25" s="8">
        <f>VLOOKUP(D25,[2]Sheet1!$B$1:$H$100,4,0)</f>
        <v>19</v>
      </c>
      <c r="I25" s="11"/>
      <c r="J25" s="11"/>
      <c r="K25" s="11"/>
      <c r="L25" s="8"/>
      <c r="M25" s="8">
        <f t="shared" ref="M25:M41" si="8">H25*(G25-I25-J25)+15*I25+H25*0.8*J25+K25-L25</f>
        <v>2907</v>
      </c>
      <c r="N25" s="8">
        <f t="shared" si="5"/>
        <v>70</v>
      </c>
      <c r="O25" s="8">
        <f t="shared" si="6"/>
        <v>2977</v>
      </c>
      <c r="P25" s="117"/>
    </row>
    <row r="26" ht="18" customHeight="1" spans="1:16">
      <c r="A26" s="2">
        <f t="shared" si="7"/>
        <v>24</v>
      </c>
      <c r="B26" s="5"/>
      <c r="C26" s="6" t="s">
        <v>49</v>
      </c>
      <c r="D26" s="6" t="s">
        <v>55</v>
      </c>
      <c r="E26" s="7" t="s">
        <v>52</v>
      </c>
      <c r="F26" s="8">
        <f>VLOOKUP(D26,[2]Sheet1!$B$1:$H$100,2,0)</f>
        <v>25.55</v>
      </c>
      <c r="G26" s="8">
        <f>VLOOKUP(D26,[2]Sheet1!$B$1:$H$100,3,0)</f>
        <v>270</v>
      </c>
      <c r="H26" s="8">
        <f>VLOOKUP(D26,[2]Sheet1!$B$1:$H$100,4,0)</f>
        <v>20</v>
      </c>
      <c r="I26" s="11"/>
      <c r="J26" s="11"/>
      <c r="K26" s="11"/>
      <c r="L26" s="8">
        <f>VLOOKUP(D26,[4]工资!$B$2:$P$72,11,0)</f>
        <v>4</v>
      </c>
      <c r="M26" s="8">
        <f t="shared" si="8"/>
        <v>5396</v>
      </c>
      <c r="N26" s="8">
        <f t="shared" si="5"/>
        <v>127.75</v>
      </c>
      <c r="O26" s="8">
        <f t="shared" si="6"/>
        <v>5523.75</v>
      </c>
      <c r="P26" s="117" t="s">
        <v>56</v>
      </c>
    </row>
    <row r="27" ht="18" customHeight="1" spans="1:16">
      <c r="A27" s="2">
        <f t="shared" si="7"/>
        <v>25</v>
      </c>
      <c r="B27" s="5"/>
      <c r="C27" s="6" t="s">
        <v>49</v>
      </c>
      <c r="D27" s="6" t="s">
        <v>57</v>
      </c>
      <c r="E27" s="7" t="s">
        <v>52</v>
      </c>
      <c r="F27" s="8">
        <f>VLOOKUP(D27,[2]Sheet1!$B$1:$H$100,2,0)</f>
        <v>23</v>
      </c>
      <c r="G27" s="8">
        <f>VLOOKUP(D27,[2]Sheet1!$B$1:$H$100,3,0)</f>
        <v>242</v>
      </c>
      <c r="H27" s="8">
        <f>VLOOKUP(D27,[2]Sheet1!$B$1:$H$100,4,0)</f>
        <v>19</v>
      </c>
      <c r="I27" s="11"/>
      <c r="J27" s="11"/>
      <c r="K27" s="11"/>
      <c r="L27" s="8">
        <v>30</v>
      </c>
      <c r="M27" s="8">
        <f t="shared" si="8"/>
        <v>4568</v>
      </c>
      <c r="N27" s="8">
        <f t="shared" si="5"/>
        <v>115</v>
      </c>
      <c r="O27" s="8">
        <f t="shared" si="6"/>
        <v>4683</v>
      </c>
      <c r="P27" s="117" t="s">
        <v>58</v>
      </c>
    </row>
    <row r="28" ht="18" customHeight="1" spans="1:16">
      <c r="A28" s="2">
        <f t="shared" si="7"/>
        <v>26</v>
      </c>
      <c r="B28" s="5"/>
      <c r="C28" s="6" t="s">
        <v>49</v>
      </c>
      <c r="D28" s="6" t="s">
        <v>59</v>
      </c>
      <c r="E28" s="7" t="s">
        <v>52</v>
      </c>
      <c r="F28" s="8">
        <f>VLOOKUP(D28,[2]Sheet1!$B$1:$H$100,2,0)</f>
        <v>14</v>
      </c>
      <c r="G28" s="8">
        <f>VLOOKUP(D28,[2]Sheet1!$B$1:$H$100,3,0)</f>
        <v>155.5</v>
      </c>
      <c r="H28" s="8">
        <f>VLOOKUP(D28,[2]Sheet1!$B$1:$H$100,4,0)</f>
        <v>18</v>
      </c>
      <c r="I28" s="8"/>
      <c r="J28" s="8"/>
      <c r="K28" s="8"/>
      <c r="L28" s="8"/>
      <c r="M28" s="8">
        <f t="shared" si="8"/>
        <v>2799</v>
      </c>
      <c r="N28" s="8">
        <f t="shared" si="5"/>
        <v>70</v>
      </c>
      <c r="O28" s="8">
        <f t="shared" si="6"/>
        <v>2869</v>
      </c>
      <c r="P28" s="117"/>
    </row>
    <row r="29" ht="18" customHeight="1" spans="1:16">
      <c r="A29" s="2">
        <f t="shared" si="7"/>
        <v>27</v>
      </c>
      <c r="B29" s="5"/>
      <c r="C29" s="6" t="s">
        <v>49</v>
      </c>
      <c r="D29" s="6" t="s">
        <v>60</v>
      </c>
      <c r="E29" s="7" t="s">
        <v>52</v>
      </c>
      <c r="F29" s="8">
        <f>VLOOKUP(D29,[2]Sheet1!$B$1:$H$100,2,0)</f>
        <v>13</v>
      </c>
      <c r="G29" s="8">
        <f>VLOOKUP(D29,[2]Sheet1!$B$1:$H$100,3,0)</f>
        <v>149</v>
      </c>
      <c r="H29" s="8">
        <f>VLOOKUP(D29,[2]Sheet1!$B$1:$H$100,4,0)</f>
        <v>18</v>
      </c>
      <c r="I29" s="8"/>
      <c r="J29" s="8"/>
      <c r="K29" s="8"/>
      <c r="L29" s="8"/>
      <c r="M29" s="8">
        <f t="shared" si="8"/>
        <v>2682</v>
      </c>
      <c r="N29" s="8">
        <f t="shared" si="5"/>
        <v>65</v>
      </c>
      <c r="O29" s="8">
        <f t="shared" si="6"/>
        <v>2747</v>
      </c>
      <c r="P29" s="117"/>
    </row>
    <row r="30" ht="18" customHeight="1" spans="1:16">
      <c r="A30" s="2">
        <f t="shared" si="7"/>
        <v>28</v>
      </c>
      <c r="B30" s="5"/>
      <c r="C30" s="6" t="s">
        <v>49</v>
      </c>
      <c r="D30" s="6" t="s">
        <v>61</v>
      </c>
      <c r="E30" s="7" t="s">
        <v>52</v>
      </c>
      <c r="F30" s="8">
        <f>VLOOKUP(D30,[2]Sheet1!$B$1:$H$100,2,0)</f>
        <v>18</v>
      </c>
      <c r="G30" s="8">
        <f>VLOOKUP(D30,[2]Sheet1!$B$1:$H$100,3,0)</f>
        <v>189</v>
      </c>
      <c r="H30" s="8">
        <f>VLOOKUP(D30,[2]Sheet1!$B$1:$H$100,4,0)</f>
        <v>18</v>
      </c>
      <c r="I30" s="8"/>
      <c r="J30" s="8"/>
      <c r="K30" s="8"/>
      <c r="L30" s="8"/>
      <c r="M30" s="8">
        <f t="shared" si="8"/>
        <v>3402</v>
      </c>
      <c r="N30" s="8">
        <f t="shared" si="5"/>
        <v>90</v>
      </c>
      <c r="O30" s="8">
        <f t="shared" si="6"/>
        <v>3492</v>
      </c>
      <c r="P30" s="117"/>
    </row>
    <row r="31" ht="18" customHeight="1" spans="1:16">
      <c r="A31" s="2">
        <f t="shared" si="7"/>
        <v>29</v>
      </c>
      <c r="B31" s="5"/>
      <c r="C31" s="6" t="s">
        <v>49</v>
      </c>
      <c r="D31" s="6" t="s">
        <v>62</v>
      </c>
      <c r="E31" s="7" t="s">
        <v>63</v>
      </c>
      <c r="F31" s="8">
        <f>VLOOKUP(D31,[2]Sheet1!$B$1:$H$100,2,0)</f>
        <v>11</v>
      </c>
      <c r="G31" s="8">
        <f>VLOOKUP(D31,[2]Sheet1!$B$1:$H$100,3,0)</f>
        <v>103.5</v>
      </c>
      <c r="H31" s="8">
        <f>VLOOKUP(D31,[2]Sheet1!$B$1:$H$100,4,0)</f>
        <v>18</v>
      </c>
      <c r="I31" s="8">
        <v>103.5</v>
      </c>
      <c r="J31" s="8"/>
      <c r="K31" s="8"/>
      <c r="L31" s="8"/>
      <c r="M31" s="8">
        <f t="shared" si="8"/>
        <v>1552.5</v>
      </c>
      <c r="N31" s="8">
        <f t="shared" si="5"/>
        <v>55</v>
      </c>
      <c r="O31" s="8">
        <f t="shared" si="6"/>
        <v>1607.5</v>
      </c>
      <c r="P31" s="117"/>
    </row>
    <row r="32" ht="18" customHeight="1" spans="1:16">
      <c r="A32" s="2">
        <f t="shared" si="7"/>
        <v>30</v>
      </c>
      <c r="B32" s="5"/>
      <c r="C32" s="6" t="s">
        <v>49</v>
      </c>
      <c r="D32" s="6" t="s">
        <v>64</v>
      </c>
      <c r="E32" s="7" t="s">
        <v>38</v>
      </c>
      <c r="F32" s="8">
        <f>VLOOKUP(D32,[2]Sheet1!$B$1:$H$100,2,0)</f>
        <v>24</v>
      </c>
      <c r="G32" s="8">
        <f>VLOOKUP(D32,[2]Sheet1!$B$1:$H$100,3,0)</f>
        <v>249.5</v>
      </c>
      <c r="H32" s="8">
        <f>VLOOKUP(D32,[2]Sheet1!$B$1:$H$100,4,0)</f>
        <v>19</v>
      </c>
      <c r="I32" s="8"/>
      <c r="J32" s="8"/>
      <c r="K32" s="8"/>
      <c r="L32" s="8">
        <f>VLOOKUP(D32,[4]工资!$B$2:$P$72,11,0)</f>
        <v>6</v>
      </c>
      <c r="M32" s="8">
        <f t="shared" si="8"/>
        <v>4734.5</v>
      </c>
      <c r="N32" s="8">
        <f t="shared" si="5"/>
        <v>120</v>
      </c>
      <c r="O32" s="8">
        <f t="shared" si="6"/>
        <v>4854.5</v>
      </c>
      <c r="P32" s="117" t="s">
        <v>56</v>
      </c>
    </row>
    <row r="33" ht="18" customHeight="1" spans="1:16">
      <c r="A33" s="2">
        <f t="shared" si="7"/>
        <v>31</v>
      </c>
      <c r="B33" s="5"/>
      <c r="C33" s="6" t="s">
        <v>49</v>
      </c>
      <c r="D33" s="6" t="s">
        <v>65</v>
      </c>
      <c r="E33" s="7" t="s">
        <v>66</v>
      </c>
      <c r="F33" s="8">
        <f>VLOOKUP(D33,[2]Sheet1!$B$1:$H$100,2,0)</f>
        <v>16</v>
      </c>
      <c r="G33" s="8">
        <f>VLOOKUP(D33,[2]Sheet1!$B$1:$H$100,3,0)</f>
        <v>161.5</v>
      </c>
      <c r="H33" s="8">
        <f>VLOOKUP(D33,[2]Sheet1!$B$1:$H$100,4,0)</f>
        <v>18</v>
      </c>
      <c r="I33" s="8">
        <v>42</v>
      </c>
      <c r="J33" s="8"/>
      <c r="K33" s="8"/>
      <c r="L33" s="8"/>
      <c r="M33" s="8">
        <f t="shared" si="8"/>
        <v>2781</v>
      </c>
      <c r="N33" s="8">
        <f t="shared" si="5"/>
        <v>80</v>
      </c>
      <c r="O33" s="8">
        <f t="shared" si="6"/>
        <v>2861</v>
      </c>
      <c r="P33" s="117"/>
    </row>
    <row r="34" ht="18" customHeight="1" spans="1:16">
      <c r="A34" s="2">
        <f t="shared" si="7"/>
        <v>32</v>
      </c>
      <c r="B34" s="5"/>
      <c r="C34" s="6" t="s">
        <v>49</v>
      </c>
      <c r="D34" s="6" t="s">
        <v>67</v>
      </c>
      <c r="E34" s="7" t="s">
        <v>68</v>
      </c>
      <c r="F34" s="8">
        <f>VLOOKUP(D34,[2]Sheet1!$B$1:$H$100,2,0)</f>
        <v>11.5</v>
      </c>
      <c r="G34" s="8">
        <f>VLOOKUP(D34,[2]Sheet1!$B$1:$H$100,3,0)</f>
        <v>121</v>
      </c>
      <c r="H34" s="8">
        <f>VLOOKUP(D34,[2]Sheet1!$B$1:$H$100,4,0)</f>
        <v>19</v>
      </c>
      <c r="I34" s="8"/>
      <c r="J34" s="8"/>
      <c r="K34" s="8"/>
      <c r="L34" s="8">
        <f>VLOOKUP(D34,[4]工资!$B$2:$P$72,11,0)</f>
        <v>9</v>
      </c>
      <c r="M34" s="8">
        <f t="shared" si="8"/>
        <v>2290</v>
      </c>
      <c r="N34" s="8">
        <f t="shared" si="5"/>
        <v>57.5</v>
      </c>
      <c r="O34" s="8">
        <f t="shared" si="6"/>
        <v>2347.5</v>
      </c>
      <c r="P34" s="117" t="s">
        <v>56</v>
      </c>
    </row>
    <row r="35" ht="18" customHeight="1" spans="1:16">
      <c r="A35" s="2">
        <f t="shared" si="7"/>
        <v>33</v>
      </c>
      <c r="B35" s="5"/>
      <c r="C35" s="6" t="s">
        <v>49</v>
      </c>
      <c r="D35" s="9" t="s">
        <v>69</v>
      </c>
      <c r="E35" s="10" t="s">
        <v>70</v>
      </c>
      <c r="F35" s="8">
        <v>1</v>
      </c>
      <c r="G35" s="8">
        <v>8</v>
      </c>
      <c r="H35" s="8">
        <v>18</v>
      </c>
      <c r="I35" s="8">
        <v>8</v>
      </c>
      <c r="J35" s="8"/>
      <c r="K35" s="8"/>
      <c r="L35" s="8">
        <v>50</v>
      </c>
      <c r="M35" s="8">
        <f t="shared" si="8"/>
        <v>70</v>
      </c>
      <c r="N35" s="8">
        <f t="shared" si="5"/>
        <v>5</v>
      </c>
      <c r="O35" s="8">
        <f t="shared" si="6"/>
        <v>75</v>
      </c>
      <c r="P35" s="117" t="s">
        <v>71</v>
      </c>
    </row>
    <row r="36" ht="18" customHeight="1" spans="1:16">
      <c r="A36" s="2">
        <f t="shared" ref="A36:A45" si="9">ROW()-2</f>
        <v>34</v>
      </c>
      <c r="B36" s="5"/>
      <c r="C36" s="6" t="s">
        <v>72</v>
      </c>
      <c r="D36" s="6" t="s">
        <v>73</v>
      </c>
      <c r="E36" s="7">
        <v>0</v>
      </c>
      <c r="F36" s="8">
        <f>VLOOKUP(D36,[2]Sheet1!$B$1:$H$100,2,0)</f>
        <v>26</v>
      </c>
      <c r="G36" s="8">
        <f>VLOOKUP(D36,[2]Sheet1!$B$1:$H$100,3,0)</f>
        <v>296</v>
      </c>
      <c r="H36" s="8">
        <f>VLOOKUP(D36,[2]Sheet1!$B$1:$H$100,4,0)</f>
        <v>18</v>
      </c>
      <c r="I36" s="8"/>
      <c r="J36" s="8"/>
      <c r="K36" s="8"/>
      <c r="L36" s="8"/>
      <c r="M36" s="8">
        <f t="shared" si="8"/>
        <v>5328</v>
      </c>
      <c r="N36" s="8">
        <f t="shared" ref="N36:N53" si="10">F36*5</f>
        <v>130</v>
      </c>
      <c r="O36" s="8">
        <f t="shared" ref="O36:O52" si="11">ROUND((M36+N36),2)</f>
        <v>5458</v>
      </c>
      <c r="P36" s="117"/>
    </row>
    <row r="37" ht="18" customHeight="1" spans="1:16">
      <c r="A37" s="2">
        <f t="shared" si="9"/>
        <v>35</v>
      </c>
      <c r="B37" s="5"/>
      <c r="C37" s="6" t="s">
        <v>74</v>
      </c>
      <c r="D37" s="6" t="s">
        <v>75</v>
      </c>
      <c r="E37" s="7" t="s">
        <v>76</v>
      </c>
      <c r="F37" s="8">
        <f>VLOOKUP(D37,[2]Sheet1!$B$1:$H$100,2,0)</f>
        <v>16</v>
      </c>
      <c r="G37" s="8">
        <f>VLOOKUP(D37,[2]Sheet1!$B$1:$H$100,3,0)</f>
        <v>159</v>
      </c>
      <c r="H37" s="8">
        <f>VLOOKUP(D37,[2]Sheet1!$B$1:$H$100,4,0)</f>
        <v>19.5</v>
      </c>
      <c r="I37" s="8"/>
      <c r="J37" s="8"/>
      <c r="K37" s="8"/>
      <c r="L37" s="8"/>
      <c r="M37" s="8">
        <f t="shared" si="8"/>
        <v>3100.5</v>
      </c>
      <c r="N37" s="8">
        <f t="shared" si="10"/>
        <v>80</v>
      </c>
      <c r="O37" s="8">
        <f t="shared" si="11"/>
        <v>3180.5</v>
      </c>
      <c r="P37" s="117"/>
    </row>
    <row r="38" ht="18" customHeight="1" spans="1:16">
      <c r="A38" s="2">
        <f t="shared" si="9"/>
        <v>36</v>
      </c>
      <c r="B38" s="5"/>
      <c r="C38" s="6" t="s">
        <v>74</v>
      </c>
      <c r="D38" s="6" t="s">
        <v>77</v>
      </c>
      <c r="E38" s="7" t="s">
        <v>78</v>
      </c>
      <c r="F38" s="8">
        <f>VLOOKUP(D38,[2]Sheet1!$B$1:$H$100,2,0)</f>
        <v>20.5</v>
      </c>
      <c r="G38" s="8">
        <f>VLOOKUP(D38,[2]Sheet1!$B$1:$H$100,3,0)</f>
        <v>213</v>
      </c>
      <c r="H38" s="8">
        <f>VLOOKUP(D38,[2]Sheet1!$B$1:$H$100,4,0)</f>
        <v>19.5</v>
      </c>
      <c r="I38" s="8">
        <v>66</v>
      </c>
      <c r="J38" s="8"/>
      <c r="K38" s="8"/>
      <c r="L38" s="8">
        <v>30</v>
      </c>
      <c r="M38" s="8">
        <f t="shared" si="8"/>
        <v>3826.5</v>
      </c>
      <c r="N38" s="8">
        <f t="shared" si="10"/>
        <v>102.5</v>
      </c>
      <c r="O38" s="8">
        <f t="shared" si="11"/>
        <v>3929</v>
      </c>
      <c r="P38" s="117" t="s">
        <v>79</v>
      </c>
    </row>
    <row r="39" ht="18" customHeight="1" spans="1:16">
      <c r="A39" s="2">
        <f t="shared" si="9"/>
        <v>37</v>
      </c>
      <c r="B39" s="5"/>
      <c r="C39" s="6" t="s">
        <v>74</v>
      </c>
      <c r="D39" s="6" t="s">
        <v>80</v>
      </c>
      <c r="E39" s="7" t="s">
        <v>81</v>
      </c>
      <c r="F39" s="8">
        <f>VLOOKUP(D39,[2]Sheet1!$B$1:$H$100,2,0)+8</f>
        <v>16.5</v>
      </c>
      <c r="G39" s="8">
        <v>75.5</v>
      </c>
      <c r="H39" s="8">
        <f>VLOOKUP(D39,[2]Sheet1!$B$1:$H$100,4,0)</f>
        <v>19.5</v>
      </c>
      <c r="I39" s="8"/>
      <c r="J39" s="8"/>
      <c r="K39" s="8">
        <f>85.5*18</f>
        <v>1539</v>
      </c>
      <c r="L39" s="8">
        <f>80+90</f>
        <v>170</v>
      </c>
      <c r="M39" s="8">
        <f t="shared" si="8"/>
        <v>2841.25</v>
      </c>
      <c r="N39" s="8">
        <f t="shared" si="10"/>
        <v>82.5</v>
      </c>
      <c r="O39" s="8">
        <f t="shared" si="11"/>
        <v>2923.75</v>
      </c>
      <c r="P39" s="117" t="s">
        <v>82</v>
      </c>
    </row>
    <row r="40" ht="18" customHeight="1" spans="1:16">
      <c r="A40" s="2">
        <f t="shared" si="9"/>
        <v>38</v>
      </c>
      <c r="B40" s="5"/>
      <c r="C40" s="6" t="s">
        <v>74</v>
      </c>
      <c r="D40" s="6" t="s">
        <v>83</v>
      </c>
      <c r="E40" s="7" t="s">
        <v>84</v>
      </c>
      <c r="F40" s="8">
        <f>VLOOKUP(D40,[2]Sheet1!$B$1:$H$100,2,0)</f>
        <v>3</v>
      </c>
      <c r="G40" s="8">
        <f>VLOOKUP(D40,[2]Sheet1!$B$1:$H$100,3,0)</f>
        <v>25</v>
      </c>
      <c r="H40" s="8">
        <f>VLOOKUP(D40,[2]Sheet1!$B$1:$H$100,4,0)</f>
        <v>19.5</v>
      </c>
      <c r="I40" s="11"/>
      <c r="J40" s="11"/>
      <c r="K40" s="11"/>
      <c r="L40" s="8"/>
      <c r="M40" s="8">
        <f t="shared" si="8"/>
        <v>487.5</v>
      </c>
      <c r="N40" s="8">
        <f t="shared" si="10"/>
        <v>15</v>
      </c>
      <c r="O40" s="8">
        <f t="shared" si="11"/>
        <v>502.5</v>
      </c>
      <c r="P40" s="2"/>
    </row>
    <row r="41" ht="18" customHeight="1" spans="1:16">
      <c r="A41" s="2">
        <f t="shared" si="9"/>
        <v>39</v>
      </c>
      <c r="B41" s="5"/>
      <c r="C41" s="6" t="s">
        <v>74</v>
      </c>
      <c r="D41" s="6" t="s">
        <v>85</v>
      </c>
      <c r="E41" s="7">
        <v>0</v>
      </c>
      <c r="F41" s="8">
        <f>VLOOKUP(D41,[2]Sheet1!$B$1:$H$100,2,0)</f>
        <v>19.5</v>
      </c>
      <c r="G41" s="8">
        <f>VLOOKUP(D41,[2]Sheet1!$B$1:$H$100,3,0)</f>
        <v>187.5</v>
      </c>
      <c r="H41" s="8">
        <f>VLOOKUP(D41,[2]Sheet1!$B$1:$H$100,4,0)</f>
        <v>19.5</v>
      </c>
      <c r="I41" s="11"/>
      <c r="J41" s="11"/>
      <c r="K41" s="11"/>
      <c r="L41" s="8"/>
      <c r="M41" s="8">
        <f t="shared" si="8"/>
        <v>3656.25</v>
      </c>
      <c r="N41" s="8">
        <f t="shared" si="10"/>
        <v>97.5</v>
      </c>
      <c r="O41" s="8">
        <f t="shared" si="11"/>
        <v>3753.75</v>
      </c>
      <c r="P41" s="2"/>
    </row>
    <row r="42" ht="18" customHeight="1" spans="1:16">
      <c r="A42" s="2"/>
      <c r="B42" s="5"/>
      <c r="C42" s="3" t="s">
        <v>86</v>
      </c>
      <c r="D42" s="104"/>
      <c r="E42" s="105"/>
      <c r="F42" s="2"/>
      <c r="G42" s="2"/>
      <c r="H42" s="2"/>
      <c r="I42" s="2"/>
      <c r="J42" s="2"/>
      <c r="K42" s="2"/>
      <c r="L42" s="2"/>
      <c r="M42" s="2"/>
      <c r="N42" s="2"/>
      <c r="O42" s="108">
        <v>5800</v>
      </c>
      <c r="P42" s="2"/>
    </row>
    <row r="43" s="99" customFormat="1" ht="18" customHeight="1" spans="1:18">
      <c r="A43" s="2">
        <f>ROW()-3</f>
        <v>40</v>
      </c>
      <c r="B43" s="106"/>
      <c r="C43" s="6" t="s">
        <v>87</v>
      </c>
      <c r="D43" s="6" t="s">
        <v>88</v>
      </c>
      <c r="E43" s="107">
        <v>43637</v>
      </c>
      <c r="F43" s="8">
        <v>25</v>
      </c>
      <c r="G43" s="8">
        <v>244.5</v>
      </c>
      <c r="H43" s="108"/>
      <c r="I43" s="8">
        <v>0</v>
      </c>
      <c r="J43" s="8">
        <v>0</v>
      </c>
      <c r="K43" s="8">
        <v>0</v>
      </c>
      <c r="L43" s="8" t="s">
        <v>52</v>
      </c>
      <c r="M43" s="8">
        <v>4401</v>
      </c>
      <c r="N43" s="8">
        <v>125</v>
      </c>
      <c r="O43" s="8">
        <v>4526</v>
      </c>
      <c r="P43" s="2"/>
      <c r="R43" s="1"/>
    </row>
    <row r="44" ht="18" customHeight="1" spans="1:17">
      <c r="A44" s="2">
        <f t="shared" ref="A44:A53" si="12">ROW()-3</f>
        <v>41</v>
      </c>
      <c r="B44" s="109"/>
      <c r="C44" s="6" t="s">
        <v>87</v>
      </c>
      <c r="D44" s="6" t="s">
        <v>89</v>
      </c>
      <c r="E44" s="107">
        <v>43641</v>
      </c>
      <c r="F44" s="8">
        <v>24.5</v>
      </c>
      <c r="G44" s="8">
        <v>235.5</v>
      </c>
      <c r="H44" s="108"/>
      <c r="I44" s="8">
        <v>0</v>
      </c>
      <c r="J44" s="8">
        <v>8.5</v>
      </c>
      <c r="K44" s="8">
        <v>0</v>
      </c>
      <c r="L44" s="8" t="s">
        <v>52</v>
      </c>
      <c r="M44" s="8">
        <v>4208.4</v>
      </c>
      <c r="N44" s="8">
        <v>122.5</v>
      </c>
      <c r="O44" s="8">
        <v>4330.9</v>
      </c>
      <c r="P44" s="2"/>
      <c r="Q44" s="99"/>
    </row>
    <row r="45" ht="18" customHeight="1" spans="1:17">
      <c r="A45" s="2">
        <f t="shared" si="12"/>
        <v>42</v>
      </c>
      <c r="B45" s="109"/>
      <c r="C45" s="6" t="s">
        <v>87</v>
      </c>
      <c r="D45" s="6" t="s">
        <v>90</v>
      </c>
      <c r="E45" s="107">
        <v>43720</v>
      </c>
      <c r="F45" s="8">
        <v>24</v>
      </c>
      <c r="G45" s="8">
        <v>233</v>
      </c>
      <c r="H45" s="108"/>
      <c r="I45" s="8">
        <v>0</v>
      </c>
      <c r="J45" s="8">
        <v>0</v>
      </c>
      <c r="K45" s="8">
        <v>0</v>
      </c>
      <c r="L45" s="8">
        <v>50</v>
      </c>
      <c r="M45" s="8">
        <v>4244</v>
      </c>
      <c r="N45" s="8">
        <v>120</v>
      </c>
      <c r="O45" s="8">
        <v>4364</v>
      </c>
      <c r="P45" s="2"/>
      <c r="Q45" s="99"/>
    </row>
    <row r="46" ht="18" customHeight="1" spans="1:17">
      <c r="A46" s="2">
        <f t="shared" si="12"/>
        <v>43</v>
      </c>
      <c r="B46" s="109"/>
      <c r="C46" s="6" t="s">
        <v>87</v>
      </c>
      <c r="D46" s="6" t="s">
        <v>91</v>
      </c>
      <c r="E46" s="107">
        <v>43720</v>
      </c>
      <c r="F46" s="8">
        <v>24</v>
      </c>
      <c r="G46" s="8">
        <v>233</v>
      </c>
      <c r="H46" s="108"/>
      <c r="I46" s="8">
        <v>0</v>
      </c>
      <c r="J46" s="8">
        <v>0</v>
      </c>
      <c r="K46" s="8">
        <v>0</v>
      </c>
      <c r="L46" s="8" t="s">
        <v>52</v>
      </c>
      <c r="M46" s="8">
        <v>4194</v>
      </c>
      <c r="N46" s="8">
        <v>120</v>
      </c>
      <c r="O46" s="8">
        <v>4314</v>
      </c>
      <c r="P46" s="2"/>
      <c r="Q46" s="99"/>
    </row>
    <row r="47" ht="18" customHeight="1" spans="1:17">
      <c r="A47" s="2">
        <f t="shared" si="12"/>
        <v>44</v>
      </c>
      <c r="B47" s="109"/>
      <c r="C47" s="6" t="s">
        <v>87</v>
      </c>
      <c r="D47" s="6" t="s">
        <v>92</v>
      </c>
      <c r="E47" s="107">
        <v>43720</v>
      </c>
      <c r="F47" s="8">
        <v>26</v>
      </c>
      <c r="G47" s="8">
        <v>252</v>
      </c>
      <c r="H47" s="108"/>
      <c r="I47" s="8">
        <v>0</v>
      </c>
      <c r="J47" s="8">
        <v>0</v>
      </c>
      <c r="K47" s="8">
        <v>0</v>
      </c>
      <c r="L47" s="8" t="s">
        <v>52</v>
      </c>
      <c r="M47" s="8">
        <v>4536</v>
      </c>
      <c r="N47" s="8">
        <v>130</v>
      </c>
      <c r="O47" s="8">
        <v>4666</v>
      </c>
      <c r="P47" s="2"/>
      <c r="Q47" s="99"/>
    </row>
    <row r="48" ht="18" customHeight="1" spans="1:17">
      <c r="A48" s="2">
        <f t="shared" si="12"/>
        <v>45</v>
      </c>
      <c r="B48" s="109"/>
      <c r="C48" s="6" t="s">
        <v>93</v>
      </c>
      <c r="D48" s="6" t="s">
        <v>94</v>
      </c>
      <c r="E48" s="107">
        <v>43737</v>
      </c>
      <c r="F48" s="8">
        <v>26</v>
      </c>
      <c r="G48" s="8">
        <v>259</v>
      </c>
      <c r="H48" s="108"/>
      <c r="I48" s="8">
        <v>0</v>
      </c>
      <c r="J48" s="8">
        <v>0</v>
      </c>
      <c r="K48" s="8">
        <v>0</v>
      </c>
      <c r="L48" s="8">
        <v>-30</v>
      </c>
      <c r="M48" s="8">
        <v>4632</v>
      </c>
      <c r="N48" s="8">
        <v>130</v>
      </c>
      <c r="O48" s="8">
        <v>4762</v>
      </c>
      <c r="P48" s="2"/>
      <c r="Q48" s="99"/>
    </row>
    <row r="49" ht="18" customHeight="1" spans="1:17">
      <c r="A49" s="2">
        <f t="shared" si="12"/>
        <v>46</v>
      </c>
      <c r="B49" s="109"/>
      <c r="C49" s="6" t="s">
        <v>87</v>
      </c>
      <c r="D49" s="6" t="s">
        <v>95</v>
      </c>
      <c r="E49" s="107">
        <v>43885</v>
      </c>
      <c r="F49" s="8">
        <v>24</v>
      </c>
      <c r="G49" s="8">
        <v>232.5</v>
      </c>
      <c r="H49" s="108"/>
      <c r="I49" s="8">
        <v>0</v>
      </c>
      <c r="J49" s="8">
        <v>0</v>
      </c>
      <c r="K49" s="8">
        <v>0</v>
      </c>
      <c r="L49" s="8" t="s">
        <v>52</v>
      </c>
      <c r="M49" s="8">
        <v>4185</v>
      </c>
      <c r="N49" s="8">
        <v>120</v>
      </c>
      <c r="O49" s="8">
        <v>4305</v>
      </c>
      <c r="P49" s="2"/>
      <c r="Q49" s="99"/>
    </row>
    <row r="50" ht="18" customHeight="1" spans="1:17">
      <c r="A50" s="2">
        <f t="shared" si="12"/>
        <v>47</v>
      </c>
      <c r="B50" s="109"/>
      <c r="C50" s="6" t="s">
        <v>87</v>
      </c>
      <c r="D50" s="6" t="s">
        <v>96</v>
      </c>
      <c r="E50" s="107">
        <v>43886</v>
      </c>
      <c r="F50" s="8">
        <v>26.5</v>
      </c>
      <c r="G50" s="8">
        <v>266</v>
      </c>
      <c r="H50" s="108"/>
      <c r="I50" s="8">
        <v>0</v>
      </c>
      <c r="J50" s="8">
        <v>8.5</v>
      </c>
      <c r="K50" s="8">
        <v>0</v>
      </c>
      <c r="L50" s="8" t="s">
        <v>52</v>
      </c>
      <c r="M50" s="8">
        <v>4757.4</v>
      </c>
      <c r="N50" s="8">
        <v>132.5</v>
      </c>
      <c r="O50" s="8">
        <v>4889.9</v>
      </c>
      <c r="P50" s="2"/>
      <c r="Q50" s="99"/>
    </row>
    <row r="51" ht="18" customHeight="1" spans="1:17">
      <c r="A51" s="2">
        <f t="shared" si="12"/>
        <v>48</v>
      </c>
      <c r="B51" s="109"/>
      <c r="C51" s="6" t="s">
        <v>87</v>
      </c>
      <c r="D51" s="6" t="s">
        <v>97</v>
      </c>
      <c r="E51" s="107">
        <v>44123</v>
      </c>
      <c r="F51" s="8">
        <v>23</v>
      </c>
      <c r="G51" s="8">
        <v>221</v>
      </c>
      <c r="H51" s="108"/>
      <c r="I51" s="8">
        <v>0</v>
      </c>
      <c r="J51" s="8">
        <v>0</v>
      </c>
      <c r="K51" s="8">
        <v>0</v>
      </c>
      <c r="L51" s="8" t="s">
        <v>52</v>
      </c>
      <c r="M51" s="8">
        <v>3978</v>
      </c>
      <c r="N51" s="8">
        <v>115</v>
      </c>
      <c r="O51" s="8">
        <v>4093</v>
      </c>
      <c r="P51" s="2"/>
      <c r="Q51" s="99"/>
    </row>
    <row r="52" ht="18" customHeight="1" spans="1:17">
      <c r="A52" s="2">
        <f t="shared" si="12"/>
        <v>49</v>
      </c>
      <c r="B52" s="109"/>
      <c r="C52" s="6" t="s">
        <v>93</v>
      </c>
      <c r="D52" s="6" t="s">
        <v>98</v>
      </c>
      <c r="E52" s="107">
        <v>44256</v>
      </c>
      <c r="F52" s="8">
        <v>24</v>
      </c>
      <c r="G52" s="8">
        <v>266</v>
      </c>
      <c r="H52" s="108"/>
      <c r="I52" s="8">
        <v>0</v>
      </c>
      <c r="J52" s="8">
        <v>0</v>
      </c>
      <c r="K52" s="8">
        <v>0</v>
      </c>
      <c r="L52" s="8">
        <v>-10</v>
      </c>
      <c r="M52" s="8">
        <v>4778</v>
      </c>
      <c r="N52" s="8">
        <v>120</v>
      </c>
      <c r="O52" s="8">
        <v>4898</v>
      </c>
      <c r="P52" s="2"/>
      <c r="Q52" s="99"/>
    </row>
    <row r="53" ht="18" customHeight="1" spans="1:17">
      <c r="A53" s="2">
        <f t="shared" si="12"/>
        <v>50</v>
      </c>
      <c r="B53" s="109"/>
      <c r="C53" s="6" t="s">
        <v>87</v>
      </c>
      <c r="D53" s="6" t="s">
        <v>99</v>
      </c>
      <c r="E53" s="107">
        <v>44258</v>
      </c>
      <c r="F53" s="8">
        <v>11</v>
      </c>
      <c r="G53" s="8">
        <v>105.5</v>
      </c>
      <c r="H53" s="108"/>
      <c r="I53" s="8">
        <v>0</v>
      </c>
      <c r="J53" s="8">
        <v>0</v>
      </c>
      <c r="K53" s="8">
        <v>0</v>
      </c>
      <c r="L53" s="8">
        <v>-290</v>
      </c>
      <c r="M53" s="8">
        <v>1609</v>
      </c>
      <c r="N53" s="8">
        <v>55</v>
      </c>
      <c r="O53" s="8">
        <v>1664</v>
      </c>
      <c r="P53" s="2"/>
      <c r="Q53" s="99"/>
    </row>
    <row r="54" ht="18" customHeight="1" spans="1:17">
      <c r="A54" s="2">
        <f t="shared" ref="A54:A61" si="13">ROW()-3</f>
        <v>51</v>
      </c>
      <c r="B54" s="109"/>
      <c r="C54" s="6" t="s">
        <v>87</v>
      </c>
      <c r="D54" s="6" t="s">
        <v>100</v>
      </c>
      <c r="E54" s="107">
        <v>44258</v>
      </c>
      <c r="F54" s="8">
        <v>26</v>
      </c>
      <c r="G54" s="8">
        <v>247</v>
      </c>
      <c r="H54" s="108"/>
      <c r="I54" s="8">
        <v>0</v>
      </c>
      <c r="J54" s="8">
        <v>8.5</v>
      </c>
      <c r="K54" s="8">
        <v>0</v>
      </c>
      <c r="L54" s="8" t="s">
        <v>52</v>
      </c>
      <c r="M54" s="8">
        <v>4415.4</v>
      </c>
      <c r="N54" s="8">
        <v>130</v>
      </c>
      <c r="O54" s="8">
        <v>4545.4</v>
      </c>
      <c r="P54" s="2"/>
      <c r="Q54" s="99"/>
    </row>
    <row r="55" ht="18" customHeight="1" spans="1:17">
      <c r="A55" s="2">
        <f t="shared" si="13"/>
        <v>52</v>
      </c>
      <c r="B55" s="109"/>
      <c r="C55" s="6" t="s">
        <v>101</v>
      </c>
      <c r="D55" s="6" t="s">
        <v>102</v>
      </c>
      <c r="E55" s="107">
        <v>44259</v>
      </c>
      <c r="F55" s="8">
        <v>6.5</v>
      </c>
      <c r="G55" s="8">
        <v>89.5</v>
      </c>
      <c r="H55" s="108"/>
      <c r="I55" s="8">
        <v>0</v>
      </c>
      <c r="J55" s="8">
        <v>0</v>
      </c>
      <c r="K55" s="8">
        <v>0</v>
      </c>
      <c r="L55" s="8" t="s">
        <v>52</v>
      </c>
      <c r="M55" s="8">
        <v>1611</v>
      </c>
      <c r="N55" s="8">
        <v>32.5</v>
      </c>
      <c r="O55" s="8">
        <v>1643.5</v>
      </c>
      <c r="P55" s="2"/>
      <c r="Q55" s="99"/>
    </row>
    <row r="56" ht="18" customHeight="1" spans="1:17">
      <c r="A56" s="2">
        <f t="shared" si="13"/>
        <v>53</v>
      </c>
      <c r="B56" s="109"/>
      <c r="C56" s="6" t="s">
        <v>87</v>
      </c>
      <c r="D56" s="6" t="s">
        <v>103</v>
      </c>
      <c r="E56" s="110">
        <v>44271</v>
      </c>
      <c r="F56" s="8">
        <v>22</v>
      </c>
      <c r="G56" s="8">
        <v>202</v>
      </c>
      <c r="H56" s="108"/>
      <c r="I56" s="8">
        <v>0</v>
      </c>
      <c r="J56" s="8">
        <v>0</v>
      </c>
      <c r="K56" s="8">
        <v>0</v>
      </c>
      <c r="L56" s="8">
        <v>-100</v>
      </c>
      <c r="M56" s="8">
        <v>3536</v>
      </c>
      <c r="N56" s="8">
        <v>110</v>
      </c>
      <c r="O56" s="8">
        <v>3646</v>
      </c>
      <c r="P56" s="2"/>
      <c r="Q56" s="99"/>
    </row>
    <row r="57" ht="18" customHeight="1" spans="1:17">
      <c r="A57" s="2">
        <f t="shared" si="13"/>
        <v>54</v>
      </c>
      <c r="B57" s="109"/>
      <c r="C57" s="6" t="s">
        <v>87</v>
      </c>
      <c r="D57" s="6" t="s">
        <v>104</v>
      </c>
      <c r="E57" s="107">
        <v>44272</v>
      </c>
      <c r="F57" s="8">
        <v>22</v>
      </c>
      <c r="G57" s="8">
        <v>206</v>
      </c>
      <c r="H57" s="108"/>
      <c r="I57" s="8">
        <v>0</v>
      </c>
      <c r="J57" s="8">
        <v>0</v>
      </c>
      <c r="K57" s="8">
        <v>0</v>
      </c>
      <c r="L57" s="8">
        <v>-130</v>
      </c>
      <c r="M57" s="8">
        <v>3578</v>
      </c>
      <c r="N57" s="8">
        <v>110</v>
      </c>
      <c r="O57" s="8">
        <v>3688</v>
      </c>
      <c r="P57" s="2"/>
      <c r="Q57" s="99"/>
    </row>
    <row r="58" ht="18" customHeight="1" spans="1:17">
      <c r="A58" s="2">
        <f t="shared" si="13"/>
        <v>55</v>
      </c>
      <c r="B58" s="109"/>
      <c r="C58" s="6" t="s">
        <v>87</v>
      </c>
      <c r="D58" s="6" t="s">
        <v>105</v>
      </c>
      <c r="E58" s="107">
        <v>44285</v>
      </c>
      <c r="F58" s="8">
        <v>22</v>
      </c>
      <c r="G58" s="8">
        <v>213.5</v>
      </c>
      <c r="H58" s="108"/>
      <c r="I58" s="8">
        <v>0</v>
      </c>
      <c r="J58" s="8">
        <v>0</v>
      </c>
      <c r="K58" s="8">
        <v>0</v>
      </c>
      <c r="L58" s="8" t="s">
        <v>52</v>
      </c>
      <c r="M58" s="8">
        <v>3843</v>
      </c>
      <c r="N58" s="8">
        <v>110</v>
      </c>
      <c r="O58" s="8">
        <v>3953</v>
      </c>
      <c r="P58" s="2"/>
      <c r="Q58" s="99"/>
    </row>
    <row r="59" ht="18" customHeight="1" spans="1:17">
      <c r="A59" s="2">
        <f t="shared" si="13"/>
        <v>56</v>
      </c>
      <c r="B59" s="109"/>
      <c r="C59" s="6" t="s">
        <v>101</v>
      </c>
      <c r="D59" s="6" t="s">
        <v>106</v>
      </c>
      <c r="E59" s="107">
        <v>44289</v>
      </c>
      <c r="F59" s="8">
        <v>23</v>
      </c>
      <c r="G59" s="8">
        <v>274.5</v>
      </c>
      <c r="H59" s="108"/>
      <c r="I59" s="8">
        <v>0</v>
      </c>
      <c r="J59" s="8">
        <v>0</v>
      </c>
      <c r="K59" s="8">
        <v>0</v>
      </c>
      <c r="L59" s="8" t="s">
        <v>52</v>
      </c>
      <c r="M59" s="8">
        <v>4941</v>
      </c>
      <c r="N59" s="8">
        <v>115</v>
      </c>
      <c r="O59" s="8">
        <v>5056</v>
      </c>
      <c r="P59" s="2"/>
      <c r="Q59" s="99"/>
    </row>
    <row r="60" ht="18" customHeight="1" spans="1:17">
      <c r="A60" s="2">
        <f t="shared" si="13"/>
        <v>57</v>
      </c>
      <c r="B60" s="109"/>
      <c r="C60" s="6" t="s">
        <v>87</v>
      </c>
      <c r="D60" s="6" t="s">
        <v>107</v>
      </c>
      <c r="E60" s="107">
        <f>VLOOKUP(D60,[5]一线生产!$C:$O,13,0)</f>
        <v>44310</v>
      </c>
      <c r="F60" s="8">
        <v>27</v>
      </c>
      <c r="G60" s="8">
        <v>260</v>
      </c>
      <c r="H60" s="108"/>
      <c r="I60" s="8">
        <v>0</v>
      </c>
      <c r="J60" s="8">
        <v>8.5</v>
      </c>
      <c r="K60" s="8">
        <v>0</v>
      </c>
      <c r="L60" s="8" t="s">
        <v>52</v>
      </c>
      <c r="M60" s="8">
        <v>4649.4</v>
      </c>
      <c r="N60" s="8">
        <v>135</v>
      </c>
      <c r="O60" s="8">
        <v>4784.4</v>
      </c>
      <c r="P60" s="2"/>
      <c r="Q60" s="99"/>
    </row>
    <row r="61" ht="18" customHeight="1" spans="1:17">
      <c r="A61" s="2">
        <f t="shared" si="13"/>
        <v>58</v>
      </c>
      <c r="B61" s="109"/>
      <c r="C61" s="6" t="s">
        <v>101</v>
      </c>
      <c r="D61" s="6" t="s">
        <v>108</v>
      </c>
      <c r="E61" s="107">
        <v>44323</v>
      </c>
      <c r="F61" s="8">
        <v>21</v>
      </c>
      <c r="G61" s="8">
        <v>252</v>
      </c>
      <c r="H61" s="108"/>
      <c r="I61" s="8">
        <v>0</v>
      </c>
      <c r="J61" s="8">
        <v>0</v>
      </c>
      <c r="K61" s="8">
        <v>0</v>
      </c>
      <c r="L61" s="8">
        <v>-30</v>
      </c>
      <c r="M61" s="8">
        <v>4506</v>
      </c>
      <c r="N61" s="8">
        <v>105</v>
      </c>
      <c r="O61" s="8">
        <v>4611</v>
      </c>
      <c r="P61" s="2"/>
      <c r="Q61" s="99"/>
    </row>
    <row r="62" spans="1:16">
      <c r="A62" s="2" t="s">
        <v>109</v>
      </c>
      <c r="B62" s="2"/>
      <c r="C62" s="2"/>
      <c r="D62" s="2"/>
      <c r="E62" s="111"/>
      <c r="F62" s="8">
        <f>SUM(F3:F61)</f>
        <v>1121.05</v>
      </c>
      <c r="G62" s="8">
        <f t="shared" ref="G62:O62" si="14">SUM(G3:G61)</f>
        <v>11433.5</v>
      </c>
      <c r="H62" s="108"/>
      <c r="I62" s="8">
        <f t="shared" si="14"/>
        <v>387.5</v>
      </c>
      <c r="J62" s="8">
        <f t="shared" si="14"/>
        <v>34</v>
      </c>
      <c r="K62" s="8">
        <f t="shared" si="14"/>
        <v>1539</v>
      </c>
      <c r="L62" s="8">
        <f t="shared" si="14"/>
        <v>-29.1926</v>
      </c>
      <c r="M62" s="8">
        <f t="shared" si="14"/>
        <v>208120.2926</v>
      </c>
      <c r="N62" s="8">
        <f t="shared" si="14"/>
        <v>5605.25</v>
      </c>
      <c r="O62" s="8">
        <f t="shared" si="14"/>
        <v>219525.55</v>
      </c>
      <c r="P62" s="2"/>
    </row>
    <row r="63" ht="37" customHeight="1" spans="1:16">
      <c r="A63" s="112" t="s">
        <v>110</v>
      </c>
      <c r="B63" s="113"/>
      <c r="C63" s="114"/>
      <c r="D63" s="114"/>
      <c r="E63" s="115"/>
      <c r="F63" s="114"/>
      <c r="G63" s="114"/>
      <c r="H63" s="114"/>
      <c r="I63" s="2"/>
      <c r="J63" s="114"/>
      <c r="K63" s="114"/>
      <c r="L63" s="114"/>
      <c r="M63" s="114"/>
      <c r="N63" s="114"/>
      <c r="O63" s="114"/>
      <c r="P63" s="114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2:9">
      <c r="B71" s="1"/>
      <c r="C71" s="1"/>
      <c r="D71" s="1"/>
      <c r="I71" s="3"/>
    </row>
    <row r="72" spans="2:9">
      <c r="B72" s="1"/>
      <c r="C72" s="1"/>
      <c r="D72" s="1"/>
      <c r="I72" s="118"/>
    </row>
    <row r="73" spans="2:9">
      <c r="B73" s="1"/>
      <c r="C73" s="1"/>
      <c r="D73" s="1"/>
      <c r="I73" s="3"/>
    </row>
    <row r="74" spans="2:9">
      <c r="B74" s="1"/>
      <c r="C74" s="1"/>
      <c r="D74" s="1"/>
      <c r="I74" s="3"/>
    </row>
    <row r="75" spans="2:9">
      <c r="B75" s="1"/>
      <c r="C75" s="1"/>
      <c r="D75" s="1"/>
      <c r="I75" s="2"/>
    </row>
    <row r="76" spans="2:9">
      <c r="B76" s="1"/>
      <c r="C76" s="1"/>
      <c r="D76" s="1"/>
      <c r="I76" s="2"/>
    </row>
    <row r="77" spans="2:9">
      <c r="B77" s="1"/>
      <c r="C77" s="1"/>
      <c r="D77" s="1"/>
      <c r="I77" s="2"/>
    </row>
    <row r="78" spans="2:9">
      <c r="B78" s="1"/>
      <c r="C78" s="1"/>
      <c r="D78" s="1"/>
      <c r="I78" s="2"/>
    </row>
    <row r="79" spans="2:9">
      <c r="B79" s="1"/>
      <c r="C79" s="1"/>
      <c r="D79" s="1"/>
      <c r="I79" s="2"/>
    </row>
    <row r="80" spans="2:9">
      <c r="B80" s="1"/>
      <c r="C80" s="1"/>
      <c r="D80" s="1"/>
      <c r="I80" s="2"/>
    </row>
    <row r="81" spans="2:9">
      <c r="B81" s="1"/>
      <c r="C81" s="1"/>
      <c r="D81" s="1"/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>
        <f>SUM(I7:I84)</f>
        <v>775</v>
      </c>
    </row>
    <row r="86" spans="9:9">
      <c r="I86" s="119"/>
    </row>
    <row r="87" spans="9:9">
      <c r="I87" s="114"/>
    </row>
  </sheetData>
  <mergeCells count="5">
    <mergeCell ref="A1:P1"/>
    <mergeCell ref="A62:D62"/>
    <mergeCell ref="A63:P63"/>
    <mergeCell ref="B3:B42"/>
    <mergeCell ref="B43:B61"/>
  </mergeCells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77" customWidth="1"/>
    <col min="2" max="2" width="10.875" style="77" customWidth="1"/>
    <col min="3" max="3" width="7.875" style="77" customWidth="1"/>
    <col min="4" max="4" width="8.5" style="77" customWidth="1"/>
    <col min="5" max="5" width="8.375" style="77" customWidth="1"/>
    <col min="6" max="6" width="8.625" style="77" customWidth="1"/>
    <col min="7" max="7" width="10.875" style="77" customWidth="1"/>
    <col min="8" max="8" width="8.875" style="77" customWidth="1"/>
    <col min="9" max="9" width="6.125" style="77" customWidth="1"/>
    <col min="10" max="10" width="8.75" style="77" customWidth="1"/>
    <col min="11" max="11" width="12.625" style="77"/>
    <col min="12" max="12" width="10.9666666666667" style="77" customWidth="1"/>
    <col min="13" max="13" width="6.5" style="77" hidden="1" customWidth="1"/>
    <col min="14" max="14" width="9.375" style="77" customWidth="1"/>
    <col min="15" max="15" width="15.975" style="78" customWidth="1"/>
    <col min="16" max="16" width="6.525" style="77" customWidth="1"/>
    <col min="17" max="17" width="12.2166666666667" style="77" hidden="1" customWidth="1"/>
    <col min="18" max="18" width="9" style="77" hidden="1" customWidth="1"/>
    <col min="19" max="19" width="12.225" style="77" hidden="1" customWidth="1"/>
    <col min="20" max="20" width="11.5" style="77" customWidth="1"/>
    <col min="21" max="16384" width="9" style="77"/>
  </cols>
  <sheetData>
    <row r="1" customHeight="1" spans="1:16">
      <c r="A1" s="79" t="s">
        <v>111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6"/>
      <c r="P1" s="79"/>
    </row>
    <row r="2" customHeight="1" spans="1:16">
      <c r="A2" s="80" t="s">
        <v>1</v>
      </c>
      <c r="B2" s="80" t="s">
        <v>2</v>
      </c>
      <c r="C2" s="81" t="s">
        <v>112</v>
      </c>
      <c r="D2" s="81" t="s">
        <v>3</v>
      </c>
      <c r="E2" s="81" t="s">
        <v>5</v>
      </c>
      <c r="F2" s="81" t="s">
        <v>6</v>
      </c>
      <c r="G2" s="81" t="s">
        <v>8</v>
      </c>
      <c r="H2" s="81" t="s">
        <v>9</v>
      </c>
      <c r="I2" s="80" t="s">
        <v>10</v>
      </c>
      <c r="J2" s="80" t="s">
        <v>11</v>
      </c>
      <c r="K2" s="80" t="s">
        <v>12</v>
      </c>
      <c r="L2" s="80" t="s">
        <v>13</v>
      </c>
      <c r="M2" s="80" t="s">
        <v>86</v>
      </c>
      <c r="N2" s="80" t="s">
        <v>14</v>
      </c>
      <c r="O2" s="87" t="s">
        <v>15</v>
      </c>
      <c r="P2" s="80" t="s">
        <v>113</v>
      </c>
    </row>
    <row r="3" customHeight="1" spans="1:20">
      <c r="A3" s="80">
        <f>ROW()-2</f>
        <v>1</v>
      </c>
      <c r="B3" s="80" t="s">
        <v>114</v>
      </c>
      <c r="C3" s="81" t="s">
        <v>115</v>
      </c>
      <c r="D3" s="81" t="s">
        <v>116</v>
      </c>
      <c r="E3" s="81"/>
      <c r="F3" s="81"/>
      <c r="G3" s="81"/>
      <c r="H3" s="81"/>
      <c r="I3" s="80"/>
      <c r="J3" s="80"/>
      <c r="K3" s="81">
        <f t="shared" ref="K3:K24" si="0">(F3-G3-H3)*18+G3*15+H3*18*0.8+I3-J3</f>
        <v>0</v>
      </c>
      <c r="L3" s="88">
        <f t="shared" ref="L3:L24" si="1">E3*5</f>
        <v>0</v>
      </c>
      <c r="M3" s="88"/>
      <c r="N3" s="80">
        <f t="shared" ref="N3:N24" si="2">K3+L3</f>
        <v>0</v>
      </c>
      <c r="O3" s="89"/>
      <c r="P3" s="80"/>
      <c r="S3" s="77" t="str">
        <f>VLOOKUP(D3,[1]劳务临时工!C$2:P$78,14,0)</f>
        <v>2020-07-10</v>
      </c>
      <c r="T3" s="77" t="e">
        <v>#N/A</v>
      </c>
    </row>
    <row r="4" customHeight="1" spans="1:20">
      <c r="A4" s="80">
        <f>ROW()-2</f>
        <v>2</v>
      </c>
      <c r="B4" s="80" t="s">
        <v>114</v>
      </c>
      <c r="C4" s="81" t="s">
        <v>115</v>
      </c>
      <c r="D4" s="81" t="s">
        <v>21</v>
      </c>
      <c r="E4" s="81"/>
      <c r="F4" s="81"/>
      <c r="G4" s="81"/>
      <c r="H4" s="81"/>
      <c r="I4" s="80"/>
      <c r="J4" s="80"/>
      <c r="K4" s="81">
        <f t="shared" si="0"/>
        <v>0</v>
      </c>
      <c r="L4" s="88">
        <f t="shared" si="1"/>
        <v>0</v>
      </c>
      <c r="M4" s="88"/>
      <c r="N4" s="80">
        <f t="shared" si="2"/>
        <v>0</v>
      </c>
      <c r="O4" s="89"/>
      <c r="P4" s="80"/>
      <c r="S4" s="77" t="str">
        <f>VLOOKUP(D4,[1]劳务临时工!C$2:P$78,14,0)</f>
        <v>2019-04-24</v>
      </c>
      <c r="T4" s="77" t="s">
        <v>22</v>
      </c>
    </row>
    <row r="5" customFormat="1" customHeight="1" spans="1:20">
      <c r="A5" s="82">
        <f>ROW()-2</f>
        <v>3</v>
      </c>
      <c r="B5" s="82" t="s">
        <v>114</v>
      </c>
      <c r="C5" s="83" t="s">
        <v>115</v>
      </c>
      <c r="D5" s="83" t="s">
        <v>117</v>
      </c>
      <c r="E5" s="83"/>
      <c r="F5" s="83"/>
      <c r="G5" s="83"/>
      <c r="H5" s="83"/>
      <c r="I5" s="82"/>
      <c r="J5" s="82"/>
      <c r="K5" s="81">
        <f t="shared" si="0"/>
        <v>0</v>
      </c>
      <c r="L5" s="90">
        <f t="shared" si="1"/>
        <v>0</v>
      </c>
      <c r="M5" s="90"/>
      <c r="N5" s="82">
        <f t="shared" si="2"/>
        <v>0</v>
      </c>
      <c r="O5" s="91"/>
      <c r="P5" s="82"/>
      <c r="S5" s="77" t="str">
        <f>VLOOKUP(D5,[1]劳务临时工!C$2:P$78,14,0)</f>
        <v>2020-10-09</v>
      </c>
      <c r="T5" s="77" t="s">
        <v>118</v>
      </c>
    </row>
    <row r="6" customFormat="1" customHeight="1" spans="1:20">
      <c r="A6" s="82">
        <f>ROW()-2</f>
        <v>4</v>
      </c>
      <c r="B6" s="82" t="s">
        <v>114</v>
      </c>
      <c r="C6" s="83" t="s">
        <v>115</v>
      </c>
      <c r="D6" s="83" t="s">
        <v>119</v>
      </c>
      <c r="E6" s="83"/>
      <c r="F6" s="83"/>
      <c r="G6" s="83"/>
      <c r="H6" s="83"/>
      <c r="I6" s="82"/>
      <c r="J6" s="82"/>
      <c r="K6" s="81">
        <f t="shared" si="0"/>
        <v>0</v>
      </c>
      <c r="L6" s="90">
        <f t="shared" si="1"/>
        <v>0</v>
      </c>
      <c r="M6" s="90"/>
      <c r="N6" s="82">
        <f t="shared" si="2"/>
        <v>0</v>
      </c>
      <c r="O6" s="91"/>
      <c r="P6" s="82"/>
      <c r="S6" s="77" t="e">
        <f>VLOOKUP(D6,[1]劳务临时工!C$2:P$78,14,0)</f>
        <v>#N/A</v>
      </c>
      <c r="T6" s="98">
        <v>44118</v>
      </c>
    </row>
    <row r="7" customFormat="1" customHeight="1" spans="1:20">
      <c r="A7" s="80">
        <f>ROW()-2</f>
        <v>5</v>
      </c>
      <c r="B7" s="80" t="s">
        <v>120</v>
      </c>
      <c r="C7" s="81" t="s">
        <v>121</v>
      </c>
      <c r="D7" s="81" t="s">
        <v>122</v>
      </c>
      <c r="E7" s="81"/>
      <c r="F7" s="81"/>
      <c r="G7" s="81"/>
      <c r="H7" s="81"/>
      <c r="I7" s="80"/>
      <c r="J7" s="80"/>
      <c r="K7" s="81">
        <f t="shared" si="0"/>
        <v>0</v>
      </c>
      <c r="L7" s="88">
        <f t="shared" si="1"/>
        <v>0</v>
      </c>
      <c r="M7" s="88"/>
      <c r="N7" s="80">
        <f t="shared" si="2"/>
        <v>0</v>
      </c>
      <c r="O7" s="89"/>
      <c r="P7" s="80"/>
      <c r="S7" s="77" t="str">
        <f>VLOOKUP(D7,[1]劳务临时工!C$2:P$78,14,0)</f>
        <v>2020-05-11</v>
      </c>
      <c r="T7" s="77" t="s">
        <v>123</v>
      </c>
    </row>
    <row r="8" customFormat="1" customHeight="1" spans="1:20">
      <c r="A8" s="80">
        <f t="shared" ref="A8:A24" si="3">ROW()-2</f>
        <v>6</v>
      </c>
      <c r="B8" s="80" t="s">
        <v>124</v>
      </c>
      <c r="C8" s="81" t="s">
        <v>121</v>
      </c>
      <c r="D8" s="81" t="s">
        <v>125</v>
      </c>
      <c r="E8" s="81"/>
      <c r="F8" s="81"/>
      <c r="G8" s="81"/>
      <c r="H8" s="81"/>
      <c r="I8" s="80"/>
      <c r="J8" s="80"/>
      <c r="K8" s="81">
        <f t="shared" si="0"/>
        <v>0</v>
      </c>
      <c r="L8" s="88">
        <f t="shared" si="1"/>
        <v>0</v>
      </c>
      <c r="M8" s="80">
        <f>16*37+18*(J8-37)+K8-L8</f>
        <v>-74</v>
      </c>
      <c r="N8" s="80">
        <f t="shared" si="2"/>
        <v>0</v>
      </c>
      <c r="O8" s="89"/>
      <c r="P8" s="80"/>
      <c r="S8" s="77" t="str">
        <f>VLOOKUP(D8,[1]劳务临时工!C$2:P$78,14,0)</f>
        <v>2020-07-15</v>
      </c>
      <c r="T8" s="77" t="s">
        <v>126</v>
      </c>
    </row>
    <row r="9" customFormat="1" customHeight="1" spans="1:20">
      <c r="A9" s="80">
        <f t="shared" si="3"/>
        <v>7</v>
      </c>
      <c r="B9" s="80" t="s">
        <v>124</v>
      </c>
      <c r="C9" s="81" t="s">
        <v>121</v>
      </c>
      <c r="D9" s="81" t="s">
        <v>127</v>
      </c>
      <c r="E9" s="81"/>
      <c r="F9" s="81"/>
      <c r="G9" s="81"/>
      <c r="H9" s="81"/>
      <c r="I9" s="80"/>
      <c r="J9" s="80"/>
      <c r="K9" s="81">
        <f t="shared" si="0"/>
        <v>0</v>
      </c>
      <c r="L9" s="88">
        <f t="shared" si="1"/>
        <v>0</v>
      </c>
      <c r="M9" s="80"/>
      <c r="N9" s="80">
        <f t="shared" si="2"/>
        <v>0</v>
      </c>
      <c r="O9" s="89"/>
      <c r="P9" s="80"/>
      <c r="S9" s="77" t="str">
        <f>VLOOKUP(D9,[1]劳务临时工!C$2:P$78,14,0)</f>
        <v>2020-07-15</v>
      </c>
      <c r="T9" s="77" t="s">
        <v>126</v>
      </c>
    </row>
    <row r="10" customFormat="1" customHeight="1" spans="1:20">
      <c r="A10" s="80">
        <f t="shared" si="3"/>
        <v>8</v>
      </c>
      <c r="B10" s="80" t="s">
        <v>124</v>
      </c>
      <c r="C10" s="81" t="s">
        <v>121</v>
      </c>
      <c r="D10" s="81" t="s">
        <v>128</v>
      </c>
      <c r="E10" s="81"/>
      <c r="F10" s="81"/>
      <c r="G10" s="81"/>
      <c r="H10" s="81"/>
      <c r="I10" s="80"/>
      <c r="J10" s="80"/>
      <c r="K10" s="81">
        <f t="shared" si="0"/>
        <v>0</v>
      </c>
      <c r="L10" s="88">
        <f t="shared" si="1"/>
        <v>0</v>
      </c>
      <c r="M10" s="80"/>
      <c r="N10" s="80">
        <f t="shared" si="2"/>
        <v>0</v>
      </c>
      <c r="O10" s="89"/>
      <c r="P10" s="80"/>
      <c r="S10" s="77" t="str">
        <f>VLOOKUP(D10,[1]劳务临时工!C$2:P$78,14,0)</f>
        <v>2020-09-23</v>
      </c>
      <c r="T10" s="77" t="s">
        <v>129</v>
      </c>
    </row>
    <row r="11" customFormat="1" customHeight="1" spans="1:20">
      <c r="A11" s="80">
        <f t="shared" si="3"/>
        <v>9</v>
      </c>
      <c r="B11" s="80" t="s">
        <v>124</v>
      </c>
      <c r="C11" s="81" t="s">
        <v>121</v>
      </c>
      <c r="D11" s="81" t="s">
        <v>130</v>
      </c>
      <c r="E11" s="81"/>
      <c r="F11" s="81"/>
      <c r="G11" s="81"/>
      <c r="H11" s="81"/>
      <c r="I11" s="80"/>
      <c r="J11" s="80"/>
      <c r="K11" s="81">
        <f t="shared" si="0"/>
        <v>0</v>
      </c>
      <c r="L11" s="88">
        <f t="shared" si="1"/>
        <v>0</v>
      </c>
      <c r="M11" s="80"/>
      <c r="N11" s="80">
        <f t="shared" si="2"/>
        <v>0</v>
      </c>
      <c r="O11" s="89"/>
      <c r="P11" s="80"/>
      <c r="S11" s="77"/>
      <c r="T11" s="77" t="s">
        <v>131</v>
      </c>
    </row>
    <row r="12" customFormat="1" customHeight="1" spans="1:20">
      <c r="A12" s="80">
        <f t="shared" si="3"/>
        <v>10</v>
      </c>
      <c r="B12" s="80" t="s">
        <v>132</v>
      </c>
      <c r="C12" s="81" t="s">
        <v>133</v>
      </c>
      <c r="D12" s="81" t="s">
        <v>134</v>
      </c>
      <c r="E12" s="81"/>
      <c r="F12" s="81"/>
      <c r="G12" s="81"/>
      <c r="H12" s="81"/>
      <c r="I12" s="80"/>
      <c r="J12" s="80"/>
      <c r="K12" s="81">
        <f t="shared" si="0"/>
        <v>0</v>
      </c>
      <c r="L12" s="88">
        <f t="shared" si="1"/>
        <v>0</v>
      </c>
      <c r="M12" s="88"/>
      <c r="N12" s="80">
        <f t="shared" si="2"/>
        <v>0</v>
      </c>
      <c r="O12" s="89"/>
      <c r="P12" s="80"/>
      <c r="S12" s="77" t="str">
        <f>VLOOKUP(D12,[1]劳务临时工!C$2:P$78,14,0)</f>
        <v>2020-06-05</v>
      </c>
      <c r="T12" s="77" t="s">
        <v>135</v>
      </c>
    </row>
    <row r="13" customFormat="1" customHeight="1" spans="1:20">
      <c r="A13" s="80">
        <f t="shared" si="3"/>
        <v>11</v>
      </c>
      <c r="B13" s="80" t="s">
        <v>132</v>
      </c>
      <c r="C13" s="81" t="s">
        <v>133</v>
      </c>
      <c r="D13" s="81" t="s">
        <v>136</v>
      </c>
      <c r="E13" s="81"/>
      <c r="F13" s="81"/>
      <c r="G13" s="81"/>
      <c r="H13" s="81"/>
      <c r="I13" s="80"/>
      <c r="J13" s="80"/>
      <c r="K13" s="81">
        <f t="shared" si="0"/>
        <v>0</v>
      </c>
      <c r="L13" s="88">
        <f t="shared" si="1"/>
        <v>0</v>
      </c>
      <c r="M13" s="88"/>
      <c r="N13" s="80">
        <f t="shared" si="2"/>
        <v>0</v>
      </c>
      <c r="O13" s="89"/>
      <c r="P13" s="80"/>
      <c r="S13" s="77" t="str">
        <f>VLOOKUP(D13,[1]劳务临时工!C$2:P$78,14,0)</f>
        <v>2020-06-14</v>
      </c>
      <c r="T13" s="77" t="s">
        <v>137</v>
      </c>
    </row>
    <row r="14" customFormat="1" customHeight="1" spans="1:20">
      <c r="A14" s="80">
        <f t="shared" si="3"/>
        <v>12</v>
      </c>
      <c r="B14" s="80" t="s">
        <v>132</v>
      </c>
      <c r="C14" s="81" t="s">
        <v>133</v>
      </c>
      <c r="D14" s="81" t="s">
        <v>138</v>
      </c>
      <c r="E14" s="81"/>
      <c r="F14" s="81"/>
      <c r="G14" s="81"/>
      <c r="H14" s="81"/>
      <c r="I14" s="80"/>
      <c r="J14" s="80"/>
      <c r="K14" s="81">
        <f t="shared" si="0"/>
        <v>0</v>
      </c>
      <c r="L14" s="88">
        <f t="shared" si="1"/>
        <v>0</v>
      </c>
      <c r="M14" s="88"/>
      <c r="N14" s="80">
        <f t="shared" si="2"/>
        <v>0</v>
      </c>
      <c r="O14" s="89"/>
      <c r="P14" s="92"/>
      <c r="S14" s="77" t="str">
        <f>VLOOKUP(D14,[1]劳务临时工!C$2:P$78,14,0)</f>
        <v>2020-06-29</v>
      </c>
      <c r="T14" s="77" t="s">
        <v>139</v>
      </c>
    </row>
    <row r="15" customFormat="1" customHeight="1" spans="1:20">
      <c r="A15" s="80">
        <f t="shared" si="3"/>
        <v>13</v>
      </c>
      <c r="B15" s="80" t="s">
        <v>132</v>
      </c>
      <c r="C15" s="81" t="s">
        <v>133</v>
      </c>
      <c r="D15" s="81" t="s">
        <v>140</v>
      </c>
      <c r="E15" s="81"/>
      <c r="F15" s="81"/>
      <c r="G15" s="81"/>
      <c r="H15" s="81"/>
      <c r="I15" s="80"/>
      <c r="J15" s="80"/>
      <c r="K15" s="81">
        <f t="shared" si="0"/>
        <v>0</v>
      </c>
      <c r="L15" s="88">
        <f t="shared" si="1"/>
        <v>0</v>
      </c>
      <c r="M15" s="88"/>
      <c r="N15" s="80">
        <f t="shared" si="2"/>
        <v>0</v>
      </c>
      <c r="O15" s="89"/>
      <c r="P15" s="92"/>
      <c r="S15" s="77" t="e">
        <f>VLOOKUP(D15,[1]劳务临时工!C$2:P$78,14,0)</f>
        <v>#N/A</v>
      </c>
      <c r="T15" s="77" t="e">
        <v>#N/A</v>
      </c>
    </row>
    <row r="16" customFormat="1" customHeight="1" spans="1:20">
      <c r="A16" s="80">
        <f t="shared" si="3"/>
        <v>14</v>
      </c>
      <c r="B16" s="80" t="s">
        <v>132</v>
      </c>
      <c r="C16" s="81" t="s">
        <v>133</v>
      </c>
      <c r="D16" s="81" t="s">
        <v>141</v>
      </c>
      <c r="E16" s="81"/>
      <c r="F16" s="81"/>
      <c r="G16" s="81"/>
      <c r="H16" s="81"/>
      <c r="I16" s="80"/>
      <c r="J16" s="80"/>
      <c r="K16" s="81">
        <f t="shared" si="0"/>
        <v>0</v>
      </c>
      <c r="L16" s="88">
        <f t="shared" si="1"/>
        <v>0</v>
      </c>
      <c r="M16" s="88"/>
      <c r="N16" s="80">
        <f t="shared" si="2"/>
        <v>0</v>
      </c>
      <c r="O16" s="89"/>
      <c r="P16" s="92"/>
      <c r="S16" s="77"/>
      <c r="T16" s="77"/>
    </row>
    <row r="17" s="1" customFormat="1" customHeight="1" spans="1:20">
      <c r="A17" s="80">
        <f t="shared" si="3"/>
        <v>15</v>
      </c>
      <c r="B17" s="80" t="s">
        <v>132</v>
      </c>
      <c r="C17" s="81" t="s">
        <v>133</v>
      </c>
      <c r="D17" s="81" t="s">
        <v>142</v>
      </c>
      <c r="E17" s="81"/>
      <c r="F17" s="81"/>
      <c r="G17" s="81"/>
      <c r="H17" s="81"/>
      <c r="I17" s="80"/>
      <c r="J17" s="80"/>
      <c r="K17" s="81">
        <f t="shared" si="0"/>
        <v>0</v>
      </c>
      <c r="L17" s="88">
        <f t="shared" si="1"/>
        <v>0</v>
      </c>
      <c r="M17" s="88"/>
      <c r="N17" s="80">
        <f t="shared" si="2"/>
        <v>0</v>
      </c>
      <c r="O17" s="89"/>
      <c r="P17" s="92"/>
      <c r="S17" s="77" t="str">
        <f>VLOOKUP(D17,[1]劳务临时工!C$2:P$78,14,0)</f>
        <v>2020-08-26</v>
      </c>
      <c r="T17" s="77" t="e">
        <v>#N/A</v>
      </c>
    </row>
    <row r="18" customFormat="1" customHeight="1" spans="1:20">
      <c r="A18" s="80">
        <f t="shared" si="3"/>
        <v>16</v>
      </c>
      <c r="B18" s="80" t="s">
        <v>132</v>
      </c>
      <c r="C18" s="81" t="s">
        <v>133</v>
      </c>
      <c r="D18" s="81" t="s">
        <v>143</v>
      </c>
      <c r="E18" s="81"/>
      <c r="F18" s="81"/>
      <c r="G18" s="81"/>
      <c r="H18" s="81"/>
      <c r="I18" s="80"/>
      <c r="J18" s="80"/>
      <c r="K18" s="81">
        <f t="shared" si="0"/>
        <v>0</v>
      </c>
      <c r="L18" s="88">
        <f t="shared" si="1"/>
        <v>0</v>
      </c>
      <c r="M18" s="88"/>
      <c r="N18" s="80">
        <f t="shared" si="2"/>
        <v>0</v>
      </c>
      <c r="O18" s="89"/>
      <c r="P18" s="92"/>
      <c r="S18" s="77" t="str">
        <f>VLOOKUP(D18,[1]劳务临时工!C$2:P$78,14,0)</f>
        <v>2020-09-18</v>
      </c>
      <c r="T18" s="77" t="s">
        <v>144</v>
      </c>
    </row>
    <row r="19" customFormat="1" customHeight="1" spans="1:20">
      <c r="A19" s="82">
        <f t="shared" si="3"/>
        <v>17</v>
      </c>
      <c r="B19" s="82" t="s">
        <v>132</v>
      </c>
      <c r="C19" s="83" t="s">
        <v>133</v>
      </c>
      <c r="D19" s="83" t="s">
        <v>145</v>
      </c>
      <c r="E19" s="83"/>
      <c r="F19" s="83"/>
      <c r="G19" s="83"/>
      <c r="H19" s="83"/>
      <c r="I19" s="82"/>
      <c r="J19" s="82"/>
      <c r="K19" s="81">
        <f t="shared" si="0"/>
        <v>0</v>
      </c>
      <c r="L19" s="90">
        <f t="shared" si="1"/>
        <v>0</v>
      </c>
      <c r="M19" s="90"/>
      <c r="N19" s="82">
        <f t="shared" si="2"/>
        <v>0</v>
      </c>
      <c r="O19" s="91"/>
      <c r="P19" s="93"/>
      <c r="S19" s="77" t="str">
        <f>VLOOKUP(D19,[1]劳务临时工!C$2:P$78,14,0)</f>
        <v>2020-10-12</v>
      </c>
      <c r="T19" s="77" t="s">
        <v>146</v>
      </c>
    </row>
    <row r="20" customFormat="1" customHeight="1" spans="1:20">
      <c r="A20" s="82">
        <f t="shared" si="3"/>
        <v>18</v>
      </c>
      <c r="B20" s="82" t="s">
        <v>132</v>
      </c>
      <c r="C20" s="83" t="s">
        <v>133</v>
      </c>
      <c r="D20" s="83" t="s">
        <v>147</v>
      </c>
      <c r="E20" s="83"/>
      <c r="F20" s="83"/>
      <c r="G20" s="83"/>
      <c r="H20" s="83"/>
      <c r="I20" s="82"/>
      <c r="J20" s="82"/>
      <c r="K20" s="81">
        <f t="shared" si="0"/>
        <v>0</v>
      </c>
      <c r="L20" s="90">
        <f t="shared" si="1"/>
        <v>0</v>
      </c>
      <c r="M20" s="90"/>
      <c r="N20" s="82">
        <f t="shared" si="2"/>
        <v>0</v>
      </c>
      <c r="O20" s="91"/>
      <c r="P20" s="93"/>
      <c r="S20" s="77" t="str">
        <f>VLOOKUP(D20,[1]劳务临时工!C$2:P$78,14,0)</f>
        <v>2020-10-09</v>
      </c>
      <c r="T20" s="77" t="s">
        <v>118</v>
      </c>
    </row>
    <row r="21" customFormat="1" customHeight="1" spans="1:20">
      <c r="A21" s="82">
        <f t="shared" si="3"/>
        <v>19</v>
      </c>
      <c r="B21" s="82" t="s">
        <v>132</v>
      </c>
      <c r="C21" s="83" t="s">
        <v>133</v>
      </c>
      <c r="D21" s="83" t="s">
        <v>148</v>
      </c>
      <c r="E21" s="83"/>
      <c r="F21" s="83"/>
      <c r="G21" s="83"/>
      <c r="H21" s="83"/>
      <c r="I21" s="82"/>
      <c r="J21" s="82"/>
      <c r="K21" s="81">
        <f t="shared" si="0"/>
        <v>0</v>
      </c>
      <c r="L21" s="90">
        <f t="shared" si="1"/>
        <v>0</v>
      </c>
      <c r="M21" s="90"/>
      <c r="N21" s="82">
        <f t="shared" si="2"/>
        <v>0</v>
      </c>
      <c r="O21" s="91"/>
      <c r="P21" s="93"/>
      <c r="S21" s="77" t="str">
        <f>VLOOKUP(D21,[1]劳务临时工!C$2:P$78,14,0)</f>
        <v>2020-10-09</v>
      </c>
      <c r="T21" s="77" t="s">
        <v>118</v>
      </c>
    </row>
    <row r="22" customFormat="1" customHeight="1" spans="1:20">
      <c r="A22" s="80">
        <f t="shared" si="3"/>
        <v>20</v>
      </c>
      <c r="B22" s="80" t="s">
        <v>149</v>
      </c>
      <c r="C22" s="81" t="s">
        <v>133</v>
      </c>
      <c r="D22" s="81" t="s">
        <v>150</v>
      </c>
      <c r="E22" s="81"/>
      <c r="F22" s="81"/>
      <c r="G22" s="81"/>
      <c r="H22" s="81"/>
      <c r="I22" s="80"/>
      <c r="J22" s="80"/>
      <c r="K22" s="81">
        <f t="shared" si="0"/>
        <v>0</v>
      </c>
      <c r="L22" s="88">
        <f t="shared" si="1"/>
        <v>0</v>
      </c>
      <c r="M22" s="88"/>
      <c r="N22" s="80">
        <f t="shared" si="2"/>
        <v>0</v>
      </c>
      <c r="O22" s="89"/>
      <c r="P22" s="80"/>
      <c r="S22" s="77" t="str">
        <f>VLOOKUP(D22,[1]劳务临时工!C$2:P$78,14,0)</f>
        <v>2020-06-06</v>
      </c>
      <c r="T22" s="77" t="s">
        <v>151</v>
      </c>
    </row>
    <row r="23" customFormat="1" customHeight="1" spans="1:20">
      <c r="A23" s="80">
        <f t="shared" si="3"/>
        <v>21</v>
      </c>
      <c r="B23" s="80" t="s">
        <v>152</v>
      </c>
      <c r="C23" s="81" t="s">
        <v>133</v>
      </c>
      <c r="D23" s="81" t="s">
        <v>153</v>
      </c>
      <c r="E23" s="81"/>
      <c r="F23" s="81"/>
      <c r="G23" s="81"/>
      <c r="H23" s="81"/>
      <c r="I23" s="80"/>
      <c r="J23" s="80"/>
      <c r="K23" s="81">
        <f t="shared" si="0"/>
        <v>0</v>
      </c>
      <c r="L23" s="94">
        <f t="shared" si="1"/>
        <v>0</v>
      </c>
      <c r="M23" s="81">
        <f>ROUND((K23+L23),2)</f>
        <v>0</v>
      </c>
      <c r="N23" s="80">
        <f t="shared" si="2"/>
        <v>0</v>
      </c>
      <c r="O23" s="89"/>
      <c r="P23" s="80"/>
      <c r="S23" s="77"/>
      <c r="T23" s="77"/>
    </row>
    <row r="24" customFormat="1" customHeight="1" spans="1:20">
      <c r="A24" s="80">
        <f t="shared" si="3"/>
        <v>22</v>
      </c>
      <c r="B24" s="82" t="s">
        <v>152</v>
      </c>
      <c r="C24" s="83" t="s">
        <v>133</v>
      </c>
      <c r="D24" s="83" t="s">
        <v>154</v>
      </c>
      <c r="E24" s="83"/>
      <c r="F24" s="83"/>
      <c r="G24" s="83"/>
      <c r="H24" s="83"/>
      <c r="I24" s="82"/>
      <c r="J24" s="82"/>
      <c r="K24" s="81">
        <f t="shared" si="0"/>
        <v>0</v>
      </c>
      <c r="L24" s="90">
        <f t="shared" si="1"/>
        <v>0</v>
      </c>
      <c r="M24" s="90"/>
      <c r="N24" s="82">
        <f t="shared" si="2"/>
        <v>0</v>
      </c>
      <c r="O24" s="91"/>
      <c r="P24" s="80"/>
      <c r="S24" s="77"/>
      <c r="T24" s="98">
        <v>44145</v>
      </c>
    </row>
    <row r="25" customHeight="1" spans="1:16">
      <c r="A25" s="80"/>
      <c r="B25" s="80"/>
      <c r="C25" s="80"/>
      <c r="D25" s="80"/>
      <c r="E25" s="80">
        <f>SUM(E3:E24)</f>
        <v>0</v>
      </c>
      <c r="F25" s="80">
        <f>SUM(F3:F24)</f>
        <v>0</v>
      </c>
      <c r="G25" s="80"/>
      <c r="H25" s="80"/>
      <c r="I25" s="80">
        <f t="shared" ref="I25:N25" si="4">SUM(I3:I24)</f>
        <v>0</v>
      </c>
      <c r="J25" s="80">
        <f t="shared" si="4"/>
        <v>0</v>
      </c>
      <c r="K25" s="80">
        <f t="shared" si="4"/>
        <v>0</v>
      </c>
      <c r="L25" s="80">
        <f t="shared" si="4"/>
        <v>0</v>
      </c>
      <c r="M25" s="80">
        <f t="shared" si="4"/>
        <v>-74</v>
      </c>
      <c r="N25" s="80">
        <f t="shared" si="4"/>
        <v>0</v>
      </c>
      <c r="O25" s="89"/>
      <c r="P25" s="80"/>
    </row>
    <row r="26" customHeight="1" spans="1:16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95"/>
      <c r="P26" s="84"/>
    </row>
    <row r="27" customHeight="1" spans="1:14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4"/>
      <c r="M27" s="85"/>
      <c r="N27" s="85"/>
    </row>
    <row r="28" customHeight="1" spans="2:15">
      <c r="B28" s="84" t="s">
        <v>155</v>
      </c>
      <c r="C28" s="84" t="s">
        <v>156</v>
      </c>
      <c r="D28" s="84"/>
      <c r="E28" s="84"/>
      <c r="F28" s="84"/>
      <c r="G28" s="84"/>
      <c r="H28" s="84"/>
      <c r="I28" s="84" t="s">
        <v>157</v>
      </c>
      <c r="L28" s="96"/>
      <c r="M28" s="96"/>
      <c r="N28" s="96"/>
      <c r="O28" s="97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7" workbookViewId="0">
      <selection activeCell="I20" sqref="I20"/>
    </sheetView>
  </sheetViews>
  <sheetFormatPr defaultColWidth="9" defaultRowHeight="16.5" outlineLevelCol="3"/>
  <cols>
    <col min="2" max="2" width="9" style="66"/>
    <col min="3" max="3" width="25.75" style="66" customWidth="1"/>
    <col min="4" max="4" width="9.375" style="67"/>
  </cols>
  <sheetData>
    <row r="1" ht="20" customHeight="1" spans="2:4">
      <c r="B1" s="68" t="s">
        <v>3</v>
      </c>
      <c r="C1" s="68" t="s">
        <v>158</v>
      </c>
      <c r="D1" s="69" t="s">
        <v>159</v>
      </c>
    </row>
    <row r="2" ht="20" customHeight="1" spans="2:4">
      <c r="B2" s="6" t="s">
        <v>37</v>
      </c>
      <c r="C2" s="2" t="s">
        <v>39</v>
      </c>
      <c r="D2" s="8">
        <v>3.0678</v>
      </c>
    </row>
    <row r="3" ht="20" customHeight="1" spans="2:4">
      <c r="B3" s="6" t="s">
        <v>40</v>
      </c>
      <c r="C3" s="2" t="s">
        <v>39</v>
      </c>
      <c r="D3" s="8">
        <v>33.273</v>
      </c>
    </row>
    <row r="4" spans="2:4">
      <c r="B4" s="6" t="s">
        <v>41</v>
      </c>
      <c r="C4" s="2" t="s">
        <v>39</v>
      </c>
      <c r="D4" s="8">
        <v>13.522</v>
      </c>
    </row>
    <row r="5" spans="2:4">
      <c r="B5" s="6" t="s">
        <v>42</v>
      </c>
      <c r="C5" s="2" t="s">
        <v>39</v>
      </c>
      <c r="D5" s="8">
        <v>15.9016</v>
      </c>
    </row>
    <row r="6" spans="2:4">
      <c r="B6" s="6" t="s">
        <v>43</v>
      </c>
      <c r="C6" s="2" t="s">
        <v>39</v>
      </c>
      <c r="D6" s="8">
        <v>5.5216</v>
      </c>
    </row>
    <row r="7" spans="2:4">
      <c r="B7" s="6" t="s">
        <v>44</v>
      </c>
      <c r="C7" s="2" t="s">
        <v>46</v>
      </c>
      <c r="D7" s="8">
        <v>106.4014</v>
      </c>
    </row>
    <row r="8" spans="2:4">
      <c r="B8" s="6" t="s">
        <v>47</v>
      </c>
      <c r="C8" s="2" t="s">
        <v>39</v>
      </c>
      <c r="D8" s="8">
        <v>34.12</v>
      </c>
    </row>
    <row r="9" spans="2:4">
      <c r="B9" s="6" t="s">
        <v>55</v>
      </c>
      <c r="C9" s="2" t="s">
        <v>56</v>
      </c>
      <c r="D9" s="8">
        <v>4</v>
      </c>
    </row>
    <row r="10" spans="2:4">
      <c r="B10" s="6" t="s">
        <v>57</v>
      </c>
      <c r="C10" s="2" t="s">
        <v>58</v>
      </c>
      <c r="D10" s="8">
        <v>30</v>
      </c>
    </row>
    <row r="11" spans="2:4">
      <c r="B11" s="6" t="s">
        <v>64</v>
      </c>
      <c r="C11" s="2" t="s">
        <v>56</v>
      </c>
      <c r="D11" s="8">
        <v>6</v>
      </c>
    </row>
    <row r="12" spans="2:4">
      <c r="B12" s="6" t="s">
        <v>67</v>
      </c>
      <c r="C12" s="2" t="s">
        <v>56</v>
      </c>
      <c r="D12" s="8">
        <v>9</v>
      </c>
    </row>
    <row r="13" spans="2:4">
      <c r="B13" s="9" t="s">
        <v>69</v>
      </c>
      <c r="C13" s="2" t="s">
        <v>71</v>
      </c>
      <c r="D13" s="8">
        <v>50</v>
      </c>
    </row>
    <row r="14" spans="2:4">
      <c r="B14" s="6" t="s">
        <v>77</v>
      </c>
      <c r="C14" s="2" t="s">
        <v>79</v>
      </c>
      <c r="D14" s="8">
        <v>30</v>
      </c>
    </row>
    <row r="15" spans="2:4">
      <c r="B15" s="6" t="s">
        <v>80</v>
      </c>
      <c r="C15" s="2" t="s">
        <v>160</v>
      </c>
      <c r="D15" s="8">
        <v>170</v>
      </c>
    </row>
    <row r="16" spans="2:4">
      <c r="B16" s="70"/>
      <c r="C16" s="2"/>
      <c r="D16" s="71">
        <f>SUM(D2:D15)</f>
        <v>510.8074</v>
      </c>
    </row>
    <row r="17" spans="2:4">
      <c r="B17" s="70"/>
      <c r="C17" s="2"/>
      <c r="D17" s="71"/>
    </row>
    <row r="18" spans="2:4">
      <c r="B18" s="70"/>
      <c r="C18" s="2"/>
      <c r="D18" s="71"/>
    </row>
    <row r="19" spans="2:4">
      <c r="B19" s="72"/>
      <c r="C19" s="2"/>
      <c r="D19" s="71"/>
    </row>
    <row r="20" spans="2:4">
      <c r="B20" s="72"/>
      <c r="C20" s="2"/>
      <c r="D20" s="73"/>
    </row>
    <row r="21" spans="2:4">
      <c r="B21" s="72"/>
      <c r="C21" s="2"/>
      <c r="D21" s="73"/>
    </row>
    <row r="22" spans="2:4">
      <c r="B22" s="72"/>
      <c r="C22" s="2"/>
      <c r="D22" s="73"/>
    </row>
    <row r="23" spans="2:4">
      <c r="B23" s="72"/>
      <c r="C23" s="2"/>
      <c r="D23" s="73"/>
    </row>
    <row r="24" spans="2:4">
      <c r="B24" s="68"/>
      <c r="C24" s="68"/>
      <c r="D24" s="74"/>
    </row>
    <row r="27" ht="13.5" spans="2:4">
      <c r="B27" s="75" t="s">
        <v>3</v>
      </c>
      <c r="C27" s="75" t="s">
        <v>158</v>
      </c>
      <c r="D27" s="76" t="s">
        <v>159</v>
      </c>
    </row>
    <row r="28" ht="13.5" spans="2:4">
      <c r="B28" s="75" t="s">
        <v>3</v>
      </c>
      <c r="C28" s="75" t="s">
        <v>158</v>
      </c>
      <c r="D28" s="76" t="s">
        <v>159</v>
      </c>
    </row>
    <row r="29" ht="13.5" spans="2:4">
      <c r="B29" s="75" t="s">
        <v>98</v>
      </c>
      <c r="C29" s="75" t="s">
        <v>161</v>
      </c>
      <c r="D29" s="76">
        <v>-10</v>
      </c>
    </row>
    <row r="30" ht="13.5" spans="2:4">
      <c r="B30" s="75" t="s">
        <v>99</v>
      </c>
      <c r="C30" s="75" t="s">
        <v>162</v>
      </c>
      <c r="D30" s="76">
        <v>-290</v>
      </c>
    </row>
    <row r="31" ht="13.5" spans="2:4">
      <c r="B31" s="75" t="s">
        <v>103</v>
      </c>
      <c r="C31" s="75" t="s">
        <v>163</v>
      </c>
      <c r="D31" s="76">
        <v>-100</v>
      </c>
    </row>
    <row r="32" spans="1:4">
      <c r="A32" s="66"/>
      <c r="B32" s="75" t="s">
        <v>104</v>
      </c>
      <c r="C32" s="75" t="s">
        <v>163</v>
      </c>
      <c r="D32" s="76">
        <v>-130</v>
      </c>
    </row>
    <row r="33" ht="13.5" spans="2:4">
      <c r="B33" s="75" t="s">
        <v>90</v>
      </c>
      <c r="C33" s="75" t="s">
        <v>164</v>
      </c>
      <c r="D33" s="76">
        <v>50</v>
      </c>
    </row>
    <row r="34" ht="13.5" spans="2:4">
      <c r="B34" s="75" t="s">
        <v>108</v>
      </c>
      <c r="C34" s="75" t="s">
        <v>165</v>
      </c>
      <c r="D34" s="76">
        <v>-30</v>
      </c>
    </row>
    <row r="35" ht="13.5" spans="2:4">
      <c r="B35" s="75" t="s">
        <v>94</v>
      </c>
      <c r="C35" s="75" t="s">
        <v>165</v>
      </c>
      <c r="D35" s="76">
        <v>-30</v>
      </c>
    </row>
    <row r="36" ht="13.5" spans="2:4">
      <c r="B36" s="75"/>
      <c r="C36" s="75"/>
      <c r="D36" s="76">
        <v>-540</v>
      </c>
    </row>
  </sheetData>
  <conditionalFormatting sqref="B16:B18">
    <cfRule type="duplicateValues" dxfId="0" priority="7"/>
    <cfRule type="duplicateValues" dxfId="0" priority="8"/>
  </conditionalFormatting>
  <conditionalFormatting sqref="B19:B23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workbookViewId="0">
      <selection activeCell="AM36" sqref="AM36"/>
    </sheetView>
  </sheetViews>
  <sheetFormatPr defaultColWidth="9" defaultRowHeight="15" customHeight="1"/>
  <cols>
    <col min="1" max="1" width="3.875" style="12" customWidth="1"/>
    <col min="2" max="2" width="6.375" style="12" customWidth="1"/>
    <col min="3" max="3" width="7.5" style="12" customWidth="1"/>
    <col min="4" max="4" width="8.125" style="12" customWidth="1"/>
    <col min="5" max="5" width="8" style="12" customWidth="1"/>
    <col min="6" max="36" width="3.25" style="12" customWidth="1"/>
    <col min="37" max="38" width="9" style="12"/>
    <col min="39" max="40" width="12.625" style="12"/>
    <col min="41" max="16384" width="9" style="12"/>
  </cols>
  <sheetData>
    <row r="1" s="12" customFormat="1" ht="22.5" customHeight="1" spans="1:36">
      <c r="A1" s="14" t="s">
        <v>1</v>
      </c>
      <c r="B1" s="14" t="s">
        <v>3</v>
      </c>
      <c r="C1" s="15" t="s">
        <v>166</v>
      </c>
      <c r="D1" s="15" t="s">
        <v>167</v>
      </c>
      <c r="E1" s="15" t="s">
        <v>168</v>
      </c>
      <c r="F1" s="16" t="s">
        <v>169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="12" customFormat="1" ht="9.75" customHeight="1" spans="1:36">
      <c r="A2" s="14"/>
      <c r="B2" s="14"/>
      <c r="C2" s="17"/>
      <c r="D2" s="17"/>
      <c r="E2" s="17"/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>
        <v>6</v>
      </c>
      <c r="L2" s="18">
        <v>7</v>
      </c>
      <c r="M2" s="18">
        <v>8</v>
      </c>
      <c r="N2" s="18">
        <v>9</v>
      </c>
      <c r="O2" s="18">
        <v>10</v>
      </c>
      <c r="P2" s="18">
        <v>11</v>
      </c>
      <c r="Q2" s="18">
        <v>12</v>
      </c>
      <c r="R2" s="18">
        <v>13</v>
      </c>
      <c r="S2" s="18">
        <v>14</v>
      </c>
      <c r="T2" s="18">
        <v>15</v>
      </c>
      <c r="U2" s="18">
        <v>16</v>
      </c>
      <c r="V2" s="18">
        <v>17</v>
      </c>
      <c r="W2" s="18">
        <v>18</v>
      </c>
      <c r="X2" s="18">
        <v>19</v>
      </c>
      <c r="Y2" s="18">
        <v>20</v>
      </c>
      <c r="Z2" s="18">
        <v>21</v>
      </c>
      <c r="AA2" s="18">
        <v>22</v>
      </c>
      <c r="AB2" s="18">
        <v>23</v>
      </c>
      <c r="AC2" s="18">
        <v>24</v>
      </c>
      <c r="AD2" s="18">
        <v>25</v>
      </c>
      <c r="AE2" s="18">
        <v>26</v>
      </c>
      <c r="AF2" s="18">
        <v>27</v>
      </c>
      <c r="AG2" s="18">
        <v>28</v>
      </c>
      <c r="AH2" s="18">
        <v>29</v>
      </c>
      <c r="AI2" s="18">
        <v>30</v>
      </c>
      <c r="AJ2" s="18">
        <v>31</v>
      </c>
    </row>
    <row r="3" s="12" customFormat="1" ht="6.75" customHeight="1" spans="1:36">
      <c r="A3" s="14"/>
      <c r="B3" s="14"/>
      <c r="C3" s="36"/>
      <c r="D3" s="36"/>
      <c r="E3" s="3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</row>
    <row r="4" s="12" customFormat="1" customHeight="1" spans="1:42">
      <c r="A4" s="15">
        <v>1</v>
      </c>
      <c r="B4" s="58" t="s">
        <v>53</v>
      </c>
      <c r="C4" s="15" t="s">
        <v>170</v>
      </c>
      <c r="D4" s="15" t="s">
        <v>171</v>
      </c>
      <c r="E4" s="14" t="s">
        <v>172</v>
      </c>
      <c r="F4" s="6" t="s">
        <v>173</v>
      </c>
      <c r="G4" s="6" t="s">
        <v>173</v>
      </c>
      <c r="H4" s="6" t="s">
        <v>173</v>
      </c>
      <c r="I4" s="6" t="s">
        <v>173</v>
      </c>
      <c r="J4" s="6" t="s">
        <v>174</v>
      </c>
      <c r="K4" s="6" t="s">
        <v>174</v>
      </c>
      <c r="L4" s="6" t="s">
        <v>174</v>
      </c>
      <c r="M4" s="6" t="s">
        <v>174</v>
      </c>
      <c r="N4" s="6" t="s">
        <v>173</v>
      </c>
      <c r="O4" s="6" t="s">
        <v>174</v>
      </c>
      <c r="P4" s="6" t="s">
        <v>174</v>
      </c>
      <c r="Q4" s="6" t="s">
        <v>174</v>
      </c>
      <c r="R4" s="6" t="s">
        <v>174</v>
      </c>
      <c r="S4" s="6" t="s">
        <v>174</v>
      </c>
      <c r="T4" s="6" t="s">
        <v>173</v>
      </c>
      <c r="U4" s="6" t="s">
        <v>173</v>
      </c>
      <c r="V4" s="6" t="s">
        <v>174</v>
      </c>
      <c r="W4" s="6" t="s">
        <v>174</v>
      </c>
      <c r="X4" s="6" t="s">
        <v>174</v>
      </c>
      <c r="Y4" s="6" t="s">
        <v>174</v>
      </c>
      <c r="Z4" s="6" t="s">
        <v>174</v>
      </c>
      <c r="AA4" s="6" t="s">
        <v>173</v>
      </c>
      <c r="AB4" s="6" t="s">
        <v>174</v>
      </c>
      <c r="AC4" s="6" t="s">
        <v>174</v>
      </c>
      <c r="AD4" s="6" t="s">
        <v>174</v>
      </c>
      <c r="AE4" s="6" t="s">
        <v>174</v>
      </c>
      <c r="AF4" s="6" t="s">
        <v>174</v>
      </c>
      <c r="AG4" s="6" t="s">
        <v>174</v>
      </c>
      <c r="AH4" s="6" t="s">
        <v>174</v>
      </c>
      <c r="AI4" s="6" t="s">
        <v>174</v>
      </c>
      <c r="AJ4" s="6" t="s">
        <v>174</v>
      </c>
      <c r="AL4" s="12">
        <f>COUNTIF(J4:AJ4,$AP$4)</f>
        <v>23</v>
      </c>
      <c r="AM4" s="12">
        <f>200/6</f>
        <v>33.3333333333333</v>
      </c>
      <c r="AN4" s="12">
        <f>AL4*$AM$4</f>
        <v>766.666666666667</v>
      </c>
      <c r="AP4" s="6" t="s">
        <v>174</v>
      </c>
    </row>
    <row r="5" s="12" customFormat="1" customHeight="1" spans="1:40">
      <c r="A5" s="36"/>
      <c r="B5" s="59"/>
      <c r="C5" s="36"/>
      <c r="D5" s="36"/>
      <c r="E5" s="14" t="s">
        <v>175</v>
      </c>
      <c r="F5" s="6" t="s">
        <v>173</v>
      </c>
      <c r="G5" s="6" t="s">
        <v>173</v>
      </c>
      <c r="H5" s="6" t="s">
        <v>173</v>
      </c>
      <c r="I5" s="6" t="s">
        <v>173</v>
      </c>
      <c r="J5" s="6" t="s">
        <v>174</v>
      </c>
      <c r="K5" s="6" t="s">
        <v>174</v>
      </c>
      <c r="L5" s="6" t="s">
        <v>174</v>
      </c>
      <c r="M5" s="6" t="s">
        <v>174</v>
      </c>
      <c r="N5" s="6" t="s">
        <v>173</v>
      </c>
      <c r="O5" s="6" t="s">
        <v>174</v>
      </c>
      <c r="P5" s="6" t="s">
        <v>174</v>
      </c>
      <c r="Q5" s="6" t="s">
        <v>174</v>
      </c>
      <c r="R5" s="6" t="s">
        <v>174</v>
      </c>
      <c r="S5" s="6" t="s">
        <v>174</v>
      </c>
      <c r="T5" s="6" t="s">
        <v>173</v>
      </c>
      <c r="U5" s="6" t="s">
        <v>173</v>
      </c>
      <c r="V5" s="6" t="s">
        <v>174</v>
      </c>
      <c r="W5" s="6" t="s">
        <v>174</v>
      </c>
      <c r="X5" s="6" t="s">
        <v>174</v>
      </c>
      <c r="Y5" s="6" t="s">
        <v>174</v>
      </c>
      <c r="Z5" s="6" t="s">
        <v>174</v>
      </c>
      <c r="AA5" s="6" t="s">
        <v>173</v>
      </c>
      <c r="AB5" s="6" t="s">
        <v>174</v>
      </c>
      <c r="AC5" s="6" t="s">
        <v>174</v>
      </c>
      <c r="AD5" s="6" t="s">
        <v>174</v>
      </c>
      <c r="AE5" s="6" t="s">
        <v>174</v>
      </c>
      <c r="AF5" s="6" t="s">
        <v>174</v>
      </c>
      <c r="AG5" s="6" t="s">
        <v>174</v>
      </c>
      <c r="AH5" s="6" t="s">
        <v>174</v>
      </c>
      <c r="AI5" s="6" t="s">
        <v>174</v>
      </c>
      <c r="AJ5" s="6" t="s">
        <v>174</v>
      </c>
      <c r="AN5" s="12">
        <f t="shared" ref="AN5:AN30" si="0">AL5*$AM$4</f>
        <v>0</v>
      </c>
    </row>
    <row r="6" s="12" customFormat="1" customHeight="1" spans="1:40">
      <c r="A6" s="15">
        <v>2</v>
      </c>
      <c r="B6" s="58" t="s">
        <v>59</v>
      </c>
      <c r="C6" s="15" t="s">
        <v>170</v>
      </c>
      <c r="D6" s="15" t="s">
        <v>171</v>
      </c>
      <c r="E6" s="14" t="s">
        <v>172</v>
      </c>
      <c r="F6" s="6" t="s">
        <v>173</v>
      </c>
      <c r="G6" s="6" t="s">
        <v>173</v>
      </c>
      <c r="H6" s="6" t="s">
        <v>173</v>
      </c>
      <c r="I6" s="6" t="s">
        <v>173</v>
      </c>
      <c r="J6" s="6" t="s">
        <v>174</v>
      </c>
      <c r="K6" s="6" t="s">
        <v>174</v>
      </c>
      <c r="L6" s="6" t="s">
        <v>174</v>
      </c>
      <c r="M6" s="6" t="s">
        <v>174</v>
      </c>
      <c r="N6" s="6" t="s">
        <v>173</v>
      </c>
      <c r="O6" s="6" t="s">
        <v>174</v>
      </c>
      <c r="P6" s="6" t="s">
        <v>174</v>
      </c>
      <c r="Q6" s="6" t="s">
        <v>174</v>
      </c>
      <c r="R6" s="6" t="s">
        <v>174</v>
      </c>
      <c r="S6" s="6" t="s">
        <v>174</v>
      </c>
      <c r="T6" s="6" t="s">
        <v>173</v>
      </c>
      <c r="U6" s="6" t="s">
        <v>173</v>
      </c>
      <c r="V6" s="6" t="s">
        <v>174</v>
      </c>
      <c r="W6" s="6" t="s">
        <v>174</v>
      </c>
      <c r="X6" s="6" t="s">
        <v>174</v>
      </c>
      <c r="Y6" s="6" t="s">
        <v>174</v>
      </c>
      <c r="Z6" s="6" t="s">
        <v>174</v>
      </c>
      <c r="AA6" s="6" t="s">
        <v>173</v>
      </c>
      <c r="AB6" s="6" t="s">
        <v>174</v>
      </c>
      <c r="AC6" s="6" t="s">
        <v>174</v>
      </c>
      <c r="AD6" s="6" t="s">
        <v>174</v>
      </c>
      <c r="AE6" s="6" t="s">
        <v>174</v>
      </c>
      <c r="AF6" s="6" t="s">
        <v>174</v>
      </c>
      <c r="AG6" s="6" t="s">
        <v>174</v>
      </c>
      <c r="AH6" s="6" t="s">
        <v>174</v>
      </c>
      <c r="AI6" s="6" t="s">
        <v>174</v>
      </c>
      <c r="AJ6" s="6" t="s">
        <v>174</v>
      </c>
      <c r="AL6" s="12">
        <f t="shared" ref="AL5:AL31" si="1">COUNTIF(J6:AJ6,$AP$4)</f>
        <v>23</v>
      </c>
      <c r="AN6" s="12">
        <f t="shared" si="0"/>
        <v>766.666666666667</v>
      </c>
    </row>
    <row r="7" s="12" customFormat="1" customHeight="1" spans="1:40">
      <c r="A7" s="36"/>
      <c r="B7" s="59"/>
      <c r="C7" s="36"/>
      <c r="D7" s="36"/>
      <c r="E7" s="14" t="s">
        <v>175</v>
      </c>
      <c r="F7" s="6" t="s">
        <v>173</v>
      </c>
      <c r="G7" s="6" t="s">
        <v>173</v>
      </c>
      <c r="H7" s="6" t="s">
        <v>173</v>
      </c>
      <c r="I7" s="6" t="s">
        <v>173</v>
      </c>
      <c r="J7" s="6" t="s">
        <v>174</v>
      </c>
      <c r="K7" s="6" t="s">
        <v>174</v>
      </c>
      <c r="L7" s="6" t="s">
        <v>174</v>
      </c>
      <c r="M7" s="6" t="s">
        <v>174</v>
      </c>
      <c r="N7" s="6" t="s">
        <v>173</v>
      </c>
      <c r="O7" s="6" t="s">
        <v>174</v>
      </c>
      <c r="P7" s="6" t="s">
        <v>174</v>
      </c>
      <c r="Q7" s="6" t="s">
        <v>174</v>
      </c>
      <c r="R7" s="6" t="s">
        <v>174</v>
      </c>
      <c r="S7" s="6" t="s">
        <v>174</v>
      </c>
      <c r="T7" s="6" t="s">
        <v>173</v>
      </c>
      <c r="U7" s="6" t="s">
        <v>173</v>
      </c>
      <c r="V7" s="6" t="s">
        <v>174</v>
      </c>
      <c r="W7" s="6" t="s">
        <v>174</v>
      </c>
      <c r="X7" s="6" t="s">
        <v>174</v>
      </c>
      <c r="Y7" s="6" t="s">
        <v>174</v>
      </c>
      <c r="Z7" s="6" t="s">
        <v>174</v>
      </c>
      <c r="AA7" s="6" t="s">
        <v>173</v>
      </c>
      <c r="AB7" s="6" t="s">
        <v>174</v>
      </c>
      <c r="AC7" s="6" t="s">
        <v>174</v>
      </c>
      <c r="AD7" s="6" t="s">
        <v>174</v>
      </c>
      <c r="AE7" s="6" t="s">
        <v>174</v>
      </c>
      <c r="AF7" s="6" t="s">
        <v>174</v>
      </c>
      <c r="AG7" s="6" t="s">
        <v>174</v>
      </c>
      <c r="AH7" s="6" t="s">
        <v>174</v>
      </c>
      <c r="AI7" s="6" t="s">
        <v>174</v>
      </c>
      <c r="AJ7" s="6" t="s">
        <v>174</v>
      </c>
      <c r="AN7" s="12">
        <f t="shared" si="0"/>
        <v>0</v>
      </c>
    </row>
    <row r="8" s="12" customFormat="1" customHeight="1" spans="1:40">
      <c r="A8" s="15">
        <v>3</v>
      </c>
      <c r="B8" s="58" t="s">
        <v>40</v>
      </c>
      <c r="C8" s="15" t="s">
        <v>170</v>
      </c>
      <c r="D8" s="15" t="s">
        <v>176</v>
      </c>
      <c r="E8" s="14" t="s">
        <v>172</v>
      </c>
      <c r="F8" s="6" t="s">
        <v>173</v>
      </c>
      <c r="G8" s="6" t="s">
        <v>173</v>
      </c>
      <c r="H8" s="6" t="s">
        <v>173</v>
      </c>
      <c r="I8" s="6" t="s">
        <v>173</v>
      </c>
      <c r="J8" s="6" t="s">
        <v>174</v>
      </c>
      <c r="K8" s="6" t="s">
        <v>174</v>
      </c>
      <c r="L8" s="6" t="s">
        <v>174</v>
      </c>
      <c r="M8" s="6" t="s">
        <v>174</v>
      </c>
      <c r="N8" s="6" t="s">
        <v>173</v>
      </c>
      <c r="O8" s="6" t="s">
        <v>174</v>
      </c>
      <c r="P8" s="6" t="s">
        <v>174</v>
      </c>
      <c r="Q8" s="6" t="s">
        <v>174</v>
      </c>
      <c r="R8" s="6" t="s">
        <v>174</v>
      </c>
      <c r="S8" s="6" t="s">
        <v>174</v>
      </c>
      <c r="T8" s="6" t="s">
        <v>173</v>
      </c>
      <c r="U8" s="6" t="s">
        <v>173</v>
      </c>
      <c r="V8" s="6" t="s">
        <v>174</v>
      </c>
      <c r="W8" s="6" t="s">
        <v>174</v>
      </c>
      <c r="X8" s="6" t="s">
        <v>174</v>
      </c>
      <c r="Y8" s="6" t="s">
        <v>174</v>
      </c>
      <c r="Z8" s="6" t="s">
        <v>174</v>
      </c>
      <c r="AA8" s="6" t="s">
        <v>173</v>
      </c>
      <c r="AB8" s="6" t="s">
        <v>174</v>
      </c>
      <c r="AC8" s="6" t="s">
        <v>174</v>
      </c>
      <c r="AD8" s="6" t="s">
        <v>174</v>
      </c>
      <c r="AE8" s="6" t="s">
        <v>174</v>
      </c>
      <c r="AF8" s="6" t="s">
        <v>174</v>
      </c>
      <c r="AG8" s="6" t="s">
        <v>174</v>
      </c>
      <c r="AH8" s="6" t="s">
        <v>174</v>
      </c>
      <c r="AI8" s="6" t="s">
        <v>174</v>
      </c>
      <c r="AJ8" s="6" t="s">
        <v>174</v>
      </c>
      <c r="AL8" s="12">
        <f t="shared" si="1"/>
        <v>23</v>
      </c>
      <c r="AN8" s="12">
        <f t="shared" si="0"/>
        <v>766.666666666667</v>
      </c>
    </row>
    <row r="9" s="12" customFormat="1" customHeight="1" spans="1:40">
      <c r="A9" s="36"/>
      <c r="B9" s="59"/>
      <c r="C9" s="36"/>
      <c r="D9" s="36"/>
      <c r="E9" s="14" t="s">
        <v>175</v>
      </c>
      <c r="F9" s="6" t="s">
        <v>173</v>
      </c>
      <c r="G9" s="6" t="s">
        <v>173</v>
      </c>
      <c r="H9" s="6" t="s">
        <v>173</v>
      </c>
      <c r="I9" s="6" t="s">
        <v>173</v>
      </c>
      <c r="J9" s="6" t="s">
        <v>174</v>
      </c>
      <c r="K9" s="6" t="s">
        <v>174</v>
      </c>
      <c r="L9" s="6" t="s">
        <v>174</v>
      </c>
      <c r="M9" s="6" t="s">
        <v>174</v>
      </c>
      <c r="N9" s="6" t="s">
        <v>173</v>
      </c>
      <c r="O9" s="6" t="s">
        <v>174</v>
      </c>
      <c r="P9" s="6" t="s">
        <v>174</v>
      </c>
      <c r="Q9" s="6" t="s">
        <v>174</v>
      </c>
      <c r="R9" s="6" t="s">
        <v>174</v>
      </c>
      <c r="S9" s="6" t="s">
        <v>174</v>
      </c>
      <c r="T9" s="6" t="s">
        <v>173</v>
      </c>
      <c r="U9" s="6" t="s">
        <v>173</v>
      </c>
      <c r="V9" s="6" t="s">
        <v>174</v>
      </c>
      <c r="W9" s="6" t="s">
        <v>174</v>
      </c>
      <c r="X9" s="6" t="s">
        <v>174</v>
      </c>
      <c r="Y9" s="6" t="s">
        <v>174</v>
      </c>
      <c r="Z9" s="6" t="s">
        <v>174</v>
      </c>
      <c r="AA9" s="6" t="s">
        <v>173</v>
      </c>
      <c r="AB9" s="6" t="s">
        <v>174</v>
      </c>
      <c r="AC9" s="6" t="s">
        <v>174</v>
      </c>
      <c r="AD9" s="6" t="s">
        <v>174</v>
      </c>
      <c r="AE9" s="6" t="s">
        <v>174</v>
      </c>
      <c r="AF9" s="6" t="s">
        <v>174</v>
      </c>
      <c r="AG9" s="6" t="s">
        <v>174</v>
      </c>
      <c r="AH9" s="6" t="s">
        <v>174</v>
      </c>
      <c r="AI9" s="6" t="s">
        <v>174</v>
      </c>
      <c r="AJ9" s="6" t="s">
        <v>174</v>
      </c>
      <c r="AN9" s="12">
        <f t="shared" si="0"/>
        <v>0</v>
      </c>
    </row>
    <row r="10" s="12" customFormat="1" customHeight="1" spans="1:40">
      <c r="A10" s="15">
        <v>4</v>
      </c>
      <c r="B10" s="58" t="s">
        <v>36</v>
      </c>
      <c r="C10" s="15" t="s">
        <v>170</v>
      </c>
      <c r="D10" s="15" t="s">
        <v>176</v>
      </c>
      <c r="E10" s="14" t="s">
        <v>172</v>
      </c>
      <c r="F10" s="6" t="s">
        <v>173</v>
      </c>
      <c r="G10" s="6" t="s">
        <v>173</v>
      </c>
      <c r="H10" s="6" t="s">
        <v>173</v>
      </c>
      <c r="I10" s="6" t="s">
        <v>173</v>
      </c>
      <c r="J10" s="6" t="s">
        <v>174</v>
      </c>
      <c r="K10" s="6" t="s">
        <v>174</v>
      </c>
      <c r="L10" s="6" t="s">
        <v>174</v>
      </c>
      <c r="M10" s="6" t="s">
        <v>174</v>
      </c>
      <c r="N10" s="6" t="s">
        <v>173</v>
      </c>
      <c r="O10" s="6" t="s">
        <v>174</v>
      </c>
      <c r="P10" s="6" t="s">
        <v>174</v>
      </c>
      <c r="Q10" s="6" t="s">
        <v>174</v>
      </c>
      <c r="R10" s="6" t="s">
        <v>174</v>
      </c>
      <c r="S10" s="6" t="s">
        <v>174</v>
      </c>
      <c r="T10" s="6" t="s">
        <v>173</v>
      </c>
      <c r="U10" s="6" t="s">
        <v>173</v>
      </c>
      <c r="V10" s="6" t="s">
        <v>174</v>
      </c>
      <c r="W10" s="6" t="s">
        <v>174</v>
      </c>
      <c r="X10" s="6" t="s">
        <v>174</v>
      </c>
      <c r="Y10" s="6" t="s">
        <v>174</v>
      </c>
      <c r="Z10" s="6" t="s">
        <v>174</v>
      </c>
      <c r="AA10" s="6" t="s">
        <v>173</v>
      </c>
      <c r="AB10" s="6" t="s">
        <v>174</v>
      </c>
      <c r="AC10" s="6" t="s">
        <v>174</v>
      </c>
      <c r="AD10" s="6" t="s">
        <v>174</v>
      </c>
      <c r="AE10" s="6" t="s">
        <v>174</v>
      </c>
      <c r="AF10" s="6" t="s">
        <v>174</v>
      </c>
      <c r="AG10" s="6" t="s">
        <v>174</v>
      </c>
      <c r="AH10" s="6" t="s">
        <v>174</v>
      </c>
      <c r="AI10" s="6" t="s">
        <v>174</v>
      </c>
      <c r="AJ10" s="6" t="s">
        <v>174</v>
      </c>
      <c r="AL10" s="12">
        <f t="shared" si="1"/>
        <v>23</v>
      </c>
      <c r="AN10" s="12">
        <f t="shared" si="0"/>
        <v>766.666666666667</v>
      </c>
    </row>
    <row r="11" s="12" customFormat="1" customHeight="1" spans="1:40">
      <c r="A11" s="36"/>
      <c r="B11" s="59"/>
      <c r="C11" s="36"/>
      <c r="D11" s="36"/>
      <c r="E11" s="14" t="s">
        <v>175</v>
      </c>
      <c r="F11" s="6" t="s">
        <v>173</v>
      </c>
      <c r="G11" s="6" t="s">
        <v>173</v>
      </c>
      <c r="H11" s="6" t="s">
        <v>173</v>
      </c>
      <c r="I11" s="6" t="s">
        <v>173</v>
      </c>
      <c r="J11" s="6" t="s">
        <v>174</v>
      </c>
      <c r="K11" s="6" t="s">
        <v>174</v>
      </c>
      <c r="L11" s="6" t="s">
        <v>174</v>
      </c>
      <c r="M11" s="6" t="s">
        <v>174</v>
      </c>
      <c r="N11" s="6" t="s">
        <v>173</v>
      </c>
      <c r="O11" s="6" t="s">
        <v>174</v>
      </c>
      <c r="P11" s="6" t="s">
        <v>174</v>
      </c>
      <c r="Q11" s="6" t="s">
        <v>174</v>
      </c>
      <c r="R11" s="6" t="s">
        <v>174</v>
      </c>
      <c r="S11" s="6" t="s">
        <v>174</v>
      </c>
      <c r="T11" s="6" t="s">
        <v>173</v>
      </c>
      <c r="U11" s="6" t="s">
        <v>173</v>
      </c>
      <c r="V11" s="6" t="s">
        <v>174</v>
      </c>
      <c r="W11" s="6" t="s">
        <v>174</v>
      </c>
      <c r="X11" s="6" t="s">
        <v>174</v>
      </c>
      <c r="Y11" s="6" t="s">
        <v>174</v>
      </c>
      <c r="Z11" s="6" t="s">
        <v>174</v>
      </c>
      <c r="AA11" s="6" t="s">
        <v>173</v>
      </c>
      <c r="AB11" s="6" t="s">
        <v>174</v>
      </c>
      <c r="AC11" s="6" t="s">
        <v>174</v>
      </c>
      <c r="AD11" s="6" t="s">
        <v>174</v>
      </c>
      <c r="AE11" s="6" t="s">
        <v>174</v>
      </c>
      <c r="AF11" s="6" t="s">
        <v>174</v>
      </c>
      <c r="AG11" s="6" t="s">
        <v>174</v>
      </c>
      <c r="AH11" s="6" t="s">
        <v>174</v>
      </c>
      <c r="AI11" s="6" t="s">
        <v>174</v>
      </c>
      <c r="AJ11" s="6" t="s">
        <v>174</v>
      </c>
      <c r="AN11" s="12">
        <f t="shared" si="0"/>
        <v>0</v>
      </c>
    </row>
    <row r="12" s="12" customFormat="1" customHeight="1" spans="1:40">
      <c r="A12" s="15">
        <v>5</v>
      </c>
      <c r="B12" s="15" t="s">
        <v>73</v>
      </c>
      <c r="C12" s="15" t="s">
        <v>170</v>
      </c>
      <c r="D12" s="15" t="s">
        <v>171</v>
      </c>
      <c r="E12" s="14" t="s">
        <v>172</v>
      </c>
      <c r="F12" s="6" t="s">
        <v>173</v>
      </c>
      <c r="G12" s="6" t="s">
        <v>173</v>
      </c>
      <c r="H12" s="6" t="s">
        <v>173</v>
      </c>
      <c r="I12" s="6" t="s">
        <v>173</v>
      </c>
      <c r="J12" s="6" t="s">
        <v>174</v>
      </c>
      <c r="K12" s="6" t="s">
        <v>174</v>
      </c>
      <c r="L12" s="6" t="s">
        <v>174</v>
      </c>
      <c r="M12" s="6" t="s">
        <v>174</v>
      </c>
      <c r="N12" s="6" t="s">
        <v>173</v>
      </c>
      <c r="O12" s="6" t="s">
        <v>174</v>
      </c>
      <c r="P12" s="6" t="s">
        <v>174</v>
      </c>
      <c r="Q12" s="6" t="s">
        <v>174</v>
      </c>
      <c r="R12" s="6" t="s">
        <v>174</v>
      </c>
      <c r="S12" s="6" t="s">
        <v>174</v>
      </c>
      <c r="T12" s="6" t="s">
        <v>173</v>
      </c>
      <c r="U12" s="6" t="s">
        <v>173</v>
      </c>
      <c r="V12" s="6" t="s">
        <v>174</v>
      </c>
      <c r="W12" s="6" t="s">
        <v>174</v>
      </c>
      <c r="X12" s="6" t="s">
        <v>174</v>
      </c>
      <c r="Y12" s="6" t="s">
        <v>174</v>
      </c>
      <c r="Z12" s="6" t="s">
        <v>174</v>
      </c>
      <c r="AA12" s="6" t="s">
        <v>174</v>
      </c>
      <c r="AB12" s="6" t="s">
        <v>177</v>
      </c>
      <c r="AC12" s="6" t="s">
        <v>174</v>
      </c>
      <c r="AD12" s="6" t="s">
        <v>174</v>
      </c>
      <c r="AE12" s="6" t="s">
        <v>174</v>
      </c>
      <c r="AF12" s="6" t="s">
        <v>174</v>
      </c>
      <c r="AG12" s="6" t="s">
        <v>174</v>
      </c>
      <c r="AH12" s="6" t="s">
        <v>174</v>
      </c>
      <c r="AI12" s="6" t="s">
        <v>174</v>
      </c>
      <c r="AJ12" s="6" t="s">
        <v>174</v>
      </c>
      <c r="AL12" s="12">
        <f t="shared" si="1"/>
        <v>23</v>
      </c>
      <c r="AN12" s="12">
        <f t="shared" si="0"/>
        <v>766.666666666667</v>
      </c>
    </row>
    <row r="13" s="12" customFormat="1" customHeight="1" spans="1:40">
      <c r="A13" s="36"/>
      <c r="B13" s="36"/>
      <c r="C13" s="36"/>
      <c r="D13" s="36"/>
      <c r="E13" s="14" t="s">
        <v>175</v>
      </c>
      <c r="F13" s="6" t="s">
        <v>173</v>
      </c>
      <c r="G13" s="6" t="s">
        <v>173</v>
      </c>
      <c r="H13" s="6" t="s">
        <v>173</v>
      </c>
      <c r="I13" s="6" t="s">
        <v>173</v>
      </c>
      <c r="J13" s="6" t="s">
        <v>174</v>
      </c>
      <c r="K13" s="6" t="s">
        <v>174</v>
      </c>
      <c r="L13" s="6" t="s">
        <v>174</v>
      </c>
      <c r="M13" s="6" t="s">
        <v>174</v>
      </c>
      <c r="N13" s="6" t="s">
        <v>173</v>
      </c>
      <c r="O13" s="6" t="s">
        <v>174</v>
      </c>
      <c r="P13" s="6" t="s">
        <v>174</v>
      </c>
      <c r="Q13" s="6" t="s">
        <v>174</v>
      </c>
      <c r="R13" s="6" t="s">
        <v>174</v>
      </c>
      <c r="S13" s="6" t="s">
        <v>174</v>
      </c>
      <c r="T13" s="6" t="s">
        <v>173</v>
      </c>
      <c r="U13" s="6" t="s">
        <v>173</v>
      </c>
      <c r="V13" s="6" t="s">
        <v>174</v>
      </c>
      <c r="W13" s="6" t="s">
        <v>174</v>
      </c>
      <c r="X13" s="6" t="s">
        <v>174</v>
      </c>
      <c r="Y13" s="6" t="s">
        <v>174</v>
      </c>
      <c r="Z13" s="6" t="s">
        <v>174</v>
      </c>
      <c r="AA13" s="6" t="s">
        <v>174</v>
      </c>
      <c r="AB13" s="6" t="s">
        <v>177</v>
      </c>
      <c r="AC13" s="6" t="s">
        <v>174</v>
      </c>
      <c r="AD13" s="6" t="s">
        <v>174</v>
      </c>
      <c r="AE13" s="6" t="s">
        <v>174</v>
      </c>
      <c r="AF13" s="6" t="s">
        <v>174</v>
      </c>
      <c r="AG13" s="6" t="s">
        <v>174</v>
      </c>
      <c r="AH13" s="6" t="s">
        <v>174</v>
      </c>
      <c r="AI13" s="6" t="s">
        <v>174</v>
      </c>
      <c r="AJ13" s="6" t="s">
        <v>174</v>
      </c>
      <c r="AN13" s="12">
        <f t="shared" si="0"/>
        <v>0</v>
      </c>
    </row>
    <row r="14" s="12" customFormat="1" customHeight="1" spans="1:40">
      <c r="A14" s="15">
        <v>6</v>
      </c>
      <c r="B14" s="58" t="s">
        <v>55</v>
      </c>
      <c r="C14" s="15" t="s">
        <v>178</v>
      </c>
      <c r="D14" s="15" t="s">
        <v>171</v>
      </c>
      <c r="E14" s="14" t="s">
        <v>172</v>
      </c>
      <c r="F14" s="6" t="s">
        <v>173</v>
      </c>
      <c r="G14" s="6" t="s">
        <v>173</v>
      </c>
      <c r="H14" s="6" t="s">
        <v>173</v>
      </c>
      <c r="I14" s="6" t="s">
        <v>173</v>
      </c>
      <c r="J14" s="6" t="s">
        <v>174</v>
      </c>
      <c r="K14" s="6" t="s">
        <v>174</v>
      </c>
      <c r="L14" s="6" t="s">
        <v>174</v>
      </c>
      <c r="M14" s="6" t="s">
        <v>174</v>
      </c>
      <c r="N14" s="6" t="s">
        <v>173</v>
      </c>
      <c r="O14" s="6" t="s">
        <v>174</v>
      </c>
      <c r="P14" s="6" t="s">
        <v>174</v>
      </c>
      <c r="Q14" s="6" t="s">
        <v>174</v>
      </c>
      <c r="R14" s="6" t="s">
        <v>174</v>
      </c>
      <c r="S14" s="6" t="s">
        <v>174</v>
      </c>
      <c r="T14" s="6" t="s">
        <v>173</v>
      </c>
      <c r="U14" s="6" t="s">
        <v>173</v>
      </c>
      <c r="V14" s="6" t="s">
        <v>174</v>
      </c>
      <c r="W14" s="6" t="s">
        <v>174</v>
      </c>
      <c r="X14" s="6" t="s">
        <v>174</v>
      </c>
      <c r="Y14" s="6" t="s">
        <v>174</v>
      </c>
      <c r="Z14" s="6" t="s">
        <v>174</v>
      </c>
      <c r="AA14" s="6" t="s">
        <v>173</v>
      </c>
      <c r="AB14" s="6" t="s">
        <v>174</v>
      </c>
      <c r="AC14" s="6" t="s">
        <v>174</v>
      </c>
      <c r="AD14" s="6" t="s">
        <v>174</v>
      </c>
      <c r="AE14" s="6" t="s">
        <v>174</v>
      </c>
      <c r="AF14" s="6" t="s">
        <v>174</v>
      </c>
      <c r="AG14" s="6" t="s">
        <v>174</v>
      </c>
      <c r="AH14" s="6" t="s">
        <v>174</v>
      </c>
      <c r="AI14" s="6" t="s">
        <v>174</v>
      </c>
      <c r="AJ14" s="6" t="s">
        <v>174</v>
      </c>
      <c r="AL14" s="12">
        <f t="shared" si="1"/>
        <v>23</v>
      </c>
      <c r="AN14" s="12">
        <f t="shared" si="0"/>
        <v>766.666666666667</v>
      </c>
    </row>
    <row r="15" s="12" customFormat="1" customHeight="1" spans="1:40">
      <c r="A15" s="36"/>
      <c r="B15" s="59"/>
      <c r="C15" s="36"/>
      <c r="D15" s="36"/>
      <c r="E15" s="14" t="s">
        <v>175</v>
      </c>
      <c r="F15" s="6" t="s">
        <v>173</v>
      </c>
      <c r="G15" s="6" t="s">
        <v>173</v>
      </c>
      <c r="H15" s="6" t="s">
        <v>173</v>
      </c>
      <c r="I15" s="6" t="s">
        <v>173</v>
      </c>
      <c r="J15" s="6" t="s">
        <v>174</v>
      </c>
      <c r="K15" s="6" t="s">
        <v>174</v>
      </c>
      <c r="L15" s="6" t="s">
        <v>174</v>
      </c>
      <c r="M15" s="6" t="s">
        <v>174</v>
      </c>
      <c r="N15" s="6" t="s">
        <v>173</v>
      </c>
      <c r="O15" s="6" t="s">
        <v>174</v>
      </c>
      <c r="P15" s="6" t="s">
        <v>174</v>
      </c>
      <c r="Q15" s="6" t="s">
        <v>174</v>
      </c>
      <c r="R15" s="6" t="s">
        <v>174</v>
      </c>
      <c r="S15" s="6" t="s">
        <v>174</v>
      </c>
      <c r="T15" s="6" t="s">
        <v>173</v>
      </c>
      <c r="U15" s="6" t="s">
        <v>173</v>
      </c>
      <c r="V15" s="6" t="s">
        <v>174</v>
      </c>
      <c r="W15" s="6" t="s">
        <v>174</v>
      </c>
      <c r="X15" s="6" t="s">
        <v>174</v>
      </c>
      <c r="Y15" s="6" t="s">
        <v>174</v>
      </c>
      <c r="Z15" s="6" t="s">
        <v>174</v>
      </c>
      <c r="AA15" s="6" t="s">
        <v>173</v>
      </c>
      <c r="AB15" s="6" t="s">
        <v>174</v>
      </c>
      <c r="AC15" s="6" t="s">
        <v>174</v>
      </c>
      <c r="AD15" s="6" t="s">
        <v>174</v>
      </c>
      <c r="AE15" s="6" t="s">
        <v>174</v>
      </c>
      <c r="AF15" s="6" t="s">
        <v>174</v>
      </c>
      <c r="AG15" s="6" t="s">
        <v>174</v>
      </c>
      <c r="AH15" s="6" t="s">
        <v>174</v>
      </c>
      <c r="AI15" s="6" t="s">
        <v>174</v>
      </c>
      <c r="AJ15" s="6" t="s">
        <v>174</v>
      </c>
      <c r="AN15" s="12">
        <f t="shared" si="0"/>
        <v>0</v>
      </c>
    </row>
    <row r="16" s="12" customFormat="1" customHeight="1" spans="1:40">
      <c r="A16" s="15">
        <v>7</v>
      </c>
      <c r="B16" s="15" t="s">
        <v>57</v>
      </c>
      <c r="C16" s="15" t="s">
        <v>178</v>
      </c>
      <c r="D16" s="15" t="s">
        <v>171</v>
      </c>
      <c r="E16" s="14" t="s">
        <v>172</v>
      </c>
      <c r="F16" s="6" t="s">
        <v>173</v>
      </c>
      <c r="G16" s="6" t="s">
        <v>173</v>
      </c>
      <c r="H16" s="6" t="s">
        <v>173</v>
      </c>
      <c r="I16" s="6" t="s">
        <v>173</v>
      </c>
      <c r="J16" s="6" t="s">
        <v>174</v>
      </c>
      <c r="K16" s="6" t="s">
        <v>174</v>
      </c>
      <c r="L16" s="6" t="s">
        <v>174</v>
      </c>
      <c r="M16" s="6" t="s">
        <v>174</v>
      </c>
      <c r="N16" s="6" t="s">
        <v>173</v>
      </c>
      <c r="O16" s="6" t="s">
        <v>174</v>
      </c>
      <c r="P16" s="6" t="s">
        <v>174</v>
      </c>
      <c r="Q16" s="6" t="s">
        <v>174</v>
      </c>
      <c r="R16" s="6" t="s">
        <v>174</v>
      </c>
      <c r="S16" s="6" t="s">
        <v>174</v>
      </c>
      <c r="T16" s="6" t="s">
        <v>173</v>
      </c>
      <c r="U16" s="6" t="s">
        <v>173</v>
      </c>
      <c r="V16" s="6" t="s">
        <v>174</v>
      </c>
      <c r="W16" s="6" t="s">
        <v>174</v>
      </c>
      <c r="X16" s="6" t="s">
        <v>174</v>
      </c>
      <c r="Y16" s="6" t="s">
        <v>174</v>
      </c>
      <c r="Z16" s="6" t="s">
        <v>174</v>
      </c>
      <c r="AA16" s="6" t="s">
        <v>173</v>
      </c>
      <c r="AB16" s="6" t="s">
        <v>174</v>
      </c>
      <c r="AC16" s="6" t="s">
        <v>174</v>
      </c>
      <c r="AD16" s="6" t="s">
        <v>174</v>
      </c>
      <c r="AE16" s="6" t="s">
        <v>174</v>
      </c>
      <c r="AF16" s="6" t="s">
        <v>174</v>
      </c>
      <c r="AG16" s="6" t="s">
        <v>174</v>
      </c>
      <c r="AH16" s="6" t="s">
        <v>174</v>
      </c>
      <c r="AI16" s="6" t="s">
        <v>174</v>
      </c>
      <c r="AJ16" s="6" t="s">
        <v>177</v>
      </c>
      <c r="AL16" s="12">
        <f t="shared" si="1"/>
        <v>22</v>
      </c>
      <c r="AN16" s="12">
        <f t="shared" si="0"/>
        <v>733.333333333333</v>
      </c>
    </row>
    <row r="17" s="12" customFormat="1" customHeight="1" spans="1:40">
      <c r="A17" s="36"/>
      <c r="B17" s="36"/>
      <c r="C17" s="36"/>
      <c r="D17" s="36"/>
      <c r="E17" s="14" t="s">
        <v>175</v>
      </c>
      <c r="F17" s="6" t="s">
        <v>173</v>
      </c>
      <c r="G17" s="6" t="s">
        <v>173</v>
      </c>
      <c r="H17" s="6" t="s">
        <v>173</v>
      </c>
      <c r="I17" s="6" t="s">
        <v>173</v>
      </c>
      <c r="J17" s="6" t="s">
        <v>174</v>
      </c>
      <c r="K17" s="6" t="s">
        <v>174</v>
      </c>
      <c r="L17" s="6" t="s">
        <v>174</v>
      </c>
      <c r="M17" s="6" t="s">
        <v>174</v>
      </c>
      <c r="N17" s="6" t="s">
        <v>173</v>
      </c>
      <c r="O17" s="6" t="s">
        <v>174</v>
      </c>
      <c r="P17" s="6" t="s">
        <v>174</v>
      </c>
      <c r="Q17" s="6" t="s">
        <v>174</v>
      </c>
      <c r="R17" s="6" t="s">
        <v>174</v>
      </c>
      <c r="S17" s="6" t="s">
        <v>174</v>
      </c>
      <c r="T17" s="6" t="s">
        <v>173</v>
      </c>
      <c r="U17" s="6" t="s">
        <v>173</v>
      </c>
      <c r="V17" s="6" t="s">
        <v>174</v>
      </c>
      <c r="W17" s="6" t="s">
        <v>174</v>
      </c>
      <c r="X17" s="6" t="s">
        <v>174</v>
      </c>
      <c r="Y17" s="6" t="s">
        <v>174</v>
      </c>
      <c r="Z17" s="6" t="s">
        <v>174</v>
      </c>
      <c r="AA17" s="6" t="s">
        <v>173</v>
      </c>
      <c r="AB17" s="6" t="s">
        <v>174</v>
      </c>
      <c r="AC17" s="6" t="s">
        <v>174</v>
      </c>
      <c r="AD17" s="6" t="s">
        <v>174</v>
      </c>
      <c r="AE17" s="6" t="s">
        <v>174</v>
      </c>
      <c r="AF17" s="6" t="s">
        <v>174</v>
      </c>
      <c r="AG17" s="6" t="s">
        <v>174</v>
      </c>
      <c r="AH17" s="6" t="s">
        <v>174</v>
      </c>
      <c r="AI17" s="6" t="s">
        <v>174</v>
      </c>
      <c r="AJ17" s="6" t="s">
        <v>177</v>
      </c>
      <c r="AN17" s="12">
        <f t="shared" si="0"/>
        <v>0</v>
      </c>
    </row>
    <row r="18" s="12" customFormat="1" customHeight="1" spans="1:40">
      <c r="A18" s="15">
        <v>8</v>
      </c>
      <c r="B18" s="15" t="s">
        <v>50</v>
      </c>
      <c r="C18" s="15" t="s">
        <v>178</v>
      </c>
      <c r="D18" s="15" t="s">
        <v>171</v>
      </c>
      <c r="E18" s="14" t="s">
        <v>172</v>
      </c>
      <c r="F18" s="6" t="s">
        <v>173</v>
      </c>
      <c r="G18" s="6" t="s">
        <v>173</v>
      </c>
      <c r="H18" s="6" t="s">
        <v>173</v>
      </c>
      <c r="I18" s="6" t="s">
        <v>173</v>
      </c>
      <c r="J18" s="6" t="s">
        <v>174</v>
      </c>
      <c r="K18" s="6" t="s">
        <v>174</v>
      </c>
      <c r="L18" s="6" t="s">
        <v>174</v>
      </c>
      <c r="M18" s="6" t="s">
        <v>174</v>
      </c>
      <c r="N18" s="6" t="s">
        <v>173</v>
      </c>
      <c r="O18" s="6" t="s">
        <v>174</v>
      </c>
      <c r="P18" s="6" t="s">
        <v>174</v>
      </c>
      <c r="Q18" s="6" t="s">
        <v>174</v>
      </c>
      <c r="R18" s="6" t="s">
        <v>174</v>
      </c>
      <c r="S18" s="6" t="s">
        <v>174</v>
      </c>
      <c r="T18" s="6" t="s">
        <v>173</v>
      </c>
      <c r="U18" s="6" t="s">
        <v>173</v>
      </c>
      <c r="V18" s="6" t="s">
        <v>174</v>
      </c>
      <c r="W18" s="6" t="s">
        <v>174</v>
      </c>
      <c r="X18" s="6" t="s">
        <v>174</v>
      </c>
      <c r="Y18" s="6" t="s">
        <v>174</v>
      </c>
      <c r="Z18" s="6" t="s">
        <v>174</v>
      </c>
      <c r="AA18" s="6" t="s">
        <v>173</v>
      </c>
      <c r="AB18" s="6" t="s">
        <v>174</v>
      </c>
      <c r="AC18" s="6" t="s">
        <v>174</v>
      </c>
      <c r="AD18" s="6" t="s">
        <v>174</v>
      </c>
      <c r="AE18" s="6" t="s">
        <v>174</v>
      </c>
      <c r="AF18" s="6" t="s">
        <v>174</v>
      </c>
      <c r="AG18" s="6" t="s">
        <v>174</v>
      </c>
      <c r="AH18" s="6" t="s">
        <v>174</v>
      </c>
      <c r="AI18" s="6" t="s">
        <v>174</v>
      </c>
      <c r="AJ18" s="6" t="s">
        <v>174</v>
      </c>
      <c r="AL18" s="12">
        <f t="shared" si="1"/>
        <v>23</v>
      </c>
      <c r="AN18" s="12">
        <f t="shared" si="0"/>
        <v>766.666666666667</v>
      </c>
    </row>
    <row r="19" s="12" customFormat="1" customHeight="1" spans="1:40">
      <c r="A19" s="36"/>
      <c r="B19" s="36"/>
      <c r="C19" s="36"/>
      <c r="D19" s="36"/>
      <c r="E19" s="14" t="s">
        <v>175</v>
      </c>
      <c r="F19" s="6" t="s">
        <v>173</v>
      </c>
      <c r="G19" s="6" t="s">
        <v>173</v>
      </c>
      <c r="H19" s="6" t="s">
        <v>173</v>
      </c>
      <c r="I19" s="6" t="s">
        <v>173</v>
      </c>
      <c r="J19" s="6" t="s">
        <v>174</v>
      </c>
      <c r="K19" s="6" t="s">
        <v>174</v>
      </c>
      <c r="L19" s="6" t="s">
        <v>174</v>
      </c>
      <c r="M19" s="6" t="s">
        <v>174</v>
      </c>
      <c r="N19" s="6" t="s">
        <v>173</v>
      </c>
      <c r="O19" s="6" t="s">
        <v>174</v>
      </c>
      <c r="P19" s="6" t="s">
        <v>174</v>
      </c>
      <c r="Q19" s="6" t="s">
        <v>174</v>
      </c>
      <c r="R19" s="6" t="s">
        <v>174</v>
      </c>
      <c r="S19" s="6" t="s">
        <v>174</v>
      </c>
      <c r="T19" s="6" t="s">
        <v>173</v>
      </c>
      <c r="U19" s="6" t="s">
        <v>173</v>
      </c>
      <c r="V19" s="6" t="s">
        <v>174</v>
      </c>
      <c r="W19" s="6" t="s">
        <v>174</v>
      </c>
      <c r="X19" s="6" t="s">
        <v>174</v>
      </c>
      <c r="Y19" s="6" t="s">
        <v>174</v>
      </c>
      <c r="Z19" s="6" t="s">
        <v>174</v>
      </c>
      <c r="AA19" s="6" t="s">
        <v>173</v>
      </c>
      <c r="AB19" s="6" t="s">
        <v>174</v>
      </c>
      <c r="AC19" s="6" t="s">
        <v>174</v>
      </c>
      <c r="AD19" s="6" t="s">
        <v>174</v>
      </c>
      <c r="AE19" s="6" t="s">
        <v>174</v>
      </c>
      <c r="AF19" s="6" t="s">
        <v>174</v>
      </c>
      <c r="AG19" s="6" t="s">
        <v>174</v>
      </c>
      <c r="AH19" s="6" t="s">
        <v>174</v>
      </c>
      <c r="AI19" s="6" t="s">
        <v>174</v>
      </c>
      <c r="AJ19" s="6" t="s">
        <v>174</v>
      </c>
      <c r="AN19" s="12">
        <f t="shared" si="0"/>
        <v>0</v>
      </c>
    </row>
    <row r="20" s="12" customFormat="1" customHeight="1" spans="1:40">
      <c r="A20" s="15">
        <v>9</v>
      </c>
      <c r="B20" s="15" t="s">
        <v>51</v>
      </c>
      <c r="C20" s="15" t="s">
        <v>178</v>
      </c>
      <c r="D20" s="15" t="s">
        <v>171</v>
      </c>
      <c r="E20" s="14" t="s">
        <v>172</v>
      </c>
      <c r="F20" s="6" t="s">
        <v>173</v>
      </c>
      <c r="G20" s="6" t="s">
        <v>173</v>
      </c>
      <c r="H20" s="6" t="s">
        <v>173</v>
      </c>
      <c r="I20" s="6" t="s">
        <v>173</v>
      </c>
      <c r="J20" s="6" t="s">
        <v>174</v>
      </c>
      <c r="K20" s="6" t="s">
        <v>174</v>
      </c>
      <c r="L20" s="6" t="s">
        <v>174</v>
      </c>
      <c r="M20" s="6" t="s">
        <v>174</v>
      </c>
      <c r="N20" s="6" t="s">
        <v>173</v>
      </c>
      <c r="O20" s="6" t="s">
        <v>174</v>
      </c>
      <c r="P20" s="6" t="s">
        <v>174</v>
      </c>
      <c r="Q20" s="6" t="s">
        <v>174</v>
      </c>
      <c r="R20" s="6" t="s">
        <v>174</v>
      </c>
      <c r="S20" s="6" t="s">
        <v>174</v>
      </c>
      <c r="T20" s="6" t="s">
        <v>173</v>
      </c>
      <c r="U20" s="6" t="s">
        <v>173</v>
      </c>
      <c r="V20" s="6" t="s">
        <v>174</v>
      </c>
      <c r="W20" s="6" t="s">
        <v>174</v>
      </c>
      <c r="X20" s="6" t="s">
        <v>174</v>
      </c>
      <c r="Y20" s="6" t="s">
        <v>174</v>
      </c>
      <c r="Z20" s="6" t="s">
        <v>174</v>
      </c>
      <c r="AA20" s="6" t="s">
        <v>173</v>
      </c>
      <c r="AB20" s="6" t="s">
        <v>174</v>
      </c>
      <c r="AC20" s="6" t="s">
        <v>174</v>
      </c>
      <c r="AD20" s="6" t="s">
        <v>174</v>
      </c>
      <c r="AE20" s="6" t="s">
        <v>174</v>
      </c>
      <c r="AF20" s="6" t="s">
        <v>174</v>
      </c>
      <c r="AG20" s="6" t="s">
        <v>174</v>
      </c>
      <c r="AH20" s="6" t="s">
        <v>174</v>
      </c>
      <c r="AI20" s="6" t="s">
        <v>174</v>
      </c>
      <c r="AJ20" s="6" t="s">
        <v>174</v>
      </c>
      <c r="AL20" s="12">
        <f t="shared" si="1"/>
        <v>23</v>
      </c>
      <c r="AN20" s="12">
        <f t="shared" si="0"/>
        <v>766.666666666667</v>
      </c>
    </row>
    <row r="21" s="12" customFormat="1" customHeight="1" spans="1:40">
      <c r="A21" s="36"/>
      <c r="B21" s="36"/>
      <c r="C21" s="36"/>
      <c r="D21" s="36"/>
      <c r="E21" s="14" t="s">
        <v>175</v>
      </c>
      <c r="F21" s="6" t="s">
        <v>173</v>
      </c>
      <c r="G21" s="6" t="s">
        <v>173</v>
      </c>
      <c r="H21" s="6" t="s">
        <v>173</v>
      </c>
      <c r="I21" s="6" t="s">
        <v>173</v>
      </c>
      <c r="J21" s="6" t="s">
        <v>174</v>
      </c>
      <c r="K21" s="6" t="s">
        <v>174</v>
      </c>
      <c r="L21" s="6" t="s">
        <v>174</v>
      </c>
      <c r="M21" s="6" t="s">
        <v>174</v>
      </c>
      <c r="N21" s="6" t="s">
        <v>173</v>
      </c>
      <c r="O21" s="6" t="s">
        <v>174</v>
      </c>
      <c r="P21" s="6" t="s">
        <v>174</v>
      </c>
      <c r="Q21" s="6" t="s">
        <v>174</v>
      </c>
      <c r="R21" s="6" t="s">
        <v>174</v>
      </c>
      <c r="S21" s="6" t="s">
        <v>174</v>
      </c>
      <c r="T21" s="6" t="s">
        <v>173</v>
      </c>
      <c r="U21" s="6" t="s">
        <v>173</v>
      </c>
      <c r="V21" s="6" t="s">
        <v>174</v>
      </c>
      <c r="W21" s="6" t="s">
        <v>174</v>
      </c>
      <c r="X21" s="6" t="s">
        <v>174</v>
      </c>
      <c r="Y21" s="6" t="s">
        <v>174</v>
      </c>
      <c r="Z21" s="6" t="s">
        <v>174</v>
      </c>
      <c r="AA21" s="6" t="s">
        <v>173</v>
      </c>
      <c r="AB21" s="6" t="s">
        <v>174</v>
      </c>
      <c r="AC21" s="6" t="s">
        <v>174</v>
      </c>
      <c r="AD21" s="6" t="s">
        <v>174</v>
      </c>
      <c r="AE21" s="6" t="s">
        <v>174</v>
      </c>
      <c r="AF21" s="6" t="s">
        <v>174</v>
      </c>
      <c r="AG21" s="6" t="s">
        <v>174</v>
      </c>
      <c r="AH21" s="6" t="s">
        <v>174</v>
      </c>
      <c r="AI21" s="6" t="s">
        <v>174</v>
      </c>
      <c r="AJ21" s="6" t="s">
        <v>174</v>
      </c>
      <c r="AN21" s="12">
        <f t="shared" si="0"/>
        <v>0</v>
      </c>
    </row>
    <row r="22" s="12" customFormat="1" customHeight="1" spans="1:40">
      <c r="A22" s="15">
        <v>10</v>
      </c>
      <c r="B22" s="15" t="s">
        <v>54</v>
      </c>
      <c r="C22" s="15" t="s">
        <v>178</v>
      </c>
      <c r="D22" s="15" t="s">
        <v>171</v>
      </c>
      <c r="E22" s="14" t="s">
        <v>172</v>
      </c>
      <c r="F22" s="6" t="s">
        <v>173</v>
      </c>
      <c r="G22" s="6" t="s">
        <v>173</v>
      </c>
      <c r="H22" s="6" t="s">
        <v>173</v>
      </c>
      <c r="I22" s="6" t="s">
        <v>173</v>
      </c>
      <c r="J22" s="6" t="s">
        <v>174</v>
      </c>
      <c r="K22" s="6" t="s">
        <v>174</v>
      </c>
      <c r="L22" s="6" t="s">
        <v>174</v>
      </c>
      <c r="M22" s="6" t="s">
        <v>174</v>
      </c>
      <c r="N22" s="6" t="s">
        <v>173</v>
      </c>
      <c r="O22" s="6" t="s">
        <v>174</v>
      </c>
      <c r="P22" s="6" t="s">
        <v>174</v>
      </c>
      <c r="Q22" s="6" t="s">
        <v>174</v>
      </c>
      <c r="R22" s="6" t="s">
        <v>174</v>
      </c>
      <c r="S22" s="6" t="s">
        <v>174</v>
      </c>
      <c r="T22" s="6" t="s">
        <v>173</v>
      </c>
      <c r="U22" s="6" t="s">
        <v>173</v>
      </c>
      <c r="V22" s="6" t="s">
        <v>174</v>
      </c>
      <c r="W22" s="6" t="s">
        <v>174</v>
      </c>
      <c r="X22" s="6" t="s">
        <v>174</v>
      </c>
      <c r="Y22" s="6" t="s">
        <v>174</v>
      </c>
      <c r="Z22" s="6" t="s">
        <v>174</v>
      </c>
      <c r="AA22" s="6" t="s">
        <v>173</v>
      </c>
      <c r="AB22" s="6" t="s">
        <v>174</v>
      </c>
      <c r="AC22" s="6" t="s">
        <v>174</v>
      </c>
      <c r="AD22" s="6" t="s">
        <v>174</v>
      </c>
      <c r="AE22" s="6" t="s">
        <v>174</v>
      </c>
      <c r="AF22" s="6" t="s">
        <v>174</v>
      </c>
      <c r="AG22" s="6" t="s">
        <v>174</v>
      </c>
      <c r="AH22" s="6" t="s">
        <v>174</v>
      </c>
      <c r="AI22" s="6" t="s">
        <v>174</v>
      </c>
      <c r="AJ22" s="6" t="s">
        <v>174</v>
      </c>
      <c r="AL22" s="12">
        <f t="shared" si="1"/>
        <v>23</v>
      </c>
      <c r="AN22" s="12">
        <f t="shared" si="0"/>
        <v>766.666666666667</v>
      </c>
    </row>
    <row r="23" s="12" customFormat="1" customHeight="1" spans="1:40">
      <c r="A23" s="36"/>
      <c r="B23" s="36"/>
      <c r="C23" s="36"/>
      <c r="D23" s="36"/>
      <c r="E23" s="14" t="s">
        <v>175</v>
      </c>
      <c r="F23" s="6" t="s">
        <v>173</v>
      </c>
      <c r="G23" s="6" t="s">
        <v>173</v>
      </c>
      <c r="H23" s="6" t="s">
        <v>173</v>
      </c>
      <c r="I23" s="6" t="s">
        <v>173</v>
      </c>
      <c r="J23" s="6" t="s">
        <v>174</v>
      </c>
      <c r="K23" s="6" t="s">
        <v>174</v>
      </c>
      <c r="L23" s="6" t="s">
        <v>174</v>
      </c>
      <c r="M23" s="6" t="s">
        <v>174</v>
      </c>
      <c r="N23" s="6" t="s">
        <v>173</v>
      </c>
      <c r="O23" s="6" t="s">
        <v>174</v>
      </c>
      <c r="P23" s="6" t="s">
        <v>174</v>
      </c>
      <c r="Q23" s="6" t="s">
        <v>174</v>
      </c>
      <c r="R23" s="6" t="s">
        <v>174</v>
      </c>
      <c r="S23" s="6" t="s">
        <v>174</v>
      </c>
      <c r="T23" s="6" t="s">
        <v>173</v>
      </c>
      <c r="U23" s="6" t="s">
        <v>173</v>
      </c>
      <c r="V23" s="6" t="s">
        <v>174</v>
      </c>
      <c r="W23" s="6" t="s">
        <v>174</v>
      </c>
      <c r="X23" s="6" t="s">
        <v>174</v>
      </c>
      <c r="Y23" s="6" t="s">
        <v>174</v>
      </c>
      <c r="Z23" s="6" t="s">
        <v>174</v>
      </c>
      <c r="AA23" s="6" t="s">
        <v>173</v>
      </c>
      <c r="AB23" s="6" t="s">
        <v>174</v>
      </c>
      <c r="AC23" s="6" t="s">
        <v>174</v>
      </c>
      <c r="AD23" s="6" t="s">
        <v>174</v>
      </c>
      <c r="AE23" s="6" t="s">
        <v>174</v>
      </c>
      <c r="AF23" s="6" t="s">
        <v>174</v>
      </c>
      <c r="AG23" s="6" t="s">
        <v>174</v>
      </c>
      <c r="AH23" s="6" t="s">
        <v>174</v>
      </c>
      <c r="AI23" s="6" t="s">
        <v>174</v>
      </c>
      <c r="AJ23" s="6" t="s">
        <v>174</v>
      </c>
      <c r="AN23" s="12">
        <f t="shared" si="0"/>
        <v>0</v>
      </c>
    </row>
    <row r="24" s="12" customFormat="1" customHeight="1" spans="1:40">
      <c r="A24" s="15">
        <v>11</v>
      </c>
      <c r="B24" s="15" t="s">
        <v>43</v>
      </c>
      <c r="C24" s="15" t="s">
        <v>179</v>
      </c>
      <c r="D24" s="15" t="s">
        <v>176</v>
      </c>
      <c r="E24" s="14" t="s">
        <v>172</v>
      </c>
      <c r="F24" s="6" t="s">
        <v>173</v>
      </c>
      <c r="G24" s="6" t="s">
        <v>173</v>
      </c>
      <c r="H24" s="6" t="s">
        <v>173</v>
      </c>
      <c r="I24" s="6" t="s">
        <v>173</v>
      </c>
      <c r="J24" s="6" t="s">
        <v>174</v>
      </c>
      <c r="K24" s="6" t="s">
        <v>174</v>
      </c>
      <c r="L24" s="6" t="s">
        <v>174</v>
      </c>
      <c r="M24" s="6" t="s">
        <v>174</v>
      </c>
      <c r="N24" s="6" t="s">
        <v>173</v>
      </c>
      <c r="O24" s="6" t="s">
        <v>174</v>
      </c>
      <c r="P24" s="6" t="s">
        <v>174</v>
      </c>
      <c r="Q24" s="6" t="s">
        <v>174</v>
      </c>
      <c r="R24" s="6" t="s">
        <v>174</v>
      </c>
      <c r="S24" s="6" t="s">
        <v>174</v>
      </c>
      <c r="T24" s="6" t="s">
        <v>173</v>
      </c>
      <c r="U24" s="6" t="s">
        <v>173</v>
      </c>
      <c r="V24" s="6" t="s">
        <v>174</v>
      </c>
      <c r="W24" s="6" t="s">
        <v>174</v>
      </c>
      <c r="X24" s="6" t="s">
        <v>174</v>
      </c>
      <c r="Y24" s="6" t="s">
        <v>174</v>
      </c>
      <c r="Z24" s="6" t="s">
        <v>174</v>
      </c>
      <c r="AA24" s="6" t="s">
        <v>173</v>
      </c>
      <c r="AB24" s="6" t="s">
        <v>174</v>
      </c>
      <c r="AC24" s="6" t="s">
        <v>174</v>
      </c>
      <c r="AD24" s="6" t="s">
        <v>174</v>
      </c>
      <c r="AE24" s="6" t="s">
        <v>174</v>
      </c>
      <c r="AF24" s="6" t="s">
        <v>174</v>
      </c>
      <c r="AG24" s="6" t="s">
        <v>174</v>
      </c>
      <c r="AH24" s="6" t="s">
        <v>177</v>
      </c>
      <c r="AI24" s="6" t="s">
        <v>174</v>
      </c>
      <c r="AJ24" s="6" t="s">
        <v>174</v>
      </c>
      <c r="AL24" s="12">
        <f t="shared" si="1"/>
        <v>22</v>
      </c>
      <c r="AN24" s="12">
        <f t="shared" si="0"/>
        <v>733.333333333333</v>
      </c>
    </row>
    <row r="25" s="12" customFormat="1" customHeight="1" spans="1:40">
      <c r="A25" s="36"/>
      <c r="B25" s="36"/>
      <c r="C25" s="36"/>
      <c r="D25" s="36"/>
      <c r="E25" s="14" t="s">
        <v>175</v>
      </c>
      <c r="F25" s="6" t="s">
        <v>173</v>
      </c>
      <c r="G25" s="6" t="s">
        <v>173</v>
      </c>
      <c r="H25" s="6" t="s">
        <v>173</v>
      </c>
      <c r="I25" s="6" t="s">
        <v>173</v>
      </c>
      <c r="J25" s="6" t="s">
        <v>174</v>
      </c>
      <c r="K25" s="6" t="s">
        <v>174</v>
      </c>
      <c r="L25" s="6" t="s">
        <v>174</v>
      </c>
      <c r="M25" s="6" t="s">
        <v>174</v>
      </c>
      <c r="N25" s="6" t="s">
        <v>173</v>
      </c>
      <c r="O25" s="6" t="s">
        <v>174</v>
      </c>
      <c r="P25" s="6" t="s">
        <v>174</v>
      </c>
      <c r="Q25" s="6" t="s">
        <v>174</v>
      </c>
      <c r="R25" s="6" t="s">
        <v>174</v>
      </c>
      <c r="S25" s="6" t="s">
        <v>174</v>
      </c>
      <c r="T25" s="6" t="s">
        <v>173</v>
      </c>
      <c r="U25" s="6" t="s">
        <v>173</v>
      </c>
      <c r="V25" s="6" t="s">
        <v>174</v>
      </c>
      <c r="W25" s="6" t="s">
        <v>174</v>
      </c>
      <c r="X25" s="6" t="s">
        <v>174</v>
      </c>
      <c r="Y25" s="6" t="s">
        <v>174</v>
      </c>
      <c r="Z25" s="6" t="s">
        <v>174</v>
      </c>
      <c r="AA25" s="6" t="s">
        <v>173</v>
      </c>
      <c r="AB25" s="6" t="s">
        <v>174</v>
      </c>
      <c r="AC25" s="6" t="s">
        <v>174</v>
      </c>
      <c r="AD25" s="6" t="s">
        <v>174</v>
      </c>
      <c r="AE25" s="6" t="s">
        <v>174</v>
      </c>
      <c r="AF25" s="6" t="s">
        <v>174</v>
      </c>
      <c r="AG25" s="6" t="s">
        <v>174</v>
      </c>
      <c r="AH25" s="6" t="s">
        <v>177</v>
      </c>
      <c r="AI25" s="6" t="s">
        <v>174</v>
      </c>
      <c r="AJ25" s="6" t="s">
        <v>174</v>
      </c>
      <c r="AN25" s="12">
        <f t="shared" si="0"/>
        <v>0</v>
      </c>
    </row>
    <row r="26" s="12" customFormat="1" customHeight="1" spans="1:40">
      <c r="A26" s="15">
        <v>12</v>
      </c>
      <c r="B26" s="15" t="s">
        <v>37</v>
      </c>
      <c r="C26" s="15" t="s">
        <v>179</v>
      </c>
      <c r="D26" s="15" t="s">
        <v>176</v>
      </c>
      <c r="E26" s="14" t="s">
        <v>172</v>
      </c>
      <c r="F26" s="6" t="s">
        <v>173</v>
      </c>
      <c r="G26" s="6" t="s">
        <v>173</v>
      </c>
      <c r="H26" s="6" t="s">
        <v>173</v>
      </c>
      <c r="I26" s="6" t="s">
        <v>173</v>
      </c>
      <c r="J26" s="6" t="s">
        <v>174</v>
      </c>
      <c r="K26" s="6" t="s">
        <v>174</v>
      </c>
      <c r="L26" s="6" t="s">
        <v>174</v>
      </c>
      <c r="M26" s="6" t="s">
        <v>174</v>
      </c>
      <c r="N26" s="6" t="s">
        <v>173</v>
      </c>
      <c r="O26" s="6" t="s">
        <v>174</v>
      </c>
      <c r="P26" s="6" t="s">
        <v>174</v>
      </c>
      <c r="Q26" s="6" t="s">
        <v>174</v>
      </c>
      <c r="R26" s="6" t="s">
        <v>174</v>
      </c>
      <c r="S26" s="6" t="s">
        <v>174</v>
      </c>
      <c r="T26" s="6" t="s">
        <v>173</v>
      </c>
      <c r="U26" s="6" t="s">
        <v>173</v>
      </c>
      <c r="V26" s="6" t="s">
        <v>174</v>
      </c>
      <c r="W26" s="6" t="s">
        <v>174</v>
      </c>
      <c r="X26" s="6" t="s">
        <v>174</v>
      </c>
      <c r="Y26" s="6" t="s">
        <v>174</v>
      </c>
      <c r="Z26" s="6" t="s">
        <v>174</v>
      </c>
      <c r="AA26" s="6" t="s">
        <v>173</v>
      </c>
      <c r="AB26" s="6" t="s">
        <v>174</v>
      </c>
      <c r="AC26" s="6" t="s">
        <v>174</v>
      </c>
      <c r="AD26" s="6" t="s">
        <v>174</v>
      </c>
      <c r="AE26" s="6" t="s">
        <v>174</v>
      </c>
      <c r="AF26" s="6" t="s">
        <v>174</v>
      </c>
      <c r="AG26" s="6" t="s">
        <v>174</v>
      </c>
      <c r="AH26" s="6" t="s">
        <v>177</v>
      </c>
      <c r="AI26" s="6" t="s">
        <v>174</v>
      </c>
      <c r="AJ26" s="6" t="s">
        <v>174</v>
      </c>
      <c r="AL26" s="12">
        <f t="shared" si="1"/>
        <v>22</v>
      </c>
      <c r="AN26" s="12">
        <f t="shared" si="0"/>
        <v>733.333333333333</v>
      </c>
    </row>
    <row r="27" s="12" customFormat="1" customHeight="1" spans="1:40">
      <c r="A27" s="36"/>
      <c r="B27" s="36"/>
      <c r="C27" s="36"/>
      <c r="D27" s="36"/>
      <c r="E27" s="14" t="s">
        <v>175</v>
      </c>
      <c r="F27" s="6" t="s">
        <v>173</v>
      </c>
      <c r="G27" s="6" t="s">
        <v>173</v>
      </c>
      <c r="H27" s="6" t="s">
        <v>173</v>
      </c>
      <c r="I27" s="6" t="s">
        <v>173</v>
      </c>
      <c r="J27" s="6" t="s">
        <v>174</v>
      </c>
      <c r="K27" s="6" t="s">
        <v>174</v>
      </c>
      <c r="L27" s="6" t="s">
        <v>174</v>
      </c>
      <c r="M27" s="6" t="s">
        <v>174</v>
      </c>
      <c r="N27" s="6" t="s">
        <v>173</v>
      </c>
      <c r="O27" s="6" t="s">
        <v>174</v>
      </c>
      <c r="P27" s="6" t="s">
        <v>174</v>
      </c>
      <c r="Q27" s="6" t="s">
        <v>174</v>
      </c>
      <c r="R27" s="6" t="s">
        <v>174</v>
      </c>
      <c r="S27" s="6" t="s">
        <v>174</v>
      </c>
      <c r="T27" s="6" t="s">
        <v>173</v>
      </c>
      <c r="U27" s="6" t="s">
        <v>173</v>
      </c>
      <c r="V27" s="6" t="s">
        <v>174</v>
      </c>
      <c r="W27" s="6" t="s">
        <v>174</v>
      </c>
      <c r="X27" s="6" t="s">
        <v>174</v>
      </c>
      <c r="Y27" s="6" t="s">
        <v>174</v>
      </c>
      <c r="Z27" s="6" t="s">
        <v>174</v>
      </c>
      <c r="AA27" s="6" t="s">
        <v>173</v>
      </c>
      <c r="AB27" s="6" t="s">
        <v>174</v>
      </c>
      <c r="AC27" s="6" t="s">
        <v>174</v>
      </c>
      <c r="AD27" s="6" t="s">
        <v>174</v>
      </c>
      <c r="AE27" s="6" t="s">
        <v>174</v>
      </c>
      <c r="AF27" s="6" t="s">
        <v>174</v>
      </c>
      <c r="AG27" s="6" t="s">
        <v>174</v>
      </c>
      <c r="AH27" s="6" t="s">
        <v>177</v>
      </c>
      <c r="AI27" s="6" t="s">
        <v>174</v>
      </c>
      <c r="AJ27" s="6" t="s">
        <v>174</v>
      </c>
      <c r="AN27" s="12">
        <f t="shared" si="0"/>
        <v>0</v>
      </c>
    </row>
    <row r="28" s="12" customFormat="1" customHeight="1" spans="1:40">
      <c r="A28" s="14">
        <v>13</v>
      </c>
      <c r="B28" s="14" t="s">
        <v>42</v>
      </c>
      <c r="C28" s="15" t="s">
        <v>179</v>
      </c>
      <c r="D28" s="15" t="s">
        <v>176</v>
      </c>
      <c r="E28" s="14" t="s">
        <v>172</v>
      </c>
      <c r="F28" s="6" t="s">
        <v>173</v>
      </c>
      <c r="G28" s="6" t="s">
        <v>173</v>
      </c>
      <c r="H28" s="6" t="s">
        <v>173</v>
      </c>
      <c r="I28" s="6" t="s">
        <v>173</v>
      </c>
      <c r="J28" s="6" t="s">
        <v>174</v>
      </c>
      <c r="K28" s="6" t="s">
        <v>174</v>
      </c>
      <c r="L28" s="6" t="s">
        <v>174</v>
      </c>
      <c r="M28" s="6" t="s">
        <v>174</v>
      </c>
      <c r="N28" s="6" t="s">
        <v>173</v>
      </c>
      <c r="O28" s="6" t="s">
        <v>174</v>
      </c>
      <c r="P28" s="6" t="s">
        <v>174</v>
      </c>
      <c r="Q28" s="6" t="s">
        <v>177</v>
      </c>
      <c r="R28" s="6" t="s">
        <v>174</v>
      </c>
      <c r="S28" s="6" t="s">
        <v>174</v>
      </c>
      <c r="T28" s="6" t="s">
        <v>173</v>
      </c>
      <c r="U28" s="6" t="s">
        <v>173</v>
      </c>
      <c r="V28" s="6" t="s">
        <v>174</v>
      </c>
      <c r="W28" s="6" t="s">
        <v>177</v>
      </c>
      <c r="X28" s="6" t="s">
        <v>174</v>
      </c>
      <c r="Y28" s="6" t="s">
        <v>174</v>
      </c>
      <c r="Z28" s="6" t="s">
        <v>174</v>
      </c>
      <c r="AA28" s="6" t="s">
        <v>173</v>
      </c>
      <c r="AB28" s="6" t="s">
        <v>174</v>
      </c>
      <c r="AC28" s="6" t="s">
        <v>174</v>
      </c>
      <c r="AD28" s="6" t="s">
        <v>174</v>
      </c>
      <c r="AE28" s="6" t="s">
        <v>174</v>
      </c>
      <c r="AF28" s="6" t="s">
        <v>177</v>
      </c>
      <c r="AG28" s="6" t="s">
        <v>177</v>
      </c>
      <c r="AH28" s="6" t="s">
        <v>177</v>
      </c>
      <c r="AI28" s="6" t="s">
        <v>174</v>
      </c>
      <c r="AJ28" s="6" t="s">
        <v>174</v>
      </c>
      <c r="AL28" s="12">
        <f t="shared" si="1"/>
        <v>18</v>
      </c>
      <c r="AN28" s="12">
        <f t="shared" si="0"/>
        <v>600</v>
      </c>
    </row>
    <row r="29" s="12" customFormat="1" customHeight="1" spans="1:40">
      <c r="A29" s="14"/>
      <c r="B29" s="14"/>
      <c r="C29" s="36"/>
      <c r="D29" s="36"/>
      <c r="E29" s="14" t="s">
        <v>175</v>
      </c>
      <c r="F29" s="6" t="s">
        <v>173</v>
      </c>
      <c r="G29" s="6" t="s">
        <v>173</v>
      </c>
      <c r="H29" s="6" t="s">
        <v>173</v>
      </c>
      <c r="I29" s="6" t="s">
        <v>173</v>
      </c>
      <c r="J29" s="6" t="s">
        <v>174</v>
      </c>
      <c r="K29" s="6" t="s">
        <v>174</v>
      </c>
      <c r="L29" s="6" t="s">
        <v>174</v>
      </c>
      <c r="M29" s="6" t="s">
        <v>174</v>
      </c>
      <c r="N29" s="6" t="s">
        <v>173</v>
      </c>
      <c r="O29" s="6" t="s">
        <v>174</v>
      </c>
      <c r="P29" s="6" t="s">
        <v>174</v>
      </c>
      <c r="Q29" s="6" t="s">
        <v>177</v>
      </c>
      <c r="R29" s="6" t="s">
        <v>174</v>
      </c>
      <c r="S29" s="6" t="s">
        <v>174</v>
      </c>
      <c r="T29" s="6" t="s">
        <v>173</v>
      </c>
      <c r="U29" s="6" t="s">
        <v>173</v>
      </c>
      <c r="V29" s="6" t="s">
        <v>174</v>
      </c>
      <c r="W29" s="6" t="s">
        <v>177</v>
      </c>
      <c r="X29" s="6" t="s">
        <v>174</v>
      </c>
      <c r="Y29" s="6" t="s">
        <v>174</v>
      </c>
      <c r="Z29" s="6" t="s">
        <v>174</v>
      </c>
      <c r="AA29" s="6" t="s">
        <v>173</v>
      </c>
      <c r="AB29" s="6" t="s">
        <v>174</v>
      </c>
      <c r="AC29" s="6" t="s">
        <v>174</v>
      </c>
      <c r="AD29" s="6" t="s">
        <v>174</v>
      </c>
      <c r="AE29" s="6" t="s">
        <v>174</v>
      </c>
      <c r="AF29" s="6" t="s">
        <v>177</v>
      </c>
      <c r="AG29" s="6" t="s">
        <v>177</v>
      </c>
      <c r="AH29" s="6" t="s">
        <v>177</v>
      </c>
      <c r="AI29" s="6" t="s">
        <v>174</v>
      </c>
      <c r="AJ29" s="6" t="s">
        <v>174</v>
      </c>
      <c r="AN29" s="12">
        <f t="shared" si="0"/>
        <v>0</v>
      </c>
    </row>
    <row r="30" s="12" customFormat="1" customHeight="1" spans="1:40">
      <c r="A30" s="14">
        <v>14</v>
      </c>
      <c r="B30" s="14" t="s">
        <v>41</v>
      </c>
      <c r="C30" s="15" t="s">
        <v>179</v>
      </c>
      <c r="D30" s="15" t="s">
        <v>176</v>
      </c>
      <c r="E30" s="14" t="s">
        <v>172</v>
      </c>
      <c r="F30" s="6" t="s">
        <v>173</v>
      </c>
      <c r="G30" s="6" t="s">
        <v>173</v>
      </c>
      <c r="H30" s="6" t="s">
        <v>173</v>
      </c>
      <c r="I30" s="6" t="s">
        <v>173</v>
      </c>
      <c r="J30" s="6" t="s">
        <v>174</v>
      </c>
      <c r="K30" s="6" t="s">
        <v>174</v>
      </c>
      <c r="L30" s="6" t="s">
        <v>174</v>
      </c>
      <c r="M30" s="6" t="s">
        <v>174</v>
      </c>
      <c r="N30" s="6" t="s">
        <v>173</v>
      </c>
      <c r="O30" s="6" t="s">
        <v>177</v>
      </c>
      <c r="P30" s="6" t="s">
        <v>177</v>
      </c>
      <c r="Q30" s="6" t="s">
        <v>177</v>
      </c>
      <c r="R30" s="6" t="s">
        <v>174</v>
      </c>
      <c r="S30" s="6" t="s">
        <v>174</v>
      </c>
      <c r="T30" s="6" t="s">
        <v>173</v>
      </c>
      <c r="U30" s="6" t="s">
        <v>173</v>
      </c>
      <c r="V30" s="6" t="s">
        <v>174</v>
      </c>
      <c r="W30" s="6" t="s">
        <v>174</v>
      </c>
      <c r="X30" s="6" t="s">
        <v>174</v>
      </c>
      <c r="Y30" s="6" t="s">
        <v>174</v>
      </c>
      <c r="Z30" s="6" t="s">
        <v>174</v>
      </c>
      <c r="AA30" s="6" t="s">
        <v>173</v>
      </c>
      <c r="AB30" s="6" t="s">
        <v>174</v>
      </c>
      <c r="AC30" s="6" t="s">
        <v>174</v>
      </c>
      <c r="AD30" s="6" t="s">
        <v>174</v>
      </c>
      <c r="AE30" s="6" t="s">
        <v>174</v>
      </c>
      <c r="AF30" s="6" t="s">
        <v>177</v>
      </c>
      <c r="AG30" s="6" t="s">
        <v>177</v>
      </c>
      <c r="AH30" s="6" t="s">
        <v>174</v>
      </c>
      <c r="AI30" s="6" t="s">
        <v>174</v>
      </c>
      <c r="AJ30" s="6" t="s">
        <v>174</v>
      </c>
      <c r="AL30" s="12">
        <f t="shared" si="1"/>
        <v>18</v>
      </c>
      <c r="AN30" s="12">
        <f t="shared" si="0"/>
        <v>600</v>
      </c>
    </row>
    <row r="31" s="12" customFormat="1" customHeight="1" spans="1:36">
      <c r="A31" s="14"/>
      <c r="B31" s="14"/>
      <c r="C31" s="36"/>
      <c r="D31" s="36"/>
      <c r="E31" s="14" t="s">
        <v>175</v>
      </c>
      <c r="F31" s="6" t="s">
        <v>173</v>
      </c>
      <c r="G31" s="6" t="s">
        <v>173</v>
      </c>
      <c r="H31" s="6" t="s">
        <v>173</v>
      </c>
      <c r="I31" s="6" t="s">
        <v>173</v>
      </c>
      <c r="J31" s="6" t="s">
        <v>174</v>
      </c>
      <c r="K31" s="6" t="s">
        <v>174</v>
      </c>
      <c r="L31" s="6" t="s">
        <v>174</v>
      </c>
      <c r="M31" s="6" t="s">
        <v>174</v>
      </c>
      <c r="N31" s="6" t="s">
        <v>173</v>
      </c>
      <c r="O31" s="6" t="s">
        <v>177</v>
      </c>
      <c r="P31" s="6" t="s">
        <v>177</v>
      </c>
      <c r="Q31" s="6" t="s">
        <v>177</v>
      </c>
      <c r="R31" s="6" t="s">
        <v>174</v>
      </c>
      <c r="S31" s="6" t="s">
        <v>174</v>
      </c>
      <c r="T31" s="6" t="s">
        <v>173</v>
      </c>
      <c r="U31" s="6" t="s">
        <v>173</v>
      </c>
      <c r="V31" s="6" t="s">
        <v>174</v>
      </c>
      <c r="W31" s="6" t="s">
        <v>174</v>
      </c>
      <c r="X31" s="6" t="s">
        <v>174</v>
      </c>
      <c r="Y31" s="6" t="s">
        <v>174</v>
      </c>
      <c r="Z31" s="6" t="s">
        <v>174</v>
      </c>
      <c r="AA31" s="6" t="s">
        <v>173</v>
      </c>
      <c r="AB31" s="6" t="s">
        <v>174</v>
      </c>
      <c r="AC31" s="6" t="s">
        <v>174</v>
      </c>
      <c r="AD31" s="6" t="s">
        <v>174</v>
      </c>
      <c r="AE31" s="6" t="s">
        <v>174</v>
      </c>
      <c r="AF31" s="6" t="s">
        <v>177</v>
      </c>
      <c r="AG31" s="6" t="s">
        <v>177</v>
      </c>
      <c r="AH31" s="6" t="s">
        <v>174</v>
      </c>
      <c r="AI31" s="6" t="s">
        <v>174</v>
      </c>
      <c r="AJ31" s="6" t="s">
        <v>174</v>
      </c>
    </row>
    <row r="32" s="12" customFormat="1" customHeight="1" spans="1:36">
      <c r="A32" s="14">
        <v>15</v>
      </c>
      <c r="B32" s="14"/>
      <c r="C32" s="14"/>
      <c r="D32" s="14"/>
      <c r="E32" s="60" t="s">
        <v>180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4"/>
    </row>
    <row r="33" s="12" customFormat="1" customHeight="1" spans="1:36">
      <c r="A33" s="14"/>
      <c r="B33" s="14"/>
      <c r="C33" s="14"/>
      <c r="D33" s="14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5"/>
    </row>
  </sheetData>
  <mergeCells count="98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E32:AJ3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3"/>
  <sheetViews>
    <sheetView workbookViewId="0">
      <selection activeCell="AM21" sqref="AM21"/>
    </sheetView>
  </sheetViews>
  <sheetFormatPr defaultColWidth="9" defaultRowHeight="15" customHeight="1"/>
  <cols>
    <col min="1" max="1" width="3.875" style="12" customWidth="1"/>
    <col min="2" max="2" width="9.25" style="12" customWidth="1"/>
    <col min="3" max="3" width="11" style="12" customWidth="1"/>
    <col min="4" max="4" width="8.125" style="12" customWidth="1"/>
    <col min="5" max="5" width="8" style="12" customWidth="1"/>
    <col min="6" max="10" width="3.25" style="12" customWidth="1"/>
    <col min="11" max="11" width="3.25" style="13" customWidth="1"/>
    <col min="12" max="17" width="3.25" style="12" customWidth="1"/>
    <col min="18" max="19" width="3.25" style="13" customWidth="1"/>
    <col min="20" max="36" width="3.25" style="12" customWidth="1"/>
    <col min="37" max="37" width="9" style="12"/>
    <col min="38" max="38" width="12.625" style="12"/>
    <col min="39" max="16384" width="9" style="12"/>
  </cols>
  <sheetData>
    <row r="1" s="12" customFormat="1" ht="22.5" customHeight="1" spans="1:36">
      <c r="A1" s="14" t="s">
        <v>1</v>
      </c>
      <c r="B1" s="14" t="s">
        <v>3</v>
      </c>
      <c r="C1" s="15" t="s">
        <v>166</v>
      </c>
      <c r="D1" s="15" t="s">
        <v>167</v>
      </c>
      <c r="E1" s="15" t="s">
        <v>168</v>
      </c>
      <c r="F1" s="16" t="s">
        <v>181</v>
      </c>
      <c r="G1" s="16"/>
      <c r="H1" s="16"/>
      <c r="I1" s="16"/>
      <c r="J1" s="16"/>
      <c r="K1" s="37"/>
      <c r="L1" s="16"/>
      <c r="M1" s="16"/>
      <c r="N1" s="16"/>
      <c r="O1" s="16"/>
      <c r="P1" s="16"/>
      <c r="Q1" s="16"/>
      <c r="R1" s="37"/>
      <c r="S1" s="37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="12" customFormat="1" ht="9.75" customHeight="1" spans="1:36">
      <c r="A2" s="14"/>
      <c r="B2" s="14"/>
      <c r="C2" s="17"/>
      <c r="D2" s="17"/>
      <c r="E2" s="17"/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38">
        <v>6</v>
      </c>
      <c r="L2" s="18">
        <v>7</v>
      </c>
      <c r="M2" s="18">
        <v>8</v>
      </c>
      <c r="N2" s="18">
        <v>9</v>
      </c>
      <c r="O2" s="18">
        <v>10</v>
      </c>
      <c r="P2" s="18">
        <v>11</v>
      </c>
      <c r="Q2" s="18">
        <v>12</v>
      </c>
      <c r="R2" s="38">
        <v>13</v>
      </c>
      <c r="S2" s="38">
        <v>14</v>
      </c>
      <c r="T2" s="18">
        <v>15</v>
      </c>
      <c r="U2" s="18">
        <v>16</v>
      </c>
      <c r="V2" s="18">
        <v>17</v>
      </c>
      <c r="W2" s="18">
        <v>18</v>
      </c>
      <c r="X2" s="18">
        <v>19</v>
      </c>
      <c r="Y2" s="18">
        <v>20</v>
      </c>
      <c r="Z2" s="18">
        <v>21</v>
      </c>
      <c r="AA2" s="18">
        <v>22</v>
      </c>
      <c r="AB2" s="18">
        <v>23</v>
      </c>
      <c r="AC2" s="18">
        <v>24</v>
      </c>
      <c r="AD2" s="18">
        <v>25</v>
      </c>
      <c r="AE2" s="18">
        <v>26</v>
      </c>
      <c r="AF2" s="18">
        <v>27</v>
      </c>
      <c r="AG2" s="18">
        <v>28</v>
      </c>
      <c r="AH2" s="18">
        <v>29</v>
      </c>
      <c r="AI2" s="18">
        <v>30</v>
      </c>
      <c r="AJ2" s="18">
        <v>31</v>
      </c>
    </row>
    <row r="3" s="12" customFormat="1" ht="6.75" customHeight="1" spans="1:36">
      <c r="A3" s="15"/>
      <c r="B3" s="15"/>
      <c r="C3" s="17"/>
      <c r="D3" s="17"/>
      <c r="E3" s="17"/>
      <c r="F3" s="19"/>
      <c r="G3" s="19"/>
      <c r="H3" s="19"/>
      <c r="I3" s="19"/>
      <c r="J3" s="19"/>
      <c r="K3" s="39"/>
      <c r="L3" s="19"/>
      <c r="M3" s="19"/>
      <c r="N3" s="19"/>
      <c r="O3" s="19"/>
      <c r="P3" s="19"/>
      <c r="Q3" s="19"/>
      <c r="R3" s="39"/>
      <c r="S3" s="3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="12" customFormat="1" customHeight="1" spans="1:39">
      <c r="A4" s="20">
        <v>1</v>
      </c>
      <c r="B4" s="21" t="s">
        <v>53</v>
      </c>
      <c r="C4" s="21" t="s">
        <v>170</v>
      </c>
      <c r="D4" s="21" t="s">
        <v>171</v>
      </c>
      <c r="E4" s="21" t="s">
        <v>172</v>
      </c>
      <c r="F4" s="22" t="s">
        <v>174</v>
      </c>
      <c r="G4" s="23" t="s">
        <v>174</v>
      </c>
      <c r="H4" s="23" t="s">
        <v>174</v>
      </c>
      <c r="I4" s="23" t="s">
        <v>174</v>
      </c>
      <c r="J4" s="23" t="s">
        <v>174</v>
      </c>
      <c r="K4" s="40"/>
      <c r="L4" s="23" t="s">
        <v>174</v>
      </c>
      <c r="M4" s="23" t="s">
        <v>174</v>
      </c>
      <c r="N4" s="23" t="s">
        <v>174</v>
      </c>
      <c r="O4" s="23" t="s">
        <v>174</v>
      </c>
      <c r="P4" s="23" t="s">
        <v>174</v>
      </c>
      <c r="Q4" s="40"/>
      <c r="R4" s="40"/>
      <c r="S4" s="40"/>
      <c r="T4" s="23" t="s">
        <v>174</v>
      </c>
      <c r="U4" s="23" t="s">
        <v>174</v>
      </c>
      <c r="V4" s="23" t="s">
        <v>174</v>
      </c>
      <c r="W4" s="23" t="s">
        <v>174</v>
      </c>
      <c r="X4" s="45" t="s">
        <v>174</v>
      </c>
      <c r="Y4" s="48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2"/>
      <c r="AM4" s="12">
        <f>COUNTIF(F4:AI34,F4)</f>
        <v>348</v>
      </c>
    </row>
    <row r="5" s="12" customFormat="1" customHeight="1" spans="1:39">
      <c r="A5" s="24"/>
      <c r="B5" s="25"/>
      <c r="C5" s="25"/>
      <c r="D5" s="25"/>
      <c r="E5" s="25" t="s">
        <v>175</v>
      </c>
      <c r="F5" s="26" t="s">
        <v>174</v>
      </c>
      <c r="G5" s="12" t="s">
        <v>174</v>
      </c>
      <c r="H5" s="12" t="s">
        <v>174</v>
      </c>
      <c r="I5" s="12" t="s">
        <v>174</v>
      </c>
      <c r="J5" s="12" t="s">
        <v>174</v>
      </c>
      <c r="K5" s="13"/>
      <c r="L5" s="12" t="s">
        <v>174</v>
      </c>
      <c r="M5" s="12" t="s">
        <v>174</v>
      </c>
      <c r="N5" s="12" t="s">
        <v>174</v>
      </c>
      <c r="O5" s="12" t="s">
        <v>174</v>
      </c>
      <c r="P5" s="12" t="s">
        <v>174</v>
      </c>
      <c r="Q5" s="13"/>
      <c r="R5" s="13"/>
      <c r="S5" s="13"/>
      <c r="T5" s="12" t="s">
        <v>174</v>
      </c>
      <c r="U5" s="12" t="s">
        <v>174</v>
      </c>
      <c r="V5" s="12" t="s">
        <v>174</v>
      </c>
      <c r="W5" s="12" t="s">
        <v>174</v>
      </c>
      <c r="X5" s="46" t="s">
        <v>174</v>
      </c>
      <c r="Y5" s="13"/>
      <c r="AJ5" s="53"/>
      <c r="AM5" s="12">
        <f>AM4/2</f>
        <v>174</v>
      </c>
    </row>
    <row r="6" s="12" customFormat="1" customHeight="1" spans="1:39">
      <c r="A6" s="24">
        <v>2</v>
      </c>
      <c r="B6" s="25" t="s">
        <v>59</v>
      </c>
      <c r="C6" s="25" t="s">
        <v>170</v>
      </c>
      <c r="D6" s="25" t="s">
        <v>171</v>
      </c>
      <c r="E6" s="25" t="s">
        <v>172</v>
      </c>
      <c r="F6" s="26" t="s">
        <v>174</v>
      </c>
      <c r="G6" s="12" t="s">
        <v>174</v>
      </c>
      <c r="H6" s="12" t="s">
        <v>174</v>
      </c>
      <c r="I6" s="12" t="s">
        <v>177</v>
      </c>
      <c r="J6" s="12" t="s">
        <v>174</v>
      </c>
      <c r="K6" s="13"/>
      <c r="L6" s="12" t="s">
        <v>174</v>
      </c>
      <c r="M6" s="12" t="s">
        <v>174</v>
      </c>
      <c r="N6" s="12" t="s">
        <v>174</v>
      </c>
      <c r="O6" s="12" t="s">
        <v>174</v>
      </c>
      <c r="P6" s="12" t="s">
        <v>174</v>
      </c>
      <c r="Q6" s="13"/>
      <c r="R6" s="13"/>
      <c r="S6" s="13"/>
      <c r="T6" s="12" t="s">
        <v>174</v>
      </c>
      <c r="U6" s="12" t="s">
        <v>174</v>
      </c>
      <c r="V6" s="12" t="s">
        <v>174</v>
      </c>
      <c r="W6" s="12" t="s">
        <v>174</v>
      </c>
      <c r="X6" s="46" t="s">
        <v>174</v>
      </c>
      <c r="Y6" s="13"/>
      <c r="AJ6" s="53"/>
      <c r="AM6" s="12">
        <f>AM5*(200/6)</f>
        <v>5800</v>
      </c>
    </row>
    <row r="7" s="12" customFormat="1" customHeight="1" spans="1:36">
      <c r="A7" s="24"/>
      <c r="B7" s="25"/>
      <c r="C7" s="25"/>
      <c r="D7" s="25"/>
      <c r="E7" s="25" t="s">
        <v>175</v>
      </c>
      <c r="F7" s="26" t="s">
        <v>174</v>
      </c>
      <c r="G7" s="12" t="s">
        <v>174</v>
      </c>
      <c r="H7" s="12" t="s">
        <v>174</v>
      </c>
      <c r="I7" s="12" t="s">
        <v>177</v>
      </c>
      <c r="J7" s="12" t="s">
        <v>174</v>
      </c>
      <c r="K7" s="13"/>
      <c r="L7" s="12" t="s">
        <v>174</v>
      </c>
      <c r="M7" s="12" t="s">
        <v>174</v>
      </c>
      <c r="N7" s="12" t="s">
        <v>174</v>
      </c>
      <c r="O7" s="12" t="s">
        <v>174</v>
      </c>
      <c r="P7" s="12" t="s">
        <v>174</v>
      </c>
      <c r="Q7" s="13"/>
      <c r="R7" s="13"/>
      <c r="S7" s="13"/>
      <c r="T7" s="12" t="s">
        <v>174</v>
      </c>
      <c r="U7" s="12" t="s">
        <v>174</v>
      </c>
      <c r="V7" s="12" t="s">
        <v>174</v>
      </c>
      <c r="W7" s="12" t="s">
        <v>174</v>
      </c>
      <c r="X7" s="46" t="s">
        <v>174</v>
      </c>
      <c r="Y7" s="13"/>
      <c r="AJ7" s="53"/>
    </row>
    <row r="8" s="12" customFormat="1" customHeight="1" spans="1:36">
      <c r="A8" s="24">
        <v>3</v>
      </c>
      <c r="B8" s="25" t="s">
        <v>40</v>
      </c>
      <c r="C8" s="25" t="s">
        <v>170</v>
      </c>
      <c r="D8" s="25" t="s">
        <v>176</v>
      </c>
      <c r="E8" s="25" t="s">
        <v>172</v>
      </c>
      <c r="F8" s="26" t="s">
        <v>174</v>
      </c>
      <c r="G8" s="12" t="s">
        <v>174</v>
      </c>
      <c r="H8" s="12" t="s">
        <v>174</v>
      </c>
      <c r="I8" s="12" t="s">
        <v>174</v>
      </c>
      <c r="J8" s="12" t="s">
        <v>174</v>
      </c>
      <c r="K8" s="13"/>
      <c r="L8" s="12" t="s">
        <v>174</v>
      </c>
      <c r="M8" s="12" t="s">
        <v>174</v>
      </c>
      <c r="N8" s="12" t="s">
        <v>174</v>
      </c>
      <c r="O8" s="12" t="s">
        <v>174</v>
      </c>
      <c r="P8" s="12" t="s">
        <v>174</v>
      </c>
      <c r="Q8" s="13"/>
      <c r="R8" s="13"/>
      <c r="S8" s="13"/>
      <c r="T8" s="12" t="s">
        <v>174</v>
      </c>
      <c r="U8" s="12" t="s">
        <v>174</v>
      </c>
      <c r="V8" s="12" t="s">
        <v>174</v>
      </c>
      <c r="W8" s="12" t="s">
        <v>174</v>
      </c>
      <c r="X8" s="46" t="s">
        <v>174</v>
      </c>
      <c r="Y8" s="13"/>
      <c r="Z8" s="13"/>
      <c r="AA8" s="13"/>
      <c r="AC8" s="13"/>
      <c r="AE8" s="13"/>
      <c r="AF8" s="13"/>
      <c r="AH8" s="13"/>
      <c r="AI8" s="13"/>
      <c r="AJ8" s="53"/>
    </row>
    <row r="9" s="12" customFormat="1" customHeight="1" spans="1:36">
      <c r="A9" s="24"/>
      <c r="B9" s="25"/>
      <c r="C9" s="25"/>
      <c r="D9" s="25"/>
      <c r="E9" s="25" t="s">
        <v>175</v>
      </c>
      <c r="F9" s="26" t="s">
        <v>174</v>
      </c>
      <c r="G9" s="12" t="s">
        <v>174</v>
      </c>
      <c r="H9" s="12" t="s">
        <v>174</v>
      </c>
      <c r="I9" s="12" t="s">
        <v>174</v>
      </c>
      <c r="J9" s="12" t="s">
        <v>174</v>
      </c>
      <c r="K9" s="13"/>
      <c r="L9" s="12" t="s">
        <v>174</v>
      </c>
      <c r="M9" s="12" t="s">
        <v>174</v>
      </c>
      <c r="N9" s="12" t="s">
        <v>174</v>
      </c>
      <c r="O9" s="12" t="s">
        <v>174</v>
      </c>
      <c r="P9" s="12" t="s">
        <v>174</v>
      </c>
      <c r="Q9" s="13"/>
      <c r="R9" s="13"/>
      <c r="S9" s="13"/>
      <c r="T9" s="12" t="s">
        <v>174</v>
      </c>
      <c r="U9" s="12" t="s">
        <v>174</v>
      </c>
      <c r="V9" s="12" t="s">
        <v>174</v>
      </c>
      <c r="W9" s="12" t="s">
        <v>174</v>
      </c>
      <c r="X9" s="46" t="s">
        <v>174</v>
      </c>
      <c r="Y9" s="13"/>
      <c r="Z9" s="13"/>
      <c r="AA9" s="13"/>
      <c r="AC9" s="13"/>
      <c r="AE9" s="13"/>
      <c r="AF9" s="13"/>
      <c r="AH9" s="13"/>
      <c r="AI9" s="13"/>
      <c r="AJ9" s="53"/>
    </row>
    <row r="10" s="12" customFormat="1" customHeight="1" spans="1:36">
      <c r="A10" s="24">
        <v>4</v>
      </c>
      <c r="B10" s="25" t="s">
        <v>36</v>
      </c>
      <c r="C10" s="25" t="s">
        <v>170</v>
      </c>
      <c r="D10" s="25" t="s">
        <v>176</v>
      </c>
      <c r="E10" s="25" t="s">
        <v>172</v>
      </c>
      <c r="F10" s="26" t="s">
        <v>174</v>
      </c>
      <c r="H10" s="12" t="s">
        <v>174</v>
      </c>
      <c r="I10" s="12" t="s">
        <v>174</v>
      </c>
      <c r="J10" s="12" t="s">
        <v>174</v>
      </c>
      <c r="K10" s="13"/>
      <c r="L10" s="12" t="s">
        <v>174</v>
      </c>
      <c r="M10" s="12" t="s">
        <v>174</v>
      </c>
      <c r="N10" s="12" t="s">
        <v>174</v>
      </c>
      <c r="O10" s="12" t="s">
        <v>174</v>
      </c>
      <c r="P10" s="12" t="s">
        <v>174</v>
      </c>
      <c r="Q10" s="13"/>
      <c r="R10" s="13"/>
      <c r="S10" s="13"/>
      <c r="T10" s="12" t="s">
        <v>174</v>
      </c>
      <c r="U10" s="12" t="s">
        <v>174</v>
      </c>
      <c r="V10" s="12" t="s">
        <v>174</v>
      </c>
      <c r="W10" s="12" t="s">
        <v>174</v>
      </c>
      <c r="X10" s="46" t="s">
        <v>174</v>
      </c>
      <c r="Y10" s="13"/>
      <c r="Z10" s="13"/>
      <c r="AA10" s="13"/>
      <c r="AC10" s="13"/>
      <c r="AE10" s="13"/>
      <c r="AF10" s="13"/>
      <c r="AH10" s="13"/>
      <c r="AI10" s="13"/>
      <c r="AJ10" s="53"/>
    </row>
    <row r="11" s="12" customFormat="1" customHeight="1" spans="1:36">
      <c r="A11" s="24"/>
      <c r="B11" s="25"/>
      <c r="C11" s="25"/>
      <c r="D11" s="25"/>
      <c r="E11" s="25" t="s">
        <v>175</v>
      </c>
      <c r="F11" s="26" t="s">
        <v>174</v>
      </c>
      <c r="H11" s="12" t="s">
        <v>174</v>
      </c>
      <c r="I11" s="12" t="s">
        <v>174</v>
      </c>
      <c r="J11" s="12" t="s">
        <v>174</v>
      </c>
      <c r="K11" s="13"/>
      <c r="L11" s="12" t="s">
        <v>174</v>
      </c>
      <c r="M11" s="12" t="s">
        <v>174</v>
      </c>
      <c r="N11" s="12" t="s">
        <v>174</v>
      </c>
      <c r="O11" s="12" t="s">
        <v>174</v>
      </c>
      <c r="P11" s="12" t="s">
        <v>174</v>
      </c>
      <c r="Q11" s="13"/>
      <c r="R11" s="13"/>
      <c r="S11" s="13"/>
      <c r="T11" s="12" t="s">
        <v>174</v>
      </c>
      <c r="U11" s="12" t="s">
        <v>174</v>
      </c>
      <c r="V11" s="12" t="s">
        <v>174</v>
      </c>
      <c r="W11" s="12" t="s">
        <v>174</v>
      </c>
      <c r="X11" s="46" t="s">
        <v>174</v>
      </c>
      <c r="Y11" s="13"/>
      <c r="Z11" s="13"/>
      <c r="AA11" s="13"/>
      <c r="AC11" s="13"/>
      <c r="AE11" s="13"/>
      <c r="AF11" s="13"/>
      <c r="AH11" s="13"/>
      <c r="AI11" s="13"/>
      <c r="AJ11" s="53"/>
    </row>
    <row r="12" s="12" customFormat="1" customHeight="1" spans="1:36">
      <c r="A12" s="24">
        <v>5</v>
      </c>
      <c r="B12" s="25" t="s">
        <v>73</v>
      </c>
      <c r="C12" s="25" t="s">
        <v>170</v>
      </c>
      <c r="D12" s="25" t="s">
        <v>171</v>
      </c>
      <c r="E12" s="25" t="s">
        <v>172</v>
      </c>
      <c r="F12" s="26" t="s">
        <v>174</v>
      </c>
      <c r="G12" s="12" t="s">
        <v>174</v>
      </c>
      <c r="H12" s="12" t="s">
        <v>174</v>
      </c>
      <c r="I12" s="12" t="s">
        <v>174</v>
      </c>
      <c r="J12" s="12" t="s">
        <v>174</v>
      </c>
      <c r="K12" s="13"/>
      <c r="L12" s="12" t="s">
        <v>174</v>
      </c>
      <c r="M12" s="12" t="s">
        <v>174</v>
      </c>
      <c r="N12" s="12" t="s">
        <v>174</v>
      </c>
      <c r="O12" s="12" t="s">
        <v>174</v>
      </c>
      <c r="P12" s="12" t="s">
        <v>174</v>
      </c>
      <c r="Q12" s="13"/>
      <c r="R12" s="13"/>
      <c r="S12" s="13"/>
      <c r="T12" s="12" t="s">
        <v>174</v>
      </c>
      <c r="U12" s="12" t="s">
        <v>174</v>
      </c>
      <c r="V12" s="12" t="s">
        <v>174</v>
      </c>
      <c r="W12" s="12" t="s">
        <v>174</v>
      </c>
      <c r="X12" s="46" t="s">
        <v>174</v>
      </c>
      <c r="Y12" s="13"/>
      <c r="Z12" s="13"/>
      <c r="AA12" s="13"/>
      <c r="AC12" s="13"/>
      <c r="AE12" s="13"/>
      <c r="AF12" s="13"/>
      <c r="AH12" s="13"/>
      <c r="AI12" s="13"/>
      <c r="AJ12" s="53"/>
    </row>
    <row r="13" s="12" customFormat="1" customHeight="1" spans="1:36">
      <c r="A13" s="24"/>
      <c r="B13" s="25"/>
      <c r="C13" s="25"/>
      <c r="D13" s="25"/>
      <c r="E13" s="25" t="s">
        <v>175</v>
      </c>
      <c r="F13" s="27" t="s">
        <v>174</v>
      </c>
      <c r="G13" s="28" t="s">
        <v>174</v>
      </c>
      <c r="H13" s="28" t="s">
        <v>174</v>
      </c>
      <c r="I13" s="28" t="s">
        <v>174</v>
      </c>
      <c r="J13" s="28" t="s">
        <v>174</v>
      </c>
      <c r="K13" s="41"/>
      <c r="L13" s="28" t="s">
        <v>174</v>
      </c>
      <c r="M13" s="28" t="s">
        <v>174</v>
      </c>
      <c r="N13" s="28" t="s">
        <v>174</v>
      </c>
      <c r="O13" s="28" t="s">
        <v>174</v>
      </c>
      <c r="P13" s="28" t="s">
        <v>174</v>
      </c>
      <c r="Q13" s="41"/>
      <c r="R13" s="41"/>
      <c r="S13" s="41"/>
      <c r="T13" s="28" t="s">
        <v>174</v>
      </c>
      <c r="U13" s="28" t="s">
        <v>174</v>
      </c>
      <c r="V13" s="28" t="s">
        <v>174</v>
      </c>
      <c r="W13" s="28" t="s">
        <v>174</v>
      </c>
      <c r="X13" s="47" t="s">
        <v>174</v>
      </c>
      <c r="Y13" s="13"/>
      <c r="Z13" s="13"/>
      <c r="AA13" s="13"/>
      <c r="AC13" s="13"/>
      <c r="AE13" s="13"/>
      <c r="AF13" s="13"/>
      <c r="AH13" s="13"/>
      <c r="AI13" s="13"/>
      <c r="AJ13" s="53"/>
    </row>
    <row r="14" s="12" customFormat="1" customHeight="1" spans="1:36">
      <c r="A14" s="29">
        <v>6</v>
      </c>
      <c r="B14" s="30" t="s">
        <v>55</v>
      </c>
      <c r="C14" s="30" t="s">
        <v>178</v>
      </c>
      <c r="D14" s="30" t="s">
        <v>171</v>
      </c>
      <c r="E14" s="30" t="s">
        <v>172</v>
      </c>
      <c r="F14" s="31" t="s">
        <v>174</v>
      </c>
      <c r="G14" s="31" t="s">
        <v>174</v>
      </c>
      <c r="H14" s="31" t="s">
        <v>174</v>
      </c>
      <c r="I14" s="31" t="s">
        <v>174</v>
      </c>
      <c r="J14" s="31" t="s">
        <v>174</v>
      </c>
      <c r="K14" s="42"/>
      <c r="L14" s="31" t="s">
        <v>174</v>
      </c>
      <c r="M14" s="31" t="s">
        <v>174</v>
      </c>
      <c r="N14" s="31" t="s">
        <v>174</v>
      </c>
      <c r="O14" s="31" t="s">
        <v>174</v>
      </c>
      <c r="P14" s="31" t="s">
        <v>174</v>
      </c>
      <c r="Q14" s="42"/>
      <c r="R14" s="42"/>
      <c r="S14" s="42"/>
      <c r="T14" s="31" t="s">
        <v>174</v>
      </c>
      <c r="U14" s="31" t="s">
        <v>174</v>
      </c>
      <c r="V14" s="31" t="s">
        <v>174</v>
      </c>
      <c r="W14" s="31" t="s">
        <v>174</v>
      </c>
      <c r="X14" s="31" t="s">
        <v>174</v>
      </c>
      <c r="Y14" s="50" t="s">
        <v>174</v>
      </c>
      <c r="Z14" s="50" t="s">
        <v>174</v>
      </c>
      <c r="AA14" s="51"/>
      <c r="AB14" s="50"/>
      <c r="AC14" s="50" t="s">
        <v>174</v>
      </c>
      <c r="AD14" s="50"/>
      <c r="AE14" s="51"/>
      <c r="AF14" s="51"/>
      <c r="AG14" s="51"/>
      <c r="AH14" s="50"/>
      <c r="AI14" s="50"/>
      <c r="AJ14" s="54"/>
    </row>
    <row r="15" s="12" customFormat="1" customHeight="1" spans="1:36">
      <c r="A15" s="32"/>
      <c r="B15" s="14"/>
      <c r="C15" s="14"/>
      <c r="D15" s="14"/>
      <c r="E15" s="14" t="s">
        <v>175</v>
      </c>
      <c r="F15" s="6" t="s">
        <v>174</v>
      </c>
      <c r="G15" s="6" t="s">
        <v>174</v>
      </c>
      <c r="H15" s="6" t="s">
        <v>174</v>
      </c>
      <c r="I15" s="6" t="s">
        <v>174</v>
      </c>
      <c r="J15" s="6" t="s">
        <v>174</v>
      </c>
      <c r="K15" s="43"/>
      <c r="L15" s="6" t="s">
        <v>174</v>
      </c>
      <c r="M15" s="6" t="s">
        <v>174</v>
      </c>
      <c r="N15" s="6" t="s">
        <v>174</v>
      </c>
      <c r="O15" s="6" t="s">
        <v>174</v>
      </c>
      <c r="P15" s="6" t="s">
        <v>174</v>
      </c>
      <c r="Q15" s="43"/>
      <c r="R15" s="43"/>
      <c r="S15" s="43"/>
      <c r="T15" s="6" t="s">
        <v>174</v>
      </c>
      <c r="U15" s="6" t="s">
        <v>174</v>
      </c>
      <c r="V15" s="6" t="s">
        <v>174</v>
      </c>
      <c r="W15" s="6" t="s">
        <v>174</v>
      </c>
      <c r="X15" s="6" t="s">
        <v>174</v>
      </c>
      <c r="Y15" s="6" t="s">
        <v>174</v>
      </c>
      <c r="Z15" s="6" t="s">
        <v>174</v>
      </c>
      <c r="AA15" s="43"/>
      <c r="AB15" s="6"/>
      <c r="AC15" s="6" t="s">
        <v>174</v>
      </c>
      <c r="AD15" s="6"/>
      <c r="AE15" s="43"/>
      <c r="AF15" s="43"/>
      <c r="AG15" s="43"/>
      <c r="AH15" s="6"/>
      <c r="AI15" s="6"/>
      <c r="AJ15" s="55"/>
    </row>
    <row r="16" s="12" customFormat="1" customHeight="1" spans="1:36">
      <c r="A16" s="32">
        <v>7</v>
      </c>
      <c r="B16" s="14" t="s">
        <v>57</v>
      </c>
      <c r="C16" s="14" t="s">
        <v>178</v>
      </c>
      <c r="D16" s="14" t="s">
        <v>171</v>
      </c>
      <c r="E16" s="14" t="s">
        <v>172</v>
      </c>
      <c r="F16" s="6" t="s">
        <v>174</v>
      </c>
      <c r="G16" s="6" t="s">
        <v>174</v>
      </c>
      <c r="H16" s="6" t="s">
        <v>174</v>
      </c>
      <c r="I16" s="6" t="s">
        <v>174</v>
      </c>
      <c r="J16" s="6" t="s">
        <v>174</v>
      </c>
      <c r="K16" s="43"/>
      <c r="L16" s="6" t="s">
        <v>174</v>
      </c>
      <c r="M16" s="6" t="s">
        <v>174</v>
      </c>
      <c r="N16" s="6" t="s">
        <v>174</v>
      </c>
      <c r="O16" s="6" t="s">
        <v>174</v>
      </c>
      <c r="P16" s="6" t="s">
        <v>174</v>
      </c>
      <c r="Q16" s="43"/>
      <c r="R16" s="43"/>
      <c r="S16" s="43"/>
      <c r="T16" s="6" t="s">
        <v>174</v>
      </c>
      <c r="U16" s="6" t="s">
        <v>174</v>
      </c>
      <c r="V16" s="6" t="s">
        <v>174</v>
      </c>
      <c r="W16" s="6" t="s">
        <v>174</v>
      </c>
      <c r="X16" s="6" t="s">
        <v>174</v>
      </c>
      <c r="Y16" s="6" t="s">
        <v>174</v>
      </c>
      <c r="Z16" s="6" t="s">
        <v>174</v>
      </c>
      <c r="AA16" s="43"/>
      <c r="AB16" s="6"/>
      <c r="AC16" s="6" t="s">
        <v>174</v>
      </c>
      <c r="AD16" s="6"/>
      <c r="AE16" s="43"/>
      <c r="AF16" s="43"/>
      <c r="AG16" s="43"/>
      <c r="AH16" s="6"/>
      <c r="AI16" s="6"/>
      <c r="AJ16" s="55"/>
    </row>
    <row r="17" s="12" customFormat="1" customHeight="1" spans="1:36">
      <c r="A17" s="32"/>
      <c r="B17" s="14"/>
      <c r="C17" s="14"/>
      <c r="D17" s="14"/>
      <c r="E17" s="14" t="s">
        <v>175</v>
      </c>
      <c r="F17" s="6" t="s">
        <v>174</v>
      </c>
      <c r="G17" s="6" t="s">
        <v>174</v>
      </c>
      <c r="H17" s="6" t="s">
        <v>174</v>
      </c>
      <c r="I17" s="6" t="s">
        <v>174</v>
      </c>
      <c r="J17" s="6" t="s">
        <v>174</v>
      </c>
      <c r="K17" s="43"/>
      <c r="L17" s="6" t="s">
        <v>174</v>
      </c>
      <c r="M17" s="6" t="s">
        <v>174</v>
      </c>
      <c r="N17" s="6" t="s">
        <v>174</v>
      </c>
      <c r="O17" s="6" t="s">
        <v>174</v>
      </c>
      <c r="P17" s="6" t="s">
        <v>174</v>
      </c>
      <c r="Q17" s="43"/>
      <c r="R17" s="43"/>
      <c r="S17" s="43"/>
      <c r="T17" s="6" t="s">
        <v>174</v>
      </c>
      <c r="U17" s="6" t="s">
        <v>174</v>
      </c>
      <c r="V17" s="6" t="s">
        <v>174</v>
      </c>
      <c r="W17" s="6" t="s">
        <v>174</v>
      </c>
      <c r="X17" s="6" t="s">
        <v>174</v>
      </c>
      <c r="Y17" s="6" t="s">
        <v>174</v>
      </c>
      <c r="Z17" s="6" t="s">
        <v>174</v>
      </c>
      <c r="AA17" s="43"/>
      <c r="AB17" s="6"/>
      <c r="AC17" s="6" t="s">
        <v>174</v>
      </c>
      <c r="AD17" s="6"/>
      <c r="AE17" s="43"/>
      <c r="AF17" s="43"/>
      <c r="AG17" s="43"/>
      <c r="AH17" s="6"/>
      <c r="AI17" s="6"/>
      <c r="AJ17" s="55"/>
    </row>
    <row r="18" s="12" customFormat="1" customHeight="1" spans="1:36">
      <c r="A18" s="32">
        <v>8</v>
      </c>
      <c r="B18" s="14" t="s">
        <v>50</v>
      </c>
      <c r="C18" s="14" t="s">
        <v>178</v>
      </c>
      <c r="D18" s="14" t="s">
        <v>171</v>
      </c>
      <c r="E18" s="14" t="s">
        <v>172</v>
      </c>
      <c r="F18" s="6" t="s">
        <v>174</v>
      </c>
      <c r="G18" s="6" t="s">
        <v>174</v>
      </c>
      <c r="H18" s="6" t="s">
        <v>174</v>
      </c>
      <c r="I18" s="6" t="s">
        <v>174</v>
      </c>
      <c r="J18" s="6" t="s">
        <v>174</v>
      </c>
      <c r="K18" s="43"/>
      <c r="L18" s="6" t="s">
        <v>174</v>
      </c>
      <c r="M18" s="6" t="s">
        <v>174</v>
      </c>
      <c r="N18" s="6" t="s">
        <v>174</v>
      </c>
      <c r="O18" s="6" t="s">
        <v>174</v>
      </c>
      <c r="P18" s="6" t="s">
        <v>174</v>
      </c>
      <c r="Q18" s="43"/>
      <c r="R18" s="43"/>
      <c r="S18" s="43"/>
      <c r="T18" s="6" t="s">
        <v>174</v>
      </c>
      <c r="U18" s="6" t="s">
        <v>174</v>
      </c>
      <c r="V18" s="6" t="s">
        <v>174</v>
      </c>
      <c r="W18" s="6" t="s">
        <v>174</v>
      </c>
      <c r="X18" s="6" t="s">
        <v>174</v>
      </c>
      <c r="Y18" s="6" t="s">
        <v>174</v>
      </c>
      <c r="Z18" s="6" t="s">
        <v>174</v>
      </c>
      <c r="AA18" s="43"/>
      <c r="AB18" s="6"/>
      <c r="AC18" s="6" t="s">
        <v>174</v>
      </c>
      <c r="AD18" s="6"/>
      <c r="AE18" s="43"/>
      <c r="AF18" s="43"/>
      <c r="AG18" s="43"/>
      <c r="AH18" s="6"/>
      <c r="AI18" s="6"/>
      <c r="AJ18" s="55"/>
    </row>
    <row r="19" s="12" customFormat="1" customHeight="1" spans="1:36">
      <c r="A19" s="32"/>
      <c r="B19" s="14"/>
      <c r="C19" s="14"/>
      <c r="D19" s="14"/>
      <c r="E19" s="14" t="s">
        <v>175</v>
      </c>
      <c r="F19" s="6" t="s">
        <v>174</v>
      </c>
      <c r="G19" s="6" t="s">
        <v>174</v>
      </c>
      <c r="H19" s="6" t="s">
        <v>174</v>
      </c>
      <c r="I19" s="6" t="s">
        <v>174</v>
      </c>
      <c r="J19" s="6" t="s">
        <v>174</v>
      </c>
      <c r="K19" s="43"/>
      <c r="L19" s="6" t="s">
        <v>174</v>
      </c>
      <c r="M19" s="6" t="s">
        <v>174</v>
      </c>
      <c r="N19" s="6" t="s">
        <v>174</v>
      </c>
      <c r="O19" s="6" t="s">
        <v>174</v>
      </c>
      <c r="P19" s="6" t="s">
        <v>174</v>
      </c>
      <c r="Q19" s="43"/>
      <c r="R19" s="43"/>
      <c r="S19" s="43"/>
      <c r="T19" s="6" t="s">
        <v>174</v>
      </c>
      <c r="U19" s="6" t="s">
        <v>174</v>
      </c>
      <c r="V19" s="6" t="s">
        <v>174</v>
      </c>
      <c r="W19" s="6" t="s">
        <v>174</v>
      </c>
      <c r="X19" s="6" t="s">
        <v>174</v>
      </c>
      <c r="Y19" s="6" t="s">
        <v>174</v>
      </c>
      <c r="Z19" s="6" t="s">
        <v>174</v>
      </c>
      <c r="AA19" s="43"/>
      <c r="AB19" s="6"/>
      <c r="AC19" s="6" t="s">
        <v>174</v>
      </c>
      <c r="AD19" s="6"/>
      <c r="AE19" s="43"/>
      <c r="AF19" s="43"/>
      <c r="AG19" s="43"/>
      <c r="AH19" s="6"/>
      <c r="AI19" s="6"/>
      <c r="AJ19" s="55"/>
    </row>
    <row r="20" s="12" customFormat="1" customHeight="1" spans="1:36">
      <c r="A20" s="32">
        <v>9</v>
      </c>
      <c r="B20" s="14" t="s">
        <v>51</v>
      </c>
      <c r="C20" s="14" t="s">
        <v>178</v>
      </c>
      <c r="D20" s="14" t="s">
        <v>171</v>
      </c>
      <c r="E20" s="14" t="s">
        <v>172</v>
      </c>
      <c r="F20" s="6" t="s">
        <v>174</v>
      </c>
      <c r="G20" s="6" t="s">
        <v>174</v>
      </c>
      <c r="H20" s="6" t="s">
        <v>174</v>
      </c>
      <c r="I20" s="6" t="s">
        <v>174</v>
      </c>
      <c r="J20" s="6" t="s">
        <v>174</v>
      </c>
      <c r="K20" s="43"/>
      <c r="L20" s="6" t="s">
        <v>173</v>
      </c>
      <c r="M20" s="6"/>
      <c r="N20" s="6"/>
      <c r="O20" s="6"/>
      <c r="P20" s="6"/>
      <c r="Q20" s="43"/>
      <c r="R20" s="43"/>
      <c r="S20" s="43"/>
      <c r="T20" s="6"/>
      <c r="U20" s="6"/>
      <c r="V20" s="6"/>
      <c r="W20" s="6"/>
      <c r="X20" s="6"/>
      <c r="Y20" s="6"/>
      <c r="Z20" s="6"/>
      <c r="AA20" s="43"/>
      <c r="AB20" s="6"/>
      <c r="AC20" s="6"/>
      <c r="AD20" s="6"/>
      <c r="AE20" s="43"/>
      <c r="AF20" s="43"/>
      <c r="AG20" s="43"/>
      <c r="AH20" s="6"/>
      <c r="AI20" s="6"/>
      <c r="AJ20" s="55"/>
    </row>
    <row r="21" s="12" customFormat="1" customHeight="1" spans="1:36">
      <c r="A21" s="32"/>
      <c r="B21" s="14"/>
      <c r="C21" s="14"/>
      <c r="D21" s="14"/>
      <c r="E21" s="14" t="s">
        <v>175</v>
      </c>
      <c r="F21" s="6" t="s">
        <v>174</v>
      </c>
      <c r="G21" s="6" t="s">
        <v>174</v>
      </c>
      <c r="H21" s="6" t="s">
        <v>174</v>
      </c>
      <c r="I21" s="6" t="s">
        <v>174</v>
      </c>
      <c r="J21" s="6" t="s">
        <v>174</v>
      </c>
      <c r="K21" s="43"/>
      <c r="L21" s="6" t="s">
        <v>173</v>
      </c>
      <c r="M21" s="6"/>
      <c r="N21" s="6"/>
      <c r="O21" s="6"/>
      <c r="P21" s="6"/>
      <c r="Q21" s="43"/>
      <c r="R21" s="43"/>
      <c r="S21" s="43"/>
      <c r="T21" s="6"/>
      <c r="U21" s="6"/>
      <c r="V21" s="6"/>
      <c r="W21" s="6"/>
      <c r="X21" s="6"/>
      <c r="Y21" s="6"/>
      <c r="Z21" s="6"/>
      <c r="AA21" s="43"/>
      <c r="AB21" s="6"/>
      <c r="AC21" s="6"/>
      <c r="AD21" s="6"/>
      <c r="AE21" s="43"/>
      <c r="AF21" s="43"/>
      <c r="AG21" s="43"/>
      <c r="AH21" s="6"/>
      <c r="AI21" s="6"/>
      <c r="AJ21" s="55"/>
    </row>
    <row r="22" s="12" customFormat="1" customHeight="1" spans="1:36">
      <c r="A22" s="32">
        <v>10</v>
      </c>
      <c r="B22" s="14" t="s">
        <v>54</v>
      </c>
      <c r="C22" s="14" t="s">
        <v>178</v>
      </c>
      <c r="D22" s="14" t="s">
        <v>171</v>
      </c>
      <c r="E22" s="14" t="s">
        <v>172</v>
      </c>
      <c r="F22" s="6" t="s">
        <v>174</v>
      </c>
      <c r="G22" s="6" t="s">
        <v>174</v>
      </c>
      <c r="H22" s="6" t="s">
        <v>174</v>
      </c>
      <c r="I22" s="6" t="s">
        <v>174</v>
      </c>
      <c r="J22" s="6" t="s">
        <v>174</v>
      </c>
      <c r="K22" s="43"/>
      <c r="L22" s="6" t="s">
        <v>174</v>
      </c>
      <c r="M22" s="6" t="s">
        <v>174</v>
      </c>
      <c r="N22" s="6" t="s">
        <v>174</v>
      </c>
      <c r="O22" s="6" t="s">
        <v>174</v>
      </c>
      <c r="P22" s="6" t="s">
        <v>174</v>
      </c>
      <c r="Q22" s="43"/>
      <c r="R22" s="43"/>
      <c r="S22" s="43"/>
      <c r="T22" s="6" t="s">
        <v>174</v>
      </c>
      <c r="U22" s="6" t="s">
        <v>174</v>
      </c>
      <c r="V22" s="6" t="s">
        <v>177</v>
      </c>
      <c r="W22" s="6" t="s">
        <v>177</v>
      </c>
      <c r="X22" s="6" t="s">
        <v>174</v>
      </c>
      <c r="Y22" s="6" t="s">
        <v>177</v>
      </c>
      <c r="Z22" s="6" t="s">
        <v>174</v>
      </c>
      <c r="AA22" s="43"/>
      <c r="AB22" s="6"/>
      <c r="AC22" s="6" t="s">
        <v>173</v>
      </c>
      <c r="AD22" s="6" t="s">
        <v>173</v>
      </c>
      <c r="AE22" s="43"/>
      <c r="AF22" s="43"/>
      <c r="AG22" s="43"/>
      <c r="AH22" s="6"/>
      <c r="AI22" s="6"/>
      <c r="AJ22" s="55"/>
    </row>
    <row r="23" s="12" customFormat="1" customHeight="1" spans="1:36">
      <c r="A23" s="32"/>
      <c r="B23" s="14"/>
      <c r="C23" s="14"/>
      <c r="D23" s="14"/>
      <c r="E23" s="14" t="s">
        <v>175</v>
      </c>
      <c r="F23" s="6" t="s">
        <v>174</v>
      </c>
      <c r="G23" s="6" t="s">
        <v>174</v>
      </c>
      <c r="H23" s="6" t="s">
        <v>174</v>
      </c>
      <c r="I23" s="6" t="s">
        <v>174</v>
      </c>
      <c r="J23" s="6" t="s">
        <v>174</v>
      </c>
      <c r="K23" s="43"/>
      <c r="L23" s="6" t="s">
        <v>174</v>
      </c>
      <c r="M23" s="6" t="s">
        <v>174</v>
      </c>
      <c r="N23" s="6" t="s">
        <v>174</v>
      </c>
      <c r="O23" s="6" t="s">
        <v>174</v>
      </c>
      <c r="P23" s="6" t="s">
        <v>174</v>
      </c>
      <c r="Q23" s="43"/>
      <c r="R23" s="43"/>
      <c r="S23" s="43"/>
      <c r="T23" s="6" t="s">
        <v>174</v>
      </c>
      <c r="U23" s="6" t="s">
        <v>174</v>
      </c>
      <c r="V23" s="6" t="s">
        <v>177</v>
      </c>
      <c r="W23" s="6" t="s">
        <v>177</v>
      </c>
      <c r="X23" s="6" t="s">
        <v>174</v>
      </c>
      <c r="Y23" s="6" t="s">
        <v>177</v>
      </c>
      <c r="Z23" s="6" t="s">
        <v>174</v>
      </c>
      <c r="AA23" s="43"/>
      <c r="AB23" s="6"/>
      <c r="AC23" s="6" t="s">
        <v>173</v>
      </c>
      <c r="AD23" s="6" t="s">
        <v>173</v>
      </c>
      <c r="AE23" s="43"/>
      <c r="AF23" s="43"/>
      <c r="AG23" s="43"/>
      <c r="AH23" s="6"/>
      <c r="AI23" s="6"/>
      <c r="AJ23" s="55"/>
    </row>
    <row r="24" s="12" customFormat="1" customHeight="1" spans="1:36">
      <c r="A24" s="32">
        <v>15</v>
      </c>
      <c r="B24" s="14" t="s">
        <v>62</v>
      </c>
      <c r="C24" s="14" t="s">
        <v>178</v>
      </c>
      <c r="D24" s="14" t="s">
        <v>171</v>
      </c>
      <c r="E24" s="14" t="s">
        <v>172</v>
      </c>
      <c r="F24" s="6"/>
      <c r="G24" s="6"/>
      <c r="H24" s="6"/>
      <c r="I24" s="6"/>
      <c r="J24" s="6"/>
      <c r="K24" s="43"/>
      <c r="L24" s="6"/>
      <c r="M24" s="6"/>
      <c r="N24" s="6"/>
      <c r="O24" s="6"/>
      <c r="P24" s="6"/>
      <c r="Q24" s="43"/>
      <c r="R24" s="43"/>
      <c r="S24" s="43"/>
      <c r="T24" s="6" t="s">
        <v>174</v>
      </c>
      <c r="U24" s="6" t="s">
        <v>174</v>
      </c>
      <c r="V24" s="6" t="s">
        <v>174</v>
      </c>
      <c r="W24" s="6" t="s">
        <v>174</v>
      </c>
      <c r="X24" s="6" t="s">
        <v>174</v>
      </c>
      <c r="Y24" s="6" t="s">
        <v>174</v>
      </c>
      <c r="Z24" s="6" t="s">
        <v>174</v>
      </c>
      <c r="AA24" s="43"/>
      <c r="AB24" s="6"/>
      <c r="AC24" s="6" t="s">
        <v>174</v>
      </c>
      <c r="AD24" s="6" t="s">
        <v>173</v>
      </c>
      <c r="AE24" s="43"/>
      <c r="AF24" s="43"/>
      <c r="AG24" s="43"/>
      <c r="AH24" s="6"/>
      <c r="AI24" s="6"/>
      <c r="AJ24" s="55"/>
    </row>
    <row r="25" s="12" customFormat="1" customHeight="1" spans="1:36">
      <c r="A25" s="33"/>
      <c r="B25" s="34"/>
      <c r="C25" s="34"/>
      <c r="D25" s="34"/>
      <c r="E25" s="34" t="s">
        <v>175</v>
      </c>
      <c r="F25" s="35"/>
      <c r="G25" s="35"/>
      <c r="H25" s="35"/>
      <c r="I25" s="35"/>
      <c r="J25" s="35"/>
      <c r="K25" s="44"/>
      <c r="L25" s="35"/>
      <c r="M25" s="35"/>
      <c r="N25" s="35"/>
      <c r="O25" s="35"/>
      <c r="P25" s="35"/>
      <c r="Q25" s="44"/>
      <c r="R25" s="44"/>
      <c r="S25" s="44"/>
      <c r="T25" s="35" t="s">
        <v>174</v>
      </c>
      <c r="U25" s="35" t="s">
        <v>174</v>
      </c>
      <c r="V25" s="35" t="s">
        <v>174</v>
      </c>
      <c r="W25" s="35" t="s">
        <v>174</v>
      </c>
      <c r="X25" s="35" t="s">
        <v>174</v>
      </c>
      <c r="Y25" s="35" t="s">
        <v>174</v>
      </c>
      <c r="Z25" s="35" t="s">
        <v>174</v>
      </c>
      <c r="AA25" s="44"/>
      <c r="AB25" s="35"/>
      <c r="AC25" s="35" t="s">
        <v>174</v>
      </c>
      <c r="AD25" s="35" t="s">
        <v>173</v>
      </c>
      <c r="AE25" s="44"/>
      <c r="AF25" s="44"/>
      <c r="AG25" s="44"/>
      <c r="AH25" s="35"/>
      <c r="AI25" s="35"/>
      <c r="AJ25" s="56"/>
    </row>
    <row r="26" s="12" customFormat="1" customHeight="1" spans="1:36">
      <c r="A26" s="17">
        <v>11</v>
      </c>
      <c r="B26" s="17" t="s">
        <v>43</v>
      </c>
      <c r="C26" s="17" t="s">
        <v>179</v>
      </c>
      <c r="D26" s="17" t="s">
        <v>176</v>
      </c>
      <c r="E26" s="36" t="s">
        <v>172</v>
      </c>
      <c r="F26" s="31" t="s">
        <v>182</v>
      </c>
      <c r="G26" s="31" t="s">
        <v>174</v>
      </c>
      <c r="H26" s="31" t="s">
        <v>174</v>
      </c>
      <c r="I26" s="31" t="s">
        <v>174</v>
      </c>
      <c r="J26" s="31" t="s">
        <v>174</v>
      </c>
      <c r="K26" s="42"/>
      <c r="L26" s="31" t="s">
        <v>174</v>
      </c>
      <c r="M26" s="42"/>
      <c r="N26" s="31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31"/>
    </row>
    <row r="27" s="12" customFormat="1" customHeight="1" spans="1:36">
      <c r="A27" s="36"/>
      <c r="B27" s="36"/>
      <c r="C27" s="36"/>
      <c r="D27" s="36"/>
      <c r="E27" s="14" t="s">
        <v>175</v>
      </c>
      <c r="F27" s="6"/>
      <c r="G27" s="6" t="s">
        <v>174</v>
      </c>
      <c r="H27" s="6" t="s">
        <v>174</v>
      </c>
      <c r="I27" s="6" t="s">
        <v>174</v>
      </c>
      <c r="J27" s="6" t="s">
        <v>174</v>
      </c>
      <c r="K27" s="43"/>
      <c r="L27" s="6" t="s">
        <v>174</v>
      </c>
      <c r="M27" s="43"/>
      <c r="N27" s="6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6"/>
    </row>
    <row r="28" s="12" customFormat="1" customHeight="1" spans="1:36">
      <c r="A28" s="15">
        <v>12</v>
      </c>
      <c r="B28" s="15" t="s">
        <v>37</v>
      </c>
      <c r="C28" s="15" t="s">
        <v>179</v>
      </c>
      <c r="D28" s="15" t="s">
        <v>176</v>
      </c>
      <c r="E28" s="14" t="s">
        <v>172</v>
      </c>
      <c r="F28" s="6"/>
      <c r="G28" s="6" t="s">
        <v>174</v>
      </c>
      <c r="H28" s="6" t="s">
        <v>174</v>
      </c>
      <c r="I28" s="6" t="s">
        <v>174</v>
      </c>
      <c r="J28" s="6" t="s">
        <v>174</v>
      </c>
      <c r="K28" s="43"/>
      <c r="L28" s="6" t="s">
        <v>174</v>
      </c>
      <c r="M28" s="43"/>
      <c r="N28" s="6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6"/>
    </row>
    <row r="29" s="12" customFormat="1" customHeight="1" spans="1:36">
      <c r="A29" s="36"/>
      <c r="B29" s="36"/>
      <c r="C29" s="36"/>
      <c r="D29" s="36"/>
      <c r="E29" s="14" t="s">
        <v>175</v>
      </c>
      <c r="F29" s="6"/>
      <c r="G29" s="6" t="s">
        <v>174</v>
      </c>
      <c r="H29" s="6" t="s">
        <v>174</v>
      </c>
      <c r="I29" s="6" t="s">
        <v>174</v>
      </c>
      <c r="J29" s="6" t="s">
        <v>174</v>
      </c>
      <c r="K29" s="43"/>
      <c r="L29" s="6" t="s">
        <v>174</v>
      </c>
      <c r="M29" s="43"/>
      <c r="N29" s="6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6"/>
    </row>
    <row r="30" s="12" customFormat="1" customHeight="1" spans="1:36">
      <c r="A30" s="14">
        <v>13</v>
      </c>
      <c r="B30" s="14" t="s">
        <v>42</v>
      </c>
      <c r="C30" s="15" t="s">
        <v>179</v>
      </c>
      <c r="D30" s="15" t="s">
        <v>176</v>
      </c>
      <c r="E30" s="14" t="s">
        <v>172</v>
      </c>
      <c r="F30" s="6"/>
      <c r="G30" s="6" t="s">
        <v>174</v>
      </c>
      <c r="H30" s="6" t="s">
        <v>174</v>
      </c>
      <c r="I30" s="6" t="s">
        <v>174</v>
      </c>
      <c r="J30" s="6" t="s">
        <v>174</v>
      </c>
      <c r="K30" s="43"/>
      <c r="L30" s="6" t="s">
        <v>174</v>
      </c>
      <c r="M30" s="43"/>
      <c r="N30" s="6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6"/>
    </row>
    <row r="31" s="12" customFormat="1" customHeight="1" spans="1:36">
      <c r="A31" s="14"/>
      <c r="B31" s="14"/>
      <c r="C31" s="36"/>
      <c r="D31" s="36"/>
      <c r="E31" s="14" t="s">
        <v>175</v>
      </c>
      <c r="F31" s="6"/>
      <c r="G31" s="6" t="s">
        <v>174</v>
      </c>
      <c r="H31" s="6" t="s">
        <v>174</v>
      </c>
      <c r="I31" s="6" t="s">
        <v>174</v>
      </c>
      <c r="J31" s="6" t="s">
        <v>174</v>
      </c>
      <c r="K31" s="43"/>
      <c r="L31" s="6" t="s">
        <v>174</v>
      </c>
      <c r="M31" s="43"/>
      <c r="N31" s="6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6"/>
    </row>
    <row r="32" s="12" customFormat="1" customHeight="1" spans="1:36">
      <c r="A32" s="14">
        <v>14</v>
      </c>
      <c r="B32" s="14" t="s">
        <v>41</v>
      </c>
      <c r="C32" s="15" t="s">
        <v>179</v>
      </c>
      <c r="D32" s="15" t="s">
        <v>176</v>
      </c>
      <c r="E32" s="14" t="s">
        <v>172</v>
      </c>
      <c r="F32" s="6"/>
      <c r="G32" s="6" t="s">
        <v>174</v>
      </c>
      <c r="H32" s="6" t="s">
        <v>174</v>
      </c>
      <c r="I32" s="6" t="s">
        <v>174</v>
      </c>
      <c r="J32" s="6" t="s">
        <v>174</v>
      </c>
      <c r="K32" s="43"/>
      <c r="L32" s="6" t="s">
        <v>174</v>
      </c>
      <c r="M32" s="43"/>
      <c r="N32" s="6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6"/>
    </row>
    <row r="33" s="12" customFormat="1" customHeight="1" spans="1:36">
      <c r="A33" s="14"/>
      <c r="B33" s="14"/>
      <c r="C33" s="36"/>
      <c r="D33" s="36"/>
      <c r="E33" s="14" t="s">
        <v>175</v>
      </c>
      <c r="F33" s="6"/>
      <c r="G33" s="6" t="s">
        <v>174</v>
      </c>
      <c r="H33" s="6" t="s">
        <v>174</v>
      </c>
      <c r="I33" s="6" t="s">
        <v>174</v>
      </c>
      <c r="J33" s="6" t="s">
        <v>174</v>
      </c>
      <c r="K33" s="43"/>
      <c r="L33" s="6" t="s">
        <v>174</v>
      </c>
      <c r="M33" s="43"/>
      <c r="N33" s="6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6"/>
    </row>
  </sheetData>
  <mergeCells count="97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C15" workbookViewId="0">
      <selection activeCell="C44" sqref="C44:E50"/>
    </sheetView>
  </sheetViews>
  <sheetFormatPr defaultColWidth="9" defaultRowHeight="13.5"/>
  <cols>
    <col min="3" max="3" width="8.875"/>
    <col min="4" max="5" width="16.125"/>
  </cols>
  <sheetData>
    <row r="1" s="1" customFormat="1" ht="18" customHeight="1" spans="1:17">
      <c r="A1" s="2" t="s">
        <v>1</v>
      </c>
      <c r="B1" s="2"/>
      <c r="C1" s="2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183</v>
      </c>
    </row>
    <row r="2" s="1" customFormat="1" ht="18" customHeight="1" spans="1:17">
      <c r="A2" s="2">
        <f t="shared" ref="A2:A33" si="0">ROW()-2</f>
        <v>0</v>
      </c>
      <c r="B2" s="5" t="s">
        <v>16</v>
      </c>
      <c r="C2" s="6" t="s">
        <v>17</v>
      </c>
      <c r="D2" s="6" t="s">
        <v>18</v>
      </c>
      <c r="E2" s="7">
        <v>0</v>
      </c>
      <c r="F2" s="8">
        <f>VLOOKUP(D2,[2]Sheet1!$B$1:$H$100,2,0)</f>
        <v>19</v>
      </c>
      <c r="G2" s="8">
        <f>VLOOKUP(D2,[2]Sheet1!$B$1:$H$100,3,0)</f>
        <v>206.5</v>
      </c>
      <c r="H2" s="8">
        <f>VLOOKUP(D2,[2]Sheet1!$B$1:$H$100,4,0)</f>
        <v>18</v>
      </c>
      <c r="I2" s="11"/>
      <c r="J2" s="11"/>
      <c r="K2" s="11"/>
      <c r="L2" s="8"/>
      <c r="M2" s="8">
        <f t="shared" ref="M2:M40" si="1">H2*(G2-I2-J2)+15*I2+H2*0.8*J2+K2-L2</f>
        <v>3717</v>
      </c>
      <c r="N2" s="8">
        <f t="shared" ref="N2:N40" si="2">F2*5</f>
        <v>95</v>
      </c>
      <c r="O2" s="8">
        <f t="shared" ref="O2:O21" si="3">ROUND((M2+N2),2)</f>
        <v>3812</v>
      </c>
      <c r="P2" s="2"/>
      <c r="Q2" s="1">
        <v>1</v>
      </c>
    </row>
    <row r="3" s="1" customFormat="1" ht="18" customHeight="1" spans="1:17">
      <c r="A3" s="2">
        <f t="shared" si="0"/>
        <v>1</v>
      </c>
      <c r="B3" s="5"/>
      <c r="C3" s="6" t="s">
        <v>17</v>
      </c>
      <c r="D3" s="6" t="s">
        <v>19</v>
      </c>
      <c r="E3" s="7" t="s">
        <v>20</v>
      </c>
      <c r="F3" s="8">
        <f>VLOOKUP(D3,[2]Sheet1!$B$1:$H$100,2,0)</f>
        <v>19</v>
      </c>
      <c r="G3" s="8">
        <f>VLOOKUP(D3,[2]Sheet1!$B$1:$H$100,3,0)</f>
        <v>218</v>
      </c>
      <c r="H3" s="8">
        <f>VLOOKUP(D3,[2]Sheet1!$B$1:$H$100,4,0)</f>
        <v>18</v>
      </c>
      <c r="I3" s="11"/>
      <c r="J3" s="11"/>
      <c r="K3" s="11"/>
      <c r="L3" s="8"/>
      <c r="M3" s="8">
        <f t="shared" si="1"/>
        <v>3924</v>
      </c>
      <c r="N3" s="8">
        <f t="shared" si="2"/>
        <v>95</v>
      </c>
      <c r="O3" s="8">
        <f t="shared" si="3"/>
        <v>4019</v>
      </c>
      <c r="P3" s="2"/>
      <c r="Q3" s="1">
        <v>1</v>
      </c>
    </row>
    <row r="4" s="1" customFormat="1" ht="18" customHeight="1" spans="1:17">
      <c r="A4" s="2">
        <f t="shared" si="0"/>
        <v>2</v>
      </c>
      <c r="B4" s="5"/>
      <c r="C4" s="6" t="s">
        <v>17</v>
      </c>
      <c r="D4" s="6" t="s">
        <v>21</v>
      </c>
      <c r="E4" s="7" t="s">
        <v>22</v>
      </c>
      <c r="F4" s="8">
        <f>VLOOKUP(D4,[2]Sheet1!$B$1:$H$100,2,0)</f>
        <v>22</v>
      </c>
      <c r="G4" s="8">
        <f>VLOOKUP(D4,[2]Sheet1!$B$1:$H$100,3,0)</f>
        <v>261.5</v>
      </c>
      <c r="H4" s="8">
        <f>VLOOKUP(D4,[2]Sheet1!$B$1:$H$100,4,0)</f>
        <v>18</v>
      </c>
      <c r="I4" s="11"/>
      <c r="J4" s="11"/>
      <c r="K4" s="11"/>
      <c r="L4" s="8"/>
      <c r="M4" s="8">
        <f t="shared" si="1"/>
        <v>4707</v>
      </c>
      <c r="N4" s="8">
        <f t="shared" si="2"/>
        <v>110</v>
      </c>
      <c r="O4" s="8">
        <f t="shared" si="3"/>
        <v>4817</v>
      </c>
      <c r="P4" s="2"/>
      <c r="Q4" s="1">
        <v>1</v>
      </c>
    </row>
    <row r="5" s="1" customFormat="1" ht="18" customHeight="1" spans="1:17">
      <c r="A5" s="2">
        <f t="shared" si="0"/>
        <v>3</v>
      </c>
      <c r="B5" s="5"/>
      <c r="C5" s="6" t="s">
        <v>17</v>
      </c>
      <c r="D5" s="6" t="s">
        <v>23</v>
      </c>
      <c r="E5" s="7" t="s">
        <v>24</v>
      </c>
      <c r="F5" s="8">
        <f>VLOOKUP(D5,[2]Sheet1!$B$1:$H$100,2,0)</f>
        <v>24</v>
      </c>
      <c r="G5" s="8">
        <f>VLOOKUP(D5,[2]Sheet1!$B$1:$H$100,3,0)</f>
        <v>286</v>
      </c>
      <c r="H5" s="8">
        <f>VLOOKUP(D5,[2]Sheet1!$B$1:$H$100,4,0)</f>
        <v>18</v>
      </c>
      <c r="I5" s="11"/>
      <c r="J5" s="11"/>
      <c r="K5" s="11"/>
      <c r="L5" s="8"/>
      <c r="M5" s="8">
        <f t="shared" si="1"/>
        <v>5148</v>
      </c>
      <c r="N5" s="8">
        <f t="shared" si="2"/>
        <v>120</v>
      </c>
      <c r="O5" s="8">
        <f t="shared" si="3"/>
        <v>5268</v>
      </c>
      <c r="P5" s="2"/>
      <c r="Q5" s="1">
        <v>1</v>
      </c>
    </row>
    <row r="6" s="1" customFormat="1" ht="18" customHeight="1" spans="1:17">
      <c r="A6" s="2">
        <f t="shared" si="0"/>
        <v>4</v>
      </c>
      <c r="B6" s="5"/>
      <c r="C6" s="6" t="s">
        <v>17</v>
      </c>
      <c r="D6" s="6" t="s">
        <v>25</v>
      </c>
      <c r="E6" s="7">
        <v>0</v>
      </c>
      <c r="F6" s="8">
        <f>VLOOKUP(D6,[2]Sheet1!$B$1:$H$100,2,0)</f>
        <v>25</v>
      </c>
      <c r="G6" s="8">
        <f>VLOOKUP(D6,[2]Sheet1!$B$1:$H$100,3,0)</f>
        <v>273.5</v>
      </c>
      <c r="H6" s="8">
        <f>VLOOKUP(D6,[2]Sheet1!$B$1:$H$100,4,0)</f>
        <v>18</v>
      </c>
      <c r="I6" s="11"/>
      <c r="J6" s="11"/>
      <c r="K6" s="11"/>
      <c r="L6" s="8"/>
      <c r="M6" s="8">
        <f t="shared" si="1"/>
        <v>4923</v>
      </c>
      <c r="N6" s="8">
        <f t="shared" si="2"/>
        <v>125</v>
      </c>
      <c r="O6" s="8">
        <f t="shared" si="3"/>
        <v>5048</v>
      </c>
      <c r="P6" s="2"/>
      <c r="Q6" s="1">
        <v>1</v>
      </c>
    </row>
    <row r="7" s="1" customFormat="1" ht="18" customHeight="1" spans="1:17">
      <c r="A7" s="2">
        <f t="shared" si="0"/>
        <v>5</v>
      </c>
      <c r="B7" s="5"/>
      <c r="C7" s="6" t="s">
        <v>17</v>
      </c>
      <c r="D7" s="6" t="s">
        <v>26</v>
      </c>
      <c r="E7" s="7" t="s">
        <v>27</v>
      </c>
      <c r="F7" s="8">
        <f>VLOOKUP(D7,[2]Sheet1!$B$1:$H$100,2,0)</f>
        <v>24.5</v>
      </c>
      <c r="G7" s="8">
        <f>VLOOKUP(D7,[2]Sheet1!$B$1:$H$100,3,0)</f>
        <v>265</v>
      </c>
      <c r="H7" s="8">
        <f>VLOOKUP(D7,[2]Sheet1!$B$1:$H$100,4,0)</f>
        <v>18</v>
      </c>
      <c r="I7" s="11"/>
      <c r="J7" s="11"/>
      <c r="K7" s="11"/>
      <c r="L7" s="8"/>
      <c r="M7" s="8">
        <f t="shared" si="1"/>
        <v>4770</v>
      </c>
      <c r="N7" s="8">
        <f t="shared" si="2"/>
        <v>122.5</v>
      </c>
      <c r="O7" s="8">
        <f t="shared" si="3"/>
        <v>4892.5</v>
      </c>
      <c r="P7" s="2"/>
      <c r="Q7" s="1">
        <v>1</v>
      </c>
    </row>
    <row r="8" s="1" customFormat="1" ht="18" customHeight="1" spans="1:17">
      <c r="A8" s="2">
        <f t="shared" si="0"/>
        <v>6</v>
      </c>
      <c r="B8" s="5"/>
      <c r="C8" s="6" t="s">
        <v>17</v>
      </c>
      <c r="D8" s="6" t="s">
        <v>28</v>
      </c>
      <c r="E8" s="7" t="s">
        <v>29</v>
      </c>
      <c r="F8" s="8">
        <f>VLOOKUP(D8,[2]Sheet1!$B$1:$H$100,2,0)</f>
        <v>24</v>
      </c>
      <c r="G8" s="8">
        <f>VLOOKUP(D8,[2]Sheet1!$B$1:$H$100,3,0)</f>
        <v>260</v>
      </c>
      <c r="H8" s="8">
        <f>VLOOKUP(D8,[2]Sheet1!$B$1:$H$100,4,0)</f>
        <v>18</v>
      </c>
      <c r="I8" s="11"/>
      <c r="J8" s="11"/>
      <c r="K8" s="11"/>
      <c r="L8" s="8"/>
      <c r="M8" s="8">
        <f t="shared" si="1"/>
        <v>4680</v>
      </c>
      <c r="N8" s="8">
        <f t="shared" si="2"/>
        <v>120</v>
      </c>
      <c r="O8" s="8">
        <f t="shared" si="3"/>
        <v>4800</v>
      </c>
      <c r="P8" s="2"/>
      <c r="Q8" s="1">
        <v>1</v>
      </c>
    </row>
    <row r="9" s="1" customFormat="1" ht="18" customHeight="1" spans="1:17">
      <c r="A9" s="2">
        <f t="shared" si="0"/>
        <v>7</v>
      </c>
      <c r="B9" s="5"/>
      <c r="C9" s="6" t="s">
        <v>17</v>
      </c>
      <c r="D9" s="6" t="s">
        <v>30</v>
      </c>
      <c r="E9" s="7">
        <v>0</v>
      </c>
      <c r="F9" s="8">
        <f>VLOOKUP(D9,[2]Sheet1!$B$1:$H$100,2,0)</f>
        <v>23</v>
      </c>
      <c r="G9" s="8">
        <f>VLOOKUP(D9,[2]Sheet1!$B$1:$H$100,3,0)</f>
        <v>252</v>
      </c>
      <c r="H9" s="8">
        <f>VLOOKUP(D9,[2]Sheet1!$B$1:$H$100,4,0)</f>
        <v>18</v>
      </c>
      <c r="I9" s="11"/>
      <c r="J9" s="11"/>
      <c r="K9" s="11"/>
      <c r="L9" s="8"/>
      <c r="M9" s="8">
        <f t="shared" si="1"/>
        <v>4536</v>
      </c>
      <c r="N9" s="8">
        <f t="shared" si="2"/>
        <v>115</v>
      </c>
      <c r="O9" s="8">
        <f t="shared" si="3"/>
        <v>4651</v>
      </c>
      <c r="P9" s="2"/>
      <c r="Q9" s="1">
        <v>1</v>
      </c>
    </row>
    <row r="10" s="1" customFormat="1" ht="18" customHeight="1" spans="1:17">
      <c r="A10" s="2">
        <f t="shared" si="0"/>
        <v>8</v>
      </c>
      <c r="B10" s="5"/>
      <c r="C10" s="6" t="s">
        <v>17</v>
      </c>
      <c r="D10" s="6" t="s">
        <v>31</v>
      </c>
      <c r="E10" s="7" t="s">
        <v>32</v>
      </c>
      <c r="F10" s="8">
        <f>VLOOKUP(D10,[2]Sheet1!$B$1:$H$100,2,0)</f>
        <v>24</v>
      </c>
      <c r="G10" s="8">
        <f>VLOOKUP(D10,[2]Sheet1!$B$1:$H$100,3,0)</f>
        <v>262.5</v>
      </c>
      <c r="H10" s="8">
        <f>VLOOKUP(D10,[2]Sheet1!$B$1:$H$100,4,0)</f>
        <v>18</v>
      </c>
      <c r="I10" s="11">
        <v>86</v>
      </c>
      <c r="J10" s="11"/>
      <c r="K10" s="11"/>
      <c r="L10" s="8"/>
      <c r="M10" s="8">
        <f t="shared" si="1"/>
        <v>4467</v>
      </c>
      <c r="N10" s="8">
        <f t="shared" si="2"/>
        <v>120</v>
      </c>
      <c r="O10" s="8">
        <f t="shared" si="3"/>
        <v>4587</v>
      </c>
      <c r="P10" s="2"/>
      <c r="Q10" s="1">
        <v>1</v>
      </c>
    </row>
    <row r="11" s="1" customFormat="1" ht="18" customHeight="1" spans="1:17">
      <c r="A11" s="2">
        <f t="shared" si="0"/>
        <v>9</v>
      </c>
      <c r="B11" s="5"/>
      <c r="C11" s="6" t="s">
        <v>17</v>
      </c>
      <c r="D11" s="6" t="s">
        <v>33</v>
      </c>
      <c r="E11" s="7" t="s">
        <v>34</v>
      </c>
      <c r="F11" s="8">
        <f>VLOOKUP(D11,[2]Sheet1!$B$1:$H$100,2,0)</f>
        <v>24</v>
      </c>
      <c r="G11" s="8">
        <f>VLOOKUP(D11,[2]Sheet1!$B$1:$H$100,3,0)</f>
        <v>256.5</v>
      </c>
      <c r="H11" s="8">
        <f>VLOOKUP(D11,[2]Sheet1!$B$1:$H$100,4,0)</f>
        <v>18</v>
      </c>
      <c r="I11" s="11">
        <v>82</v>
      </c>
      <c r="J11" s="11"/>
      <c r="K11" s="11"/>
      <c r="L11" s="8"/>
      <c r="M11" s="8">
        <f t="shared" si="1"/>
        <v>4371</v>
      </c>
      <c r="N11" s="8">
        <f t="shared" si="2"/>
        <v>120</v>
      </c>
      <c r="O11" s="8">
        <f t="shared" si="3"/>
        <v>4491</v>
      </c>
      <c r="P11" s="2"/>
      <c r="Q11" s="1">
        <v>1</v>
      </c>
    </row>
    <row r="12" s="1" customFormat="1" ht="18" customHeight="1" spans="1:17">
      <c r="A12" s="2">
        <f t="shared" si="0"/>
        <v>10</v>
      </c>
      <c r="B12" s="5"/>
      <c r="C12" s="6" t="s">
        <v>35</v>
      </c>
      <c r="D12" s="6" t="s">
        <v>36</v>
      </c>
      <c r="E12" s="7">
        <v>0</v>
      </c>
      <c r="F12" s="8">
        <f>VLOOKUP(D12,[2]Sheet1!$B$1:$H$100,2,0)</f>
        <v>18</v>
      </c>
      <c r="G12" s="8">
        <f>VLOOKUP(D12,[2]Sheet1!$B$1:$H$100,3,0)</f>
        <v>183</v>
      </c>
      <c r="H12" s="8">
        <f>VLOOKUP(D12,[2]Sheet1!$B$1:$H$100,4,0)</f>
        <v>18.5</v>
      </c>
      <c r="I12" s="11"/>
      <c r="J12" s="11"/>
      <c r="K12" s="11"/>
      <c r="L12" s="8"/>
      <c r="M12" s="8">
        <f t="shared" si="1"/>
        <v>3385.5</v>
      </c>
      <c r="N12" s="8">
        <f t="shared" si="2"/>
        <v>90</v>
      </c>
      <c r="O12" s="8">
        <f t="shared" si="3"/>
        <v>3475.5</v>
      </c>
      <c r="P12" s="2"/>
      <c r="Q12" s="1">
        <v>1</v>
      </c>
    </row>
    <row r="13" s="1" customFormat="1" ht="18" customHeight="1" spans="1:17">
      <c r="A13" s="2">
        <f t="shared" si="0"/>
        <v>11</v>
      </c>
      <c r="B13" s="5"/>
      <c r="C13" s="6" t="s">
        <v>35</v>
      </c>
      <c r="D13" s="6" t="s">
        <v>37</v>
      </c>
      <c r="E13" s="7" t="s">
        <v>38</v>
      </c>
      <c r="F13" s="8">
        <f>VLOOKUP(D13,[2]Sheet1!$B$1:$H$100,2,0)</f>
        <v>5.5</v>
      </c>
      <c r="G13" s="8">
        <f>VLOOKUP(D13,[2]Sheet1!$B$1:$H$100,3,0)</f>
        <v>61</v>
      </c>
      <c r="H13" s="8">
        <f>VLOOKUP(D13,[2]Sheet1!$B$1:$H$100,4,0)</f>
        <v>18.5</v>
      </c>
      <c r="I13" s="11"/>
      <c r="J13" s="11"/>
      <c r="K13" s="11"/>
      <c r="L13" s="8">
        <f>VLOOKUP(D13,[3]骨架组装!$B$2:$V$100,21,0)</f>
        <v>3.0678</v>
      </c>
      <c r="M13" s="8">
        <f t="shared" si="1"/>
        <v>1125.4322</v>
      </c>
      <c r="N13" s="8">
        <f t="shared" si="2"/>
        <v>27.5</v>
      </c>
      <c r="O13" s="8">
        <f t="shared" si="3"/>
        <v>1152.93</v>
      </c>
      <c r="P13" s="2" t="s">
        <v>39</v>
      </c>
      <c r="Q13" s="1">
        <v>1</v>
      </c>
    </row>
    <row r="14" s="1" customFormat="1" ht="18" customHeight="1" spans="1:17">
      <c r="A14" s="2">
        <f t="shared" si="0"/>
        <v>12</v>
      </c>
      <c r="B14" s="5"/>
      <c r="C14" s="6" t="s">
        <v>35</v>
      </c>
      <c r="D14" s="6" t="s">
        <v>40</v>
      </c>
      <c r="E14" s="7">
        <v>0</v>
      </c>
      <c r="F14" s="8">
        <v>20</v>
      </c>
      <c r="G14" s="8">
        <v>202</v>
      </c>
      <c r="H14" s="8">
        <f>VLOOKUP(D14,[2]Sheet1!$B$1:$H$100,4,0)</f>
        <v>18.5</v>
      </c>
      <c r="I14" s="11"/>
      <c r="J14" s="11"/>
      <c r="K14" s="11"/>
      <c r="L14" s="8">
        <f>VLOOKUP(D14,[3]骨架组装!$B$2:$V$100,21,0)</f>
        <v>33.273</v>
      </c>
      <c r="M14" s="8">
        <f t="shared" si="1"/>
        <v>3703.727</v>
      </c>
      <c r="N14" s="8">
        <f t="shared" si="2"/>
        <v>100</v>
      </c>
      <c r="O14" s="8">
        <f t="shared" si="3"/>
        <v>3803.73</v>
      </c>
      <c r="P14" s="2" t="s">
        <v>39</v>
      </c>
      <c r="Q14" s="1">
        <v>1</v>
      </c>
    </row>
    <row r="15" s="1" customFormat="1" ht="18" customHeight="1" spans="1:17">
      <c r="A15" s="2">
        <f t="shared" si="0"/>
        <v>13</v>
      </c>
      <c r="B15" s="5"/>
      <c r="C15" s="6" t="s">
        <v>35</v>
      </c>
      <c r="D15" s="6" t="s">
        <v>41</v>
      </c>
      <c r="E15" s="7">
        <v>0</v>
      </c>
      <c r="F15" s="8">
        <f>VLOOKUP(D15,[2]Sheet1!$B$1:$H$100,2,0)</f>
        <v>16.5</v>
      </c>
      <c r="G15" s="8">
        <f>VLOOKUP(D15,[2]Sheet1!$B$1:$H$100,3,0)</f>
        <v>166</v>
      </c>
      <c r="H15" s="8">
        <f>VLOOKUP(D15,[2]Sheet1!$B$1:$H$100,4,0)</f>
        <v>18.5</v>
      </c>
      <c r="I15" s="11"/>
      <c r="J15" s="11"/>
      <c r="K15" s="11"/>
      <c r="L15" s="8">
        <f>VLOOKUP(D15,[3]骨架组装!$B$2:$V$100,21,0)</f>
        <v>13.522</v>
      </c>
      <c r="M15" s="8">
        <f t="shared" si="1"/>
        <v>3057.478</v>
      </c>
      <c r="N15" s="8">
        <f t="shared" si="2"/>
        <v>82.5</v>
      </c>
      <c r="O15" s="8">
        <f t="shared" si="3"/>
        <v>3139.98</v>
      </c>
      <c r="P15" s="2" t="s">
        <v>39</v>
      </c>
      <c r="Q15" s="1">
        <v>1</v>
      </c>
    </row>
    <row r="16" s="1" customFormat="1" ht="18" customHeight="1" spans="1:17">
      <c r="A16" s="2">
        <f t="shared" si="0"/>
        <v>14</v>
      </c>
      <c r="B16" s="5"/>
      <c r="C16" s="6" t="s">
        <v>35</v>
      </c>
      <c r="D16" s="6" t="s">
        <v>42</v>
      </c>
      <c r="E16" s="7">
        <v>0</v>
      </c>
      <c r="F16" s="8">
        <f>VLOOKUP(D16,[2]Sheet1!$B$1:$H$100,2,0)</f>
        <v>24.5</v>
      </c>
      <c r="G16" s="8">
        <f>VLOOKUP(D16,[2]Sheet1!$B$1:$H$100,3,0)</f>
        <v>88</v>
      </c>
      <c r="H16" s="8">
        <f>VLOOKUP(D16,[2]Sheet1!$B$1:$H$100,4,0)</f>
        <v>18.5</v>
      </c>
      <c r="I16" s="11"/>
      <c r="J16" s="11"/>
      <c r="K16" s="11"/>
      <c r="L16" s="8">
        <f>VLOOKUP(D16,[3]骨架组装!$B$2:$V$100,21,0)</f>
        <v>15.9016</v>
      </c>
      <c r="M16" s="8">
        <f t="shared" si="1"/>
        <v>1612.0984</v>
      </c>
      <c r="N16" s="8">
        <f t="shared" si="2"/>
        <v>122.5</v>
      </c>
      <c r="O16" s="8">
        <f t="shared" si="3"/>
        <v>1734.6</v>
      </c>
      <c r="P16" s="2" t="s">
        <v>39</v>
      </c>
      <c r="Q16" s="1">
        <v>1</v>
      </c>
    </row>
    <row r="17" s="1" customFormat="1" ht="18" customHeight="1" spans="1:17">
      <c r="A17" s="2">
        <f t="shared" si="0"/>
        <v>15</v>
      </c>
      <c r="B17" s="5"/>
      <c r="C17" s="6" t="s">
        <v>35</v>
      </c>
      <c r="D17" s="6" t="s">
        <v>43</v>
      </c>
      <c r="E17" s="7">
        <v>0</v>
      </c>
      <c r="F17" s="8">
        <f>VLOOKUP(D17,[2]Sheet1!$B$1:$H$100,2,0)</f>
        <v>16.5</v>
      </c>
      <c r="G17" s="8">
        <f>VLOOKUP(D17,[2]Sheet1!$B$1:$H$100,3,0)</f>
        <v>166</v>
      </c>
      <c r="H17" s="8">
        <f>VLOOKUP(D17,[2]Sheet1!$B$1:$H$100,4,0)</f>
        <v>18.5</v>
      </c>
      <c r="I17" s="11"/>
      <c r="J17" s="11"/>
      <c r="K17" s="11"/>
      <c r="L17" s="8">
        <f>VLOOKUP(D17,[3]骨架组装!$B$2:$V$100,21,0)</f>
        <v>5.5216</v>
      </c>
      <c r="M17" s="8">
        <f t="shared" si="1"/>
        <v>3065.4784</v>
      </c>
      <c r="N17" s="8">
        <f t="shared" si="2"/>
        <v>82.5</v>
      </c>
      <c r="O17" s="8">
        <f t="shared" si="3"/>
        <v>3147.98</v>
      </c>
      <c r="P17" s="2" t="s">
        <v>39</v>
      </c>
      <c r="Q17" s="1">
        <v>1</v>
      </c>
    </row>
    <row r="18" s="1" customFormat="1" ht="18" customHeight="1" spans="1:17">
      <c r="A18" s="2">
        <f t="shared" si="0"/>
        <v>16</v>
      </c>
      <c r="B18" s="5"/>
      <c r="C18" s="6" t="s">
        <v>35</v>
      </c>
      <c r="D18" s="6" t="s">
        <v>44</v>
      </c>
      <c r="E18" s="7" t="s">
        <v>45</v>
      </c>
      <c r="F18" s="8">
        <v>13</v>
      </c>
      <c r="G18" s="8">
        <f>VLOOKUP(D18,[2]Sheet1!$B$1:$H$100,3,0)</f>
        <v>138.5</v>
      </c>
      <c r="H18" s="8">
        <f>VLOOKUP(D18,[2]Sheet1!$B$1:$H$100,4,0)</f>
        <v>18.5</v>
      </c>
      <c r="I18" s="11"/>
      <c r="J18" s="11"/>
      <c r="K18" s="11"/>
      <c r="L18" s="8">
        <f>VLOOKUP(D18,[3]骨架组装!$B$2:$V$100,21,0)+30</f>
        <v>106.4014</v>
      </c>
      <c r="M18" s="8">
        <f t="shared" si="1"/>
        <v>2455.8486</v>
      </c>
      <c r="N18" s="8">
        <f t="shared" si="2"/>
        <v>65</v>
      </c>
      <c r="O18" s="8">
        <f t="shared" si="3"/>
        <v>2520.85</v>
      </c>
      <c r="P18" s="2" t="s">
        <v>46</v>
      </c>
      <c r="Q18" s="1">
        <v>1</v>
      </c>
    </row>
    <row r="19" s="1" customFormat="1" ht="18" customHeight="1" spans="1:17">
      <c r="A19" s="2">
        <f t="shared" si="0"/>
        <v>17</v>
      </c>
      <c r="B19" s="5"/>
      <c r="C19" s="6" t="s">
        <v>35</v>
      </c>
      <c r="D19" s="6" t="s">
        <v>47</v>
      </c>
      <c r="E19" s="7">
        <v>0</v>
      </c>
      <c r="F19" s="8">
        <f>VLOOKUP(D19,[2]Sheet1!$B$1:$H$100,2,0)</f>
        <v>19.5</v>
      </c>
      <c r="G19" s="8">
        <f>VLOOKUP(D19,[2]Sheet1!$B$1:$H$100,3,0)</f>
        <v>200</v>
      </c>
      <c r="H19" s="8">
        <f>VLOOKUP(D19,[2]Sheet1!$B$1:$H$100,4,0)</f>
        <v>18.5</v>
      </c>
      <c r="I19" s="11"/>
      <c r="J19" s="11"/>
      <c r="K19" s="11"/>
      <c r="L19" s="8">
        <f>VLOOKUP(D19,[3]骨架组装!$B$2:$V$100,21,0)</f>
        <v>34.12</v>
      </c>
      <c r="M19" s="8">
        <f t="shared" si="1"/>
        <v>3665.88</v>
      </c>
      <c r="N19" s="8">
        <f t="shared" si="2"/>
        <v>97.5</v>
      </c>
      <c r="O19" s="8">
        <f t="shared" si="3"/>
        <v>3763.38</v>
      </c>
      <c r="P19" s="2" t="s">
        <v>39</v>
      </c>
      <c r="Q19" s="1">
        <v>1</v>
      </c>
    </row>
    <row r="20" s="1" customFormat="1" ht="18" customHeight="1" spans="1:17">
      <c r="A20" s="2">
        <f t="shared" si="0"/>
        <v>18</v>
      </c>
      <c r="B20" s="5"/>
      <c r="C20" s="6" t="s">
        <v>35</v>
      </c>
      <c r="D20" s="6" t="s">
        <v>48</v>
      </c>
      <c r="E20" s="7">
        <v>0</v>
      </c>
      <c r="F20" s="8">
        <f>VLOOKUP(D20,[2]Sheet1!$B$1:$H$100,2,0)</f>
        <v>19</v>
      </c>
      <c r="G20" s="8">
        <f>VLOOKUP(D20,[2]Sheet1!$B$1:$H$100,3,0)</f>
        <v>194.5</v>
      </c>
      <c r="H20" s="8">
        <f>VLOOKUP(D20,[2]Sheet1!$B$1:$H$100,4,0)</f>
        <v>18.5</v>
      </c>
      <c r="I20" s="11"/>
      <c r="J20" s="11"/>
      <c r="K20" s="11"/>
      <c r="L20" s="8"/>
      <c r="M20" s="8">
        <f t="shared" si="1"/>
        <v>3598.25</v>
      </c>
      <c r="N20" s="8">
        <f t="shared" si="2"/>
        <v>95</v>
      </c>
      <c r="O20" s="8">
        <f t="shared" si="3"/>
        <v>3693.25</v>
      </c>
      <c r="P20" s="2"/>
      <c r="Q20" s="1">
        <v>1</v>
      </c>
    </row>
    <row r="21" s="1" customFormat="1" ht="18" customHeight="1" spans="1:17">
      <c r="A21" s="2">
        <f t="shared" si="0"/>
        <v>19</v>
      </c>
      <c r="B21" s="5"/>
      <c r="C21" s="6" t="s">
        <v>49</v>
      </c>
      <c r="D21" s="6" t="s">
        <v>50</v>
      </c>
      <c r="E21" s="7">
        <v>0</v>
      </c>
      <c r="F21" s="8">
        <f>VLOOKUP(D21,[2]Sheet1!$B$1:$H$100,2,0)</f>
        <v>20</v>
      </c>
      <c r="G21" s="8">
        <f>VLOOKUP(D21,[2]Sheet1!$B$1:$H$100,3,0)</f>
        <v>218</v>
      </c>
      <c r="H21" s="8">
        <f>VLOOKUP(D21,[2]Sheet1!$B$1:$H$100,4,0)</f>
        <v>19</v>
      </c>
      <c r="I21" s="11"/>
      <c r="J21" s="11"/>
      <c r="K21" s="11"/>
      <c r="L21" s="8"/>
      <c r="M21" s="8">
        <f t="shared" si="1"/>
        <v>4142</v>
      </c>
      <c r="N21" s="8">
        <f t="shared" si="2"/>
        <v>100</v>
      </c>
      <c r="O21" s="8">
        <f t="shared" si="3"/>
        <v>4242</v>
      </c>
      <c r="P21" s="2"/>
      <c r="Q21" s="1">
        <v>1</v>
      </c>
    </row>
    <row r="22" s="1" customFormat="1" ht="18" customHeight="1" spans="1:17">
      <c r="A22" s="2">
        <f t="shared" si="0"/>
        <v>20</v>
      </c>
      <c r="B22" s="5"/>
      <c r="C22" s="6" t="s">
        <v>49</v>
      </c>
      <c r="D22" s="6" t="s">
        <v>51</v>
      </c>
      <c r="E22" s="7" t="s">
        <v>52</v>
      </c>
      <c r="F22" s="8">
        <f>VLOOKUP(D22,[2]Sheet1!$B$1:$H$100,2,0)</f>
        <v>5</v>
      </c>
      <c r="G22" s="8">
        <f>VLOOKUP(D22,[2]Sheet1!$B$1:$H$100,3,0)</f>
        <v>57.5</v>
      </c>
      <c r="H22" s="8">
        <f>VLOOKUP(D22,[2]Sheet1!$B$1:$H$100,4,0)</f>
        <v>18</v>
      </c>
      <c r="I22" s="11"/>
      <c r="J22" s="11"/>
      <c r="K22" s="11"/>
      <c r="L22" s="8"/>
      <c r="M22" s="8">
        <f t="shared" si="1"/>
        <v>1035</v>
      </c>
      <c r="N22" s="8">
        <f t="shared" si="2"/>
        <v>25</v>
      </c>
      <c r="O22" s="8">
        <f>M22+N22</f>
        <v>1060</v>
      </c>
      <c r="P22" s="2"/>
      <c r="Q22" s="1">
        <v>1</v>
      </c>
    </row>
    <row r="23" s="1" customFormat="1" ht="18" customHeight="1" spans="1:17">
      <c r="A23" s="2">
        <f t="shared" si="0"/>
        <v>21</v>
      </c>
      <c r="B23" s="5"/>
      <c r="C23" s="6" t="s">
        <v>49</v>
      </c>
      <c r="D23" s="6" t="s">
        <v>53</v>
      </c>
      <c r="E23" s="7">
        <v>0</v>
      </c>
      <c r="F23" s="8">
        <f>VLOOKUP(D23,[2]Sheet1!$B$1:$H$100,2,0)</f>
        <v>15</v>
      </c>
      <c r="G23" s="8">
        <f>VLOOKUP(D23,[2]Sheet1!$B$1:$H$100,3,0)</f>
        <v>167</v>
      </c>
      <c r="H23" s="8">
        <f>VLOOKUP(D23,[2]Sheet1!$B$1:$H$100,4,0)</f>
        <v>18</v>
      </c>
      <c r="I23" s="11"/>
      <c r="J23" s="11"/>
      <c r="K23" s="11"/>
      <c r="L23" s="8"/>
      <c r="M23" s="8">
        <f t="shared" si="1"/>
        <v>3006</v>
      </c>
      <c r="N23" s="8">
        <f t="shared" si="2"/>
        <v>75</v>
      </c>
      <c r="O23" s="8">
        <f t="shared" ref="O23:O40" si="4">ROUND((M23+N23),2)</f>
        <v>3081</v>
      </c>
      <c r="P23" s="2"/>
      <c r="Q23" s="1">
        <v>1</v>
      </c>
    </row>
    <row r="24" s="1" customFormat="1" ht="18" customHeight="1" spans="1:17">
      <c r="A24" s="2">
        <f t="shared" si="0"/>
        <v>22</v>
      </c>
      <c r="B24" s="5"/>
      <c r="C24" s="6" t="s">
        <v>49</v>
      </c>
      <c r="D24" s="6" t="s">
        <v>54</v>
      </c>
      <c r="E24" s="7" t="s">
        <v>52</v>
      </c>
      <c r="F24" s="8">
        <f>VLOOKUP(D24,[2]Sheet1!$B$1:$H$100,2,0)</f>
        <v>14</v>
      </c>
      <c r="G24" s="8">
        <f>VLOOKUP(D24,[2]Sheet1!$B$1:$H$100,3,0)</f>
        <v>153</v>
      </c>
      <c r="H24" s="8">
        <f>VLOOKUP(D24,[2]Sheet1!$B$1:$H$100,4,0)</f>
        <v>19</v>
      </c>
      <c r="I24" s="11"/>
      <c r="J24" s="11"/>
      <c r="K24" s="11"/>
      <c r="L24" s="8"/>
      <c r="M24" s="8">
        <f t="shared" si="1"/>
        <v>2907</v>
      </c>
      <c r="N24" s="8">
        <f t="shared" si="2"/>
        <v>70</v>
      </c>
      <c r="O24" s="8">
        <f t="shared" si="4"/>
        <v>2977</v>
      </c>
      <c r="P24" s="2"/>
      <c r="Q24" s="1">
        <v>1</v>
      </c>
    </row>
    <row r="25" s="1" customFormat="1" ht="18" customHeight="1" spans="1:17">
      <c r="A25" s="2">
        <f t="shared" si="0"/>
        <v>23</v>
      </c>
      <c r="B25" s="5"/>
      <c r="C25" s="6" t="s">
        <v>49</v>
      </c>
      <c r="D25" s="6" t="s">
        <v>55</v>
      </c>
      <c r="E25" s="7" t="s">
        <v>52</v>
      </c>
      <c r="F25" s="8">
        <f>VLOOKUP(D25,[2]Sheet1!$B$1:$H$100,2,0)</f>
        <v>25.55</v>
      </c>
      <c r="G25" s="8">
        <f>VLOOKUP(D25,[2]Sheet1!$B$1:$H$100,3,0)</f>
        <v>270</v>
      </c>
      <c r="H25" s="8">
        <f>VLOOKUP(D25,[2]Sheet1!$B$1:$H$100,4,0)</f>
        <v>20</v>
      </c>
      <c r="I25" s="11"/>
      <c r="J25" s="11"/>
      <c r="K25" s="11"/>
      <c r="L25" s="8">
        <f>VLOOKUP(D25,[4]工资!$B$2:$P$72,11,0)</f>
        <v>4</v>
      </c>
      <c r="M25" s="8">
        <f t="shared" si="1"/>
        <v>5396</v>
      </c>
      <c r="N25" s="8">
        <f t="shared" si="2"/>
        <v>127.75</v>
      </c>
      <c r="O25" s="8">
        <f t="shared" si="4"/>
        <v>5523.75</v>
      </c>
      <c r="P25" s="2" t="s">
        <v>56</v>
      </c>
      <c r="Q25" s="1">
        <v>1</v>
      </c>
    </row>
    <row r="26" s="1" customFormat="1" ht="18" customHeight="1" spans="1:17">
      <c r="A26" s="2">
        <f t="shared" si="0"/>
        <v>24</v>
      </c>
      <c r="B26" s="5"/>
      <c r="C26" s="6" t="s">
        <v>49</v>
      </c>
      <c r="D26" s="6" t="s">
        <v>57</v>
      </c>
      <c r="E26" s="7" t="s">
        <v>52</v>
      </c>
      <c r="F26" s="8">
        <f>VLOOKUP(D26,[2]Sheet1!$B$1:$H$100,2,0)</f>
        <v>23</v>
      </c>
      <c r="G26" s="8">
        <f>VLOOKUP(D26,[2]Sheet1!$B$1:$H$100,3,0)</f>
        <v>242</v>
      </c>
      <c r="H26" s="8">
        <f>VLOOKUP(D26,[2]Sheet1!$B$1:$H$100,4,0)</f>
        <v>19</v>
      </c>
      <c r="I26" s="11"/>
      <c r="J26" s="11"/>
      <c r="K26" s="11"/>
      <c r="L26" s="8">
        <v>30</v>
      </c>
      <c r="M26" s="8">
        <f t="shared" si="1"/>
        <v>4568</v>
      </c>
      <c r="N26" s="8">
        <f t="shared" si="2"/>
        <v>115</v>
      </c>
      <c r="O26" s="8">
        <f t="shared" si="4"/>
        <v>4683</v>
      </c>
      <c r="P26" s="2" t="s">
        <v>58</v>
      </c>
      <c r="Q26" s="1">
        <v>1</v>
      </c>
    </row>
    <row r="27" s="1" customFormat="1" ht="18" customHeight="1" spans="1:17">
      <c r="A27" s="2">
        <f t="shared" si="0"/>
        <v>25</v>
      </c>
      <c r="B27" s="5"/>
      <c r="C27" s="6" t="s">
        <v>49</v>
      </c>
      <c r="D27" s="6" t="s">
        <v>59</v>
      </c>
      <c r="E27" s="7" t="s">
        <v>52</v>
      </c>
      <c r="F27" s="8">
        <f>VLOOKUP(D27,[2]Sheet1!$B$1:$H$100,2,0)</f>
        <v>14</v>
      </c>
      <c r="G27" s="8">
        <f>VLOOKUP(D27,[2]Sheet1!$B$1:$H$100,3,0)</f>
        <v>155.5</v>
      </c>
      <c r="H27" s="8">
        <f>VLOOKUP(D27,[2]Sheet1!$B$1:$H$100,4,0)</f>
        <v>18</v>
      </c>
      <c r="I27" s="8"/>
      <c r="J27" s="8"/>
      <c r="K27" s="8"/>
      <c r="L27" s="8"/>
      <c r="M27" s="8">
        <f t="shared" si="1"/>
        <v>2799</v>
      </c>
      <c r="N27" s="8">
        <f t="shared" si="2"/>
        <v>70</v>
      </c>
      <c r="O27" s="8">
        <f t="shared" si="4"/>
        <v>2869</v>
      </c>
      <c r="P27" s="2"/>
      <c r="Q27" s="1">
        <v>1</v>
      </c>
    </row>
    <row r="28" s="1" customFormat="1" ht="18" customHeight="1" spans="1:17">
      <c r="A28" s="2">
        <f t="shared" si="0"/>
        <v>26</v>
      </c>
      <c r="B28" s="5"/>
      <c r="C28" s="6" t="s">
        <v>49</v>
      </c>
      <c r="D28" s="6" t="s">
        <v>60</v>
      </c>
      <c r="E28" s="7" t="s">
        <v>52</v>
      </c>
      <c r="F28" s="8">
        <f>VLOOKUP(D28,[2]Sheet1!$B$1:$H$100,2,0)</f>
        <v>13</v>
      </c>
      <c r="G28" s="8">
        <f>VLOOKUP(D28,[2]Sheet1!$B$1:$H$100,3,0)</f>
        <v>149</v>
      </c>
      <c r="H28" s="8">
        <f>VLOOKUP(D28,[2]Sheet1!$B$1:$H$100,4,0)</f>
        <v>18</v>
      </c>
      <c r="I28" s="8"/>
      <c r="J28" s="8"/>
      <c r="K28" s="8"/>
      <c r="L28" s="8"/>
      <c r="M28" s="8">
        <f t="shared" si="1"/>
        <v>2682</v>
      </c>
      <c r="N28" s="8">
        <f t="shared" si="2"/>
        <v>65</v>
      </c>
      <c r="O28" s="8">
        <f t="shared" si="4"/>
        <v>2747</v>
      </c>
      <c r="P28" s="2"/>
      <c r="Q28" s="1">
        <v>1</v>
      </c>
    </row>
    <row r="29" s="1" customFormat="1" ht="18" customHeight="1" spans="1:17">
      <c r="A29" s="2">
        <f t="shared" si="0"/>
        <v>27</v>
      </c>
      <c r="B29" s="5"/>
      <c r="C29" s="6" t="s">
        <v>49</v>
      </c>
      <c r="D29" s="6" t="s">
        <v>61</v>
      </c>
      <c r="E29" s="7" t="s">
        <v>52</v>
      </c>
      <c r="F29" s="8">
        <f>VLOOKUP(D29,[2]Sheet1!$B$1:$H$100,2,0)</f>
        <v>18</v>
      </c>
      <c r="G29" s="8">
        <f>VLOOKUP(D29,[2]Sheet1!$B$1:$H$100,3,0)</f>
        <v>189</v>
      </c>
      <c r="H29" s="8">
        <f>VLOOKUP(D29,[2]Sheet1!$B$1:$H$100,4,0)</f>
        <v>18</v>
      </c>
      <c r="I29" s="8"/>
      <c r="J29" s="8"/>
      <c r="K29" s="8"/>
      <c r="L29" s="8"/>
      <c r="M29" s="8">
        <f t="shared" si="1"/>
        <v>3402</v>
      </c>
      <c r="N29" s="8">
        <f t="shared" si="2"/>
        <v>90</v>
      </c>
      <c r="O29" s="8">
        <f t="shared" si="4"/>
        <v>3492</v>
      </c>
      <c r="P29" s="2"/>
      <c r="Q29" s="1">
        <v>1</v>
      </c>
    </row>
    <row r="30" s="1" customFormat="1" ht="18" customHeight="1" spans="1:17">
      <c r="A30" s="2">
        <f t="shared" si="0"/>
        <v>28</v>
      </c>
      <c r="B30" s="5"/>
      <c r="C30" s="6" t="s">
        <v>49</v>
      </c>
      <c r="D30" s="6" t="s">
        <v>62</v>
      </c>
      <c r="E30" s="7" t="s">
        <v>63</v>
      </c>
      <c r="F30" s="8">
        <f>VLOOKUP(D30,[2]Sheet1!$B$1:$H$100,2,0)</f>
        <v>11</v>
      </c>
      <c r="G30" s="8">
        <f>VLOOKUP(D30,[2]Sheet1!$B$1:$H$100,3,0)</f>
        <v>103.5</v>
      </c>
      <c r="H30" s="8">
        <f>VLOOKUP(D30,[2]Sheet1!$B$1:$H$100,4,0)</f>
        <v>18</v>
      </c>
      <c r="I30" s="8">
        <v>103.5</v>
      </c>
      <c r="J30" s="8"/>
      <c r="K30" s="8"/>
      <c r="L30" s="8"/>
      <c r="M30" s="8">
        <f t="shared" si="1"/>
        <v>1552.5</v>
      </c>
      <c r="N30" s="8">
        <f t="shared" si="2"/>
        <v>55</v>
      </c>
      <c r="O30" s="8">
        <f t="shared" si="4"/>
        <v>1607.5</v>
      </c>
      <c r="P30" s="2"/>
      <c r="Q30" s="1">
        <v>1</v>
      </c>
    </row>
    <row r="31" s="1" customFormat="1" ht="18" customHeight="1" spans="1:17">
      <c r="A31" s="2">
        <f t="shared" si="0"/>
        <v>29</v>
      </c>
      <c r="B31" s="5"/>
      <c r="C31" s="6" t="s">
        <v>49</v>
      </c>
      <c r="D31" s="6" t="s">
        <v>64</v>
      </c>
      <c r="E31" s="7" t="s">
        <v>38</v>
      </c>
      <c r="F31" s="8">
        <f>VLOOKUP(D31,[2]Sheet1!$B$1:$H$100,2,0)</f>
        <v>24</v>
      </c>
      <c r="G31" s="8">
        <f>VLOOKUP(D31,[2]Sheet1!$B$1:$H$100,3,0)</f>
        <v>249.5</v>
      </c>
      <c r="H31" s="8">
        <f>VLOOKUP(D31,[2]Sheet1!$B$1:$H$100,4,0)</f>
        <v>19</v>
      </c>
      <c r="I31" s="8"/>
      <c r="J31" s="8"/>
      <c r="K31" s="8"/>
      <c r="L31" s="8">
        <f>VLOOKUP(D31,[4]工资!$B$2:$P$72,11,0)</f>
        <v>6</v>
      </c>
      <c r="M31" s="8">
        <f t="shared" si="1"/>
        <v>4734.5</v>
      </c>
      <c r="N31" s="8">
        <f t="shared" si="2"/>
        <v>120</v>
      </c>
      <c r="O31" s="8">
        <f t="shared" si="4"/>
        <v>4854.5</v>
      </c>
      <c r="P31" s="2" t="s">
        <v>56</v>
      </c>
      <c r="Q31" s="1">
        <v>1</v>
      </c>
    </row>
    <row r="32" s="1" customFormat="1" ht="18" customHeight="1" spans="1:17">
      <c r="A32" s="2">
        <f t="shared" si="0"/>
        <v>30</v>
      </c>
      <c r="B32" s="5"/>
      <c r="C32" s="6" t="s">
        <v>49</v>
      </c>
      <c r="D32" s="6" t="s">
        <v>65</v>
      </c>
      <c r="E32" s="7" t="s">
        <v>66</v>
      </c>
      <c r="F32" s="8">
        <f>VLOOKUP(D32,[2]Sheet1!$B$1:$H$100,2,0)</f>
        <v>16</v>
      </c>
      <c r="G32" s="8">
        <f>VLOOKUP(D32,[2]Sheet1!$B$1:$H$100,3,0)</f>
        <v>161.5</v>
      </c>
      <c r="H32" s="8">
        <f>VLOOKUP(D32,[2]Sheet1!$B$1:$H$100,4,0)</f>
        <v>18</v>
      </c>
      <c r="I32" s="8">
        <v>42</v>
      </c>
      <c r="J32" s="8"/>
      <c r="K32" s="8"/>
      <c r="L32" s="8"/>
      <c r="M32" s="8">
        <f t="shared" si="1"/>
        <v>2781</v>
      </c>
      <c r="N32" s="8">
        <f t="shared" si="2"/>
        <v>80</v>
      </c>
      <c r="O32" s="8">
        <f t="shared" si="4"/>
        <v>2861</v>
      </c>
      <c r="P32" s="2"/>
      <c r="Q32" s="1">
        <v>1</v>
      </c>
    </row>
    <row r="33" s="1" customFormat="1" ht="18" customHeight="1" spans="1:17">
      <c r="A33" s="2">
        <f t="shared" si="0"/>
        <v>31</v>
      </c>
      <c r="B33" s="5"/>
      <c r="C33" s="6" t="s">
        <v>49</v>
      </c>
      <c r="D33" s="6" t="s">
        <v>67</v>
      </c>
      <c r="E33" s="7" t="s">
        <v>68</v>
      </c>
      <c r="F33" s="8">
        <f>VLOOKUP(D33,[2]Sheet1!$B$1:$H$100,2,0)</f>
        <v>11.5</v>
      </c>
      <c r="G33" s="8">
        <f>VLOOKUP(D33,[2]Sheet1!$B$1:$H$100,3,0)</f>
        <v>121</v>
      </c>
      <c r="H33" s="8">
        <f>VLOOKUP(D33,[2]Sheet1!$B$1:$H$100,4,0)</f>
        <v>19</v>
      </c>
      <c r="I33" s="8"/>
      <c r="J33" s="8"/>
      <c r="K33" s="8"/>
      <c r="L33" s="8">
        <f>VLOOKUP(D33,[4]工资!$B$2:$P$72,11,0)</f>
        <v>9</v>
      </c>
      <c r="M33" s="8">
        <f t="shared" si="1"/>
        <v>2290</v>
      </c>
      <c r="N33" s="8">
        <f t="shared" si="2"/>
        <v>57.5</v>
      </c>
      <c r="O33" s="8">
        <f t="shared" si="4"/>
        <v>2347.5</v>
      </c>
      <c r="P33" s="2" t="s">
        <v>56</v>
      </c>
      <c r="Q33" s="1">
        <v>1</v>
      </c>
    </row>
    <row r="34" s="1" customFormat="1" ht="18" customHeight="1" spans="1:17">
      <c r="A34" s="2"/>
      <c r="B34" s="5"/>
      <c r="C34" s="6" t="s">
        <v>49</v>
      </c>
      <c r="D34" s="9" t="s">
        <v>69</v>
      </c>
      <c r="E34" s="10" t="s">
        <v>70</v>
      </c>
      <c r="F34" s="8">
        <v>1</v>
      </c>
      <c r="G34" s="8">
        <v>8</v>
      </c>
      <c r="H34" s="8">
        <v>18</v>
      </c>
      <c r="I34" s="8">
        <v>8</v>
      </c>
      <c r="J34" s="8"/>
      <c r="K34" s="8"/>
      <c r="L34" s="8">
        <v>50</v>
      </c>
      <c r="M34" s="8">
        <f t="shared" si="1"/>
        <v>70</v>
      </c>
      <c r="N34" s="8">
        <f t="shared" si="2"/>
        <v>5</v>
      </c>
      <c r="O34" s="8">
        <f t="shared" si="4"/>
        <v>75</v>
      </c>
      <c r="P34" s="2" t="s">
        <v>71</v>
      </c>
      <c r="Q34" s="1">
        <v>1</v>
      </c>
    </row>
    <row r="35" s="1" customFormat="1" ht="18" customHeight="1" spans="1:17">
      <c r="A35" s="2">
        <f t="shared" ref="A35:A40" si="5">ROW()-2</f>
        <v>33</v>
      </c>
      <c r="B35" s="5"/>
      <c r="C35" s="6" t="s">
        <v>72</v>
      </c>
      <c r="D35" s="6" t="s">
        <v>73</v>
      </c>
      <c r="E35" s="7">
        <v>0</v>
      </c>
      <c r="F35" s="8">
        <f>VLOOKUP(D35,[2]Sheet1!$B$1:$H$100,2,0)</f>
        <v>26</v>
      </c>
      <c r="G35" s="8">
        <f>VLOOKUP(D35,[2]Sheet1!$B$1:$H$100,3,0)</f>
        <v>296</v>
      </c>
      <c r="H35" s="8">
        <f>VLOOKUP(D35,[2]Sheet1!$B$1:$H$100,4,0)</f>
        <v>18</v>
      </c>
      <c r="I35" s="8"/>
      <c r="J35" s="8"/>
      <c r="K35" s="8"/>
      <c r="L35" s="8"/>
      <c r="M35" s="8">
        <f t="shared" si="1"/>
        <v>5328</v>
      </c>
      <c r="N35" s="8">
        <f t="shared" si="2"/>
        <v>130</v>
      </c>
      <c r="O35" s="8">
        <f t="shared" si="4"/>
        <v>5458</v>
      </c>
      <c r="P35" s="2"/>
      <c r="Q35" s="1">
        <v>1</v>
      </c>
    </row>
    <row r="36" s="1" customFormat="1" ht="18" customHeight="1" spans="1:17">
      <c r="A36" s="2">
        <f t="shared" si="5"/>
        <v>34</v>
      </c>
      <c r="B36" s="5"/>
      <c r="C36" s="6" t="s">
        <v>74</v>
      </c>
      <c r="D36" s="6" t="s">
        <v>75</v>
      </c>
      <c r="E36" s="7" t="s">
        <v>76</v>
      </c>
      <c r="F36" s="8">
        <f>VLOOKUP(D36,[2]Sheet1!$B$1:$H$100,2,0)</f>
        <v>16</v>
      </c>
      <c r="G36" s="8">
        <f>VLOOKUP(D36,[2]Sheet1!$B$1:$H$100,3,0)</f>
        <v>159</v>
      </c>
      <c r="H36" s="8">
        <f>VLOOKUP(D36,[2]Sheet1!$B$1:$H$100,4,0)</f>
        <v>19.5</v>
      </c>
      <c r="I36" s="8"/>
      <c r="J36" s="8"/>
      <c r="K36" s="8"/>
      <c r="L36" s="8"/>
      <c r="M36" s="8">
        <f t="shared" si="1"/>
        <v>3100.5</v>
      </c>
      <c r="N36" s="8">
        <f t="shared" si="2"/>
        <v>80</v>
      </c>
      <c r="O36" s="8">
        <f t="shared" si="4"/>
        <v>3180.5</v>
      </c>
      <c r="P36" s="2"/>
      <c r="Q36" s="1">
        <v>1</v>
      </c>
    </row>
    <row r="37" s="1" customFormat="1" ht="18" customHeight="1" spans="1:17">
      <c r="A37" s="2">
        <f t="shared" si="5"/>
        <v>35</v>
      </c>
      <c r="B37" s="5"/>
      <c r="C37" s="6" t="s">
        <v>74</v>
      </c>
      <c r="D37" s="6" t="s">
        <v>77</v>
      </c>
      <c r="E37" s="7" t="s">
        <v>78</v>
      </c>
      <c r="F37" s="8">
        <f>VLOOKUP(D37,[2]Sheet1!$B$1:$H$100,2,0)</f>
        <v>20.5</v>
      </c>
      <c r="G37" s="8">
        <f>VLOOKUP(D37,[2]Sheet1!$B$1:$H$100,3,0)</f>
        <v>213</v>
      </c>
      <c r="H37" s="8">
        <f>VLOOKUP(D37,[2]Sheet1!$B$1:$H$100,4,0)</f>
        <v>19.5</v>
      </c>
      <c r="I37" s="8">
        <v>66</v>
      </c>
      <c r="J37" s="8"/>
      <c r="K37" s="8"/>
      <c r="L37" s="8">
        <v>30</v>
      </c>
      <c r="M37" s="8">
        <f t="shared" si="1"/>
        <v>3826.5</v>
      </c>
      <c r="N37" s="8">
        <f t="shared" si="2"/>
        <v>102.5</v>
      </c>
      <c r="O37" s="8">
        <f t="shared" si="4"/>
        <v>3929</v>
      </c>
      <c r="P37" s="2" t="s">
        <v>79</v>
      </c>
      <c r="Q37" s="1">
        <v>1</v>
      </c>
    </row>
    <row r="38" s="1" customFormat="1" ht="18" customHeight="1" spans="1:17">
      <c r="A38" s="2">
        <f t="shared" si="5"/>
        <v>36</v>
      </c>
      <c r="B38" s="5"/>
      <c r="C38" s="6" t="s">
        <v>74</v>
      </c>
      <c r="D38" s="6" t="s">
        <v>80</v>
      </c>
      <c r="E38" s="7" t="s">
        <v>81</v>
      </c>
      <c r="F38" s="8">
        <f>VLOOKUP(D38,[2]Sheet1!$B$1:$H$100,2,0)+8</f>
        <v>16.5</v>
      </c>
      <c r="G38" s="8">
        <v>75.5</v>
      </c>
      <c r="H38" s="8">
        <f>VLOOKUP(D38,[2]Sheet1!$B$1:$H$100,4,0)</f>
        <v>19.5</v>
      </c>
      <c r="I38" s="8"/>
      <c r="J38" s="8"/>
      <c r="K38" s="8">
        <f>85.5*18</f>
        <v>1539</v>
      </c>
      <c r="L38" s="8">
        <f>80+90</f>
        <v>170</v>
      </c>
      <c r="M38" s="8">
        <f t="shared" si="1"/>
        <v>2841.25</v>
      </c>
      <c r="N38" s="8">
        <f t="shared" si="2"/>
        <v>82.5</v>
      </c>
      <c r="O38" s="8">
        <f t="shared" si="4"/>
        <v>2923.75</v>
      </c>
      <c r="P38" s="2" t="s">
        <v>82</v>
      </c>
      <c r="Q38" s="1">
        <v>1</v>
      </c>
    </row>
    <row r="39" s="1" customFormat="1" ht="18" customHeight="1" spans="1:17">
      <c r="A39" s="2">
        <f t="shared" si="5"/>
        <v>37</v>
      </c>
      <c r="B39" s="5"/>
      <c r="C39" s="6" t="s">
        <v>74</v>
      </c>
      <c r="D39" s="6" t="s">
        <v>83</v>
      </c>
      <c r="E39" s="7" t="s">
        <v>84</v>
      </c>
      <c r="F39" s="8">
        <f>VLOOKUP(D39,[2]Sheet1!$B$1:$H$100,2,0)</f>
        <v>3</v>
      </c>
      <c r="G39" s="8">
        <f>VLOOKUP(D39,[2]Sheet1!$B$1:$H$100,3,0)</f>
        <v>25</v>
      </c>
      <c r="H39" s="8">
        <f>VLOOKUP(D39,[2]Sheet1!$B$1:$H$100,4,0)</f>
        <v>19.5</v>
      </c>
      <c r="I39" s="11"/>
      <c r="J39" s="11"/>
      <c r="K39" s="11"/>
      <c r="L39" s="8"/>
      <c r="M39" s="8">
        <f t="shared" si="1"/>
        <v>487.5</v>
      </c>
      <c r="N39" s="8">
        <f t="shared" si="2"/>
        <v>15</v>
      </c>
      <c r="O39" s="8">
        <f t="shared" si="4"/>
        <v>502.5</v>
      </c>
      <c r="P39" s="2"/>
      <c r="Q39" s="1">
        <v>1</v>
      </c>
    </row>
    <row r="40" s="1" customFormat="1" ht="18" customHeight="1" spans="1:17">
      <c r="A40" s="2">
        <f t="shared" si="5"/>
        <v>38</v>
      </c>
      <c r="B40" s="5"/>
      <c r="C40" s="6" t="s">
        <v>74</v>
      </c>
      <c r="D40" s="6" t="s">
        <v>85</v>
      </c>
      <c r="E40" s="7">
        <v>0</v>
      </c>
      <c r="F40" s="8">
        <f>VLOOKUP(D40,[2]Sheet1!$B$1:$H$100,2,0)</f>
        <v>19.5</v>
      </c>
      <c r="G40" s="8">
        <f>VLOOKUP(D40,[2]Sheet1!$B$1:$H$100,3,0)</f>
        <v>187.5</v>
      </c>
      <c r="H40" s="8">
        <f>VLOOKUP(D40,[2]Sheet1!$B$1:$H$100,4,0)</f>
        <v>19.5</v>
      </c>
      <c r="I40" s="11"/>
      <c r="J40" s="11"/>
      <c r="K40" s="11"/>
      <c r="L40" s="8"/>
      <c r="M40" s="8">
        <f t="shared" si="1"/>
        <v>3656.25</v>
      </c>
      <c r="N40" s="8">
        <f t="shared" si="2"/>
        <v>97.5</v>
      </c>
      <c r="O40" s="8">
        <f t="shared" si="4"/>
        <v>3753.75</v>
      </c>
      <c r="P40" s="2"/>
      <c r="Q40" s="1">
        <v>1</v>
      </c>
    </row>
    <row r="44" spans="3:5">
      <c r="C44" t="s">
        <v>2</v>
      </c>
      <c r="D44" t="s">
        <v>184</v>
      </c>
      <c r="E44" t="s">
        <v>185</v>
      </c>
    </row>
    <row r="45" spans="3:5">
      <c r="C45" t="s">
        <v>17</v>
      </c>
      <c r="D45">
        <v>46385.5</v>
      </c>
      <c r="E45">
        <v>10</v>
      </c>
    </row>
    <row r="46" spans="3:5">
      <c r="C46" t="s">
        <v>35</v>
      </c>
      <c r="D46">
        <v>26432.2</v>
      </c>
      <c r="E46">
        <v>9</v>
      </c>
    </row>
    <row r="47" spans="3:5">
      <c r="C47" t="s">
        <v>49</v>
      </c>
      <c r="D47">
        <v>42420.25</v>
      </c>
      <c r="E47">
        <v>14</v>
      </c>
    </row>
    <row r="48" spans="3:5">
      <c r="C48" t="s">
        <v>72</v>
      </c>
      <c r="D48">
        <v>5458</v>
      </c>
      <c r="E48">
        <v>1</v>
      </c>
    </row>
    <row r="49" spans="3:5">
      <c r="C49" t="s">
        <v>74</v>
      </c>
      <c r="D49">
        <v>14289.5</v>
      </c>
      <c r="E49">
        <v>5</v>
      </c>
    </row>
    <row r="50" spans="3:5">
      <c r="C50" t="s">
        <v>186</v>
      </c>
      <c r="D50">
        <v>134985.45</v>
      </c>
      <c r="E50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小吕 宏达祥</vt:lpstr>
      <vt:lpstr>奖罚</vt:lpstr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2021-07-30T08:54:52Z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