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劳务费" sheetId="5" r:id="rId1"/>
    <sheet name="黄骅劳务" sheetId="3" state="hidden" r:id="rId2"/>
    <sheet name="奖罚" sheetId="4" r:id="rId3"/>
    <sheet name="安路普" sheetId="7" r:id="rId4"/>
    <sheet name="车补明细" sheetId="8" r:id="rId5"/>
    <sheet name="Sheet1" sheetId="9" r:id="rId6"/>
  </sheets>
  <externalReferences>
    <externalReference r:id="rId8"/>
  </externalReferences>
  <definedNames>
    <definedName name="_xlnm._FilterDatabase" localSheetId="0" hidden="1">劳务费!$A$2:$P$54</definedName>
    <definedName name="_xlnm._FilterDatabase" localSheetId="1" hidden="1">黄骅劳务!$A$1:$U$48</definedName>
    <definedName name="_xlnm.Print_Area" localSheetId="0">劳务费!$A$1:$P$54</definedName>
    <definedName name="_xlnm.Print_Titles" localSheetId="1">黄骅劳务!$1:$2</definedName>
    <definedName name="_xlnm.Print_Titles" localSheetId="0">劳务费!$2:$2</definedName>
  </definedNames>
  <calcPr calcId="144525"/>
  <pivotCaches>
    <pivotCache cacheId="0" r:id="rId7"/>
  </pivotCaches>
</workbook>
</file>

<file path=xl/comments1.xml><?xml version="1.0" encoding="utf-8"?>
<comments xmlns="http://schemas.openxmlformats.org/spreadsheetml/2006/main">
  <authors>
    <author>Administrator</author>
  </authors>
  <commentList>
    <comment ref="P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补上个月5人车补</t>
        </r>
      </text>
    </comment>
  </commentList>
</comments>
</file>

<file path=xl/sharedStrings.xml><?xml version="1.0" encoding="utf-8"?>
<sst xmlns="http://schemas.openxmlformats.org/spreadsheetml/2006/main" count="584" uniqueCount="177">
  <si>
    <t>众智鑫成劳务公司2021年06月份工人工资</t>
  </si>
  <si>
    <t>序号</t>
  </si>
  <si>
    <t>部门</t>
  </si>
  <si>
    <t>车间</t>
  </si>
  <si>
    <t>姓名</t>
  </si>
  <si>
    <t>入职时间</t>
  </si>
  <si>
    <t>出勤天数</t>
  </si>
  <si>
    <t>总工时</t>
  </si>
  <si>
    <t>工价</t>
  </si>
  <si>
    <t>试用期工时</t>
  </si>
  <si>
    <t>盘点工时</t>
  </si>
  <si>
    <t>其他</t>
  </si>
  <si>
    <t>车间扣款</t>
  </si>
  <si>
    <t>工资</t>
  </si>
  <si>
    <t>饭补</t>
  </si>
  <si>
    <t>工资合计</t>
  </si>
  <si>
    <t>备注</t>
  </si>
  <si>
    <t>发泡车间</t>
  </si>
  <si>
    <t>韩阔</t>
  </si>
  <si>
    <t>夏季工服</t>
  </si>
  <si>
    <t>王海涛</t>
  </si>
  <si>
    <t>田金梅</t>
  </si>
  <si>
    <t>魏福杰</t>
  </si>
  <si>
    <t>于海旺</t>
  </si>
  <si>
    <t>于俊焕</t>
  </si>
  <si>
    <t>孙秋生</t>
  </si>
  <si>
    <t>刘美琳</t>
  </si>
  <si>
    <t>胡馨月</t>
  </si>
  <si>
    <t>缝纫车间</t>
  </si>
  <si>
    <t>彭洪香</t>
  </si>
  <si>
    <t>任苏玲</t>
  </si>
  <si>
    <t>骨架组装</t>
  </si>
  <si>
    <t>徐富祥</t>
  </si>
  <si>
    <t>张连弟</t>
  </si>
  <si>
    <t>绩效考核</t>
  </si>
  <si>
    <t>高霞</t>
  </si>
  <si>
    <t>徐旭</t>
  </si>
  <si>
    <t>焊接车间</t>
  </si>
  <si>
    <t>张余香</t>
  </si>
  <si>
    <t>韩桂芳</t>
  </si>
  <si>
    <t>刘俊凤</t>
  </si>
  <si>
    <t>姜砚田</t>
  </si>
  <si>
    <t>发现地脚连接轴漏油</t>
  </si>
  <si>
    <t>刘洪鑫</t>
  </si>
  <si>
    <t>高山</t>
  </si>
  <si>
    <t>产生不良品</t>
  </si>
  <si>
    <t>褚媛</t>
  </si>
  <si>
    <t>张文迪</t>
  </si>
  <si>
    <t>摆件不到位</t>
  </si>
  <si>
    <t>李文建</t>
  </si>
  <si>
    <t>杨秀萍</t>
  </si>
  <si>
    <t>邵嘉伟</t>
  </si>
  <si>
    <t>高歌</t>
  </si>
  <si>
    <t>朱希洪</t>
  </si>
  <si>
    <t>前工序车间</t>
  </si>
  <si>
    <t>刘秀芝</t>
  </si>
  <si>
    <t>李秀兰</t>
  </si>
  <si>
    <t>座椅车间</t>
  </si>
  <si>
    <t>韩萌萌</t>
  </si>
  <si>
    <t>刘耀华</t>
  </si>
  <si>
    <t>2021-06-02</t>
  </si>
  <si>
    <t>按80%</t>
  </si>
  <si>
    <t>车费补贴</t>
  </si>
  <si>
    <t>视觉事业部</t>
  </si>
  <si>
    <t>组装车间</t>
  </si>
  <si>
    <t>王彦华</t>
  </si>
  <si>
    <t>盘点工时，5月质检补贴</t>
  </si>
  <si>
    <t>张俊霞</t>
  </si>
  <si>
    <t>赵斌</t>
  </si>
  <si>
    <t>吕永昌</t>
  </si>
  <si>
    <t>李策</t>
  </si>
  <si>
    <t>徐若升</t>
  </si>
  <si>
    <t>盘点工时，劳保扣款，考勤异常</t>
  </si>
  <si>
    <t>潘红梅</t>
  </si>
  <si>
    <t>注塑车间</t>
  </si>
  <si>
    <t>范泽英</t>
  </si>
  <si>
    <t>补发5月绩效奖惩</t>
  </si>
  <si>
    <t>林丽香</t>
  </si>
  <si>
    <t>考勤异常</t>
  </si>
  <si>
    <t>王秀云</t>
  </si>
  <si>
    <t>合计</t>
  </si>
  <si>
    <t>开票数</t>
  </si>
  <si>
    <t>说明：一月试用期工资为15/小时，转正之后18元/小时，整理现场、盘点等工时按照80%计算，饭补5元/天；
      新入职员工未满7天离职，按照出勤的80%核算</t>
  </si>
  <si>
    <t>众智鑫成劳务公司2020年12月份工人工资</t>
  </si>
  <si>
    <t>工种</t>
  </si>
  <si>
    <t>说明</t>
  </si>
  <si>
    <t>劳务工资</t>
  </si>
  <si>
    <t>座椅</t>
  </si>
  <si>
    <t>赵学亮</t>
  </si>
  <si>
    <t>2020-06-17</t>
  </si>
  <si>
    <t>田朝</t>
  </si>
  <si>
    <t>2020-06-24</t>
  </si>
  <si>
    <t>贾月兰</t>
  </si>
  <si>
    <t>张玉鹏</t>
  </si>
  <si>
    <t>付荣温</t>
  </si>
  <si>
    <t>高海燕</t>
  </si>
  <si>
    <t>孙学琴</t>
  </si>
  <si>
    <t>曹宗云</t>
  </si>
  <si>
    <t>韩召水</t>
  </si>
  <si>
    <t>2020-10-16</t>
  </si>
  <si>
    <t>焊接2班</t>
  </si>
  <si>
    <t>董凯燕</t>
  </si>
  <si>
    <t>2019-10-07</t>
  </si>
  <si>
    <t>丁兆洋</t>
  </si>
  <si>
    <t>许衍明</t>
  </si>
  <si>
    <t>组装2班</t>
  </si>
  <si>
    <t>组装工</t>
  </si>
  <si>
    <t>宋连俊</t>
  </si>
  <si>
    <t>庞其鑫</t>
  </si>
  <si>
    <t>缝纫</t>
  </si>
  <si>
    <t>2019-09-20</t>
  </si>
  <si>
    <t>2019-10-04</t>
  </si>
  <si>
    <t>发泡</t>
  </si>
  <si>
    <t>2020-04-03</t>
  </si>
  <si>
    <t>崔宪晶</t>
  </si>
  <si>
    <t>2020-08-19</t>
  </si>
  <si>
    <t>何文皓</t>
  </si>
  <si>
    <t>2020-08-28</t>
  </si>
  <si>
    <t>2020-03-12</t>
  </si>
  <si>
    <t>郑守佳</t>
  </si>
  <si>
    <t>2020-04-15</t>
  </si>
  <si>
    <t>2020-10-13</t>
  </si>
  <si>
    <t>陈小岩</t>
  </si>
  <si>
    <t>2020-10-20</t>
  </si>
  <si>
    <t>王楠</t>
  </si>
  <si>
    <t>陈英</t>
  </si>
  <si>
    <t>2020-10-26</t>
  </si>
  <si>
    <t>闫启</t>
  </si>
  <si>
    <t>赵花兰</t>
  </si>
  <si>
    <t>张余梅</t>
  </si>
  <si>
    <t>2020-11-05</t>
  </si>
  <si>
    <t>王磊</t>
  </si>
  <si>
    <t>李亚伦</t>
  </si>
  <si>
    <t>闫文昌</t>
  </si>
  <si>
    <t>2020-11-07</t>
  </si>
  <si>
    <t>胡占坤</t>
  </si>
  <si>
    <t>2020-11-12</t>
  </si>
  <si>
    <t>沈奥</t>
  </si>
  <si>
    <t>2020-11-17</t>
  </si>
  <si>
    <t>于相洋</t>
  </si>
  <si>
    <t>于杨鉴</t>
  </si>
  <si>
    <t>单宇</t>
  </si>
  <si>
    <t>张永健</t>
  </si>
  <si>
    <t>2020-11-25</t>
  </si>
  <si>
    <t>沈春宇</t>
  </si>
  <si>
    <t>2020-11-19</t>
  </si>
  <si>
    <t>前工序</t>
  </si>
  <si>
    <t>王超</t>
  </si>
  <si>
    <t>2020-05-28</t>
  </si>
  <si>
    <t>电泳</t>
  </si>
  <si>
    <t>程亚村</t>
  </si>
  <si>
    <t>编制：</t>
  </si>
  <si>
    <t>高福玲</t>
  </si>
  <si>
    <t>部长审核：</t>
  </si>
  <si>
    <t>座椅事业部奖惩明细</t>
  </si>
  <si>
    <t>异常情况</t>
  </si>
  <si>
    <t>扣款金额</t>
  </si>
  <si>
    <t>视觉事业部奖惩明细</t>
  </si>
  <si>
    <t>5月月度5S标兵</t>
  </si>
  <si>
    <t>5月质检补贴666,6月500</t>
  </si>
  <si>
    <t>劳保扣款-90，考勤异常-30</t>
  </si>
  <si>
    <t>考勤异常-60,5月5S考核-10</t>
  </si>
  <si>
    <t>质检补贴</t>
  </si>
  <si>
    <t>安路普</t>
  </si>
  <si>
    <t>孙瑶</t>
  </si>
  <si>
    <t>说明：15天试用期工资为15/小时，转正之后18元/小时，整理现场、盘点等工时按照80%计算，饭补5元/天；
      临时工工2天试用期为15/小时，转正后18元/小时</t>
  </si>
  <si>
    <t>日期</t>
  </si>
  <si>
    <t>车辆</t>
  </si>
  <si>
    <t>人员姓名</t>
  </si>
  <si>
    <t>出勤人数</t>
  </si>
  <si>
    <t>补贴金额</t>
  </si>
  <si>
    <t>Y666C</t>
  </si>
  <si>
    <t>JM577C</t>
  </si>
  <si>
    <t>人数</t>
  </si>
  <si>
    <t>求和项:工资合计</t>
  </si>
  <si>
    <t>求和项:人数</t>
  </si>
  <si>
    <t>总计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</si>
</sst>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yyyy\-mm\-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#,##0.00_ "/>
    <numFmt numFmtId="179" formatCode="yyyy/m/d;@"/>
  </numFmts>
  <fonts count="4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</font>
    <font>
      <sz val="8"/>
      <name val="宋体"/>
      <charset val="134"/>
      <scheme val="minor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b/>
      <sz val="8"/>
      <name val="微软雅黑"/>
      <charset val="134"/>
    </font>
    <font>
      <sz val="8"/>
      <name val="微软雅黑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41" fillId="23" borderId="12" applyNumberFormat="0" applyAlignment="0" applyProtection="0">
      <alignment vertical="center"/>
    </xf>
    <xf numFmtId="0" fontId="42" fillId="23" borderId="9" applyNumberFormat="0" applyAlignment="0" applyProtection="0">
      <alignment vertical="center"/>
    </xf>
    <xf numFmtId="0" fontId="43" fillId="27" borderId="13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vertical="center"/>
    </xf>
    <xf numFmtId="178" fontId="5" fillId="0" borderId="3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distributed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distributed" vertical="center"/>
    </xf>
    <xf numFmtId="0" fontId="8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distributed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distributed" vertical="center"/>
    </xf>
    <xf numFmtId="0" fontId="7" fillId="0" borderId="1" xfId="0" applyFont="1" applyFill="1" applyBorder="1" applyAlignment="1">
      <alignment horizontal="distributed" vertical="center"/>
    </xf>
    <xf numFmtId="0" fontId="0" fillId="0" borderId="7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14" fontId="7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176" fontId="5" fillId="0" borderId="0" xfId="0" applyNumberFormat="1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FFFF00"/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4037;&#36164;\2021\2021.05\&#21171;&#21153;-05\2021.05&#27815;&#24030;&#20247;&#26234;&#37995;&#251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劳务费"/>
      <sheetName val="黄骅劳务"/>
      <sheetName val="奖罚"/>
      <sheetName val="安路普"/>
      <sheetName val="车补明细"/>
      <sheetName val="Sheet1"/>
    </sheetNames>
    <sheetDataSet>
      <sheetData sheetId="0">
        <row r="2">
          <cell r="D2" t="str">
            <v>姓名</v>
          </cell>
          <cell r="E2" t="str">
            <v>入职时间</v>
          </cell>
        </row>
        <row r="3">
          <cell r="D3" t="str">
            <v>张余香</v>
          </cell>
          <cell r="E3" t="str">
            <v>2021-4-20</v>
          </cell>
        </row>
        <row r="4">
          <cell r="D4" t="str">
            <v>韩桂芳</v>
          </cell>
          <cell r="E4" t="str">
            <v>2021-4-20</v>
          </cell>
        </row>
        <row r="5">
          <cell r="D5" t="str">
            <v>刘俊凤</v>
          </cell>
          <cell r="E5" t="str">
            <v>2021-4-20</v>
          </cell>
        </row>
        <row r="6">
          <cell r="D6" t="str">
            <v>姜砚田</v>
          </cell>
          <cell r="E6" t="str">
            <v>2021-4-14</v>
          </cell>
        </row>
        <row r="7">
          <cell r="D7" t="str">
            <v>乔新树</v>
          </cell>
          <cell r="E7" t="str">
            <v>2021-05-06</v>
          </cell>
        </row>
        <row r="8">
          <cell r="D8" t="str">
            <v>乔长春</v>
          </cell>
          <cell r="E8" t="str">
            <v>2021-05-06</v>
          </cell>
        </row>
        <row r="9">
          <cell r="D9" t="str">
            <v>刘洪鑫</v>
          </cell>
          <cell r="E9" t="str">
            <v>2021-05-06</v>
          </cell>
        </row>
        <row r="10">
          <cell r="D10" t="str">
            <v>高山</v>
          </cell>
          <cell r="E10">
            <v>0</v>
          </cell>
        </row>
        <row r="11">
          <cell r="D11" t="str">
            <v>褚媛</v>
          </cell>
          <cell r="E11">
            <v>0</v>
          </cell>
        </row>
        <row r="12">
          <cell r="D12" t="str">
            <v>张文迪</v>
          </cell>
          <cell r="E12">
            <v>0</v>
          </cell>
        </row>
        <row r="13">
          <cell r="D13" t="str">
            <v>李文建</v>
          </cell>
          <cell r="E13" t="str">
            <v>新</v>
          </cell>
        </row>
        <row r="14">
          <cell r="D14" t="str">
            <v>杜淑芳</v>
          </cell>
          <cell r="E14">
            <v>0</v>
          </cell>
        </row>
        <row r="15">
          <cell r="D15" t="str">
            <v>杨秀萍</v>
          </cell>
          <cell r="E15">
            <v>0</v>
          </cell>
        </row>
        <row r="16">
          <cell r="D16" t="str">
            <v>邵嘉伟</v>
          </cell>
          <cell r="E16">
            <v>0</v>
          </cell>
        </row>
        <row r="17">
          <cell r="D17" t="str">
            <v>高歌</v>
          </cell>
          <cell r="E17" t="str">
            <v>2021-05-26</v>
          </cell>
        </row>
        <row r="18">
          <cell r="D18" t="str">
            <v>朱希洪</v>
          </cell>
          <cell r="E18" t="str">
            <v>2020-10-29</v>
          </cell>
        </row>
        <row r="19">
          <cell r="D19" t="str">
            <v>徐旭</v>
          </cell>
          <cell r="E19">
            <v>0</v>
          </cell>
        </row>
        <row r="20">
          <cell r="D20" t="str">
            <v>高霞</v>
          </cell>
          <cell r="E20" t="str">
            <v>2021-4-26</v>
          </cell>
        </row>
        <row r="21">
          <cell r="D21" t="str">
            <v>张贵敏</v>
          </cell>
          <cell r="E21" t="str">
            <v>2021-4-27</v>
          </cell>
        </row>
        <row r="22">
          <cell r="D22" t="str">
            <v>徐富祥</v>
          </cell>
          <cell r="E22">
            <v>0</v>
          </cell>
        </row>
        <row r="23">
          <cell r="D23" t="str">
            <v>张连弟</v>
          </cell>
          <cell r="E23" t="str">
            <v>2021-05-08</v>
          </cell>
        </row>
        <row r="24">
          <cell r="D24" t="str">
            <v>颜燕</v>
          </cell>
          <cell r="E24" t="str">
            <v>2021-05-08</v>
          </cell>
        </row>
        <row r="25">
          <cell r="D25" t="str">
            <v>韩明毅</v>
          </cell>
          <cell r="E25">
            <v>0</v>
          </cell>
        </row>
        <row r="26">
          <cell r="D26" t="str">
            <v>杨芳俊</v>
          </cell>
          <cell r="E26" t="str">
            <v>2021-4-20</v>
          </cell>
        </row>
        <row r="27">
          <cell r="D27" t="str">
            <v>呼如霞</v>
          </cell>
          <cell r="E27" t="str">
            <v>2021-4-20</v>
          </cell>
        </row>
        <row r="28">
          <cell r="D28" t="str">
            <v>韩萌萌</v>
          </cell>
          <cell r="E28">
            <v>0</v>
          </cell>
        </row>
        <row r="29">
          <cell r="D29" t="str">
            <v>张淑娥</v>
          </cell>
          <cell r="E29">
            <v>0</v>
          </cell>
        </row>
        <row r="30">
          <cell r="D30" t="str">
            <v>冯连英</v>
          </cell>
          <cell r="E30" t="str">
            <v>2021-4-14</v>
          </cell>
        </row>
        <row r="31">
          <cell r="D31" t="str">
            <v>彭洪香</v>
          </cell>
          <cell r="E31" t="str">
            <v>2019-10-04</v>
          </cell>
        </row>
        <row r="32">
          <cell r="D32" t="str">
            <v>任苏玲</v>
          </cell>
          <cell r="E32" t="str">
            <v>2019-09-20</v>
          </cell>
        </row>
        <row r="33">
          <cell r="D33" t="str">
            <v>田金梅</v>
          </cell>
          <cell r="E33" t="str">
            <v>2020-04-03</v>
          </cell>
        </row>
        <row r="34">
          <cell r="D34" t="str">
            <v>魏福杰</v>
          </cell>
          <cell r="E34" t="str">
            <v>2020-03-12</v>
          </cell>
        </row>
        <row r="35">
          <cell r="D35" t="str">
            <v>于海旺</v>
          </cell>
          <cell r="E35" t="str">
            <v>2020-3-30</v>
          </cell>
        </row>
        <row r="36">
          <cell r="D36" t="str">
            <v>于俊焕</v>
          </cell>
          <cell r="E36" t="str">
            <v>2020-04-15</v>
          </cell>
        </row>
        <row r="37">
          <cell r="D37" t="str">
            <v>孙秋生</v>
          </cell>
          <cell r="E37" t="str">
            <v>2020-10-13</v>
          </cell>
        </row>
        <row r="38">
          <cell r="D38" t="str">
            <v>陈英</v>
          </cell>
          <cell r="E38" t="str">
            <v>2020-10-26</v>
          </cell>
        </row>
        <row r="39">
          <cell r="D39" t="str">
            <v>孙丽</v>
          </cell>
          <cell r="E39" t="str">
            <v>2021-02-21</v>
          </cell>
        </row>
        <row r="40">
          <cell r="D40" t="str">
            <v>于家衡</v>
          </cell>
          <cell r="E40" t="str">
            <v>2021-03-05</v>
          </cell>
        </row>
        <row r="41">
          <cell r="D41" t="str">
            <v>韩阔</v>
          </cell>
          <cell r="E41">
            <v>0</v>
          </cell>
        </row>
        <row r="42">
          <cell r="D42" t="str">
            <v>王海涛</v>
          </cell>
          <cell r="E42" t="str">
            <v>2021-03-10</v>
          </cell>
        </row>
        <row r="43">
          <cell r="D43" t="str">
            <v>周润杰</v>
          </cell>
          <cell r="E43" t="str">
            <v>2021-04-3</v>
          </cell>
        </row>
        <row r="44">
          <cell r="D44" t="str">
            <v>张荣荣</v>
          </cell>
          <cell r="E44" t="str">
            <v>2021-04-11</v>
          </cell>
        </row>
        <row r="45">
          <cell r="D45" t="str">
            <v>刘美琳</v>
          </cell>
          <cell r="E45" t="str">
            <v>2021-04-11</v>
          </cell>
        </row>
        <row r="46">
          <cell r="D46" t="str">
            <v>胡馨月</v>
          </cell>
          <cell r="E46" t="str">
            <v>2021-4-23</v>
          </cell>
        </row>
        <row r="47">
          <cell r="D47" t="str">
            <v>李文康</v>
          </cell>
          <cell r="E47" t="str">
            <v>2021-4-23</v>
          </cell>
        </row>
        <row r="48">
          <cell r="D48" t="str">
            <v>高逸群</v>
          </cell>
          <cell r="E48" t="str">
            <v>2021-4-23</v>
          </cell>
        </row>
        <row r="49">
          <cell r="D49" t="str">
            <v>李秀兰</v>
          </cell>
          <cell r="E49" t="str">
            <v>2021-4-14</v>
          </cell>
        </row>
        <row r="50">
          <cell r="D50" t="str">
            <v>刘秀芝</v>
          </cell>
          <cell r="E50" t="str">
            <v>2021-4-14</v>
          </cell>
        </row>
        <row r="51">
          <cell r="D51" t="str">
            <v>李鑫阔</v>
          </cell>
          <cell r="E51" t="str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404.7364583333" refreshedBy="WangMengna" recordCount="32">
  <cacheSource type="worksheet">
    <worksheetSource ref="C2:Q34" sheet="Sheet1"/>
  </cacheSource>
  <cacheFields count="15">
    <cacheField name="车间" numFmtId="0">
      <sharedItems count="6">
        <s v="发泡车间"/>
        <s v="缝纫车间"/>
        <s v="骨架组装"/>
        <s v="焊接车间"/>
        <s v="前工序车间"/>
        <s v="座椅车间"/>
      </sharedItems>
    </cacheField>
    <cacheField name="姓名" numFmtId="0">
      <sharedItems count="32">
        <s v="韩阔"/>
        <s v="王海涛"/>
        <s v="田金梅"/>
        <s v="魏福杰"/>
        <s v="于海旺"/>
        <s v="于俊焕"/>
        <s v="孙秋生"/>
        <s v="刘美琳"/>
        <s v="胡馨月"/>
        <s v="彭洪香"/>
        <s v="任苏玲"/>
        <s v="徐富祥"/>
        <s v="张连弟"/>
        <s v="高霞"/>
        <s v="徐旭"/>
        <s v="张余香"/>
        <s v="韩桂芳"/>
        <s v="刘俊凤"/>
        <s v="姜砚田"/>
        <s v="刘洪鑫"/>
        <s v="高山"/>
        <s v="褚媛"/>
        <s v="张文迪"/>
        <s v="李文建"/>
        <s v="杨秀萍"/>
        <s v="邵嘉伟"/>
        <s v="高歌"/>
        <s v="朱希洪"/>
        <s v="刘秀芝"/>
        <s v="李秀兰"/>
        <s v="韩萌萌"/>
        <s v="刘耀华"/>
      </sharedItems>
    </cacheField>
    <cacheField name="入职时间" numFmtId="0">
      <sharedItems containsNumber="1" containsInteger="1" containsMixedTypes="1" count="19">
        <n v="0"/>
        <s v="2021-03-10"/>
        <s v="2020-04-03"/>
        <s v="2020-03-12"/>
        <s v="2020-3-30"/>
        <s v="2020-04-15"/>
        <s v="2020-10-13"/>
        <s v="2021-04-11"/>
        <s v="2021-4-23"/>
        <s v="2019-10-04"/>
        <s v="2019-09-20"/>
        <s v="2021-05-08"/>
        <s v="2021-4-26"/>
        <s v="2021-4-20"/>
        <s v="2021-4-14"/>
        <s v="2021-05-06"/>
        <s v="2021-05-26"/>
        <s v="2020-10-29"/>
        <s v="2021-06-02"/>
      </sharedItems>
    </cacheField>
    <cacheField name="出勤天数" numFmtId="176">
      <sharedItems containsSemiMixedTypes="0" containsString="0" containsNumber="1" minValue="0" maxValue="25" count="21">
        <n v="10"/>
        <n v="15.5"/>
        <n v="25"/>
        <n v="16.5"/>
        <n v="18"/>
        <n v="24"/>
        <n v="5"/>
        <n v="21"/>
        <n v="19"/>
        <n v="17"/>
        <n v="14"/>
        <n v="12"/>
        <n v="22.5"/>
        <n v="16"/>
        <n v="15"/>
        <n v="23"/>
        <n v="14.5"/>
        <n v="22"/>
        <n v="4"/>
        <n v="20"/>
        <n v="8"/>
      </sharedItems>
    </cacheField>
    <cacheField name="总工时" numFmtId="176">
      <sharedItems containsSemiMixedTypes="0" containsString="0" containsNumber="1" minValue="0" maxValue="287.6" count="30">
        <n v="113"/>
        <n v="174"/>
        <n v="274"/>
        <n v="195.5"/>
        <n v="199"/>
        <n v="258.5"/>
        <n v="287.6"/>
        <n v="51"/>
        <n v="235"/>
        <n v="170"/>
        <n v="169.5"/>
        <n v="179"/>
        <n v="144"/>
        <n v="121.5"/>
        <n v="171.5"/>
        <n v="162"/>
        <n v="52.5"/>
        <n v="153"/>
        <n v="214"/>
        <n v="151.5"/>
        <n v="237"/>
        <n v="146"/>
        <n v="161.5"/>
        <n v="224.5"/>
        <n v="126"/>
        <n v="159.5"/>
        <n v="116"/>
        <n v="42"/>
        <n v="212"/>
        <n v="84"/>
      </sharedItems>
    </cacheField>
    <cacheField name="工价" numFmtId="0">
      <sharedItems containsSemiMixedTypes="0" containsString="0" containsNumber="1" minValue="0" maxValue="19.5" count="4">
        <n v="18"/>
        <n v="18.5"/>
        <n v="19.5"/>
        <n v="19"/>
      </sharedItems>
    </cacheField>
    <cacheField name="试用期工时" numFmtId="178">
      <sharedItems containsString="0" containsBlank="1" containsNumber="1" minValue="0" maxValue="84" count="3">
        <m/>
        <n v="78.5"/>
        <n v="84"/>
      </sharedItems>
    </cacheField>
    <cacheField name="盘点工时" numFmtId="178">
      <sharedItems containsString="0" containsBlank="1" containsNonDate="0" count="1">
        <m/>
      </sharedItems>
    </cacheField>
    <cacheField name="其他" numFmtId="178">
      <sharedItems containsString="0" containsBlank="1" containsNonDate="0" count="1">
        <m/>
      </sharedItems>
    </cacheField>
    <cacheField name="车间扣款" numFmtId="176">
      <sharedItems containsString="0" containsBlank="1" containsNumber="1" minValue="-100" maxValue="252" count="9">
        <n v="90"/>
        <m/>
        <n v="63.1488"/>
        <n v="30.1785"/>
        <n v="-100"/>
        <n v="2"/>
        <n v="20"/>
        <n v="1"/>
        <n v="252"/>
      </sharedItems>
    </cacheField>
    <cacheField name="工资" numFmtId="176">
      <sharedItems containsSemiMixedTypes="0" containsString="0" containsNumber="1" minValue="0" maxValue="5176.8" count="31">
        <n v="1944"/>
        <n v="3132"/>
        <n v="4932"/>
        <n v="3519"/>
        <n v="3582"/>
        <n v="4653"/>
        <n v="5176.8"/>
        <n v="918"/>
        <n v="4230"/>
        <n v="3145"/>
        <n v="3135.75"/>
        <n v="3311.5"/>
        <n v="2600.8512"/>
        <n v="2217.5715"/>
        <n v="3172.75"/>
        <n v="2916"/>
        <n v="945"/>
        <n v="2754"/>
        <n v="3952"/>
        <n v="2727"/>
        <n v="4619.5"/>
        <n v="2628"/>
        <n v="2887"/>
        <n v="4039"/>
        <n v="2905"/>
        <n v="2393"/>
        <n v="2674"/>
        <n v="2088"/>
        <n v="756"/>
        <n v="4134"/>
        <n v="1008"/>
      </sharedItems>
    </cacheField>
    <cacheField name="饭补" numFmtId="176">
      <sharedItems containsSemiMixedTypes="0" containsString="0" containsNumber="1" minValue="0" maxValue="125" count="21">
        <n v="50"/>
        <n v="77.5"/>
        <n v="125"/>
        <n v="82.5"/>
        <n v="90"/>
        <n v="120"/>
        <n v="25"/>
        <n v="105"/>
        <n v="95"/>
        <n v="85"/>
        <n v="70"/>
        <n v="60"/>
        <n v="112.5"/>
        <n v="80"/>
        <n v="75"/>
        <n v="115"/>
        <n v="72.5"/>
        <n v="110"/>
        <n v="20"/>
        <n v="100"/>
        <n v="40"/>
      </sharedItems>
    </cacheField>
    <cacheField name="工资合计" numFmtId="176">
      <sharedItems containsSemiMixedTypes="0" containsString="0" containsNumber="1" minValue="0" maxValue="5301.8" count="31">
        <n v="1994"/>
        <n v="3209.5"/>
        <n v="5057"/>
        <n v="3601.5"/>
        <n v="3672"/>
        <n v="4773"/>
        <n v="5301.8"/>
        <n v="943"/>
        <n v="4335"/>
        <n v="3240"/>
        <n v="3230.75"/>
        <n v="3396.5"/>
        <n v="2670.8512"/>
        <n v="2277.5715"/>
        <n v="3285.25"/>
        <n v="2996"/>
        <n v="970"/>
        <n v="2829"/>
        <n v="4057"/>
        <n v="2802"/>
        <n v="4734.5"/>
        <n v="2700.5"/>
        <n v="2967"/>
        <n v="4149"/>
        <n v="2985"/>
        <n v="2453"/>
        <n v="2751.5"/>
        <n v="2138"/>
        <n v="776"/>
        <n v="4234"/>
        <n v="1048"/>
      </sharedItems>
    </cacheField>
    <cacheField name="备注" numFmtId="0">
      <sharedItems containsBlank="1" count="7">
        <s v="夏季工服"/>
        <m/>
        <s v="绩效考核"/>
        <s v="发现地脚连接轴漏油"/>
        <s v="产生不良品"/>
        <s v="摆件不到位"/>
        <s v="按80%"/>
      </sharedItems>
    </cacheField>
    <cacheField name="人数" numFmtId="0">
      <sharedItems containsSemiMixedTypes="0" containsString="0" containsNumber="1" containsInteger="1" minValue="0" maxValue="1" count="1">
        <n v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1"/>
    <x v="1"/>
    <x v="1"/>
    <x v="0"/>
    <x v="0"/>
    <x v="0"/>
    <x v="0"/>
    <x v="1"/>
    <x v="1"/>
    <x v="1"/>
    <x v="1"/>
    <x v="1"/>
    <x v="0"/>
  </r>
  <r>
    <x v="0"/>
    <x v="2"/>
    <x v="2"/>
    <x v="2"/>
    <x v="2"/>
    <x v="0"/>
    <x v="0"/>
    <x v="0"/>
    <x v="0"/>
    <x v="1"/>
    <x v="2"/>
    <x v="2"/>
    <x v="2"/>
    <x v="1"/>
    <x v="0"/>
  </r>
  <r>
    <x v="0"/>
    <x v="3"/>
    <x v="3"/>
    <x v="3"/>
    <x v="3"/>
    <x v="0"/>
    <x v="0"/>
    <x v="0"/>
    <x v="0"/>
    <x v="1"/>
    <x v="3"/>
    <x v="3"/>
    <x v="3"/>
    <x v="1"/>
    <x v="0"/>
  </r>
  <r>
    <x v="0"/>
    <x v="4"/>
    <x v="4"/>
    <x v="4"/>
    <x v="4"/>
    <x v="0"/>
    <x v="0"/>
    <x v="0"/>
    <x v="0"/>
    <x v="1"/>
    <x v="4"/>
    <x v="4"/>
    <x v="4"/>
    <x v="1"/>
    <x v="0"/>
  </r>
  <r>
    <x v="0"/>
    <x v="5"/>
    <x v="5"/>
    <x v="5"/>
    <x v="5"/>
    <x v="0"/>
    <x v="0"/>
    <x v="0"/>
    <x v="0"/>
    <x v="1"/>
    <x v="5"/>
    <x v="5"/>
    <x v="5"/>
    <x v="1"/>
    <x v="0"/>
  </r>
  <r>
    <x v="0"/>
    <x v="6"/>
    <x v="6"/>
    <x v="2"/>
    <x v="6"/>
    <x v="0"/>
    <x v="0"/>
    <x v="0"/>
    <x v="0"/>
    <x v="1"/>
    <x v="6"/>
    <x v="2"/>
    <x v="6"/>
    <x v="1"/>
    <x v="0"/>
  </r>
  <r>
    <x v="0"/>
    <x v="7"/>
    <x v="7"/>
    <x v="6"/>
    <x v="7"/>
    <x v="0"/>
    <x v="0"/>
    <x v="0"/>
    <x v="0"/>
    <x v="1"/>
    <x v="7"/>
    <x v="6"/>
    <x v="7"/>
    <x v="1"/>
    <x v="0"/>
  </r>
  <r>
    <x v="0"/>
    <x v="8"/>
    <x v="8"/>
    <x v="7"/>
    <x v="8"/>
    <x v="0"/>
    <x v="0"/>
    <x v="0"/>
    <x v="0"/>
    <x v="1"/>
    <x v="8"/>
    <x v="7"/>
    <x v="8"/>
    <x v="1"/>
    <x v="0"/>
  </r>
  <r>
    <x v="1"/>
    <x v="9"/>
    <x v="9"/>
    <x v="8"/>
    <x v="9"/>
    <x v="1"/>
    <x v="0"/>
    <x v="0"/>
    <x v="0"/>
    <x v="1"/>
    <x v="9"/>
    <x v="8"/>
    <x v="9"/>
    <x v="1"/>
    <x v="0"/>
  </r>
  <r>
    <x v="1"/>
    <x v="10"/>
    <x v="10"/>
    <x v="8"/>
    <x v="10"/>
    <x v="1"/>
    <x v="0"/>
    <x v="0"/>
    <x v="0"/>
    <x v="1"/>
    <x v="10"/>
    <x v="8"/>
    <x v="10"/>
    <x v="1"/>
    <x v="0"/>
  </r>
  <r>
    <x v="2"/>
    <x v="11"/>
    <x v="0"/>
    <x v="9"/>
    <x v="11"/>
    <x v="1"/>
    <x v="0"/>
    <x v="0"/>
    <x v="0"/>
    <x v="1"/>
    <x v="11"/>
    <x v="9"/>
    <x v="11"/>
    <x v="1"/>
    <x v="0"/>
  </r>
  <r>
    <x v="2"/>
    <x v="12"/>
    <x v="11"/>
    <x v="10"/>
    <x v="12"/>
    <x v="1"/>
    <x v="0"/>
    <x v="0"/>
    <x v="0"/>
    <x v="2"/>
    <x v="12"/>
    <x v="10"/>
    <x v="12"/>
    <x v="2"/>
    <x v="0"/>
  </r>
  <r>
    <x v="2"/>
    <x v="13"/>
    <x v="12"/>
    <x v="11"/>
    <x v="13"/>
    <x v="1"/>
    <x v="0"/>
    <x v="0"/>
    <x v="0"/>
    <x v="3"/>
    <x v="13"/>
    <x v="11"/>
    <x v="13"/>
    <x v="2"/>
    <x v="0"/>
  </r>
  <r>
    <x v="2"/>
    <x v="14"/>
    <x v="0"/>
    <x v="12"/>
    <x v="14"/>
    <x v="1"/>
    <x v="0"/>
    <x v="0"/>
    <x v="0"/>
    <x v="1"/>
    <x v="14"/>
    <x v="12"/>
    <x v="14"/>
    <x v="1"/>
    <x v="0"/>
  </r>
  <r>
    <x v="3"/>
    <x v="15"/>
    <x v="13"/>
    <x v="13"/>
    <x v="15"/>
    <x v="0"/>
    <x v="0"/>
    <x v="0"/>
    <x v="0"/>
    <x v="1"/>
    <x v="15"/>
    <x v="13"/>
    <x v="15"/>
    <x v="1"/>
    <x v="0"/>
  </r>
  <r>
    <x v="3"/>
    <x v="16"/>
    <x v="13"/>
    <x v="6"/>
    <x v="16"/>
    <x v="0"/>
    <x v="0"/>
    <x v="0"/>
    <x v="0"/>
    <x v="1"/>
    <x v="16"/>
    <x v="6"/>
    <x v="16"/>
    <x v="1"/>
    <x v="0"/>
  </r>
  <r>
    <x v="3"/>
    <x v="17"/>
    <x v="13"/>
    <x v="14"/>
    <x v="17"/>
    <x v="0"/>
    <x v="0"/>
    <x v="0"/>
    <x v="0"/>
    <x v="1"/>
    <x v="17"/>
    <x v="14"/>
    <x v="17"/>
    <x v="1"/>
    <x v="0"/>
  </r>
  <r>
    <x v="3"/>
    <x v="18"/>
    <x v="14"/>
    <x v="7"/>
    <x v="18"/>
    <x v="0"/>
    <x v="0"/>
    <x v="0"/>
    <x v="0"/>
    <x v="4"/>
    <x v="18"/>
    <x v="7"/>
    <x v="18"/>
    <x v="3"/>
    <x v="0"/>
  </r>
  <r>
    <x v="3"/>
    <x v="19"/>
    <x v="15"/>
    <x v="14"/>
    <x v="19"/>
    <x v="0"/>
    <x v="0"/>
    <x v="0"/>
    <x v="0"/>
    <x v="1"/>
    <x v="19"/>
    <x v="14"/>
    <x v="19"/>
    <x v="1"/>
    <x v="0"/>
  </r>
  <r>
    <x v="3"/>
    <x v="20"/>
    <x v="0"/>
    <x v="15"/>
    <x v="20"/>
    <x v="2"/>
    <x v="0"/>
    <x v="0"/>
    <x v="0"/>
    <x v="5"/>
    <x v="20"/>
    <x v="15"/>
    <x v="20"/>
    <x v="4"/>
    <x v="0"/>
  </r>
  <r>
    <x v="3"/>
    <x v="21"/>
    <x v="0"/>
    <x v="16"/>
    <x v="21"/>
    <x v="0"/>
    <x v="0"/>
    <x v="0"/>
    <x v="0"/>
    <x v="1"/>
    <x v="21"/>
    <x v="16"/>
    <x v="21"/>
    <x v="1"/>
    <x v="0"/>
  </r>
  <r>
    <x v="3"/>
    <x v="22"/>
    <x v="0"/>
    <x v="13"/>
    <x v="22"/>
    <x v="0"/>
    <x v="0"/>
    <x v="0"/>
    <x v="0"/>
    <x v="6"/>
    <x v="22"/>
    <x v="13"/>
    <x v="22"/>
    <x v="5"/>
    <x v="0"/>
  </r>
  <r>
    <x v="3"/>
    <x v="23"/>
    <x v="0"/>
    <x v="17"/>
    <x v="23"/>
    <x v="0"/>
    <x v="0"/>
    <x v="0"/>
    <x v="0"/>
    <x v="5"/>
    <x v="23"/>
    <x v="17"/>
    <x v="23"/>
    <x v="4"/>
    <x v="0"/>
  </r>
  <r>
    <x v="3"/>
    <x v="24"/>
    <x v="0"/>
    <x v="13"/>
    <x v="22"/>
    <x v="0"/>
    <x v="0"/>
    <x v="0"/>
    <x v="0"/>
    <x v="5"/>
    <x v="24"/>
    <x v="13"/>
    <x v="24"/>
    <x v="4"/>
    <x v="0"/>
  </r>
  <r>
    <x v="3"/>
    <x v="25"/>
    <x v="0"/>
    <x v="11"/>
    <x v="24"/>
    <x v="3"/>
    <x v="0"/>
    <x v="0"/>
    <x v="0"/>
    <x v="7"/>
    <x v="25"/>
    <x v="11"/>
    <x v="25"/>
    <x v="4"/>
    <x v="0"/>
  </r>
  <r>
    <x v="3"/>
    <x v="26"/>
    <x v="16"/>
    <x v="1"/>
    <x v="25"/>
    <x v="1"/>
    <x v="1"/>
    <x v="0"/>
    <x v="0"/>
    <x v="5"/>
    <x v="26"/>
    <x v="1"/>
    <x v="26"/>
    <x v="4"/>
    <x v="0"/>
  </r>
  <r>
    <x v="3"/>
    <x v="27"/>
    <x v="17"/>
    <x v="0"/>
    <x v="26"/>
    <x v="0"/>
    <x v="0"/>
    <x v="0"/>
    <x v="0"/>
    <x v="1"/>
    <x v="27"/>
    <x v="0"/>
    <x v="27"/>
    <x v="1"/>
    <x v="0"/>
  </r>
  <r>
    <x v="4"/>
    <x v="28"/>
    <x v="14"/>
    <x v="18"/>
    <x v="27"/>
    <x v="0"/>
    <x v="0"/>
    <x v="0"/>
    <x v="0"/>
    <x v="1"/>
    <x v="28"/>
    <x v="18"/>
    <x v="28"/>
    <x v="1"/>
    <x v="0"/>
  </r>
  <r>
    <x v="4"/>
    <x v="29"/>
    <x v="14"/>
    <x v="18"/>
    <x v="27"/>
    <x v="0"/>
    <x v="0"/>
    <x v="0"/>
    <x v="0"/>
    <x v="1"/>
    <x v="28"/>
    <x v="18"/>
    <x v="28"/>
    <x v="1"/>
    <x v="0"/>
  </r>
  <r>
    <x v="5"/>
    <x v="30"/>
    <x v="0"/>
    <x v="19"/>
    <x v="28"/>
    <x v="2"/>
    <x v="0"/>
    <x v="0"/>
    <x v="0"/>
    <x v="1"/>
    <x v="29"/>
    <x v="19"/>
    <x v="29"/>
    <x v="1"/>
    <x v="0"/>
  </r>
  <r>
    <x v="4"/>
    <x v="31"/>
    <x v="18"/>
    <x v="20"/>
    <x v="29"/>
    <x v="0"/>
    <x v="2"/>
    <x v="0"/>
    <x v="0"/>
    <x v="8"/>
    <x v="30"/>
    <x v="20"/>
    <x v="30"/>
    <x v="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8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39:E46" firstHeaderRow="0" firstDataRow="1" firstDataCol="1"/>
  <pivotFields count="15">
    <pivotField axis="axisRow" compact="0" showAll="0">
      <items count="7">
        <item x="0"/>
        <item x="1"/>
        <item x="2"/>
        <item x="3"/>
        <item x="4"/>
        <item x="5"/>
        <item t="default"/>
      </items>
    </pivotField>
    <pivotField compact="0" showAll="0"/>
    <pivotField compact="0" showAll="0"/>
    <pivotField compact="0" numFmtId="176" showAll="0"/>
    <pivotField compact="0" numFmtId="176" showAll="0"/>
    <pivotField compact="0" showAll="0"/>
    <pivotField compact="0" showAll="0"/>
    <pivotField compact="0" showAll="0"/>
    <pivotField compact="0" showAll="0"/>
    <pivotField compact="0" showAll="0"/>
    <pivotField compact="0" numFmtId="176" showAll="0"/>
    <pivotField compact="0" numFmtId="176" showAll="0"/>
    <pivotField dataField="1" compact="0" numFmtId="176" showAll="0">
      <items count="32">
        <item x="28"/>
        <item x="7"/>
        <item x="16"/>
        <item x="30"/>
        <item x="0"/>
        <item x="27"/>
        <item x="13"/>
        <item x="25"/>
        <item x="12"/>
        <item x="21"/>
        <item x="26"/>
        <item x="19"/>
        <item x="17"/>
        <item x="22"/>
        <item x="24"/>
        <item x="15"/>
        <item x="1"/>
        <item x="10"/>
        <item x="9"/>
        <item x="14"/>
        <item x="11"/>
        <item x="3"/>
        <item x="4"/>
        <item x="18"/>
        <item x="23"/>
        <item x="29"/>
        <item x="8"/>
        <item x="20"/>
        <item x="5"/>
        <item x="2"/>
        <item x="6"/>
        <item t="default"/>
      </items>
    </pivotField>
    <pivotField compact="0" showAll="0"/>
    <pivotField dataField="1" compact="0" showAll="0">
      <items count="2">
        <item x="0"/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工资合计" fld="12" baseField="0" baseItem="0"/>
    <dataField name="求和项:人数" fld="1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6"/>
  <sheetViews>
    <sheetView tabSelected="1" workbookViewId="0">
      <pane xSplit="4" ySplit="2" topLeftCell="E36" activePane="bottomRight" state="frozen"/>
      <selection/>
      <selection pane="topRight"/>
      <selection pane="bottomLeft"/>
      <selection pane="bottomRight" activeCell="C39" sqref="C39"/>
    </sheetView>
  </sheetViews>
  <sheetFormatPr defaultColWidth="9" defaultRowHeight="13.5"/>
  <cols>
    <col min="1" max="2" width="9" style="101"/>
    <col min="3" max="3" width="8.875" style="101"/>
    <col min="4" max="4" width="12" style="101" customWidth="1"/>
    <col min="5" max="5" width="11" style="101" customWidth="1"/>
    <col min="6" max="7" width="9" style="101"/>
    <col min="8" max="8" width="9" style="102"/>
    <col min="9" max="11" width="9" style="101"/>
    <col min="12" max="12" width="9.375" style="103"/>
    <col min="13" max="13" width="10.375" style="103"/>
    <col min="14" max="14" width="9" style="101"/>
    <col min="15" max="15" width="10.375" style="103"/>
    <col min="16" max="16" width="24.125" style="101" customWidth="1"/>
    <col min="17" max="17" width="12.625" style="1"/>
    <col min="18" max="16384" width="9" style="1"/>
  </cols>
  <sheetData>
    <row r="1" ht="14.25" spans="1:16">
      <c r="A1" s="2" t="s">
        <v>0</v>
      </c>
      <c r="B1" s="2"/>
      <c r="C1" s="3"/>
      <c r="D1" s="3"/>
      <c r="E1" s="3"/>
      <c r="F1" s="3"/>
      <c r="G1" s="3"/>
      <c r="H1" s="4"/>
      <c r="I1" s="3"/>
      <c r="J1" s="3"/>
      <c r="K1" s="3"/>
      <c r="L1" s="12"/>
      <c r="M1" s="12"/>
      <c r="N1" s="3"/>
      <c r="O1" s="12"/>
      <c r="P1" s="3"/>
    </row>
    <row r="2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3" t="s">
        <v>12</v>
      </c>
      <c r="M2" s="13" t="s">
        <v>13</v>
      </c>
      <c r="N2" s="5" t="s">
        <v>14</v>
      </c>
      <c r="O2" s="13" t="s">
        <v>15</v>
      </c>
      <c r="P2" s="5" t="s">
        <v>16</v>
      </c>
    </row>
    <row r="3" ht="14.25" spans="1:16">
      <c r="A3" s="6">
        <f>ROW()-2</f>
        <v>1</v>
      </c>
      <c r="B3" s="7"/>
      <c r="C3" s="8" t="s">
        <v>17</v>
      </c>
      <c r="D3" s="8" t="s">
        <v>18</v>
      </c>
      <c r="E3" s="9">
        <f>VLOOKUP(D3,[1]劳务费!$D$2:$E$51,2,0)</f>
        <v>0</v>
      </c>
      <c r="F3" s="10">
        <v>10</v>
      </c>
      <c r="G3" s="10">
        <v>113</v>
      </c>
      <c r="H3" s="10">
        <v>18</v>
      </c>
      <c r="I3" s="14"/>
      <c r="J3" s="14"/>
      <c r="K3" s="14"/>
      <c r="L3" s="10">
        <v>90</v>
      </c>
      <c r="M3" s="10">
        <f t="shared" ref="M3:M16" si="0">H3*(G3-I3-J3)+15*I3+H3*0.8*J3+K3-L3</f>
        <v>1944</v>
      </c>
      <c r="N3" s="10">
        <f t="shared" ref="N3:N16" si="1">F3*5</f>
        <v>50</v>
      </c>
      <c r="O3" s="10">
        <f t="shared" ref="O3:O16" si="2">M3+N3</f>
        <v>1994</v>
      </c>
      <c r="P3" s="8" t="s">
        <v>19</v>
      </c>
    </row>
    <row r="4" ht="14.25" spans="1:16">
      <c r="A4" s="6">
        <f>ROW()-2</f>
        <v>2</v>
      </c>
      <c r="B4" s="7"/>
      <c r="C4" s="8" t="s">
        <v>17</v>
      </c>
      <c r="D4" s="8" t="s">
        <v>20</v>
      </c>
      <c r="E4" s="9" t="str">
        <f>VLOOKUP(D4,[1]劳务费!$D$2:$E$51,2,0)</f>
        <v>2021-03-10</v>
      </c>
      <c r="F4" s="10">
        <v>15.5</v>
      </c>
      <c r="G4" s="10">
        <v>174</v>
      </c>
      <c r="H4" s="10">
        <v>18</v>
      </c>
      <c r="I4" s="14"/>
      <c r="J4" s="14"/>
      <c r="K4" s="14"/>
      <c r="L4" s="10"/>
      <c r="M4" s="10">
        <f t="shared" si="0"/>
        <v>3132</v>
      </c>
      <c r="N4" s="10">
        <f t="shared" si="1"/>
        <v>77.5</v>
      </c>
      <c r="O4" s="10">
        <f t="shared" si="2"/>
        <v>3209.5</v>
      </c>
      <c r="P4" s="8"/>
    </row>
    <row r="5" ht="14.25" spans="1:16">
      <c r="A5" s="6">
        <f>ROW()-2</f>
        <v>3</v>
      </c>
      <c r="B5" s="7"/>
      <c r="C5" s="8" t="s">
        <v>17</v>
      </c>
      <c r="D5" s="8" t="s">
        <v>21</v>
      </c>
      <c r="E5" s="9" t="str">
        <f>VLOOKUP(D5,[1]劳务费!$D$2:$E$51,2,0)</f>
        <v>2020-04-03</v>
      </c>
      <c r="F5" s="10">
        <v>25</v>
      </c>
      <c r="G5" s="10">
        <v>274</v>
      </c>
      <c r="H5" s="10">
        <v>18</v>
      </c>
      <c r="I5" s="15"/>
      <c r="J5" s="15"/>
      <c r="K5" s="15"/>
      <c r="L5" s="10"/>
      <c r="M5" s="10">
        <f t="shared" si="0"/>
        <v>4932</v>
      </c>
      <c r="N5" s="10">
        <f t="shared" si="1"/>
        <v>125</v>
      </c>
      <c r="O5" s="10">
        <f t="shared" si="2"/>
        <v>5057</v>
      </c>
      <c r="P5" s="8"/>
    </row>
    <row r="6" ht="14.25" spans="1:16">
      <c r="A6" s="6">
        <f>ROW()-2</f>
        <v>4</v>
      </c>
      <c r="B6" s="7"/>
      <c r="C6" s="8" t="s">
        <v>17</v>
      </c>
      <c r="D6" s="8" t="s">
        <v>22</v>
      </c>
      <c r="E6" s="9" t="str">
        <f>VLOOKUP(D6,[1]劳务费!$D$2:$E$51,2,0)</f>
        <v>2020-03-12</v>
      </c>
      <c r="F6" s="10">
        <v>16.5</v>
      </c>
      <c r="G6" s="10">
        <v>195.5</v>
      </c>
      <c r="H6" s="10">
        <v>18</v>
      </c>
      <c r="I6" s="15"/>
      <c r="J6" s="15"/>
      <c r="K6" s="15"/>
      <c r="L6" s="10"/>
      <c r="M6" s="10">
        <f t="shared" si="0"/>
        <v>3519</v>
      </c>
      <c r="N6" s="10">
        <f t="shared" si="1"/>
        <v>82.5</v>
      </c>
      <c r="O6" s="10">
        <f t="shared" si="2"/>
        <v>3601.5</v>
      </c>
      <c r="P6" s="8"/>
    </row>
    <row r="7" ht="14.25" spans="1:16">
      <c r="A7" s="6">
        <f>ROW()-2</f>
        <v>5</v>
      </c>
      <c r="B7" s="7"/>
      <c r="C7" s="8" t="s">
        <v>17</v>
      </c>
      <c r="D7" s="8" t="s">
        <v>23</v>
      </c>
      <c r="E7" s="9" t="str">
        <f>VLOOKUP(D7,[1]劳务费!$D$2:$E$51,2,0)</f>
        <v>2020-3-30</v>
      </c>
      <c r="F7" s="10">
        <v>18</v>
      </c>
      <c r="G7" s="10">
        <v>199</v>
      </c>
      <c r="H7" s="10">
        <v>18</v>
      </c>
      <c r="I7" s="16"/>
      <c r="J7" s="15"/>
      <c r="K7" s="15"/>
      <c r="L7" s="10"/>
      <c r="M7" s="10">
        <f t="shared" si="0"/>
        <v>3582</v>
      </c>
      <c r="N7" s="10">
        <f t="shared" si="1"/>
        <v>90</v>
      </c>
      <c r="O7" s="10">
        <f t="shared" si="2"/>
        <v>3672</v>
      </c>
      <c r="P7" s="8"/>
    </row>
    <row r="8" ht="14.25" spans="1:16">
      <c r="A8" s="6"/>
      <c r="B8" s="7"/>
      <c r="C8" s="8" t="s">
        <v>17</v>
      </c>
      <c r="D8" s="8" t="s">
        <v>24</v>
      </c>
      <c r="E8" s="9" t="str">
        <f>VLOOKUP(D8,[1]劳务费!$D$2:$E$51,2,0)</f>
        <v>2020-04-15</v>
      </c>
      <c r="F8" s="10">
        <v>24</v>
      </c>
      <c r="G8" s="10">
        <v>258.5</v>
      </c>
      <c r="H8" s="10">
        <v>18</v>
      </c>
      <c r="I8" s="16"/>
      <c r="J8" s="15"/>
      <c r="K8" s="15"/>
      <c r="L8" s="10"/>
      <c r="M8" s="10">
        <f t="shared" si="0"/>
        <v>4653</v>
      </c>
      <c r="N8" s="10">
        <f t="shared" si="1"/>
        <v>120</v>
      </c>
      <c r="O8" s="10">
        <f t="shared" si="2"/>
        <v>4773</v>
      </c>
      <c r="P8" s="8"/>
    </row>
    <row r="9" ht="14.25" spans="1:16">
      <c r="A9" s="6">
        <f>ROW()-2</f>
        <v>7</v>
      </c>
      <c r="B9" s="7"/>
      <c r="C9" s="8" t="s">
        <v>17</v>
      </c>
      <c r="D9" s="8" t="s">
        <v>25</v>
      </c>
      <c r="E9" s="9" t="str">
        <f>VLOOKUP(D9,[1]劳务费!$D$2:$E$51,2,0)</f>
        <v>2020-10-13</v>
      </c>
      <c r="F9" s="10">
        <v>25</v>
      </c>
      <c r="G9" s="10">
        <v>287.6</v>
      </c>
      <c r="H9" s="10">
        <v>18</v>
      </c>
      <c r="I9" s="16"/>
      <c r="J9" s="15"/>
      <c r="K9" s="15"/>
      <c r="L9" s="10"/>
      <c r="M9" s="10">
        <f t="shared" si="0"/>
        <v>5176.8</v>
      </c>
      <c r="N9" s="10">
        <f t="shared" si="1"/>
        <v>125</v>
      </c>
      <c r="O9" s="10">
        <f t="shared" si="2"/>
        <v>5301.8</v>
      </c>
      <c r="P9" s="8"/>
    </row>
    <row r="10" ht="14.25" spans="1:16">
      <c r="A10" s="6">
        <f t="shared" ref="A10:A16" si="3">ROW()-2</f>
        <v>8</v>
      </c>
      <c r="B10" s="7"/>
      <c r="C10" s="8" t="s">
        <v>17</v>
      </c>
      <c r="D10" s="8" t="s">
        <v>26</v>
      </c>
      <c r="E10" s="9" t="str">
        <f>VLOOKUP(D10,[1]劳务费!$D$2:$E$51,2,0)</f>
        <v>2021-04-11</v>
      </c>
      <c r="F10" s="10">
        <v>5</v>
      </c>
      <c r="G10" s="10">
        <v>51</v>
      </c>
      <c r="H10" s="10">
        <v>18</v>
      </c>
      <c r="I10" s="16"/>
      <c r="J10" s="15"/>
      <c r="K10" s="15"/>
      <c r="L10" s="10"/>
      <c r="M10" s="10">
        <f t="shared" si="0"/>
        <v>918</v>
      </c>
      <c r="N10" s="10">
        <f t="shared" si="1"/>
        <v>25</v>
      </c>
      <c r="O10" s="10">
        <f t="shared" si="2"/>
        <v>943</v>
      </c>
      <c r="P10" s="8"/>
    </row>
    <row r="11" s="1" customFormat="1" ht="14.25" spans="1:16">
      <c r="A11" s="6">
        <f t="shared" si="3"/>
        <v>9</v>
      </c>
      <c r="B11" s="7"/>
      <c r="C11" s="8" t="s">
        <v>17</v>
      </c>
      <c r="D11" s="8" t="s">
        <v>27</v>
      </c>
      <c r="E11" s="9" t="str">
        <f>VLOOKUP(D11,[1]劳务费!$D$2:$E$51,2,0)</f>
        <v>2021-4-23</v>
      </c>
      <c r="F11" s="10">
        <v>21</v>
      </c>
      <c r="G11" s="10">
        <v>235</v>
      </c>
      <c r="H11" s="10">
        <v>18</v>
      </c>
      <c r="I11" s="16"/>
      <c r="J11" s="15"/>
      <c r="K11" s="15"/>
      <c r="L11" s="10"/>
      <c r="M11" s="10">
        <f t="shared" si="0"/>
        <v>4230</v>
      </c>
      <c r="N11" s="10">
        <f t="shared" si="1"/>
        <v>105</v>
      </c>
      <c r="O11" s="10">
        <f t="shared" si="2"/>
        <v>4335</v>
      </c>
      <c r="P11" s="8"/>
    </row>
    <row r="12" ht="14.25" spans="1:16">
      <c r="A12" s="6">
        <f t="shared" si="3"/>
        <v>10</v>
      </c>
      <c r="B12" s="7"/>
      <c r="C12" s="8" t="s">
        <v>28</v>
      </c>
      <c r="D12" s="8" t="s">
        <v>29</v>
      </c>
      <c r="E12" s="9" t="str">
        <f>VLOOKUP(D12,[1]劳务费!$D$2:$E$51,2,0)</f>
        <v>2019-10-04</v>
      </c>
      <c r="F12" s="10">
        <v>19</v>
      </c>
      <c r="G12" s="10">
        <v>170</v>
      </c>
      <c r="H12" s="10">
        <v>18.5</v>
      </c>
      <c r="I12" s="16"/>
      <c r="J12" s="15"/>
      <c r="K12" s="15"/>
      <c r="L12" s="10"/>
      <c r="M12" s="10">
        <f t="shared" si="0"/>
        <v>3145</v>
      </c>
      <c r="N12" s="10">
        <f t="shared" si="1"/>
        <v>95</v>
      </c>
      <c r="O12" s="10">
        <f t="shared" si="2"/>
        <v>3240</v>
      </c>
      <c r="P12" s="8"/>
    </row>
    <row r="13" s="1" customFormat="1" ht="14.25" spans="1:16">
      <c r="A13" s="6">
        <f t="shared" si="3"/>
        <v>11</v>
      </c>
      <c r="B13" s="7"/>
      <c r="C13" s="8" t="s">
        <v>28</v>
      </c>
      <c r="D13" s="8" t="s">
        <v>30</v>
      </c>
      <c r="E13" s="9" t="str">
        <f>VLOOKUP(D13,[1]劳务费!$D$2:$E$51,2,0)</f>
        <v>2019-09-20</v>
      </c>
      <c r="F13" s="10">
        <v>19</v>
      </c>
      <c r="G13" s="10">
        <v>169.5</v>
      </c>
      <c r="H13" s="10">
        <v>18.5</v>
      </c>
      <c r="I13" s="16"/>
      <c r="J13" s="15"/>
      <c r="K13" s="15"/>
      <c r="L13" s="10"/>
      <c r="M13" s="10">
        <f t="shared" si="0"/>
        <v>3135.75</v>
      </c>
      <c r="N13" s="10">
        <f t="shared" si="1"/>
        <v>95</v>
      </c>
      <c r="O13" s="10">
        <f t="shared" si="2"/>
        <v>3230.75</v>
      </c>
      <c r="P13" s="8"/>
    </row>
    <row r="14" ht="14.25" spans="1:16">
      <c r="A14" s="6">
        <f t="shared" si="3"/>
        <v>12</v>
      </c>
      <c r="B14" s="7"/>
      <c r="C14" s="8" t="s">
        <v>31</v>
      </c>
      <c r="D14" s="8" t="s">
        <v>32</v>
      </c>
      <c r="E14" s="9">
        <f>VLOOKUP(D14,[1]劳务费!$D$2:$E$51,2,0)</f>
        <v>0</v>
      </c>
      <c r="F14" s="10">
        <v>17</v>
      </c>
      <c r="G14" s="10">
        <v>179</v>
      </c>
      <c r="H14" s="10">
        <v>18.5</v>
      </c>
      <c r="I14" s="16"/>
      <c r="J14" s="15"/>
      <c r="K14" s="15"/>
      <c r="L14" s="10"/>
      <c r="M14" s="10">
        <f t="shared" si="0"/>
        <v>3311.5</v>
      </c>
      <c r="N14" s="10">
        <f t="shared" si="1"/>
        <v>85</v>
      </c>
      <c r="O14" s="10">
        <f t="shared" si="2"/>
        <v>3396.5</v>
      </c>
      <c r="P14" s="8"/>
    </row>
    <row r="15" ht="14.25" spans="1:16">
      <c r="A15" s="6">
        <f t="shared" si="3"/>
        <v>13</v>
      </c>
      <c r="B15" s="7"/>
      <c r="C15" s="8" t="s">
        <v>31</v>
      </c>
      <c r="D15" s="8" t="s">
        <v>33</v>
      </c>
      <c r="E15" s="9" t="str">
        <f>VLOOKUP(D15,[1]劳务费!$D$2:$E$51,2,0)</f>
        <v>2021-05-08</v>
      </c>
      <c r="F15" s="10">
        <v>14</v>
      </c>
      <c r="G15" s="10">
        <v>144</v>
      </c>
      <c r="H15" s="10">
        <v>18.5</v>
      </c>
      <c r="I15" s="16"/>
      <c r="J15" s="15"/>
      <c r="K15" s="15"/>
      <c r="L15" s="10">
        <v>63.1488</v>
      </c>
      <c r="M15" s="10">
        <f t="shared" si="0"/>
        <v>2600.8512</v>
      </c>
      <c r="N15" s="10">
        <f t="shared" si="1"/>
        <v>70</v>
      </c>
      <c r="O15" s="10">
        <f t="shared" si="2"/>
        <v>2670.8512</v>
      </c>
      <c r="P15" s="8" t="s">
        <v>34</v>
      </c>
    </row>
    <row r="16" s="1" customFormat="1" ht="14.25" spans="1:16">
      <c r="A16" s="6">
        <f t="shared" ref="A16:A28" si="4">ROW()-2</f>
        <v>14</v>
      </c>
      <c r="B16" s="7"/>
      <c r="C16" s="8" t="s">
        <v>31</v>
      </c>
      <c r="D16" s="8" t="s">
        <v>35</v>
      </c>
      <c r="E16" s="9" t="str">
        <f>VLOOKUP(D16,[1]劳务费!$D$2:$E$51,2,0)</f>
        <v>2021-4-26</v>
      </c>
      <c r="F16" s="10">
        <v>12</v>
      </c>
      <c r="G16" s="10">
        <v>121.5</v>
      </c>
      <c r="H16" s="10">
        <v>18.5</v>
      </c>
      <c r="I16" s="16"/>
      <c r="J16" s="15"/>
      <c r="K16" s="15"/>
      <c r="L16" s="10">
        <v>30.1785</v>
      </c>
      <c r="M16" s="10">
        <f t="shared" ref="M16:M51" si="5">H16*(G16-I16-J16)+15*I16+H16*0.8*J16+K16-L16</f>
        <v>2217.5715</v>
      </c>
      <c r="N16" s="10">
        <f t="shared" ref="N16:N34" si="6">F16*5</f>
        <v>60</v>
      </c>
      <c r="O16" s="10">
        <f t="shared" ref="O16:O34" si="7">M16+N16</f>
        <v>2277.5715</v>
      </c>
      <c r="P16" s="8" t="s">
        <v>34</v>
      </c>
    </row>
    <row r="17" s="1" customFormat="1" ht="14.25" spans="1:16">
      <c r="A17" s="6">
        <f t="shared" si="4"/>
        <v>15</v>
      </c>
      <c r="B17" s="7"/>
      <c r="C17" s="8" t="s">
        <v>31</v>
      </c>
      <c r="D17" s="8" t="s">
        <v>36</v>
      </c>
      <c r="E17" s="9">
        <f>VLOOKUP(D17,[1]劳务费!$D$2:$E$51,2,0)</f>
        <v>0</v>
      </c>
      <c r="F17" s="10">
        <v>22.5</v>
      </c>
      <c r="G17" s="10">
        <v>171.5</v>
      </c>
      <c r="H17" s="10">
        <v>18.5</v>
      </c>
      <c r="I17" s="15"/>
      <c r="J17" s="15"/>
      <c r="K17" s="15"/>
      <c r="L17" s="10"/>
      <c r="M17" s="10">
        <f t="shared" si="5"/>
        <v>3172.75</v>
      </c>
      <c r="N17" s="10">
        <f t="shared" si="6"/>
        <v>112.5</v>
      </c>
      <c r="O17" s="10">
        <f t="shared" si="7"/>
        <v>3285.25</v>
      </c>
      <c r="P17" s="8"/>
    </row>
    <row r="18" s="1" customFormat="1" ht="14.25" spans="1:16">
      <c r="A18" s="6">
        <f t="shared" si="4"/>
        <v>16</v>
      </c>
      <c r="B18" s="7"/>
      <c r="C18" s="8" t="s">
        <v>37</v>
      </c>
      <c r="D18" s="8" t="s">
        <v>38</v>
      </c>
      <c r="E18" s="9" t="str">
        <f>VLOOKUP(D18,[1]劳务费!$D$2:$E$51,2,0)</f>
        <v>2021-4-20</v>
      </c>
      <c r="F18" s="10">
        <v>16</v>
      </c>
      <c r="G18" s="10">
        <v>162</v>
      </c>
      <c r="H18" s="10">
        <v>18</v>
      </c>
      <c r="I18" s="15"/>
      <c r="J18" s="15"/>
      <c r="K18" s="15"/>
      <c r="L18" s="10"/>
      <c r="M18" s="10">
        <f t="shared" si="5"/>
        <v>2916</v>
      </c>
      <c r="N18" s="10">
        <f t="shared" si="6"/>
        <v>80</v>
      </c>
      <c r="O18" s="10">
        <f t="shared" si="7"/>
        <v>2996</v>
      </c>
      <c r="P18" s="8"/>
    </row>
    <row r="19" ht="14.25" spans="1:16">
      <c r="A19" s="6">
        <f t="shared" si="4"/>
        <v>17</v>
      </c>
      <c r="B19" s="7"/>
      <c r="C19" s="8" t="s">
        <v>37</v>
      </c>
      <c r="D19" s="8" t="s">
        <v>39</v>
      </c>
      <c r="E19" s="9" t="str">
        <f>VLOOKUP(D19,[1]劳务费!$D$2:$E$51,2,0)</f>
        <v>2021-4-20</v>
      </c>
      <c r="F19" s="10">
        <v>5</v>
      </c>
      <c r="G19" s="10">
        <v>52.5</v>
      </c>
      <c r="H19" s="10">
        <v>18</v>
      </c>
      <c r="I19" s="15"/>
      <c r="J19" s="15"/>
      <c r="K19" s="15"/>
      <c r="L19" s="10"/>
      <c r="M19" s="10">
        <f t="shared" si="5"/>
        <v>945</v>
      </c>
      <c r="N19" s="10">
        <f t="shared" si="6"/>
        <v>25</v>
      </c>
      <c r="O19" s="10">
        <f t="shared" si="7"/>
        <v>970</v>
      </c>
      <c r="P19" s="8"/>
    </row>
    <row r="20" s="1" customFormat="1" ht="14.25" spans="1:16">
      <c r="A20" s="6">
        <f t="shared" si="4"/>
        <v>18</v>
      </c>
      <c r="B20" s="7"/>
      <c r="C20" s="8" t="s">
        <v>37</v>
      </c>
      <c r="D20" s="8" t="s">
        <v>40</v>
      </c>
      <c r="E20" s="9" t="str">
        <f>VLOOKUP(D20,[1]劳务费!$D$2:$E$51,2,0)</f>
        <v>2021-4-20</v>
      </c>
      <c r="F20" s="10">
        <v>15</v>
      </c>
      <c r="G20" s="10">
        <v>153</v>
      </c>
      <c r="H20" s="10">
        <v>18</v>
      </c>
      <c r="I20" s="15"/>
      <c r="J20" s="15"/>
      <c r="K20" s="15"/>
      <c r="L20" s="10"/>
      <c r="M20" s="10">
        <f t="shared" si="5"/>
        <v>2754</v>
      </c>
      <c r="N20" s="10">
        <f t="shared" si="6"/>
        <v>75</v>
      </c>
      <c r="O20" s="10">
        <f t="shared" si="7"/>
        <v>2829</v>
      </c>
      <c r="P20" s="8"/>
    </row>
    <row r="21" s="1" customFormat="1" ht="14.25" spans="1:16">
      <c r="A21" s="6">
        <f t="shared" si="4"/>
        <v>19</v>
      </c>
      <c r="B21" s="7"/>
      <c r="C21" s="8" t="s">
        <v>37</v>
      </c>
      <c r="D21" s="8" t="s">
        <v>41</v>
      </c>
      <c r="E21" s="9" t="str">
        <f>VLOOKUP(D21,[1]劳务费!$D$2:$E$51,2,0)</f>
        <v>2021-4-14</v>
      </c>
      <c r="F21" s="10">
        <v>21</v>
      </c>
      <c r="G21" s="10">
        <v>214</v>
      </c>
      <c r="H21" s="10">
        <v>18</v>
      </c>
      <c r="I21" s="15"/>
      <c r="J21" s="15"/>
      <c r="K21" s="15"/>
      <c r="L21" s="10">
        <v>-100</v>
      </c>
      <c r="M21" s="10">
        <f t="shared" si="5"/>
        <v>3952</v>
      </c>
      <c r="N21" s="10">
        <f t="shared" si="6"/>
        <v>105</v>
      </c>
      <c r="O21" s="10">
        <f t="shared" si="7"/>
        <v>4057</v>
      </c>
      <c r="P21" s="8" t="s">
        <v>42</v>
      </c>
    </row>
    <row r="22" ht="14.25" spans="1:16">
      <c r="A22" s="6">
        <f t="shared" si="4"/>
        <v>20</v>
      </c>
      <c r="B22" s="7"/>
      <c r="C22" s="8" t="s">
        <v>37</v>
      </c>
      <c r="D22" s="8" t="s">
        <v>43</v>
      </c>
      <c r="E22" s="9" t="str">
        <f>VLOOKUP(D22,[1]劳务费!$D$2:$E$51,2,0)</f>
        <v>2021-05-06</v>
      </c>
      <c r="F22" s="10">
        <v>15</v>
      </c>
      <c r="G22" s="10">
        <v>151.5</v>
      </c>
      <c r="H22" s="10">
        <v>18</v>
      </c>
      <c r="I22" s="15"/>
      <c r="J22" s="15"/>
      <c r="K22" s="15"/>
      <c r="L22" s="10"/>
      <c r="M22" s="10">
        <f t="shared" si="5"/>
        <v>2727</v>
      </c>
      <c r="N22" s="10">
        <f t="shared" si="6"/>
        <v>75</v>
      </c>
      <c r="O22" s="10">
        <f t="shared" si="7"/>
        <v>2802</v>
      </c>
      <c r="P22" s="8"/>
    </row>
    <row r="23" ht="14.25" spans="1:16">
      <c r="A23" s="6">
        <f t="shared" si="4"/>
        <v>21</v>
      </c>
      <c r="B23" s="7"/>
      <c r="C23" s="8" t="s">
        <v>37</v>
      </c>
      <c r="D23" s="8" t="s">
        <v>44</v>
      </c>
      <c r="E23" s="9">
        <f>VLOOKUP(D23,[1]劳务费!$D$2:$E$51,2,0)</f>
        <v>0</v>
      </c>
      <c r="F23" s="10">
        <v>23</v>
      </c>
      <c r="G23" s="10">
        <v>237</v>
      </c>
      <c r="H23" s="10">
        <v>19.5</v>
      </c>
      <c r="I23" s="15"/>
      <c r="J23" s="15"/>
      <c r="K23" s="15"/>
      <c r="L23" s="10">
        <v>2</v>
      </c>
      <c r="M23" s="10">
        <f t="shared" si="5"/>
        <v>4619.5</v>
      </c>
      <c r="N23" s="10">
        <f t="shared" si="6"/>
        <v>115</v>
      </c>
      <c r="O23" s="10">
        <f t="shared" si="7"/>
        <v>4734.5</v>
      </c>
      <c r="P23" s="8" t="s">
        <v>45</v>
      </c>
    </row>
    <row r="24" ht="14.25" spans="1:16">
      <c r="A24" s="6">
        <f t="shared" si="4"/>
        <v>22</v>
      </c>
      <c r="B24" s="7"/>
      <c r="C24" s="8" t="s">
        <v>37</v>
      </c>
      <c r="D24" s="8" t="s">
        <v>46</v>
      </c>
      <c r="E24" s="9">
        <f>VLOOKUP(D24,[1]劳务费!$D$2:$E$51,2,0)</f>
        <v>0</v>
      </c>
      <c r="F24" s="10">
        <v>14.5</v>
      </c>
      <c r="G24" s="10">
        <v>146</v>
      </c>
      <c r="H24" s="10">
        <v>18</v>
      </c>
      <c r="I24" s="15"/>
      <c r="J24" s="15"/>
      <c r="K24" s="15"/>
      <c r="L24" s="10"/>
      <c r="M24" s="10">
        <f t="shared" si="5"/>
        <v>2628</v>
      </c>
      <c r="N24" s="10">
        <f t="shared" si="6"/>
        <v>72.5</v>
      </c>
      <c r="O24" s="10">
        <f t="shared" si="7"/>
        <v>2700.5</v>
      </c>
      <c r="P24" s="8"/>
    </row>
    <row r="25" ht="14.25" spans="1:16">
      <c r="A25" s="6">
        <f t="shared" si="4"/>
        <v>23</v>
      </c>
      <c r="B25" s="7"/>
      <c r="C25" s="8" t="s">
        <v>37</v>
      </c>
      <c r="D25" s="8" t="s">
        <v>47</v>
      </c>
      <c r="E25" s="9">
        <f>VLOOKUP(D25,[1]劳务费!$D$2:$E$51,2,0)</f>
        <v>0</v>
      </c>
      <c r="F25" s="10">
        <v>16</v>
      </c>
      <c r="G25" s="10">
        <v>161.5</v>
      </c>
      <c r="H25" s="10">
        <v>18</v>
      </c>
      <c r="I25" s="15"/>
      <c r="J25" s="15"/>
      <c r="K25" s="15"/>
      <c r="L25" s="10">
        <v>20</v>
      </c>
      <c r="M25" s="10">
        <f t="shared" si="5"/>
        <v>2887</v>
      </c>
      <c r="N25" s="10">
        <f t="shared" si="6"/>
        <v>80</v>
      </c>
      <c r="O25" s="10">
        <f t="shared" si="7"/>
        <v>2967</v>
      </c>
      <c r="P25" s="8" t="s">
        <v>48</v>
      </c>
    </row>
    <row r="26" ht="14.25" spans="1:16">
      <c r="A26" s="6">
        <f t="shared" si="4"/>
        <v>24</v>
      </c>
      <c r="B26" s="7"/>
      <c r="C26" s="8" t="s">
        <v>37</v>
      </c>
      <c r="D26" s="8" t="s">
        <v>49</v>
      </c>
      <c r="E26" s="9">
        <v>0</v>
      </c>
      <c r="F26" s="10">
        <v>22</v>
      </c>
      <c r="G26" s="10">
        <v>224.5</v>
      </c>
      <c r="H26" s="10">
        <v>18</v>
      </c>
      <c r="I26" s="15"/>
      <c r="J26" s="15"/>
      <c r="K26" s="15"/>
      <c r="L26" s="10">
        <v>2</v>
      </c>
      <c r="M26" s="10">
        <f t="shared" si="5"/>
        <v>4039</v>
      </c>
      <c r="N26" s="10">
        <f t="shared" si="6"/>
        <v>110</v>
      </c>
      <c r="O26" s="10">
        <f t="shared" si="7"/>
        <v>4149</v>
      </c>
      <c r="P26" s="8" t="s">
        <v>45</v>
      </c>
    </row>
    <row r="27" ht="14.25" spans="1:16">
      <c r="A27" s="6"/>
      <c r="B27" s="7"/>
      <c r="C27" s="8" t="s">
        <v>37</v>
      </c>
      <c r="D27" s="8" t="s">
        <v>50</v>
      </c>
      <c r="E27" s="9">
        <f>VLOOKUP(D27,[1]劳务费!$D$2:$E$51,2,0)</f>
        <v>0</v>
      </c>
      <c r="F27" s="10">
        <v>16</v>
      </c>
      <c r="G27" s="10">
        <v>161.5</v>
      </c>
      <c r="H27" s="10">
        <v>18</v>
      </c>
      <c r="I27" s="15"/>
      <c r="J27" s="15"/>
      <c r="K27" s="15"/>
      <c r="L27" s="10">
        <v>2</v>
      </c>
      <c r="M27" s="10">
        <f t="shared" si="5"/>
        <v>2905</v>
      </c>
      <c r="N27" s="10">
        <f t="shared" si="6"/>
        <v>80</v>
      </c>
      <c r="O27" s="10">
        <f t="shared" si="7"/>
        <v>2985</v>
      </c>
      <c r="P27" s="8" t="s">
        <v>45</v>
      </c>
    </row>
    <row r="28" ht="14.25" spans="1:16">
      <c r="A28" s="6">
        <f t="shared" ref="A28:A37" si="8">ROW()-2</f>
        <v>26</v>
      </c>
      <c r="B28" s="7"/>
      <c r="C28" s="8" t="s">
        <v>37</v>
      </c>
      <c r="D28" s="8" t="s">
        <v>51</v>
      </c>
      <c r="E28" s="9">
        <f>VLOOKUP(D28,[1]劳务费!$D$2:$E$51,2,0)</f>
        <v>0</v>
      </c>
      <c r="F28" s="10">
        <v>12</v>
      </c>
      <c r="G28" s="10">
        <v>126</v>
      </c>
      <c r="H28" s="10">
        <v>19</v>
      </c>
      <c r="I28" s="15"/>
      <c r="J28" s="15"/>
      <c r="K28" s="15"/>
      <c r="L28" s="10">
        <v>1</v>
      </c>
      <c r="M28" s="10">
        <f t="shared" si="5"/>
        <v>2393</v>
      </c>
      <c r="N28" s="10">
        <f t="shared" si="6"/>
        <v>60</v>
      </c>
      <c r="O28" s="10">
        <f t="shared" si="7"/>
        <v>2453</v>
      </c>
      <c r="P28" s="8" t="s">
        <v>45</v>
      </c>
    </row>
    <row r="29" ht="14.25" spans="1:16">
      <c r="A29" s="6">
        <f t="shared" si="8"/>
        <v>27</v>
      </c>
      <c r="B29" s="7"/>
      <c r="C29" s="8" t="s">
        <v>37</v>
      </c>
      <c r="D29" s="8" t="s">
        <v>52</v>
      </c>
      <c r="E29" s="9" t="str">
        <f>VLOOKUP(D29,[1]劳务费!$D$2:$E$51,2,0)</f>
        <v>2021-05-26</v>
      </c>
      <c r="F29" s="10">
        <v>15.5</v>
      </c>
      <c r="G29" s="10">
        <v>159.5</v>
      </c>
      <c r="H29" s="10">
        <v>18.5</v>
      </c>
      <c r="I29" s="15">
        <v>78.5</v>
      </c>
      <c r="J29" s="15"/>
      <c r="K29" s="15"/>
      <c r="L29" s="10">
        <v>2</v>
      </c>
      <c r="M29" s="10">
        <f t="shared" si="5"/>
        <v>2674</v>
      </c>
      <c r="N29" s="10">
        <f t="shared" si="6"/>
        <v>77.5</v>
      </c>
      <c r="O29" s="10">
        <f t="shared" si="7"/>
        <v>2751.5</v>
      </c>
      <c r="P29" s="8" t="s">
        <v>45</v>
      </c>
    </row>
    <row r="30" ht="14.25" spans="1:16">
      <c r="A30" s="6">
        <f t="shared" si="8"/>
        <v>28</v>
      </c>
      <c r="B30" s="7"/>
      <c r="C30" s="8" t="s">
        <v>37</v>
      </c>
      <c r="D30" s="8" t="s">
        <v>53</v>
      </c>
      <c r="E30" s="9" t="str">
        <f>VLOOKUP(D30,[1]劳务费!$D$2:$E$51,2,0)</f>
        <v>2020-10-29</v>
      </c>
      <c r="F30" s="10">
        <v>10</v>
      </c>
      <c r="G30" s="10">
        <v>116</v>
      </c>
      <c r="H30" s="10">
        <v>18</v>
      </c>
      <c r="I30" s="15"/>
      <c r="J30" s="15"/>
      <c r="K30" s="15"/>
      <c r="L30" s="10"/>
      <c r="M30" s="10">
        <f t="shared" si="5"/>
        <v>2088</v>
      </c>
      <c r="N30" s="10">
        <f t="shared" si="6"/>
        <v>50</v>
      </c>
      <c r="O30" s="10">
        <f t="shared" si="7"/>
        <v>2138</v>
      </c>
      <c r="P30" s="8"/>
    </row>
    <row r="31" ht="14.25" spans="1:16">
      <c r="A31" s="6">
        <f t="shared" si="8"/>
        <v>29</v>
      </c>
      <c r="B31" s="7"/>
      <c r="C31" s="8" t="s">
        <v>54</v>
      </c>
      <c r="D31" s="8" t="s">
        <v>55</v>
      </c>
      <c r="E31" s="9" t="str">
        <f>VLOOKUP(D31,[1]劳务费!$D$2:$E$51,2,0)</f>
        <v>2021-4-14</v>
      </c>
      <c r="F31" s="10">
        <v>4</v>
      </c>
      <c r="G31" s="10">
        <v>42</v>
      </c>
      <c r="H31" s="10">
        <v>18</v>
      </c>
      <c r="I31" s="15"/>
      <c r="J31" s="15"/>
      <c r="K31" s="15"/>
      <c r="L31" s="10"/>
      <c r="M31" s="10">
        <f t="shared" si="5"/>
        <v>756</v>
      </c>
      <c r="N31" s="10">
        <f t="shared" si="6"/>
        <v>20</v>
      </c>
      <c r="O31" s="10">
        <f t="shared" si="7"/>
        <v>776</v>
      </c>
      <c r="P31" s="8"/>
    </row>
    <row r="32" ht="14.25" spans="1:16">
      <c r="A32" s="6">
        <f t="shared" si="8"/>
        <v>30</v>
      </c>
      <c r="B32" s="7"/>
      <c r="C32" s="8" t="s">
        <v>54</v>
      </c>
      <c r="D32" s="8" t="s">
        <v>56</v>
      </c>
      <c r="E32" s="9" t="str">
        <f>VLOOKUP(D32,[1]劳务费!$D$2:$E$51,2,0)</f>
        <v>2021-4-14</v>
      </c>
      <c r="F32" s="10">
        <v>4</v>
      </c>
      <c r="G32" s="10">
        <v>42</v>
      </c>
      <c r="H32" s="10">
        <v>18</v>
      </c>
      <c r="I32" s="15"/>
      <c r="J32" s="15"/>
      <c r="K32" s="15"/>
      <c r="L32" s="10"/>
      <c r="M32" s="10">
        <f t="shared" si="5"/>
        <v>756</v>
      </c>
      <c r="N32" s="10">
        <f t="shared" si="6"/>
        <v>20</v>
      </c>
      <c r="O32" s="10">
        <f t="shared" si="7"/>
        <v>776</v>
      </c>
      <c r="P32" s="8"/>
    </row>
    <row r="33" ht="14.25" spans="1:16">
      <c r="A33" s="6">
        <f t="shared" si="8"/>
        <v>31</v>
      </c>
      <c r="B33" s="7"/>
      <c r="C33" s="8" t="s">
        <v>57</v>
      </c>
      <c r="D33" s="8" t="s">
        <v>58</v>
      </c>
      <c r="E33" s="9">
        <f>VLOOKUP(D33,[1]劳务费!$D$2:$E$51,2,0)</f>
        <v>0</v>
      </c>
      <c r="F33" s="10">
        <v>20</v>
      </c>
      <c r="G33" s="10">
        <v>212</v>
      </c>
      <c r="H33" s="10">
        <v>19.5</v>
      </c>
      <c r="I33" s="15"/>
      <c r="J33" s="15"/>
      <c r="K33" s="15"/>
      <c r="L33" s="10"/>
      <c r="M33" s="10">
        <f t="shared" si="5"/>
        <v>4134</v>
      </c>
      <c r="N33" s="10">
        <f t="shared" si="6"/>
        <v>100</v>
      </c>
      <c r="O33" s="10">
        <f t="shared" si="7"/>
        <v>4234</v>
      </c>
      <c r="P33" s="8"/>
    </row>
    <row r="34" ht="14.25" spans="1:16">
      <c r="A34" s="6">
        <f t="shared" si="8"/>
        <v>32</v>
      </c>
      <c r="B34" s="7"/>
      <c r="C34" s="11" t="s">
        <v>54</v>
      </c>
      <c r="D34" s="8" t="s">
        <v>59</v>
      </c>
      <c r="E34" s="9" t="s">
        <v>60</v>
      </c>
      <c r="F34" s="10">
        <v>8</v>
      </c>
      <c r="G34" s="10">
        <f>10.5*8</f>
        <v>84</v>
      </c>
      <c r="H34" s="9">
        <v>18</v>
      </c>
      <c r="I34" s="17">
        <v>84</v>
      </c>
      <c r="J34" s="17"/>
      <c r="K34" s="17"/>
      <c r="L34" s="18">
        <v>252</v>
      </c>
      <c r="M34" s="10">
        <f t="shared" si="5"/>
        <v>1008</v>
      </c>
      <c r="N34" s="10">
        <f t="shared" si="6"/>
        <v>40</v>
      </c>
      <c r="O34" s="10">
        <f t="shared" si="7"/>
        <v>1048</v>
      </c>
      <c r="P34" s="8" t="s">
        <v>61</v>
      </c>
    </row>
    <row r="35" spans="1:16">
      <c r="A35" s="6"/>
      <c r="B35" s="7"/>
      <c r="C35" s="104" t="s">
        <v>62</v>
      </c>
      <c r="D35" s="105"/>
      <c r="E35" s="106"/>
      <c r="F35" s="6"/>
      <c r="G35" s="6"/>
      <c r="H35" s="107"/>
      <c r="I35" s="6"/>
      <c r="J35" s="6"/>
      <c r="K35" s="6"/>
      <c r="L35" s="6"/>
      <c r="M35" s="15"/>
      <c r="N35" s="15"/>
      <c r="O35" s="15">
        <v>3632</v>
      </c>
      <c r="P35" s="65"/>
    </row>
    <row r="36" ht="14.25" spans="1:16">
      <c r="A36" s="6">
        <f>ROW()-3</f>
        <v>33</v>
      </c>
      <c r="B36" s="108" t="s">
        <v>63</v>
      </c>
      <c r="C36" s="8" t="s">
        <v>64</v>
      </c>
      <c r="D36" s="8" t="s">
        <v>65</v>
      </c>
      <c r="E36" s="8">
        <v>43476</v>
      </c>
      <c r="F36" s="8">
        <v>25.5</v>
      </c>
      <c r="G36" s="8">
        <v>254.5</v>
      </c>
      <c r="H36" s="8"/>
      <c r="I36" s="8">
        <v>0</v>
      </c>
      <c r="J36" s="8">
        <v>8.5</v>
      </c>
      <c r="K36" s="8">
        <v>1166</v>
      </c>
      <c r="L36" s="8">
        <v>0</v>
      </c>
      <c r="M36" s="8">
        <v>5716.4</v>
      </c>
      <c r="N36" s="8">
        <v>127.5</v>
      </c>
      <c r="O36" s="8">
        <v>5843.9</v>
      </c>
      <c r="P36" s="8" t="s">
        <v>66</v>
      </c>
    </row>
    <row r="37" ht="14.25" spans="1:16">
      <c r="A37" s="6">
        <f t="shared" ref="A37:A51" si="9">ROW()-3</f>
        <v>34</v>
      </c>
      <c r="B37" s="109"/>
      <c r="C37" s="8" t="s">
        <v>64</v>
      </c>
      <c r="D37" s="8" t="s">
        <v>67</v>
      </c>
      <c r="E37" s="8">
        <v>43615</v>
      </c>
      <c r="F37" s="8">
        <v>25</v>
      </c>
      <c r="G37" s="8">
        <v>247</v>
      </c>
      <c r="H37" s="8"/>
      <c r="I37" s="8">
        <v>0</v>
      </c>
      <c r="J37" s="8">
        <v>8.5</v>
      </c>
      <c r="K37" s="8">
        <v>0</v>
      </c>
      <c r="L37" s="8">
        <v>0</v>
      </c>
      <c r="M37" s="8">
        <v>4415.4</v>
      </c>
      <c r="N37" s="8">
        <v>125</v>
      </c>
      <c r="O37" s="8">
        <v>4540.4</v>
      </c>
      <c r="P37" s="8" t="s">
        <v>10</v>
      </c>
    </row>
    <row r="38" ht="14.25" spans="1:16">
      <c r="A38" s="6">
        <f t="shared" si="9"/>
        <v>35</v>
      </c>
      <c r="B38" s="109"/>
      <c r="C38" s="8" t="s">
        <v>64</v>
      </c>
      <c r="D38" s="8" t="s">
        <v>68</v>
      </c>
      <c r="E38" s="8">
        <v>44072</v>
      </c>
      <c r="F38" s="8">
        <v>21.5</v>
      </c>
      <c r="G38" s="8">
        <v>250.5</v>
      </c>
      <c r="H38" s="8"/>
      <c r="I38" s="8">
        <v>0</v>
      </c>
      <c r="J38" s="8">
        <v>8</v>
      </c>
      <c r="K38" s="8">
        <v>0</v>
      </c>
      <c r="L38" s="8">
        <v>0</v>
      </c>
      <c r="M38" s="8">
        <v>4480.2</v>
      </c>
      <c r="N38" s="8">
        <v>107.5</v>
      </c>
      <c r="O38" s="8">
        <v>4587.7</v>
      </c>
      <c r="P38" s="8" t="s">
        <v>10</v>
      </c>
    </row>
    <row r="39" ht="14.25" spans="1:16">
      <c r="A39" s="6">
        <f t="shared" si="9"/>
        <v>36</v>
      </c>
      <c r="B39" s="109"/>
      <c r="C39" s="8" t="s">
        <v>64</v>
      </c>
      <c r="D39" s="8" t="s">
        <v>69</v>
      </c>
      <c r="E39" s="8">
        <v>44187</v>
      </c>
      <c r="F39" s="8">
        <v>26.5</v>
      </c>
      <c r="G39" s="8">
        <v>236.5</v>
      </c>
      <c r="H39" s="8"/>
      <c r="I39" s="8">
        <v>0</v>
      </c>
      <c r="J39" s="8">
        <v>8.5</v>
      </c>
      <c r="K39" s="8">
        <v>0</v>
      </c>
      <c r="L39" s="8">
        <v>0</v>
      </c>
      <c r="M39" s="8">
        <v>4226.4</v>
      </c>
      <c r="N39" s="8">
        <v>132.5</v>
      </c>
      <c r="O39" s="8">
        <v>4358.9</v>
      </c>
      <c r="P39" s="8" t="s">
        <v>10</v>
      </c>
    </row>
    <row r="40" ht="14.25" spans="1:16">
      <c r="A40" s="6">
        <f t="shared" si="9"/>
        <v>37</v>
      </c>
      <c r="B40" s="109"/>
      <c r="C40" s="8" t="s">
        <v>64</v>
      </c>
      <c r="D40" s="8" t="s">
        <v>70</v>
      </c>
      <c r="E40" s="8">
        <v>44200</v>
      </c>
      <c r="F40" s="8">
        <v>26</v>
      </c>
      <c r="G40" s="8">
        <v>236.5</v>
      </c>
      <c r="H40" s="8"/>
      <c r="I40" s="8">
        <v>0</v>
      </c>
      <c r="J40" s="8">
        <v>8</v>
      </c>
      <c r="K40" s="8">
        <v>0</v>
      </c>
      <c r="L40" s="8">
        <v>0</v>
      </c>
      <c r="M40" s="8">
        <v>4228.2</v>
      </c>
      <c r="N40" s="8">
        <v>130</v>
      </c>
      <c r="O40" s="8">
        <v>4358.2</v>
      </c>
      <c r="P40" s="8" t="s">
        <v>10</v>
      </c>
    </row>
    <row r="41" ht="14.25" spans="1:16">
      <c r="A41" s="6">
        <f t="shared" si="9"/>
        <v>38</v>
      </c>
      <c r="B41" s="109"/>
      <c r="C41" s="8" t="s">
        <v>64</v>
      </c>
      <c r="D41" s="8" t="s">
        <v>71</v>
      </c>
      <c r="E41" s="8">
        <v>44255</v>
      </c>
      <c r="F41" s="8">
        <v>21</v>
      </c>
      <c r="G41" s="8">
        <v>243</v>
      </c>
      <c r="H41" s="8"/>
      <c r="I41" s="8">
        <v>0</v>
      </c>
      <c r="J41" s="8">
        <v>4</v>
      </c>
      <c r="K41" s="8">
        <v>-120</v>
      </c>
      <c r="L41" s="8">
        <v>0</v>
      </c>
      <c r="M41" s="8">
        <v>4239.6</v>
      </c>
      <c r="N41" s="8">
        <v>105</v>
      </c>
      <c r="O41" s="8">
        <v>4344.6</v>
      </c>
      <c r="P41" s="8" t="s">
        <v>72</v>
      </c>
    </row>
    <row r="42" ht="14.25" spans="1:16">
      <c r="A42" s="6">
        <f t="shared" si="9"/>
        <v>39</v>
      </c>
      <c r="B42" s="109"/>
      <c r="C42" s="8" t="s">
        <v>64</v>
      </c>
      <c r="D42" s="8" t="s">
        <v>73</v>
      </c>
      <c r="E42" s="8">
        <v>44250</v>
      </c>
      <c r="F42" s="8">
        <v>19</v>
      </c>
      <c r="G42" s="8">
        <v>215</v>
      </c>
      <c r="H42" s="8"/>
      <c r="I42" s="8">
        <v>0</v>
      </c>
      <c r="J42" s="8">
        <v>8</v>
      </c>
      <c r="K42" s="8">
        <v>500</v>
      </c>
      <c r="L42" s="8">
        <v>0</v>
      </c>
      <c r="M42" s="8">
        <v>4341.2</v>
      </c>
      <c r="N42" s="8">
        <v>95</v>
      </c>
      <c r="O42" s="8">
        <v>4436.2</v>
      </c>
      <c r="P42" s="8" t="s">
        <v>10</v>
      </c>
    </row>
    <row r="43" ht="14.25" spans="1:16">
      <c r="A43" s="6">
        <f t="shared" si="9"/>
        <v>40</v>
      </c>
      <c r="B43" s="109"/>
      <c r="C43" s="8" t="s">
        <v>74</v>
      </c>
      <c r="D43" s="8" t="s">
        <v>75</v>
      </c>
      <c r="E43" s="8">
        <v>43716</v>
      </c>
      <c r="F43" s="8">
        <v>26</v>
      </c>
      <c r="G43" s="8">
        <v>290.5</v>
      </c>
      <c r="H43" s="8"/>
      <c r="I43" s="8">
        <v>0</v>
      </c>
      <c r="J43" s="8">
        <v>0</v>
      </c>
      <c r="K43" s="8">
        <v>100</v>
      </c>
      <c r="L43" s="8">
        <v>0</v>
      </c>
      <c r="M43" s="8">
        <v>5329</v>
      </c>
      <c r="N43" s="8">
        <v>130</v>
      </c>
      <c r="O43" s="8">
        <v>5459</v>
      </c>
      <c r="P43" s="8" t="s">
        <v>76</v>
      </c>
    </row>
    <row r="44" ht="14.25" spans="1:16">
      <c r="A44" s="6">
        <f t="shared" si="9"/>
        <v>41</v>
      </c>
      <c r="B44" s="109"/>
      <c r="C44" s="8" t="s">
        <v>74</v>
      </c>
      <c r="D44" s="8" t="s">
        <v>77</v>
      </c>
      <c r="E44" s="8">
        <v>44302</v>
      </c>
      <c r="F44" s="8">
        <v>23</v>
      </c>
      <c r="G44" s="8">
        <v>258</v>
      </c>
      <c r="H44" s="8"/>
      <c r="I44" s="8">
        <v>0</v>
      </c>
      <c r="J44" s="8">
        <v>0</v>
      </c>
      <c r="K44" s="8">
        <v>-70</v>
      </c>
      <c r="L44" s="8">
        <v>0</v>
      </c>
      <c r="M44" s="8">
        <v>4574</v>
      </c>
      <c r="N44" s="8">
        <v>115</v>
      </c>
      <c r="O44" s="8">
        <v>4689</v>
      </c>
      <c r="P44" s="8" t="s">
        <v>78</v>
      </c>
    </row>
    <row r="45" ht="14.25" spans="1:16">
      <c r="A45" s="6">
        <f t="shared" si="9"/>
        <v>42</v>
      </c>
      <c r="B45" s="109"/>
      <c r="C45" s="8" t="s">
        <v>74</v>
      </c>
      <c r="D45" s="8" t="s">
        <v>79</v>
      </c>
      <c r="E45" s="8">
        <v>44329</v>
      </c>
      <c r="F45" s="8">
        <v>26</v>
      </c>
      <c r="G45" s="8">
        <v>286.5</v>
      </c>
      <c r="H45" s="8"/>
      <c r="I45" s="8">
        <v>0</v>
      </c>
      <c r="J45" s="8">
        <v>0</v>
      </c>
      <c r="K45" s="8">
        <v>0</v>
      </c>
      <c r="L45" s="8">
        <v>0</v>
      </c>
      <c r="M45" s="8">
        <v>5157</v>
      </c>
      <c r="N45" s="8">
        <v>130</v>
      </c>
      <c r="O45" s="8">
        <v>5287</v>
      </c>
      <c r="P45" s="8"/>
    </row>
    <row r="46" ht="14.25" spans="1:16">
      <c r="A46" s="6">
        <f t="shared" si="9"/>
        <v>43</v>
      </c>
      <c r="B46" s="109"/>
      <c r="C46" s="8"/>
      <c r="D46" s="110"/>
      <c r="E46" s="111"/>
      <c r="F46" s="5"/>
      <c r="G46" s="15"/>
      <c r="H46" s="107"/>
      <c r="I46" s="123"/>
      <c r="J46" s="123"/>
      <c r="K46" s="6"/>
      <c r="L46" s="123"/>
      <c r="M46" s="15"/>
      <c r="N46" s="15"/>
      <c r="O46" s="15"/>
      <c r="P46" s="65"/>
    </row>
    <row r="47" ht="14.25" spans="1:16">
      <c r="A47" s="6">
        <f t="shared" si="9"/>
        <v>44</v>
      </c>
      <c r="B47" s="109"/>
      <c r="C47" s="8"/>
      <c r="D47" s="110"/>
      <c r="E47" s="111"/>
      <c r="F47" s="5"/>
      <c r="G47" s="15"/>
      <c r="H47" s="107"/>
      <c r="I47" s="65"/>
      <c r="J47" s="123"/>
      <c r="K47" s="6"/>
      <c r="L47" s="123"/>
      <c r="M47" s="15"/>
      <c r="N47" s="15"/>
      <c r="O47" s="15"/>
      <c r="P47" s="124"/>
    </row>
    <row r="48" ht="14.25" spans="1:16">
      <c r="A48" s="6">
        <f t="shared" si="9"/>
        <v>45</v>
      </c>
      <c r="B48" s="109"/>
      <c r="C48" s="8"/>
      <c r="D48" s="110"/>
      <c r="E48" s="111"/>
      <c r="F48" s="5"/>
      <c r="G48" s="15"/>
      <c r="H48" s="107"/>
      <c r="I48" s="65"/>
      <c r="J48" s="123"/>
      <c r="K48" s="6"/>
      <c r="L48" s="123"/>
      <c r="M48" s="15"/>
      <c r="N48" s="15"/>
      <c r="O48" s="15"/>
      <c r="P48" s="65"/>
    </row>
    <row r="49" ht="14.25" spans="1:16">
      <c r="A49" s="6">
        <f t="shared" si="9"/>
        <v>46</v>
      </c>
      <c r="B49" s="109"/>
      <c r="C49" s="8"/>
      <c r="D49" s="110"/>
      <c r="E49" s="111"/>
      <c r="F49" s="5"/>
      <c r="G49" s="15"/>
      <c r="H49" s="107"/>
      <c r="I49" s="65"/>
      <c r="J49" s="123"/>
      <c r="K49" s="6"/>
      <c r="L49" s="123"/>
      <c r="M49" s="15"/>
      <c r="N49" s="15"/>
      <c r="O49" s="15"/>
      <c r="P49" s="65"/>
    </row>
    <row r="50" ht="14.25" spans="1:16">
      <c r="A50" s="6">
        <f t="shared" si="9"/>
        <v>47</v>
      </c>
      <c r="B50" s="109"/>
      <c r="C50" s="8"/>
      <c r="D50" s="110"/>
      <c r="E50" s="111"/>
      <c r="F50" s="5"/>
      <c r="G50" s="15"/>
      <c r="H50" s="107"/>
      <c r="I50" s="65"/>
      <c r="J50" s="123"/>
      <c r="K50" s="6"/>
      <c r="L50" s="123"/>
      <c r="M50" s="15"/>
      <c r="N50" s="15"/>
      <c r="O50" s="15"/>
      <c r="P50" s="124"/>
    </row>
    <row r="51" ht="14.25" spans="1:16">
      <c r="A51" s="6">
        <f t="shared" si="9"/>
        <v>48</v>
      </c>
      <c r="B51" s="109"/>
      <c r="C51" s="8"/>
      <c r="D51" s="110"/>
      <c r="E51" s="111"/>
      <c r="F51" s="5"/>
      <c r="G51" s="15"/>
      <c r="H51" s="107"/>
      <c r="I51" s="65"/>
      <c r="J51" s="123"/>
      <c r="K51" s="6"/>
      <c r="L51" s="123"/>
      <c r="M51" s="15"/>
      <c r="N51" s="15"/>
      <c r="O51" s="15"/>
      <c r="P51" s="124"/>
    </row>
    <row r="52" s="100" customFormat="1" ht="18" customHeight="1" spans="1:16">
      <c r="A52" s="112" t="s">
        <v>80</v>
      </c>
      <c r="B52" s="113"/>
      <c r="C52" s="113"/>
      <c r="D52" s="114"/>
      <c r="E52" s="6"/>
      <c r="F52" s="6">
        <f>SUM(F3:F51)</f>
        <v>740</v>
      </c>
      <c r="G52" s="6">
        <f t="shared" ref="G52:O52" si="10">SUM(G3:G51)</f>
        <v>7706.1</v>
      </c>
      <c r="H52" s="115">
        <f t="shared" si="10"/>
        <v>583.5</v>
      </c>
      <c r="I52" s="6">
        <f t="shared" si="10"/>
        <v>162.5</v>
      </c>
      <c r="J52" s="6">
        <f t="shared" si="10"/>
        <v>53.5</v>
      </c>
      <c r="K52" s="6">
        <f t="shared" si="10"/>
        <v>1576</v>
      </c>
      <c r="L52" s="125">
        <f t="shared" si="10"/>
        <v>364.3273</v>
      </c>
      <c r="M52" s="125">
        <f t="shared" si="10"/>
        <v>140559.1227</v>
      </c>
      <c r="N52" s="6">
        <f t="shared" si="10"/>
        <v>3700</v>
      </c>
      <c r="O52" s="125">
        <f t="shared" si="10"/>
        <v>147891.1227</v>
      </c>
      <c r="P52" s="6"/>
    </row>
    <row r="53" s="100" customFormat="1" ht="18" customHeight="1" spans="1:16">
      <c r="A53" s="112" t="s">
        <v>81</v>
      </c>
      <c r="B53" s="113"/>
      <c r="C53" s="113"/>
      <c r="D53" s="114"/>
      <c r="E53" s="116">
        <f>O52*1.06</f>
        <v>156764.590062</v>
      </c>
      <c r="F53" s="117"/>
      <c r="G53" s="117"/>
      <c r="H53" s="118"/>
      <c r="I53" s="117"/>
      <c r="J53" s="117"/>
      <c r="K53" s="117"/>
      <c r="L53" s="117"/>
      <c r="M53" s="117"/>
      <c r="N53" s="117"/>
      <c r="O53" s="117"/>
      <c r="P53" s="126"/>
    </row>
    <row r="54" s="1" customFormat="1" ht="35.1" customHeight="1" spans="1:16">
      <c r="A54" s="119" t="s">
        <v>82</v>
      </c>
      <c r="B54" s="120"/>
      <c r="C54" s="121"/>
      <c r="D54" s="121"/>
      <c r="E54" s="121"/>
      <c r="F54" s="121"/>
      <c r="G54" s="121"/>
      <c r="H54" s="122"/>
      <c r="I54" s="121"/>
      <c r="J54" s="121"/>
      <c r="K54" s="121"/>
      <c r="L54" s="121"/>
      <c r="M54" s="127"/>
      <c r="N54" s="121"/>
      <c r="O54" s="127"/>
      <c r="P54" s="121"/>
    </row>
    <row r="59" spans="3:5">
      <c r="C59" s="1"/>
      <c r="D59" s="1"/>
      <c r="E59" s="1"/>
    </row>
    <row r="60" spans="3:5">
      <c r="C60" s="1"/>
      <c r="D60" s="1"/>
      <c r="E60" s="1"/>
    </row>
    <row r="61" spans="3:5">
      <c r="C61" s="1"/>
      <c r="D61" s="1"/>
      <c r="E61" s="1"/>
    </row>
    <row r="62" spans="3:5">
      <c r="C62" s="1"/>
      <c r="D62" s="1"/>
      <c r="E62" s="1"/>
    </row>
    <row r="63" spans="3:5">
      <c r="C63" s="1"/>
      <c r="D63" s="1"/>
      <c r="E63" s="1"/>
    </row>
    <row r="64" spans="3:5">
      <c r="C64" s="1"/>
      <c r="D64" s="1"/>
      <c r="E64" s="1"/>
    </row>
    <row r="65" spans="3:5">
      <c r="C65" s="1"/>
      <c r="D65" s="1"/>
      <c r="E65" s="1"/>
    </row>
    <row r="66" spans="3:5">
      <c r="C66" s="1"/>
      <c r="D66" s="1"/>
      <c r="E66" s="1"/>
    </row>
    <row r="67" spans="3:5">
      <c r="C67" s="1"/>
      <c r="D67" s="1"/>
      <c r="E67" s="1"/>
    </row>
    <row r="68" spans="3:5">
      <c r="C68" s="1"/>
      <c r="D68" s="1"/>
      <c r="E68" s="1"/>
    </row>
    <row r="69" spans="3:5">
      <c r="C69" s="1"/>
      <c r="D69" s="1"/>
      <c r="E69" s="1"/>
    </row>
    <row r="70" spans="3:5">
      <c r="C70" s="1"/>
      <c r="D70" s="1"/>
      <c r="E70" s="1"/>
    </row>
    <row r="71" spans="3:5">
      <c r="C71" s="1"/>
      <c r="D71" s="1"/>
      <c r="E71" s="1"/>
    </row>
    <row r="72" spans="3:5">
      <c r="C72" s="1"/>
      <c r="D72" s="1"/>
      <c r="E72" s="1"/>
    </row>
    <row r="73" spans="3:5">
      <c r="C73" s="1"/>
      <c r="D73" s="1"/>
      <c r="E73" s="1"/>
    </row>
    <row r="74" spans="3:5">
      <c r="C74" s="1"/>
      <c r="D74" s="1"/>
      <c r="E74" s="1"/>
    </row>
    <row r="75" spans="3:5">
      <c r="C75" s="1"/>
      <c r="D75" s="1"/>
      <c r="E75" s="1"/>
    </row>
    <row r="76" spans="3:5">
      <c r="C76" s="1"/>
      <c r="D76" s="1"/>
      <c r="E76" s="1"/>
    </row>
  </sheetData>
  <mergeCells count="8">
    <mergeCell ref="A1:P1"/>
    <mergeCell ref="C35:E35"/>
    <mergeCell ref="A52:D52"/>
    <mergeCell ref="A53:D53"/>
    <mergeCell ref="E53:P53"/>
    <mergeCell ref="A54:P54"/>
    <mergeCell ref="B3:B35"/>
    <mergeCell ref="B36:B51"/>
  </mergeCells>
  <conditionalFormatting sqref="D1:D2 D46:D1048576 D35">
    <cfRule type="duplicateValues" dxfId="0" priority="9"/>
    <cfRule type="duplicateValues" dxfId="0" priority="12"/>
  </conditionalFormatting>
  <pageMargins left="0.629861111111111" right="0.432638888888889" top="0.472222222222222" bottom="1.33819444444444" header="0.5" footer="0.5"/>
  <pageSetup paperSize="9" scale="69" orientation="portrait"/>
  <headerFooter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workbookViewId="0">
      <pane ySplit="2" topLeftCell="A3" activePane="bottomLeft" state="frozen"/>
      <selection/>
      <selection pane="bottomLeft" activeCell="O3" sqref="O3:O47"/>
    </sheetView>
  </sheetViews>
  <sheetFormatPr defaultColWidth="9" defaultRowHeight="20.1" customHeight="1"/>
  <cols>
    <col min="1" max="1" width="5.625" style="72" customWidth="1"/>
    <col min="2" max="2" width="11.75" style="72" customWidth="1"/>
    <col min="3" max="3" width="7.875" style="72" hidden="1" customWidth="1"/>
    <col min="4" max="4" width="9" style="72"/>
    <col min="5" max="6" width="8.75" style="72" customWidth="1"/>
    <col min="7" max="7" width="10.875" style="72" customWidth="1"/>
    <col min="8" max="8" width="8.75" style="72" customWidth="1"/>
    <col min="9" max="9" width="6.5" style="72" customWidth="1"/>
    <col min="10" max="10" width="9" style="72" customWidth="1"/>
    <col min="11" max="11" width="9.25" style="72" customWidth="1"/>
    <col min="12" max="12" width="10.625" style="72" customWidth="1"/>
    <col min="13" max="13" width="9.75" style="72" customWidth="1"/>
    <col min="14" max="14" width="20" style="73" customWidth="1"/>
    <col min="15" max="15" width="8.875" style="72" customWidth="1"/>
    <col min="16" max="16" width="11.375" style="72" hidden="1" customWidth="1"/>
    <col min="17" max="17" width="13.375" style="72" hidden="1" customWidth="1"/>
    <col min="18" max="18" width="12.75" style="72" hidden="1" customWidth="1"/>
    <col min="19" max="19" width="9" style="72" hidden="1" customWidth="1"/>
    <col min="20" max="20" width="12.625" style="72" hidden="1" customWidth="1"/>
    <col min="21" max="21" width="13.75" style="72" customWidth="1"/>
    <col min="22" max="16384" width="9" style="72"/>
  </cols>
  <sheetData>
    <row r="1" customHeight="1" spans="1:15">
      <c r="A1" s="43" t="s">
        <v>83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88"/>
      <c r="O1" s="43"/>
    </row>
    <row r="2" ht="15" customHeight="1" spans="1:20">
      <c r="A2" s="74" t="s">
        <v>1</v>
      </c>
      <c r="B2" s="74" t="s">
        <v>3</v>
      </c>
      <c r="C2" s="74" t="s">
        <v>84</v>
      </c>
      <c r="D2" s="74" t="s">
        <v>4</v>
      </c>
      <c r="E2" s="74" t="s">
        <v>6</v>
      </c>
      <c r="F2" s="74" t="s">
        <v>7</v>
      </c>
      <c r="G2" s="74" t="s">
        <v>9</v>
      </c>
      <c r="H2" s="74" t="s">
        <v>10</v>
      </c>
      <c r="I2" s="74" t="s">
        <v>11</v>
      </c>
      <c r="J2" s="74" t="s">
        <v>12</v>
      </c>
      <c r="K2" s="74" t="s">
        <v>13</v>
      </c>
      <c r="L2" s="74" t="s">
        <v>14</v>
      </c>
      <c r="M2" s="74" t="s">
        <v>15</v>
      </c>
      <c r="N2" s="89" t="s">
        <v>16</v>
      </c>
      <c r="O2" s="27" t="s">
        <v>85</v>
      </c>
      <c r="P2" s="90" t="s">
        <v>3</v>
      </c>
      <c r="Q2" s="27" t="s">
        <v>86</v>
      </c>
      <c r="R2" s="27" t="s">
        <v>86</v>
      </c>
      <c r="S2" s="27" t="s">
        <v>86</v>
      </c>
      <c r="T2" s="27" t="s">
        <v>80</v>
      </c>
    </row>
    <row r="3" customHeight="1" spans="1:21">
      <c r="A3" s="74">
        <f>ROW()-2</f>
        <v>1</v>
      </c>
      <c r="B3" s="74" t="s">
        <v>87</v>
      </c>
      <c r="C3" s="74"/>
      <c r="D3" s="74" t="s">
        <v>88</v>
      </c>
      <c r="E3" s="74"/>
      <c r="F3" s="74"/>
      <c r="G3" s="74"/>
      <c r="H3" s="74"/>
      <c r="I3" s="74"/>
      <c r="J3" s="74"/>
      <c r="K3" s="74">
        <f>(F3-G3-H3)*18+G3*15+H3*18*0.8+I3-J3</f>
        <v>0</v>
      </c>
      <c r="L3" s="91">
        <f t="shared" ref="L3:L23" si="0">E3*5</f>
        <v>0</v>
      </c>
      <c r="M3" s="74">
        <f t="shared" ref="M3:M23" si="1">ROUND((K3+L3),2)</f>
        <v>0</v>
      </c>
      <c r="N3" s="92"/>
      <c r="O3" s="93"/>
      <c r="U3" s="72" t="s">
        <v>89</v>
      </c>
    </row>
    <row r="4" customHeight="1" spans="1:21">
      <c r="A4" s="74">
        <f>ROW()-2</f>
        <v>2</v>
      </c>
      <c r="B4" s="74" t="s">
        <v>87</v>
      </c>
      <c r="C4" s="74"/>
      <c r="D4" s="74" t="s">
        <v>90</v>
      </c>
      <c r="E4" s="74"/>
      <c r="F4" s="74"/>
      <c r="G4" s="74"/>
      <c r="H4" s="74"/>
      <c r="I4" s="74"/>
      <c r="J4" s="74"/>
      <c r="K4" s="74">
        <f t="shared" ref="K4:K24" si="2">(F4-G4-H4)*18+G4*15+H4*18*0.8+I4-J4</f>
        <v>0</v>
      </c>
      <c r="L4" s="91">
        <f t="shared" si="0"/>
        <v>0</v>
      </c>
      <c r="M4" s="74">
        <f t="shared" si="1"/>
        <v>0</v>
      </c>
      <c r="N4" s="92"/>
      <c r="O4" s="93"/>
      <c r="U4" s="72" t="s">
        <v>91</v>
      </c>
    </row>
    <row r="5" customHeight="1" spans="1:21">
      <c r="A5" s="74">
        <f>ROW()-2</f>
        <v>3</v>
      </c>
      <c r="B5" s="75" t="s">
        <v>87</v>
      </c>
      <c r="C5" s="74"/>
      <c r="D5" s="74" t="s">
        <v>92</v>
      </c>
      <c r="E5" s="74"/>
      <c r="F5" s="74"/>
      <c r="G5" s="74"/>
      <c r="H5" s="74"/>
      <c r="I5" s="74"/>
      <c r="J5" s="74"/>
      <c r="K5" s="74">
        <f t="shared" si="2"/>
        <v>0</v>
      </c>
      <c r="L5" s="91">
        <f t="shared" si="0"/>
        <v>0</v>
      </c>
      <c r="M5" s="74">
        <f t="shared" si="1"/>
        <v>0</v>
      </c>
      <c r="N5" s="92"/>
      <c r="O5" s="93"/>
      <c r="U5" s="72" t="e">
        <v>#N/A</v>
      </c>
    </row>
    <row r="6" customHeight="1" spans="1:21">
      <c r="A6" s="74">
        <f>ROW()-2</f>
        <v>4</v>
      </c>
      <c r="B6" s="74" t="s">
        <v>87</v>
      </c>
      <c r="C6" s="74"/>
      <c r="D6" s="74" t="s">
        <v>93</v>
      </c>
      <c r="E6" s="74"/>
      <c r="F6" s="74"/>
      <c r="G6" s="74"/>
      <c r="H6" s="74"/>
      <c r="I6" s="74"/>
      <c r="J6" s="74"/>
      <c r="K6" s="74">
        <f t="shared" si="2"/>
        <v>0</v>
      </c>
      <c r="L6" s="91">
        <f t="shared" si="0"/>
        <v>0</v>
      </c>
      <c r="M6" s="74">
        <f t="shared" si="1"/>
        <v>0</v>
      </c>
      <c r="N6" s="92"/>
      <c r="O6" s="93"/>
      <c r="U6" s="72" t="e">
        <v>#N/A</v>
      </c>
    </row>
    <row r="7" customHeight="1" spans="1:21">
      <c r="A7" s="74">
        <f>ROW()-2</f>
        <v>5</v>
      </c>
      <c r="B7" s="75" t="s">
        <v>87</v>
      </c>
      <c r="C7" s="74"/>
      <c r="D7" s="74" t="s">
        <v>94</v>
      </c>
      <c r="E7" s="74"/>
      <c r="F7" s="74"/>
      <c r="G7" s="74"/>
      <c r="H7" s="74"/>
      <c r="I7" s="74"/>
      <c r="J7" s="74"/>
      <c r="K7" s="74">
        <f t="shared" si="2"/>
        <v>0</v>
      </c>
      <c r="L7" s="91">
        <f t="shared" si="0"/>
        <v>0</v>
      </c>
      <c r="M7" s="74">
        <f t="shared" si="1"/>
        <v>0</v>
      </c>
      <c r="N7" s="92"/>
      <c r="O7" s="93"/>
      <c r="U7" s="72" t="e">
        <v>#N/A</v>
      </c>
    </row>
    <row r="8" customHeight="1" spans="1:21">
      <c r="A8" s="74">
        <f t="shared" ref="A8:A21" si="3">ROW()-2</f>
        <v>6</v>
      </c>
      <c r="B8" s="74" t="s">
        <v>87</v>
      </c>
      <c r="C8" s="74"/>
      <c r="D8" s="74" t="s">
        <v>95</v>
      </c>
      <c r="E8" s="74"/>
      <c r="F8" s="74"/>
      <c r="G8" s="74"/>
      <c r="H8" s="74"/>
      <c r="I8" s="74"/>
      <c r="J8" s="74"/>
      <c r="K8" s="74">
        <f t="shared" si="2"/>
        <v>0</v>
      </c>
      <c r="L8" s="91">
        <f t="shared" si="0"/>
        <v>0</v>
      </c>
      <c r="M8" s="74">
        <f t="shared" si="1"/>
        <v>0</v>
      </c>
      <c r="N8" s="92"/>
      <c r="O8" s="93"/>
      <c r="U8" s="72" t="e">
        <v>#N/A</v>
      </c>
    </row>
    <row r="9" customHeight="1" spans="1:21">
      <c r="A9" s="74">
        <f t="shared" si="3"/>
        <v>7</v>
      </c>
      <c r="B9" s="75" t="s">
        <v>87</v>
      </c>
      <c r="C9" s="74"/>
      <c r="D9" s="74" t="s">
        <v>96</v>
      </c>
      <c r="E9" s="74"/>
      <c r="F9" s="74"/>
      <c r="G9" s="74"/>
      <c r="H9" s="74"/>
      <c r="I9" s="74"/>
      <c r="J9" s="74"/>
      <c r="K9" s="74">
        <f t="shared" si="2"/>
        <v>0</v>
      </c>
      <c r="L9" s="91">
        <f t="shared" si="0"/>
        <v>0</v>
      </c>
      <c r="M9" s="74">
        <f t="shared" si="1"/>
        <v>0</v>
      </c>
      <c r="N9" s="92"/>
      <c r="O9" s="93"/>
      <c r="U9" s="72" t="e">
        <v>#N/A</v>
      </c>
    </row>
    <row r="10" customHeight="1" spans="1:21">
      <c r="A10" s="74">
        <f t="shared" si="3"/>
        <v>8</v>
      </c>
      <c r="B10" s="74" t="s">
        <v>87</v>
      </c>
      <c r="C10" s="74"/>
      <c r="D10" s="74" t="s">
        <v>97</v>
      </c>
      <c r="E10" s="74"/>
      <c r="F10" s="74"/>
      <c r="G10" s="74"/>
      <c r="H10" s="74"/>
      <c r="I10" s="74"/>
      <c r="J10" s="74"/>
      <c r="K10" s="74">
        <f t="shared" si="2"/>
        <v>0</v>
      </c>
      <c r="L10" s="91">
        <f t="shared" si="0"/>
        <v>0</v>
      </c>
      <c r="M10" s="74">
        <f t="shared" si="1"/>
        <v>0</v>
      </c>
      <c r="N10" s="92"/>
      <c r="O10" s="93"/>
      <c r="U10" s="72" t="e">
        <v>#N/A</v>
      </c>
    </row>
    <row r="11" customHeight="1" spans="1:21">
      <c r="A11" s="74">
        <f t="shared" si="3"/>
        <v>9</v>
      </c>
      <c r="B11" s="76" t="s">
        <v>87</v>
      </c>
      <c r="C11" s="77"/>
      <c r="D11" s="77" t="s">
        <v>98</v>
      </c>
      <c r="E11" s="77"/>
      <c r="F11" s="77"/>
      <c r="G11" s="77"/>
      <c r="H11" s="77"/>
      <c r="I11" s="77"/>
      <c r="J11" s="77"/>
      <c r="K11" s="77">
        <f t="shared" si="2"/>
        <v>0</v>
      </c>
      <c r="L11" s="94">
        <f t="shared" si="0"/>
        <v>0</v>
      </c>
      <c r="M11" s="77">
        <f t="shared" si="1"/>
        <v>0</v>
      </c>
      <c r="N11" s="95"/>
      <c r="O11" s="93"/>
      <c r="U11" s="72" t="s">
        <v>99</v>
      </c>
    </row>
    <row r="12" customHeight="1" spans="1:21">
      <c r="A12" s="74">
        <f t="shared" si="3"/>
        <v>10</v>
      </c>
      <c r="B12" s="74" t="s">
        <v>100</v>
      </c>
      <c r="C12" s="74"/>
      <c r="D12" s="74" t="s">
        <v>101</v>
      </c>
      <c r="E12" s="74"/>
      <c r="F12" s="74"/>
      <c r="G12" s="74"/>
      <c r="H12" s="74"/>
      <c r="I12" s="74"/>
      <c r="J12" s="74"/>
      <c r="K12" s="74">
        <f t="shared" si="2"/>
        <v>0</v>
      </c>
      <c r="L12" s="91">
        <f t="shared" si="0"/>
        <v>0</v>
      </c>
      <c r="M12" s="74">
        <f t="shared" si="1"/>
        <v>0</v>
      </c>
      <c r="N12" s="92"/>
      <c r="O12" s="93"/>
      <c r="U12" s="72" t="s">
        <v>102</v>
      </c>
    </row>
    <row r="13" customHeight="1" spans="1:21">
      <c r="A13" s="74">
        <f t="shared" si="3"/>
        <v>11</v>
      </c>
      <c r="B13" s="78" t="s">
        <v>100</v>
      </c>
      <c r="C13" s="74"/>
      <c r="D13" s="74" t="s">
        <v>103</v>
      </c>
      <c r="E13" s="74"/>
      <c r="F13" s="74"/>
      <c r="G13" s="74"/>
      <c r="H13" s="74"/>
      <c r="I13" s="74"/>
      <c r="J13" s="74"/>
      <c r="K13" s="74">
        <f t="shared" si="2"/>
        <v>0</v>
      </c>
      <c r="L13" s="91">
        <f t="shared" si="0"/>
        <v>0</v>
      </c>
      <c r="M13" s="74">
        <f t="shared" si="1"/>
        <v>0</v>
      </c>
      <c r="N13" s="92"/>
      <c r="O13" s="93"/>
      <c r="U13" s="72" t="e">
        <v>#N/A</v>
      </c>
    </row>
    <row r="14" customHeight="1" spans="1:21">
      <c r="A14" s="74">
        <f t="shared" si="3"/>
        <v>12</v>
      </c>
      <c r="B14" s="78" t="s">
        <v>100</v>
      </c>
      <c r="C14" s="74"/>
      <c r="D14" s="74" t="s">
        <v>53</v>
      </c>
      <c r="E14" s="74"/>
      <c r="F14" s="74"/>
      <c r="G14" s="74"/>
      <c r="H14" s="74"/>
      <c r="I14" s="74"/>
      <c r="J14" s="74"/>
      <c r="K14" s="74">
        <f t="shared" si="2"/>
        <v>0</v>
      </c>
      <c r="L14" s="91">
        <f t="shared" si="0"/>
        <v>0</v>
      </c>
      <c r="M14" s="74">
        <f t="shared" si="1"/>
        <v>0</v>
      </c>
      <c r="N14" s="92"/>
      <c r="O14" s="93"/>
      <c r="U14" s="72">
        <v>0</v>
      </c>
    </row>
    <row r="15" customHeight="1" spans="1:21">
      <c r="A15" s="74">
        <f t="shared" si="3"/>
        <v>13</v>
      </c>
      <c r="B15" s="78" t="s">
        <v>100</v>
      </c>
      <c r="C15" s="74"/>
      <c r="D15" s="74" t="s">
        <v>104</v>
      </c>
      <c r="E15" s="74"/>
      <c r="F15" s="74"/>
      <c r="G15" s="74"/>
      <c r="H15" s="74"/>
      <c r="I15" s="74"/>
      <c r="J15" s="74"/>
      <c r="K15" s="74">
        <f t="shared" si="2"/>
        <v>0</v>
      </c>
      <c r="L15" s="91">
        <f t="shared" si="0"/>
        <v>0</v>
      </c>
      <c r="M15" s="74">
        <f t="shared" si="1"/>
        <v>0</v>
      </c>
      <c r="N15" s="92"/>
      <c r="O15" s="93"/>
      <c r="U15" s="72" t="e">
        <v>#N/A</v>
      </c>
    </row>
    <row r="16" customHeight="1" spans="1:21">
      <c r="A16" s="74">
        <f t="shared" si="3"/>
        <v>14</v>
      </c>
      <c r="B16" s="79" t="s">
        <v>105</v>
      </c>
      <c r="C16" s="74" t="s">
        <v>106</v>
      </c>
      <c r="D16" s="74" t="s">
        <v>107</v>
      </c>
      <c r="E16" s="74"/>
      <c r="F16" s="74"/>
      <c r="G16" s="74"/>
      <c r="H16" s="74"/>
      <c r="I16" s="74"/>
      <c r="J16" s="74"/>
      <c r="K16" s="74">
        <f t="shared" si="2"/>
        <v>0</v>
      </c>
      <c r="L16" s="91">
        <f t="shared" si="0"/>
        <v>0</v>
      </c>
      <c r="M16" s="74">
        <f t="shared" si="1"/>
        <v>0</v>
      </c>
      <c r="N16" s="92"/>
      <c r="O16" s="93"/>
      <c r="U16" s="72" t="e">
        <v>#N/A</v>
      </c>
    </row>
    <row r="17" customHeight="1" spans="1:21">
      <c r="A17" s="74">
        <f t="shared" si="3"/>
        <v>15</v>
      </c>
      <c r="B17" s="79" t="s">
        <v>105</v>
      </c>
      <c r="C17" s="74"/>
      <c r="D17" s="74" t="s">
        <v>108</v>
      </c>
      <c r="E17" s="74"/>
      <c r="F17" s="74"/>
      <c r="G17" s="74"/>
      <c r="H17" s="74"/>
      <c r="I17" s="74"/>
      <c r="J17" s="74"/>
      <c r="K17" s="74">
        <f t="shared" si="2"/>
        <v>0</v>
      </c>
      <c r="L17" s="91">
        <f t="shared" si="0"/>
        <v>0</v>
      </c>
      <c r="M17" s="74">
        <f t="shared" si="1"/>
        <v>0</v>
      </c>
      <c r="N17" s="92"/>
      <c r="O17" s="93"/>
      <c r="U17" s="99">
        <v>44151</v>
      </c>
    </row>
    <row r="18" customHeight="1" spans="1:21">
      <c r="A18" s="74">
        <f t="shared" si="3"/>
        <v>16</v>
      </c>
      <c r="B18" s="74" t="s">
        <v>109</v>
      </c>
      <c r="C18" s="74"/>
      <c r="D18" s="74" t="s">
        <v>30</v>
      </c>
      <c r="E18" s="74"/>
      <c r="F18" s="74"/>
      <c r="G18" s="74"/>
      <c r="H18" s="74"/>
      <c r="I18" s="74"/>
      <c r="J18" s="74"/>
      <c r="K18" s="74">
        <f t="shared" si="2"/>
        <v>0</v>
      </c>
      <c r="L18" s="91">
        <f t="shared" si="0"/>
        <v>0</v>
      </c>
      <c r="M18" s="74">
        <f t="shared" si="1"/>
        <v>0</v>
      </c>
      <c r="N18" s="92"/>
      <c r="O18" s="93"/>
      <c r="U18" s="72" t="s">
        <v>110</v>
      </c>
    </row>
    <row r="19" customHeight="1" spans="1:21">
      <c r="A19" s="74">
        <f t="shared" si="3"/>
        <v>17</v>
      </c>
      <c r="B19" s="74" t="s">
        <v>109</v>
      </c>
      <c r="C19" s="74"/>
      <c r="D19" s="74" t="s">
        <v>29</v>
      </c>
      <c r="E19" s="74"/>
      <c r="F19" s="74"/>
      <c r="G19" s="74"/>
      <c r="H19" s="74"/>
      <c r="I19" s="74"/>
      <c r="J19" s="45"/>
      <c r="K19" s="74">
        <f t="shared" si="2"/>
        <v>0</v>
      </c>
      <c r="L19" s="91">
        <f t="shared" si="0"/>
        <v>0</v>
      </c>
      <c r="M19" s="74">
        <f t="shared" si="1"/>
        <v>0</v>
      </c>
      <c r="N19" s="92"/>
      <c r="O19" s="93"/>
      <c r="U19" s="72" t="s">
        <v>111</v>
      </c>
    </row>
    <row r="20" s="71" customFormat="1" ht="21" customHeight="1" spans="1:21">
      <c r="A20" s="74">
        <f t="shared" si="3"/>
        <v>18</v>
      </c>
      <c r="B20" s="74" t="s">
        <v>112</v>
      </c>
      <c r="C20" s="80"/>
      <c r="D20" s="74" t="s">
        <v>21</v>
      </c>
      <c r="E20" s="74"/>
      <c r="F20" s="74"/>
      <c r="G20" s="74"/>
      <c r="H20" s="74"/>
      <c r="I20" s="74"/>
      <c r="J20" s="74"/>
      <c r="K20" s="74">
        <f t="shared" si="2"/>
        <v>0</v>
      </c>
      <c r="L20" s="91">
        <f t="shared" si="0"/>
        <v>0</v>
      </c>
      <c r="M20" s="74">
        <f t="shared" si="1"/>
        <v>0</v>
      </c>
      <c r="N20" s="92"/>
      <c r="O20" s="93"/>
      <c r="U20" s="72" t="s">
        <v>113</v>
      </c>
    </row>
    <row r="21" s="71" customFormat="1" ht="21" customHeight="1" spans="1:21">
      <c r="A21" s="74">
        <f t="shared" si="3"/>
        <v>19</v>
      </c>
      <c r="B21" s="74" t="s">
        <v>112</v>
      </c>
      <c r="C21" s="80"/>
      <c r="D21" s="74" t="s">
        <v>114</v>
      </c>
      <c r="E21" s="74"/>
      <c r="F21" s="74"/>
      <c r="G21" s="74"/>
      <c r="H21" s="74"/>
      <c r="I21" s="74"/>
      <c r="J21" s="74"/>
      <c r="K21" s="74">
        <f t="shared" si="2"/>
        <v>0</v>
      </c>
      <c r="L21" s="91">
        <f t="shared" si="0"/>
        <v>0</v>
      </c>
      <c r="M21" s="74">
        <f t="shared" si="1"/>
        <v>0</v>
      </c>
      <c r="N21" s="92"/>
      <c r="O21" s="93"/>
      <c r="U21" s="72" t="s">
        <v>115</v>
      </c>
    </row>
    <row r="22" s="71" customFormat="1" ht="21" customHeight="1" spans="1:21">
      <c r="A22" s="74">
        <f t="shared" ref="A22:A31" si="4">ROW()-2</f>
        <v>20</v>
      </c>
      <c r="B22" s="74" t="s">
        <v>112</v>
      </c>
      <c r="C22" s="80"/>
      <c r="D22" s="74" t="s">
        <v>116</v>
      </c>
      <c r="E22" s="74"/>
      <c r="F22" s="74"/>
      <c r="G22" s="74"/>
      <c r="H22" s="74"/>
      <c r="I22" s="74"/>
      <c r="J22" s="74"/>
      <c r="K22" s="74">
        <f t="shared" si="2"/>
        <v>0</v>
      </c>
      <c r="L22" s="91">
        <f t="shared" si="0"/>
        <v>0</v>
      </c>
      <c r="M22" s="74">
        <f t="shared" si="1"/>
        <v>0</v>
      </c>
      <c r="N22" s="92"/>
      <c r="O22" s="93"/>
      <c r="U22" s="72" t="s">
        <v>117</v>
      </c>
    </row>
    <row r="23" customHeight="1" spans="1:21">
      <c r="A23" s="74">
        <f t="shared" si="4"/>
        <v>21</v>
      </c>
      <c r="B23" s="74" t="s">
        <v>112</v>
      </c>
      <c r="C23" s="74"/>
      <c r="D23" s="74" t="s">
        <v>22</v>
      </c>
      <c r="E23" s="74"/>
      <c r="F23" s="74"/>
      <c r="G23" s="74"/>
      <c r="H23" s="74"/>
      <c r="I23" s="74"/>
      <c r="J23" s="74"/>
      <c r="K23" s="74">
        <f t="shared" si="2"/>
        <v>0</v>
      </c>
      <c r="L23" s="91">
        <f t="shared" si="0"/>
        <v>0</v>
      </c>
      <c r="M23" s="74">
        <f t="shared" si="1"/>
        <v>0</v>
      </c>
      <c r="N23" s="92"/>
      <c r="O23" s="93"/>
      <c r="U23" s="72" t="s">
        <v>118</v>
      </c>
    </row>
    <row r="24" customHeight="1" spans="1:21">
      <c r="A24" s="74">
        <f t="shared" si="4"/>
        <v>22</v>
      </c>
      <c r="B24" s="74" t="s">
        <v>112</v>
      </c>
      <c r="C24" s="81"/>
      <c r="D24" s="74" t="s">
        <v>119</v>
      </c>
      <c r="E24" s="74"/>
      <c r="F24" s="74"/>
      <c r="G24" s="74"/>
      <c r="H24" s="74"/>
      <c r="I24" s="74"/>
      <c r="J24" s="74"/>
      <c r="K24" s="74">
        <f t="shared" si="2"/>
        <v>0</v>
      </c>
      <c r="L24" s="91">
        <f t="shared" ref="L24:L45" si="5">E24*5</f>
        <v>0</v>
      </c>
      <c r="M24" s="74">
        <f t="shared" ref="M24:M45" si="6">ROUND((K24+L24),2)</f>
        <v>0</v>
      </c>
      <c r="N24" s="92"/>
      <c r="O24" s="93"/>
      <c r="U24" s="72" t="e">
        <v>#N/A</v>
      </c>
    </row>
    <row r="25" customHeight="1" spans="1:21">
      <c r="A25" s="74">
        <f t="shared" si="4"/>
        <v>23</v>
      </c>
      <c r="B25" s="74" t="s">
        <v>112</v>
      </c>
      <c r="C25" s="81"/>
      <c r="D25" s="74" t="s">
        <v>24</v>
      </c>
      <c r="E25" s="74"/>
      <c r="F25" s="74"/>
      <c r="G25" s="74"/>
      <c r="H25" s="74"/>
      <c r="I25" s="74"/>
      <c r="J25" s="74"/>
      <c r="K25" s="74">
        <f t="shared" ref="K25:K44" si="7">(F25-G25-H25)*18+G25*15+H25*18*0.8+I25-J25</f>
        <v>0</v>
      </c>
      <c r="L25" s="91">
        <f t="shared" si="5"/>
        <v>0</v>
      </c>
      <c r="M25" s="74">
        <f t="shared" si="6"/>
        <v>0</v>
      </c>
      <c r="N25" s="92"/>
      <c r="O25" s="93"/>
      <c r="U25" s="72" t="s">
        <v>120</v>
      </c>
    </row>
    <row r="26" customHeight="1" spans="1:21">
      <c r="A26" s="74">
        <f t="shared" si="4"/>
        <v>24</v>
      </c>
      <c r="B26" s="74" t="s">
        <v>112</v>
      </c>
      <c r="C26" s="74"/>
      <c r="D26" s="74" t="s">
        <v>23</v>
      </c>
      <c r="E26" s="74"/>
      <c r="F26" s="74"/>
      <c r="G26" s="74"/>
      <c r="H26" s="74"/>
      <c r="I26" s="74"/>
      <c r="J26" s="74"/>
      <c r="K26" s="74">
        <f t="shared" si="7"/>
        <v>0</v>
      </c>
      <c r="L26" s="91">
        <f t="shared" si="5"/>
        <v>0</v>
      </c>
      <c r="M26" s="74">
        <f t="shared" si="6"/>
        <v>0</v>
      </c>
      <c r="N26" s="92"/>
      <c r="O26" s="93"/>
      <c r="U26" s="72">
        <v>0</v>
      </c>
    </row>
    <row r="27" customHeight="1" spans="1:21">
      <c r="A27" s="74">
        <f t="shared" si="4"/>
        <v>25</v>
      </c>
      <c r="B27" s="77" t="s">
        <v>112</v>
      </c>
      <c r="C27" s="82"/>
      <c r="D27" s="83" t="s">
        <v>25</v>
      </c>
      <c r="E27" s="77"/>
      <c r="F27" s="77"/>
      <c r="G27" s="77"/>
      <c r="H27" s="77"/>
      <c r="I27" s="77"/>
      <c r="J27" s="77"/>
      <c r="K27" s="74">
        <f t="shared" si="7"/>
        <v>0</v>
      </c>
      <c r="L27" s="94">
        <f t="shared" si="5"/>
        <v>0</v>
      </c>
      <c r="M27" s="77">
        <f t="shared" si="6"/>
        <v>0</v>
      </c>
      <c r="N27" s="95"/>
      <c r="O27" s="93"/>
      <c r="U27" s="72" t="s">
        <v>121</v>
      </c>
    </row>
    <row r="28" customHeight="1" spans="1:21">
      <c r="A28" s="74">
        <f t="shared" si="4"/>
        <v>26</v>
      </c>
      <c r="B28" s="77" t="s">
        <v>112</v>
      </c>
      <c r="C28" s="82"/>
      <c r="D28" s="83" t="s">
        <v>122</v>
      </c>
      <c r="E28" s="77"/>
      <c r="F28" s="77"/>
      <c r="G28" s="77"/>
      <c r="H28" s="77"/>
      <c r="I28" s="77"/>
      <c r="J28" s="77"/>
      <c r="K28" s="74">
        <f t="shared" si="7"/>
        <v>0</v>
      </c>
      <c r="L28" s="94">
        <f t="shared" si="5"/>
        <v>0</v>
      </c>
      <c r="M28" s="77">
        <f t="shared" si="6"/>
        <v>0</v>
      </c>
      <c r="N28" s="95"/>
      <c r="O28" s="93"/>
      <c r="U28" s="72" t="s">
        <v>123</v>
      </c>
    </row>
    <row r="29" customHeight="1" spans="1:21">
      <c r="A29" s="74">
        <f t="shared" si="4"/>
        <v>27</v>
      </c>
      <c r="B29" s="77" t="s">
        <v>112</v>
      </c>
      <c r="C29" s="82"/>
      <c r="D29" s="83" t="s">
        <v>124</v>
      </c>
      <c r="E29" s="77"/>
      <c r="F29" s="77"/>
      <c r="G29" s="77"/>
      <c r="H29" s="77"/>
      <c r="I29" s="77"/>
      <c r="J29" s="77"/>
      <c r="K29" s="74">
        <f t="shared" si="7"/>
        <v>0</v>
      </c>
      <c r="L29" s="94">
        <f t="shared" si="5"/>
        <v>0</v>
      </c>
      <c r="M29" s="77">
        <f t="shared" si="6"/>
        <v>0</v>
      </c>
      <c r="N29" s="95"/>
      <c r="O29" s="93"/>
      <c r="U29" s="72" t="s">
        <v>123</v>
      </c>
    </row>
    <row r="30" customHeight="1" spans="1:21">
      <c r="A30" s="74">
        <f t="shared" si="4"/>
        <v>28</v>
      </c>
      <c r="B30" s="77" t="s">
        <v>112</v>
      </c>
      <c r="C30" s="82"/>
      <c r="D30" s="83" t="s">
        <v>125</v>
      </c>
      <c r="E30" s="77"/>
      <c r="F30" s="77"/>
      <c r="G30" s="77"/>
      <c r="H30" s="77"/>
      <c r="I30" s="77"/>
      <c r="J30" s="77"/>
      <c r="K30" s="74">
        <f t="shared" si="7"/>
        <v>0</v>
      </c>
      <c r="L30" s="94">
        <f t="shared" si="5"/>
        <v>0</v>
      </c>
      <c r="M30" s="77">
        <f t="shared" si="6"/>
        <v>0</v>
      </c>
      <c r="N30" s="95"/>
      <c r="O30" s="93"/>
      <c r="U30" s="72" t="s">
        <v>126</v>
      </c>
    </row>
    <row r="31" customHeight="1" spans="1:21">
      <c r="A31" s="74">
        <f t="shared" si="4"/>
        <v>29</v>
      </c>
      <c r="B31" s="77" t="s">
        <v>112</v>
      </c>
      <c r="C31" s="82"/>
      <c r="D31" s="83" t="s">
        <v>127</v>
      </c>
      <c r="E31" s="77"/>
      <c r="F31" s="77"/>
      <c r="G31" s="77"/>
      <c r="H31" s="77"/>
      <c r="I31" s="77"/>
      <c r="J31" s="77"/>
      <c r="K31" s="74">
        <f t="shared" si="7"/>
        <v>0</v>
      </c>
      <c r="L31" s="94">
        <f t="shared" si="5"/>
        <v>0</v>
      </c>
      <c r="M31" s="77">
        <f t="shared" si="6"/>
        <v>0</v>
      </c>
      <c r="N31" s="95"/>
      <c r="O31" s="93"/>
      <c r="U31" s="72" t="s">
        <v>126</v>
      </c>
    </row>
    <row r="32" customHeight="1" spans="1:21">
      <c r="A32" s="74">
        <f t="shared" ref="A32:A41" si="8">ROW()-2</f>
        <v>30</v>
      </c>
      <c r="B32" s="77" t="s">
        <v>112</v>
      </c>
      <c r="C32" s="82"/>
      <c r="D32" s="83" t="s">
        <v>128</v>
      </c>
      <c r="E32" s="77"/>
      <c r="F32" s="77"/>
      <c r="G32" s="77"/>
      <c r="H32" s="77"/>
      <c r="I32" s="77"/>
      <c r="J32" s="77"/>
      <c r="K32" s="74">
        <f t="shared" si="7"/>
        <v>0</v>
      </c>
      <c r="L32" s="94">
        <f t="shared" si="5"/>
        <v>0</v>
      </c>
      <c r="M32" s="77">
        <f t="shared" si="6"/>
        <v>0</v>
      </c>
      <c r="N32" s="95"/>
      <c r="O32" s="93"/>
      <c r="U32" s="99">
        <v>44133</v>
      </c>
    </row>
    <row r="33" customHeight="1" spans="1:21">
      <c r="A33" s="74">
        <f t="shared" si="8"/>
        <v>31</v>
      </c>
      <c r="B33" s="77" t="s">
        <v>112</v>
      </c>
      <c r="C33" s="82"/>
      <c r="D33" s="83" t="s">
        <v>129</v>
      </c>
      <c r="E33" s="77"/>
      <c r="F33" s="77"/>
      <c r="G33" s="77"/>
      <c r="H33" s="77"/>
      <c r="I33" s="77"/>
      <c r="J33" s="77"/>
      <c r="K33" s="74">
        <f t="shared" si="7"/>
        <v>0</v>
      </c>
      <c r="L33" s="94">
        <f t="shared" si="5"/>
        <v>0</v>
      </c>
      <c r="M33" s="77">
        <f t="shared" si="6"/>
        <v>0</v>
      </c>
      <c r="N33" s="95"/>
      <c r="O33" s="93"/>
      <c r="U33" s="72" t="s">
        <v>130</v>
      </c>
    </row>
    <row r="34" customHeight="1" spans="1:21">
      <c r="A34" s="74">
        <f t="shared" si="8"/>
        <v>32</v>
      </c>
      <c r="B34" s="74" t="s">
        <v>112</v>
      </c>
      <c r="C34" s="84"/>
      <c r="D34" s="85" t="s">
        <v>131</v>
      </c>
      <c r="E34" s="74"/>
      <c r="F34" s="74"/>
      <c r="G34" s="74"/>
      <c r="H34" s="74"/>
      <c r="I34" s="74"/>
      <c r="J34" s="74"/>
      <c r="K34" s="74">
        <f t="shared" si="7"/>
        <v>0</v>
      </c>
      <c r="L34" s="91">
        <f t="shared" si="5"/>
        <v>0</v>
      </c>
      <c r="M34" s="74">
        <f t="shared" si="6"/>
        <v>0</v>
      </c>
      <c r="N34" s="92"/>
      <c r="O34" s="93"/>
      <c r="U34" s="72" t="e">
        <v>#N/A</v>
      </c>
    </row>
    <row r="35" customHeight="1" spans="1:21">
      <c r="A35" s="74">
        <f t="shared" si="8"/>
        <v>33</v>
      </c>
      <c r="B35" s="74" t="s">
        <v>112</v>
      </c>
      <c r="C35" s="84"/>
      <c r="D35" s="85" t="s">
        <v>132</v>
      </c>
      <c r="E35" s="74"/>
      <c r="F35" s="74"/>
      <c r="G35" s="74"/>
      <c r="H35" s="74"/>
      <c r="I35" s="74"/>
      <c r="J35" s="74"/>
      <c r="K35" s="74">
        <f t="shared" si="7"/>
        <v>0</v>
      </c>
      <c r="L35" s="91">
        <f t="shared" si="5"/>
        <v>0</v>
      </c>
      <c r="M35" s="74">
        <f t="shared" si="6"/>
        <v>0</v>
      </c>
      <c r="N35" s="92"/>
      <c r="O35" s="93"/>
      <c r="U35" s="72" t="e">
        <v>#N/A</v>
      </c>
    </row>
    <row r="36" customHeight="1" spans="1:21">
      <c r="A36" s="74">
        <f t="shared" si="8"/>
        <v>34</v>
      </c>
      <c r="B36" s="77" t="s">
        <v>112</v>
      </c>
      <c r="C36" s="82"/>
      <c r="D36" s="83" t="s">
        <v>133</v>
      </c>
      <c r="E36" s="77"/>
      <c r="F36" s="77"/>
      <c r="G36" s="77"/>
      <c r="H36" s="77"/>
      <c r="I36" s="77"/>
      <c r="J36" s="77"/>
      <c r="K36" s="74">
        <f t="shared" si="7"/>
        <v>0</v>
      </c>
      <c r="L36" s="94">
        <f t="shared" si="5"/>
        <v>0</v>
      </c>
      <c r="M36" s="77">
        <f t="shared" si="6"/>
        <v>0</v>
      </c>
      <c r="N36" s="95"/>
      <c r="O36" s="93"/>
      <c r="U36" s="72" t="s">
        <v>134</v>
      </c>
    </row>
    <row r="37" customHeight="1" spans="1:21">
      <c r="A37" s="74">
        <f t="shared" si="8"/>
        <v>35</v>
      </c>
      <c r="B37" s="77" t="s">
        <v>112</v>
      </c>
      <c r="C37" s="82"/>
      <c r="D37" s="83" t="s">
        <v>135</v>
      </c>
      <c r="E37" s="77"/>
      <c r="F37" s="77"/>
      <c r="G37" s="77"/>
      <c r="H37" s="77"/>
      <c r="I37" s="77"/>
      <c r="J37" s="77"/>
      <c r="K37" s="74">
        <f t="shared" si="7"/>
        <v>0</v>
      </c>
      <c r="L37" s="94">
        <f t="shared" si="5"/>
        <v>0</v>
      </c>
      <c r="M37" s="77">
        <f t="shared" si="6"/>
        <v>0</v>
      </c>
      <c r="N37" s="95"/>
      <c r="O37" s="93"/>
      <c r="U37" s="72" t="s">
        <v>136</v>
      </c>
    </row>
    <row r="38" customHeight="1" spans="1:21">
      <c r="A38" s="74">
        <f t="shared" si="8"/>
        <v>36</v>
      </c>
      <c r="B38" s="77" t="s">
        <v>112</v>
      </c>
      <c r="C38" s="82"/>
      <c r="D38" s="83" t="s">
        <v>137</v>
      </c>
      <c r="E38" s="77"/>
      <c r="F38" s="77"/>
      <c r="G38" s="77"/>
      <c r="H38" s="77"/>
      <c r="I38" s="77"/>
      <c r="J38" s="77"/>
      <c r="K38" s="74">
        <f t="shared" si="7"/>
        <v>0</v>
      </c>
      <c r="L38" s="94">
        <f t="shared" si="5"/>
        <v>0</v>
      </c>
      <c r="M38" s="77">
        <f t="shared" si="6"/>
        <v>0</v>
      </c>
      <c r="N38" s="95"/>
      <c r="O38" s="93"/>
      <c r="U38" s="72" t="s">
        <v>138</v>
      </c>
    </row>
    <row r="39" customHeight="1" spans="1:21">
      <c r="A39" s="74">
        <f t="shared" si="8"/>
        <v>37</v>
      </c>
      <c r="B39" s="77" t="s">
        <v>112</v>
      </c>
      <c r="C39" s="82"/>
      <c r="D39" s="83" t="s">
        <v>139</v>
      </c>
      <c r="E39" s="77"/>
      <c r="F39" s="77"/>
      <c r="G39" s="77"/>
      <c r="H39" s="77"/>
      <c r="I39" s="77"/>
      <c r="J39" s="77"/>
      <c r="K39" s="74">
        <f t="shared" si="7"/>
        <v>0</v>
      </c>
      <c r="L39" s="94">
        <f t="shared" si="5"/>
        <v>0</v>
      </c>
      <c r="M39" s="77">
        <f t="shared" si="6"/>
        <v>0</v>
      </c>
      <c r="N39" s="95"/>
      <c r="O39" s="93"/>
      <c r="U39" s="72" t="s">
        <v>138</v>
      </c>
    </row>
    <row r="40" customHeight="1" spans="1:21">
      <c r="A40" s="74">
        <f t="shared" si="8"/>
        <v>38</v>
      </c>
      <c r="B40" s="77" t="s">
        <v>112</v>
      </c>
      <c r="C40" s="82"/>
      <c r="D40" s="83" t="s">
        <v>140</v>
      </c>
      <c r="E40" s="77"/>
      <c r="F40" s="77"/>
      <c r="G40" s="77"/>
      <c r="H40" s="77"/>
      <c r="I40" s="77"/>
      <c r="J40" s="77"/>
      <c r="K40" s="74">
        <f t="shared" si="7"/>
        <v>0</v>
      </c>
      <c r="L40" s="94">
        <f t="shared" si="5"/>
        <v>0</v>
      </c>
      <c r="M40" s="77">
        <f t="shared" si="6"/>
        <v>0</v>
      </c>
      <c r="N40" s="95"/>
      <c r="O40" s="93"/>
      <c r="U40" s="99">
        <v>44155</v>
      </c>
    </row>
    <row r="41" customHeight="1" spans="1:21">
      <c r="A41" s="74">
        <f t="shared" si="8"/>
        <v>39</v>
      </c>
      <c r="B41" s="77" t="s">
        <v>112</v>
      </c>
      <c r="C41" s="82"/>
      <c r="D41" s="83" t="s">
        <v>141</v>
      </c>
      <c r="E41" s="77"/>
      <c r="F41" s="77"/>
      <c r="G41" s="77"/>
      <c r="H41" s="77"/>
      <c r="I41" s="77"/>
      <c r="J41" s="77"/>
      <c r="K41" s="74">
        <f t="shared" si="7"/>
        <v>0</v>
      </c>
      <c r="L41" s="94">
        <f t="shared" si="5"/>
        <v>0</v>
      </c>
      <c r="M41" s="77">
        <f t="shared" si="6"/>
        <v>0</v>
      </c>
      <c r="N41" s="95"/>
      <c r="O41" s="93"/>
      <c r="U41" s="99">
        <v>44155</v>
      </c>
    </row>
    <row r="42" customHeight="1" spans="1:21">
      <c r="A42" s="74">
        <f t="shared" ref="A42:A47" si="9">ROW()-2</f>
        <v>40</v>
      </c>
      <c r="B42" s="77" t="s">
        <v>112</v>
      </c>
      <c r="C42" s="82"/>
      <c r="D42" s="83" t="s">
        <v>142</v>
      </c>
      <c r="E42" s="77"/>
      <c r="F42" s="77"/>
      <c r="G42" s="77"/>
      <c r="H42" s="77"/>
      <c r="I42" s="77"/>
      <c r="J42" s="77"/>
      <c r="K42" s="74">
        <f t="shared" si="7"/>
        <v>0</v>
      </c>
      <c r="L42" s="94">
        <f t="shared" si="5"/>
        <v>0</v>
      </c>
      <c r="M42" s="77">
        <f t="shared" si="6"/>
        <v>0</v>
      </c>
      <c r="N42" s="95"/>
      <c r="O42" s="93"/>
      <c r="U42" s="72" t="s">
        <v>143</v>
      </c>
    </row>
    <row r="43" customHeight="1" spans="1:21">
      <c r="A43" s="74">
        <f t="shared" si="9"/>
        <v>41</v>
      </c>
      <c r="B43" s="77" t="s">
        <v>112</v>
      </c>
      <c r="C43" s="82"/>
      <c r="D43" s="83" t="s">
        <v>144</v>
      </c>
      <c r="E43" s="77"/>
      <c r="F43" s="77"/>
      <c r="G43" s="77"/>
      <c r="H43" s="77"/>
      <c r="I43" s="77"/>
      <c r="J43" s="77"/>
      <c r="K43" s="74">
        <f t="shared" si="7"/>
        <v>0</v>
      </c>
      <c r="L43" s="94">
        <f t="shared" si="5"/>
        <v>0</v>
      </c>
      <c r="M43" s="77">
        <f t="shared" si="6"/>
        <v>0</v>
      </c>
      <c r="N43" s="95"/>
      <c r="O43" s="93"/>
      <c r="U43" s="72" t="s">
        <v>145</v>
      </c>
    </row>
    <row r="44" customHeight="1" spans="1:21">
      <c r="A44" s="74">
        <f t="shared" si="9"/>
        <v>42</v>
      </c>
      <c r="B44" s="74" t="s">
        <v>146</v>
      </c>
      <c r="C44" s="84"/>
      <c r="D44" s="85" t="s">
        <v>147</v>
      </c>
      <c r="E44" s="74"/>
      <c r="F44" s="74"/>
      <c r="G44" s="74"/>
      <c r="H44" s="74"/>
      <c r="I44" s="74"/>
      <c r="J44" s="45"/>
      <c r="K44" s="74">
        <f t="shared" si="7"/>
        <v>0</v>
      </c>
      <c r="L44" s="91">
        <f t="shared" si="5"/>
        <v>0</v>
      </c>
      <c r="M44" s="74">
        <f t="shared" si="6"/>
        <v>0</v>
      </c>
      <c r="N44" s="92"/>
      <c r="O44" s="93"/>
      <c r="U44" s="72" t="s">
        <v>148</v>
      </c>
    </row>
    <row r="45" customHeight="1" spans="1:21">
      <c r="A45" s="74">
        <f t="shared" si="9"/>
        <v>43</v>
      </c>
      <c r="B45" s="82" t="s">
        <v>149</v>
      </c>
      <c r="C45" s="82"/>
      <c r="D45" s="83" t="s">
        <v>150</v>
      </c>
      <c r="E45" s="77"/>
      <c r="F45" s="77"/>
      <c r="G45" s="77"/>
      <c r="H45" s="77"/>
      <c r="I45" s="77"/>
      <c r="J45" s="96"/>
      <c r="K45" s="77">
        <f>15*F45+I45-J45</f>
        <v>0</v>
      </c>
      <c r="L45" s="94">
        <f t="shared" si="5"/>
        <v>0</v>
      </c>
      <c r="M45" s="77">
        <f t="shared" si="6"/>
        <v>0</v>
      </c>
      <c r="N45" s="95"/>
      <c r="O45" s="93"/>
      <c r="U45" s="72" t="s">
        <v>138</v>
      </c>
    </row>
    <row r="46" customHeight="1" spans="1:15">
      <c r="A46" s="74">
        <f t="shared" si="9"/>
        <v>44</v>
      </c>
      <c r="B46" s="84" t="s">
        <v>62</v>
      </c>
      <c r="C46" s="84"/>
      <c r="D46" s="85"/>
      <c r="E46" s="74"/>
      <c r="F46" s="74"/>
      <c r="G46" s="74"/>
      <c r="H46" s="74"/>
      <c r="I46" s="74"/>
      <c r="J46" s="45"/>
      <c r="K46" s="74"/>
      <c r="L46" s="91"/>
      <c r="M46" s="74"/>
      <c r="N46" s="92"/>
      <c r="O46" s="93"/>
    </row>
    <row r="47" customHeight="1" spans="1:15">
      <c r="A47" s="74">
        <f t="shared" si="9"/>
        <v>45</v>
      </c>
      <c r="B47" s="84"/>
      <c r="C47" s="84"/>
      <c r="D47" s="85"/>
      <c r="E47" s="74">
        <f>SUM(E3:E46)</f>
        <v>0</v>
      </c>
      <c r="F47" s="74">
        <f>SUM(F3:F46)</f>
        <v>0</v>
      </c>
      <c r="G47" s="74"/>
      <c r="H47" s="74"/>
      <c r="I47" s="74">
        <f>SUM(I3:I46)</f>
        <v>0</v>
      </c>
      <c r="J47" s="74">
        <f>SUM(J3:J46)</f>
        <v>0</v>
      </c>
      <c r="K47" s="74">
        <f>SUM(K3:K46)</f>
        <v>0</v>
      </c>
      <c r="L47" s="74">
        <f>SUM(L3:L46)</f>
        <v>0</v>
      </c>
      <c r="M47" s="74">
        <f>SUM(M3:M46)</f>
        <v>0</v>
      </c>
      <c r="N47" s="89"/>
      <c r="O47" s="93"/>
    </row>
    <row r="48" customHeight="1" spans="1:15">
      <c r="A48" s="74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>
        <f>ROUND(M47*1.06,2)</f>
        <v>0</v>
      </c>
      <c r="N48" s="97"/>
      <c r="O48" s="98"/>
    </row>
    <row r="50" customHeight="1" spans="2:9">
      <c r="B50" s="87" t="s">
        <v>151</v>
      </c>
      <c r="C50" s="87" t="s">
        <v>152</v>
      </c>
      <c r="D50" s="87"/>
      <c r="E50" s="87"/>
      <c r="F50" s="87" t="s">
        <v>153</v>
      </c>
      <c r="G50" s="87"/>
      <c r="H50" s="87"/>
      <c r="I50" s="87"/>
    </row>
  </sheetData>
  <mergeCells count="4">
    <mergeCell ref="A1:O1"/>
    <mergeCell ref="B46:D46"/>
    <mergeCell ref="M48:O48"/>
    <mergeCell ref="O3:O47"/>
  </mergeCells>
  <printOptions horizontalCentered="1"/>
  <pageMargins left="0.118055555555556" right="0" top="0" bottom="0" header="0.313888888888889" footer="0.313888888888889"/>
  <pageSetup paperSize="9" scale="85" orientation="portrait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G23" sqref="G23"/>
    </sheetView>
  </sheetViews>
  <sheetFormatPr defaultColWidth="9" defaultRowHeight="16.5" outlineLevelCol="3"/>
  <cols>
    <col min="1" max="1" width="7.375" style="42" customWidth="1"/>
    <col min="2" max="2" width="9" style="42"/>
    <col min="3" max="3" width="28.625" style="42" customWidth="1"/>
    <col min="4" max="4" width="9" style="42"/>
  </cols>
  <sheetData>
    <row r="1" spans="2:4">
      <c r="B1" s="55" t="s">
        <v>154</v>
      </c>
      <c r="C1" s="55"/>
      <c r="D1" s="55"/>
    </row>
    <row r="2" ht="20.1" customHeight="1" spans="1:4">
      <c r="A2" s="63"/>
      <c r="B2" s="55" t="s">
        <v>4</v>
      </c>
      <c r="C2" s="55" t="s">
        <v>155</v>
      </c>
      <c r="D2" s="55" t="s">
        <v>156</v>
      </c>
    </row>
    <row r="3" ht="20.1" customHeight="1" spans="1:4">
      <c r="A3" s="64"/>
      <c r="B3" s="65" t="s">
        <v>18</v>
      </c>
      <c r="C3" s="65" t="s">
        <v>19</v>
      </c>
      <c r="D3" s="65">
        <v>90</v>
      </c>
    </row>
    <row r="4" ht="20.1" customHeight="1" spans="1:4">
      <c r="A4" s="64"/>
      <c r="B4" s="65" t="s">
        <v>33</v>
      </c>
      <c r="C4" s="65" t="s">
        <v>34</v>
      </c>
      <c r="D4" s="65">
        <v>63.1488</v>
      </c>
    </row>
    <row r="5" ht="20.1" customHeight="1" spans="1:4">
      <c r="A5" s="64"/>
      <c r="B5" s="65" t="s">
        <v>35</v>
      </c>
      <c r="C5" s="65" t="s">
        <v>34</v>
      </c>
      <c r="D5" s="65">
        <v>30.1785</v>
      </c>
    </row>
    <row r="6" ht="20.1" customHeight="1" spans="1:4">
      <c r="A6" s="64"/>
      <c r="B6" s="65" t="s">
        <v>41</v>
      </c>
      <c r="C6" s="65" t="s">
        <v>42</v>
      </c>
      <c r="D6" s="65">
        <v>-100</v>
      </c>
    </row>
    <row r="7" ht="20.1" customHeight="1" spans="1:4">
      <c r="A7" s="64"/>
      <c r="B7" s="65" t="s">
        <v>44</v>
      </c>
      <c r="C7" s="65" t="s">
        <v>45</v>
      </c>
      <c r="D7" s="65">
        <v>2</v>
      </c>
    </row>
    <row r="8" ht="20.1" customHeight="1" spans="1:4">
      <c r="A8" s="64"/>
      <c r="B8" s="65" t="s">
        <v>47</v>
      </c>
      <c r="C8" s="65" t="s">
        <v>48</v>
      </c>
      <c r="D8" s="65">
        <v>20</v>
      </c>
    </row>
    <row r="9" ht="20.1" customHeight="1" spans="1:4">
      <c r="A9" s="64"/>
      <c r="B9" s="65" t="s">
        <v>49</v>
      </c>
      <c r="C9" s="65" t="s">
        <v>45</v>
      </c>
      <c r="D9" s="65">
        <v>2</v>
      </c>
    </row>
    <row r="10" ht="20.1" customHeight="1" spans="1:4">
      <c r="A10" s="64"/>
      <c r="B10" s="65" t="s">
        <v>50</v>
      </c>
      <c r="C10" s="65" t="s">
        <v>45</v>
      </c>
      <c r="D10" s="65">
        <v>2</v>
      </c>
    </row>
    <row r="11" ht="20.1" customHeight="1" spans="1:4">
      <c r="A11" s="64"/>
      <c r="B11" s="65" t="s">
        <v>51</v>
      </c>
      <c r="C11" s="65" t="s">
        <v>45</v>
      </c>
      <c r="D11" s="65">
        <v>1</v>
      </c>
    </row>
    <row r="12" ht="20.1" customHeight="1" spans="1:4">
      <c r="A12" s="64"/>
      <c r="B12" s="65" t="s">
        <v>52</v>
      </c>
      <c r="C12" s="65" t="s">
        <v>45</v>
      </c>
      <c r="D12" s="65">
        <v>2</v>
      </c>
    </row>
    <row r="13" ht="20.1" customHeight="1" spans="1:4">
      <c r="A13" s="64"/>
      <c r="B13" s="65" t="s">
        <v>59</v>
      </c>
      <c r="C13" s="65" t="s">
        <v>61</v>
      </c>
      <c r="D13" s="65">
        <v>252</v>
      </c>
    </row>
    <row r="14" ht="20.1" customHeight="1" spans="1:4">
      <c r="A14" s="64"/>
      <c r="B14" s="66"/>
      <c r="C14" s="66"/>
      <c r="D14" s="66"/>
    </row>
    <row r="15" ht="20.1" customHeight="1" spans="1:4">
      <c r="A15" s="64"/>
      <c r="B15" s="67"/>
      <c r="C15" s="68"/>
      <c r="D15" s="55"/>
    </row>
    <row r="16" ht="20.1" customHeight="1" spans="1:1">
      <c r="A16" s="69"/>
    </row>
    <row r="17" ht="20.1" customHeight="1" spans="2:4">
      <c r="B17" s="70" t="s">
        <v>157</v>
      </c>
      <c r="C17" s="70"/>
      <c r="D17" s="70"/>
    </row>
    <row r="18" ht="20.1" customHeight="1" spans="1:4">
      <c r="A18" s="64"/>
      <c r="B18" s="55" t="s">
        <v>4</v>
      </c>
      <c r="C18" s="55" t="s">
        <v>155</v>
      </c>
      <c r="D18" s="55" t="s">
        <v>156</v>
      </c>
    </row>
    <row r="19" ht="20.1" customHeight="1" spans="1:4">
      <c r="A19" s="64"/>
      <c r="B19" s="65" t="s">
        <v>75</v>
      </c>
      <c r="C19" s="65" t="s">
        <v>158</v>
      </c>
      <c r="D19" s="65">
        <v>100</v>
      </c>
    </row>
    <row r="20" ht="20.1" customHeight="1" spans="1:4">
      <c r="A20" s="64"/>
      <c r="B20" s="65" t="s">
        <v>65</v>
      </c>
      <c r="C20" s="65" t="s">
        <v>159</v>
      </c>
      <c r="D20" s="65">
        <v>1166</v>
      </c>
    </row>
    <row r="21" ht="20.1" customHeight="1" spans="1:4">
      <c r="A21" s="69"/>
      <c r="B21" s="65" t="s">
        <v>71</v>
      </c>
      <c r="C21" s="65" t="s">
        <v>160</v>
      </c>
      <c r="D21" s="65">
        <v>-120</v>
      </c>
    </row>
    <row r="22" ht="20.1" customHeight="1" spans="2:4">
      <c r="B22" s="65" t="s">
        <v>77</v>
      </c>
      <c r="C22" s="65" t="s">
        <v>161</v>
      </c>
      <c r="D22" s="65">
        <v>-70</v>
      </c>
    </row>
    <row r="23" ht="20.1" customHeight="1" spans="2:4">
      <c r="B23" s="65" t="s">
        <v>73</v>
      </c>
      <c r="C23" s="65" t="s">
        <v>162</v>
      </c>
      <c r="D23" s="65">
        <v>500</v>
      </c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</sheetData>
  <mergeCells count="2">
    <mergeCell ref="B1:D1"/>
    <mergeCell ref="B17:D1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workbookViewId="0">
      <selection activeCell="O18" sqref="O18"/>
    </sheetView>
  </sheetViews>
  <sheetFormatPr defaultColWidth="9" defaultRowHeight="16.5"/>
  <cols>
    <col min="1" max="1" width="9" style="41"/>
    <col min="2" max="4" width="9" style="42"/>
    <col min="5" max="5" width="11" style="42" customWidth="1"/>
    <col min="6" max="12" width="9" style="42"/>
    <col min="13" max="13" width="9.375" style="42"/>
    <col min="14" max="14" width="9" style="42"/>
    <col min="15" max="15" width="10.375" style="42"/>
    <col min="16" max="16" width="12.375" style="42" customWidth="1"/>
  </cols>
  <sheetData>
    <row r="1" ht="18" spans="1:16">
      <c r="A1" s="43" t="s">
        <v>0</v>
      </c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>
      <c r="A2" s="32" t="s">
        <v>1</v>
      </c>
      <c r="B2" s="32"/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5" t="s">
        <v>8</v>
      </c>
      <c r="I2" s="32" t="s">
        <v>9</v>
      </c>
      <c r="J2" s="32" t="s">
        <v>10</v>
      </c>
      <c r="K2" s="32" t="s">
        <v>11</v>
      </c>
      <c r="L2" s="32" t="s">
        <v>12</v>
      </c>
      <c r="M2" s="32" t="s">
        <v>13</v>
      </c>
      <c r="N2" s="32" t="s">
        <v>14</v>
      </c>
      <c r="O2" s="32" t="s">
        <v>15</v>
      </c>
      <c r="P2" s="32" t="s">
        <v>16</v>
      </c>
    </row>
    <row r="3" spans="1:16">
      <c r="A3" s="45">
        <f t="shared" ref="A3:A66" si="0">ROW()-2</f>
        <v>1</v>
      </c>
      <c r="B3" s="46"/>
      <c r="C3" s="32" t="s">
        <v>163</v>
      </c>
      <c r="D3" s="32" t="s">
        <v>164</v>
      </c>
      <c r="E3" s="32"/>
      <c r="F3" s="47">
        <v>16</v>
      </c>
      <c r="G3" s="47">
        <v>169</v>
      </c>
      <c r="H3" s="47">
        <v>18</v>
      </c>
      <c r="I3" s="47"/>
      <c r="J3" s="48"/>
      <c r="K3" s="48"/>
      <c r="L3" s="48"/>
      <c r="M3" s="51">
        <f>H3*(G3-I3-J3)+15*I3+18*0.8*J3+K3-L3</f>
        <v>3042</v>
      </c>
      <c r="N3" s="51">
        <f>F3*5</f>
        <v>80</v>
      </c>
      <c r="O3" s="51">
        <f>ROUND((M3+N3),2)</f>
        <v>3122</v>
      </c>
      <c r="P3" s="32"/>
    </row>
    <row r="4" spans="1:16">
      <c r="A4" s="45">
        <f t="shared" si="0"/>
        <v>2</v>
      </c>
      <c r="B4" s="46"/>
      <c r="C4" s="32"/>
      <c r="D4" s="32"/>
      <c r="E4" s="32"/>
      <c r="F4" s="48"/>
      <c r="G4" s="48"/>
      <c r="H4" s="48"/>
      <c r="I4" s="48"/>
      <c r="J4" s="48"/>
      <c r="K4" s="48"/>
      <c r="L4" s="48"/>
      <c r="M4" s="51">
        <f>18*(G4-I4-J4)+15*I4+18*0.8*J4+K4-L4</f>
        <v>0</v>
      </c>
      <c r="N4" s="51">
        <f>F4*5</f>
        <v>0</v>
      </c>
      <c r="O4" s="51">
        <f>ROUND((M4+N4),2)</f>
        <v>0</v>
      </c>
      <c r="P4" s="32"/>
    </row>
    <row r="5" spans="1:16">
      <c r="A5" s="45">
        <f t="shared" si="0"/>
        <v>3</v>
      </c>
      <c r="B5" s="49"/>
      <c r="C5" s="45"/>
      <c r="D5" s="32"/>
      <c r="E5" s="50"/>
      <c r="F5" s="51"/>
      <c r="G5" s="51"/>
      <c r="H5" s="51"/>
      <c r="I5" s="51"/>
      <c r="J5" s="51"/>
      <c r="K5" s="51"/>
      <c r="L5" s="51"/>
      <c r="M5" s="51">
        <f t="shared" ref="M5:M56" si="1">18*(G5-I5-J5)+15*I5+18*0.8*J5+K5-L5</f>
        <v>0</v>
      </c>
      <c r="N5" s="51">
        <f t="shared" ref="N5:N56" si="2">F5*5</f>
        <v>0</v>
      </c>
      <c r="O5" s="51">
        <f t="shared" ref="O5:O68" si="3">ROUND((M5+N5),2)</f>
        <v>0</v>
      </c>
      <c r="P5" s="45"/>
    </row>
    <row r="6" spans="1:16">
      <c r="A6" s="45">
        <f t="shared" si="0"/>
        <v>4</v>
      </c>
      <c r="B6" s="49"/>
      <c r="C6" s="45"/>
      <c r="D6" s="32"/>
      <c r="E6" s="50"/>
      <c r="F6" s="51"/>
      <c r="G6" s="51"/>
      <c r="H6" s="51"/>
      <c r="I6" s="51"/>
      <c r="J6" s="51"/>
      <c r="K6" s="51"/>
      <c r="L6" s="51"/>
      <c r="M6" s="51">
        <f t="shared" si="1"/>
        <v>0</v>
      </c>
      <c r="N6" s="51">
        <f t="shared" si="2"/>
        <v>0</v>
      </c>
      <c r="O6" s="51">
        <f t="shared" si="3"/>
        <v>0</v>
      </c>
      <c r="P6" s="45"/>
    </row>
    <row r="7" spans="1:16">
      <c r="A7" s="45">
        <f t="shared" si="0"/>
        <v>5</v>
      </c>
      <c r="B7" s="49"/>
      <c r="C7" s="45"/>
      <c r="D7" s="32"/>
      <c r="E7" s="50"/>
      <c r="F7" s="51"/>
      <c r="G7" s="51"/>
      <c r="H7" s="51"/>
      <c r="I7" s="51"/>
      <c r="J7" s="51"/>
      <c r="K7" s="51"/>
      <c r="L7" s="51"/>
      <c r="M7" s="51">
        <f t="shared" si="1"/>
        <v>0</v>
      </c>
      <c r="N7" s="51">
        <f t="shared" si="2"/>
        <v>0</v>
      </c>
      <c r="O7" s="51">
        <f t="shared" si="3"/>
        <v>0</v>
      </c>
      <c r="P7" s="45"/>
    </row>
    <row r="8" spans="1:16">
      <c r="A8" s="45">
        <f t="shared" si="0"/>
        <v>6</v>
      </c>
      <c r="B8" s="49"/>
      <c r="C8" s="45"/>
      <c r="D8" s="32"/>
      <c r="E8" s="50"/>
      <c r="F8" s="51"/>
      <c r="G8" s="51"/>
      <c r="H8" s="51"/>
      <c r="I8" s="51"/>
      <c r="J8" s="51"/>
      <c r="K8" s="51"/>
      <c r="L8" s="51"/>
      <c r="M8" s="51">
        <f t="shared" si="1"/>
        <v>0</v>
      </c>
      <c r="N8" s="51">
        <f t="shared" si="2"/>
        <v>0</v>
      </c>
      <c r="O8" s="51">
        <f t="shared" si="3"/>
        <v>0</v>
      </c>
      <c r="P8" s="45"/>
    </row>
    <row r="9" spans="1:16">
      <c r="A9" s="45">
        <f t="shared" si="0"/>
        <v>7</v>
      </c>
      <c r="B9" s="49"/>
      <c r="C9" s="45"/>
      <c r="D9" s="32"/>
      <c r="E9" s="50"/>
      <c r="F9" s="51"/>
      <c r="G9" s="51"/>
      <c r="H9" s="51"/>
      <c r="I9" s="51"/>
      <c r="J9" s="51"/>
      <c r="K9" s="51"/>
      <c r="L9" s="51"/>
      <c r="M9" s="51">
        <f t="shared" si="1"/>
        <v>0</v>
      </c>
      <c r="N9" s="51">
        <f t="shared" si="2"/>
        <v>0</v>
      </c>
      <c r="O9" s="51">
        <f t="shared" si="3"/>
        <v>0</v>
      </c>
      <c r="P9" s="45"/>
    </row>
    <row r="10" spans="1:16">
      <c r="A10" s="45">
        <f t="shared" si="0"/>
        <v>8</v>
      </c>
      <c r="B10" s="49"/>
      <c r="C10" s="45"/>
      <c r="D10" s="32"/>
      <c r="E10" s="50"/>
      <c r="F10" s="51"/>
      <c r="G10" s="51"/>
      <c r="H10" s="51"/>
      <c r="I10" s="51"/>
      <c r="J10" s="51"/>
      <c r="K10" s="51"/>
      <c r="L10" s="51"/>
      <c r="M10" s="51">
        <f t="shared" si="1"/>
        <v>0</v>
      </c>
      <c r="N10" s="51">
        <f t="shared" si="2"/>
        <v>0</v>
      </c>
      <c r="O10" s="51">
        <f t="shared" si="3"/>
        <v>0</v>
      </c>
      <c r="P10" s="45"/>
    </row>
    <row r="11" spans="1:16">
      <c r="A11" s="45">
        <f t="shared" si="0"/>
        <v>9</v>
      </c>
      <c r="B11" s="49"/>
      <c r="C11" s="45"/>
      <c r="D11" s="32"/>
      <c r="E11" s="50"/>
      <c r="F11" s="51"/>
      <c r="G11" s="51"/>
      <c r="H11" s="51"/>
      <c r="I11" s="51"/>
      <c r="J11" s="51"/>
      <c r="K11" s="51"/>
      <c r="L11" s="51"/>
      <c r="M11" s="51">
        <f t="shared" si="1"/>
        <v>0</v>
      </c>
      <c r="N11" s="51">
        <f t="shared" si="2"/>
        <v>0</v>
      </c>
      <c r="O11" s="51">
        <f t="shared" si="3"/>
        <v>0</v>
      </c>
      <c r="P11" s="45"/>
    </row>
    <row r="12" spans="1:16">
      <c r="A12" s="45">
        <f t="shared" si="0"/>
        <v>10</v>
      </c>
      <c r="B12" s="49"/>
      <c r="C12" s="45"/>
      <c r="D12" s="32"/>
      <c r="E12" s="50"/>
      <c r="F12" s="51"/>
      <c r="G12" s="51"/>
      <c r="H12" s="51"/>
      <c r="I12" s="51"/>
      <c r="J12" s="51"/>
      <c r="K12" s="51"/>
      <c r="L12" s="51"/>
      <c r="M12" s="51">
        <f t="shared" si="1"/>
        <v>0</v>
      </c>
      <c r="N12" s="51">
        <f t="shared" si="2"/>
        <v>0</v>
      </c>
      <c r="O12" s="51">
        <f t="shared" si="3"/>
        <v>0</v>
      </c>
      <c r="P12" s="45"/>
    </row>
    <row r="13" s="39" customFormat="1" ht="18" customHeight="1" spans="1:16">
      <c r="A13" s="52" t="s">
        <v>80</v>
      </c>
      <c r="B13" s="53"/>
      <c r="C13" s="53"/>
      <c r="D13" s="54"/>
      <c r="E13" s="55"/>
      <c r="F13" s="56">
        <f>SUM(F5:F12)</f>
        <v>0</v>
      </c>
      <c r="G13" s="56">
        <f>SUM(G5:G12)</f>
        <v>0</v>
      </c>
      <c r="H13" s="56"/>
      <c r="I13" s="56">
        <f t="shared" ref="I13:O13" si="4">SUM(I5:I12)</f>
        <v>0</v>
      </c>
      <c r="J13" s="56">
        <f t="shared" si="4"/>
        <v>0</v>
      </c>
      <c r="K13" s="56">
        <f t="shared" si="4"/>
        <v>0</v>
      </c>
      <c r="L13" s="56">
        <f t="shared" si="4"/>
        <v>0</v>
      </c>
      <c r="M13" s="56">
        <f t="shared" si="4"/>
        <v>0</v>
      </c>
      <c r="N13" s="56">
        <f t="shared" si="4"/>
        <v>0</v>
      </c>
      <c r="O13" s="56">
        <f>SUM(O3:O12)</f>
        <v>3122</v>
      </c>
      <c r="P13" s="55"/>
    </row>
    <row r="14" s="39" customFormat="1" ht="18" customHeight="1" spans="1:16">
      <c r="A14" s="52" t="s">
        <v>81</v>
      </c>
      <c r="B14" s="53"/>
      <c r="C14" s="53"/>
      <c r="D14" s="54"/>
      <c r="E14" s="57">
        <f>ROUND(O13*1.01,2)</f>
        <v>3153.22</v>
      </c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62"/>
    </row>
    <row r="15" s="40" customFormat="1" ht="35.1" customHeight="1" spans="1:16">
      <c r="A15" s="59" t="s">
        <v>165</v>
      </c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</row>
  </sheetData>
  <mergeCells count="6">
    <mergeCell ref="A1:P1"/>
    <mergeCell ref="A13:D13"/>
    <mergeCell ref="A14:D14"/>
    <mergeCell ref="E14:P14"/>
    <mergeCell ref="A15:P15"/>
    <mergeCell ref="B5:B1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S9" sqref="S9"/>
    </sheetView>
  </sheetViews>
  <sheetFormatPr defaultColWidth="9" defaultRowHeight="13.5"/>
  <cols>
    <col min="1" max="1" width="9" style="21"/>
    <col min="2" max="2" width="9" style="22"/>
    <col min="3" max="3" width="10.25" style="22" customWidth="1"/>
    <col min="4" max="15" width="9" style="21"/>
    <col min="16" max="16" width="12.625" style="23"/>
    <col min="17" max="17" width="9" style="21"/>
    <col min="18" max="18" width="12.625" style="19"/>
    <col min="19" max="16384" width="9" style="19"/>
  </cols>
  <sheetData>
    <row r="1" s="19" customFormat="1" ht="21" customHeight="1" spans="1:17">
      <c r="A1" s="24" t="s">
        <v>1</v>
      </c>
      <c r="B1" s="24" t="s">
        <v>166</v>
      </c>
      <c r="C1" s="25" t="s">
        <v>167</v>
      </c>
      <c r="D1" s="25" t="s">
        <v>168</v>
      </c>
      <c r="E1" s="26"/>
      <c r="F1" s="26"/>
      <c r="G1" s="26"/>
      <c r="H1" s="26"/>
      <c r="I1" s="26"/>
      <c r="J1" s="26"/>
      <c r="K1" s="26"/>
      <c r="L1" s="26"/>
      <c r="M1" s="26"/>
      <c r="N1" s="36"/>
      <c r="O1" s="24" t="s">
        <v>169</v>
      </c>
      <c r="P1" s="37" t="s">
        <v>170</v>
      </c>
      <c r="Q1" s="24" t="s">
        <v>16</v>
      </c>
    </row>
    <row r="2" s="20" customFormat="1" ht="24" customHeight="1" spans="1:17">
      <c r="A2" s="27">
        <v>1</v>
      </c>
      <c r="B2" s="28">
        <v>6.1</v>
      </c>
      <c r="C2" s="29" t="s">
        <v>171</v>
      </c>
      <c r="D2" s="30" t="s">
        <v>55</v>
      </c>
      <c r="E2" s="30" t="s">
        <v>164</v>
      </c>
      <c r="F2" s="30" t="s">
        <v>56</v>
      </c>
      <c r="G2" s="30" t="s">
        <v>40</v>
      </c>
      <c r="H2" s="30" t="s">
        <v>38</v>
      </c>
      <c r="I2" s="33" t="s">
        <v>39</v>
      </c>
      <c r="J2" s="33" t="s">
        <v>47</v>
      </c>
      <c r="K2" s="33" t="s">
        <v>50</v>
      </c>
      <c r="L2" s="30" t="s">
        <v>51</v>
      </c>
      <c r="M2" s="33" t="s">
        <v>43</v>
      </c>
      <c r="N2" s="33"/>
      <c r="O2" s="27">
        <v>10</v>
      </c>
      <c r="P2" s="38">
        <v>300</v>
      </c>
      <c r="Q2" s="27"/>
    </row>
    <row r="3" s="19" customFormat="1" ht="24" customHeight="1" spans="1:17">
      <c r="A3" s="27">
        <v>2</v>
      </c>
      <c r="B3" s="31">
        <v>6.2</v>
      </c>
      <c r="C3" s="29" t="s">
        <v>171</v>
      </c>
      <c r="D3" s="30" t="s">
        <v>55</v>
      </c>
      <c r="E3" s="30" t="s">
        <v>56</v>
      </c>
      <c r="F3" s="30" t="s">
        <v>40</v>
      </c>
      <c r="G3" s="30" t="s">
        <v>38</v>
      </c>
      <c r="H3" s="32" t="s">
        <v>35</v>
      </c>
      <c r="I3" s="33" t="s">
        <v>47</v>
      </c>
      <c r="J3" s="33" t="s">
        <v>50</v>
      </c>
      <c r="K3" s="30" t="s">
        <v>51</v>
      </c>
      <c r="L3" s="33" t="s">
        <v>43</v>
      </c>
      <c r="M3" s="24"/>
      <c r="N3" s="24"/>
      <c r="O3" s="24">
        <v>9</v>
      </c>
      <c r="P3" s="37">
        <v>200</v>
      </c>
      <c r="Q3" s="24"/>
    </row>
    <row r="4" s="19" customFormat="1" ht="24" customHeight="1" spans="1:17">
      <c r="A4" s="27">
        <v>3</v>
      </c>
      <c r="B4" s="28">
        <v>6.3</v>
      </c>
      <c r="C4" s="29" t="s">
        <v>171</v>
      </c>
      <c r="D4" s="30" t="s">
        <v>55</v>
      </c>
      <c r="E4" s="30" t="s">
        <v>164</v>
      </c>
      <c r="F4" s="30" t="s">
        <v>56</v>
      </c>
      <c r="G4" s="30" t="s">
        <v>40</v>
      </c>
      <c r="H4" s="30" t="s">
        <v>38</v>
      </c>
      <c r="I4" s="33" t="s">
        <v>39</v>
      </c>
      <c r="J4" s="32" t="s">
        <v>35</v>
      </c>
      <c r="K4" s="33" t="s">
        <v>43</v>
      </c>
      <c r="L4" s="33" t="s">
        <v>47</v>
      </c>
      <c r="M4" s="33" t="s">
        <v>50</v>
      </c>
      <c r="N4" s="30" t="s">
        <v>51</v>
      </c>
      <c r="O4" s="24">
        <v>11</v>
      </c>
      <c r="P4" s="37">
        <v>300</v>
      </c>
      <c r="Q4" s="24"/>
    </row>
    <row r="5" s="19" customFormat="1" ht="24" customHeight="1" spans="1:17">
      <c r="A5" s="27">
        <v>4</v>
      </c>
      <c r="B5" s="31">
        <v>6.4</v>
      </c>
      <c r="C5" s="29" t="s">
        <v>171</v>
      </c>
      <c r="D5" s="30" t="s">
        <v>55</v>
      </c>
      <c r="E5" s="30" t="s">
        <v>164</v>
      </c>
      <c r="F5" s="30" t="s">
        <v>56</v>
      </c>
      <c r="G5" s="30" t="s">
        <v>40</v>
      </c>
      <c r="H5" s="30" t="s">
        <v>38</v>
      </c>
      <c r="I5" s="33" t="s">
        <v>39</v>
      </c>
      <c r="J5" s="32" t="s">
        <v>35</v>
      </c>
      <c r="K5" s="33" t="s">
        <v>43</v>
      </c>
      <c r="L5" s="33" t="s">
        <v>47</v>
      </c>
      <c r="M5" s="33" t="s">
        <v>50</v>
      </c>
      <c r="N5" s="30" t="s">
        <v>51</v>
      </c>
      <c r="O5" s="24">
        <v>11</v>
      </c>
      <c r="P5" s="37">
        <v>300</v>
      </c>
      <c r="Q5" s="24"/>
    </row>
    <row r="6" s="19" customFormat="1" ht="24" customHeight="1" spans="1:17">
      <c r="A6" s="27">
        <v>5</v>
      </c>
      <c r="B6" s="28">
        <v>6.5</v>
      </c>
      <c r="C6" s="29" t="s">
        <v>171</v>
      </c>
      <c r="D6" s="30" t="s">
        <v>164</v>
      </c>
      <c r="E6" s="30" t="s">
        <v>40</v>
      </c>
      <c r="F6" s="33" t="s">
        <v>39</v>
      </c>
      <c r="G6" s="30" t="s">
        <v>38</v>
      </c>
      <c r="H6" s="32" t="s">
        <v>35</v>
      </c>
      <c r="I6" s="33" t="s">
        <v>43</v>
      </c>
      <c r="J6" s="33" t="s">
        <v>47</v>
      </c>
      <c r="K6" s="33" t="s">
        <v>50</v>
      </c>
      <c r="L6" s="30" t="s">
        <v>51</v>
      </c>
      <c r="M6" s="24"/>
      <c r="N6" s="24"/>
      <c r="O6" s="24">
        <v>9</v>
      </c>
      <c r="P6" s="37">
        <v>200</v>
      </c>
      <c r="Q6" s="24"/>
    </row>
    <row r="7" s="19" customFormat="1" ht="24" customHeight="1" spans="1:17">
      <c r="A7" s="27">
        <v>7</v>
      </c>
      <c r="B7" s="28">
        <v>6.7</v>
      </c>
      <c r="C7" s="29" t="s">
        <v>171</v>
      </c>
      <c r="D7" s="30" t="s">
        <v>164</v>
      </c>
      <c r="E7" s="30" t="s">
        <v>40</v>
      </c>
      <c r="F7" s="33" t="s">
        <v>39</v>
      </c>
      <c r="G7" s="30" t="s">
        <v>38</v>
      </c>
      <c r="H7" s="32" t="s">
        <v>35</v>
      </c>
      <c r="I7" s="33" t="s">
        <v>43</v>
      </c>
      <c r="J7" s="33" t="s">
        <v>47</v>
      </c>
      <c r="K7" s="33" t="s">
        <v>50</v>
      </c>
      <c r="L7" s="30" t="s">
        <v>51</v>
      </c>
      <c r="M7" s="24"/>
      <c r="N7" s="24"/>
      <c r="O7" s="24">
        <v>9</v>
      </c>
      <c r="P7" s="37">
        <v>200</v>
      </c>
      <c r="Q7" s="24"/>
    </row>
    <row r="8" s="19" customFormat="1" ht="24" customHeight="1" spans="1:17">
      <c r="A8" s="27">
        <v>8</v>
      </c>
      <c r="B8" s="31">
        <v>6.8</v>
      </c>
      <c r="C8" s="29" t="s">
        <v>171</v>
      </c>
      <c r="D8" s="30" t="s">
        <v>164</v>
      </c>
      <c r="E8" s="30" t="s">
        <v>40</v>
      </c>
      <c r="F8" s="30" t="s">
        <v>38</v>
      </c>
      <c r="G8" s="32" t="s">
        <v>35</v>
      </c>
      <c r="H8" s="33" t="s">
        <v>43</v>
      </c>
      <c r="I8" s="33" t="s">
        <v>47</v>
      </c>
      <c r="J8" s="33" t="s">
        <v>50</v>
      </c>
      <c r="K8" s="30" t="s">
        <v>51</v>
      </c>
      <c r="L8" s="24"/>
      <c r="M8" s="24"/>
      <c r="N8" s="24"/>
      <c r="O8" s="24">
        <v>8</v>
      </c>
      <c r="P8" s="37">
        <v>200</v>
      </c>
      <c r="Q8" s="24"/>
    </row>
    <row r="9" s="19" customFormat="1" ht="24" customHeight="1" spans="1:17">
      <c r="A9" s="27">
        <v>9</v>
      </c>
      <c r="B9" s="28">
        <v>6.9</v>
      </c>
      <c r="C9" s="29" t="s">
        <v>172</v>
      </c>
      <c r="D9" s="30" t="s">
        <v>164</v>
      </c>
      <c r="E9" s="30" t="s">
        <v>40</v>
      </c>
      <c r="F9" s="30" t="s">
        <v>38</v>
      </c>
      <c r="G9" s="32" t="s">
        <v>35</v>
      </c>
      <c r="H9" s="33" t="s">
        <v>43</v>
      </c>
      <c r="I9" s="33" t="s">
        <v>47</v>
      </c>
      <c r="J9" s="33" t="s">
        <v>50</v>
      </c>
      <c r="K9" s="30" t="s">
        <v>51</v>
      </c>
      <c r="L9" s="24"/>
      <c r="M9" s="24"/>
      <c r="N9" s="24"/>
      <c r="O9" s="24">
        <v>8</v>
      </c>
      <c r="P9" s="37">
        <v>200</v>
      </c>
      <c r="Q9" s="24"/>
    </row>
    <row r="10" s="19" customFormat="1" ht="24" customHeight="1" spans="1:17">
      <c r="A10" s="27">
        <v>10</v>
      </c>
      <c r="B10" s="34">
        <v>6.1</v>
      </c>
      <c r="C10" s="29" t="s">
        <v>171</v>
      </c>
      <c r="D10" s="30" t="s">
        <v>164</v>
      </c>
      <c r="E10" s="30" t="s">
        <v>40</v>
      </c>
      <c r="F10" s="30" t="s">
        <v>38</v>
      </c>
      <c r="G10" s="32" t="s">
        <v>35</v>
      </c>
      <c r="H10" s="33" t="s">
        <v>43</v>
      </c>
      <c r="I10" s="33" t="s">
        <v>47</v>
      </c>
      <c r="J10" s="33" t="s">
        <v>50</v>
      </c>
      <c r="K10" s="30" t="s">
        <v>51</v>
      </c>
      <c r="L10" s="24"/>
      <c r="M10" s="24"/>
      <c r="N10" s="24"/>
      <c r="O10" s="24">
        <v>8</v>
      </c>
      <c r="P10" s="37">
        <v>200</v>
      </c>
      <c r="Q10" s="24"/>
    </row>
    <row r="11" s="19" customFormat="1" ht="24" customHeight="1" spans="1:17">
      <c r="A11" s="27">
        <v>15</v>
      </c>
      <c r="B11" s="28">
        <v>6.15</v>
      </c>
      <c r="C11" s="29" t="s">
        <v>171</v>
      </c>
      <c r="D11" s="30" t="s">
        <v>164</v>
      </c>
      <c r="E11" s="30" t="s">
        <v>40</v>
      </c>
      <c r="F11" s="30" t="s">
        <v>38</v>
      </c>
      <c r="G11" s="32" t="s">
        <v>35</v>
      </c>
      <c r="H11" s="33" t="s">
        <v>43</v>
      </c>
      <c r="I11" s="33" t="s">
        <v>47</v>
      </c>
      <c r="J11" s="33" t="s">
        <v>50</v>
      </c>
      <c r="K11" s="30" t="s">
        <v>51</v>
      </c>
      <c r="L11" s="24"/>
      <c r="M11" s="24"/>
      <c r="N11" s="24"/>
      <c r="O11" s="24">
        <v>8</v>
      </c>
      <c r="P11" s="37">
        <v>200</v>
      </c>
      <c r="Q11" s="24"/>
    </row>
    <row r="12" s="19" customFormat="1" ht="24" customHeight="1" spans="1:17">
      <c r="A12" s="27">
        <v>16</v>
      </c>
      <c r="B12" s="34">
        <v>6.16</v>
      </c>
      <c r="C12" s="29" t="s">
        <v>171</v>
      </c>
      <c r="D12" s="30" t="s">
        <v>164</v>
      </c>
      <c r="E12" s="30" t="s">
        <v>40</v>
      </c>
      <c r="F12" s="30" t="s">
        <v>38</v>
      </c>
      <c r="G12" s="33" t="s">
        <v>43</v>
      </c>
      <c r="H12" s="33" t="s">
        <v>47</v>
      </c>
      <c r="I12" s="33" t="s">
        <v>50</v>
      </c>
      <c r="J12" s="30" t="s">
        <v>51</v>
      </c>
      <c r="K12" s="32"/>
      <c r="L12" s="24"/>
      <c r="M12" s="24"/>
      <c r="N12" s="24"/>
      <c r="O12" s="24">
        <v>7</v>
      </c>
      <c r="P12" s="37">
        <v>200</v>
      </c>
      <c r="Q12" s="24"/>
    </row>
    <row r="13" s="19" customFormat="1" ht="24" customHeight="1" spans="1:17">
      <c r="A13" s="27">
        <v>17</v>
      </c>
      <c r="B13" s="28">
        <v>6.17</v>
      </c>
      <c r="C13" s="29" t="s">
        <v>171</v>
      </c>
      <c r="D13" s="30" t="s">
        <v>164</v>
      </c>
      <c r="E13" s="30" t="s">
        <v>40</v>
      </c>
      <c r="F13" s="30" t="s">
        <v>38</v>
      </c>
      <c r="G13" s="33" t="s">
        <v>47</v>
      </c>
      <c r="H13" s="33" t="s">
        <v>50</v>
      </c>
      <c r="I13" s="30" t="s">
        <v>51</v>
      </c>
      <c r="J13" s="32"/>
      <c r="K13" s="32"/>
      <c r="L13" s="24"/>
      <c r="M13" s="24"/>
      <c r="N13" s="24"/>
      <c r="O13" s="24">
        <v>6</v>
      </c>
      <c r="P13" s="37">
        <v>200</v>
      </c>
      <c r="Q13" s="24"/>
    </row>
    <row r="14" s="19" customFormat="1" ht="24" customHeight="1" spans="1:17">
      <c r="A14" s="27">
        <v>18</v>
      </c>
      <c r="B14" s="34">
        <v>6.18000000000001</v>
      </c>
      <c r="C14" s="29" t="s">
        <v>171</v>
      </c>
      <c r="D14" s="30" t="s">
        <v>164</v>
      </c>
      <c r="E14" s="30" t="s">
        <v>40</v>
      </c>
      <c r="F14" s="30" t="s">
        <v>38</v>
      </c>
      <c r="G14" s="32" t="s">
        <v>35</v>
      </c>
      <c r="H14" s="33" t="s">
        <v>43</v>
      </c>
      <c r="I14" s="33" t="s">
        <v>47</v>
      </c>
      <c r="J14" s="33" t="s">
        <v>50</v>
      </c>
      <c r="K14" s="32"/>
      <c r="L14" s="24"/>
      <c r="M14" s="24"/>
      <c r="N14" s="24"/>
      <c r="O14" s="24">
        <v>7</v>
      </c>
      <c r="P14" s="37">
        <v>200</v>
      </c>
      <c r="Q14" s="24"/>
    </row>
    <row r="15" s="19" customFormat="1" ht="24" customHeight="1" spans="1:17">
      <c r="A15" s="27">
        <v>19</v>
      </c>
      <c r="B15" s="28">
        <v>6.19000000000001</v>
      </c>
      <c r="C15" s="29" t="s">
        <v>171</v>
      </c>
      <c r="D15" s="30" t="s">
        <v>164</v>
      </c>
      <c r="E15" s="30" t="s">
        <v>40</v>
      </c>
      <c r="F15" s="30" t="s">
        <v>38</v>
      </c>
      <c r="G15" s="32" t="s">
        <v>35</v>
      </c>
      <c r="H15" s="33" t="s">
        <v>43</v>
      </c>
      <c r="I15" s="33" t="s">
        <v>47</v>
      </c>
      <c r="J15" s="33" t="s">
        <v>50</v>
      </c>
      <c r="K15" s="32"/>
      <c r="L15" s="24"/>
      <c r="M15" s="24"/>
      <c r="N15" s="24"/>
      <c r="O15" s="24">
        <v>7</v>
      </c>
      <c r="P15" s="37">
        <v>200</v>
      </c>
      <c r="Q15" s="24"/>
    </row>
    <row r="16" s="19" customFormat="1" ht="24" customHeight="1" spans="1:17">
      <c r="A16" s="27">
        <v>20</v>
      </c>
      <c r="B16" s="34">
        <v>6.20000000000001</v>
      </c>
      <c r="C16" s="29" t="s">
        <v>171</v>
      </c>
      <c r="D16" s="30" t="s">
        <v>164</v>
      </c>
      <c r="E16" s="30" t="s">
        <v>38</v>
      </c>
      <c r="F16" s="33" t="s">
        <v>43</v>
      </c>
      <c r="G16" s="33" t="s">
        <v>47</v>
      </c>
      <c r="H16" s="33" t="s">
        <v>50</v>
      </c>
      <c r="I16" s="27"/>
      <c r="J16" s="32"/>
      <c r="K16" s="32"/>
      <c r="L16" s="24"/>
      <c r="M16" s="24"/>
      <c r="N16" s="24"/>
      <c r="O16" s="24">
        <v>5</v>
      </c>
      <c r="P16" s="37">
        <v>166</v>
      </c>
      <c r="Q16" s="24"/>
    </row>
    <row r="17" s="19" customFormat="1" ht="24" customHeight="1" spans="1:17">
      <c r="A17" s="27">
        <v>21</v>
      </c>
      <c r="B17" s="28">
        <v>6.21000000000001</v>
      </c>
      <c r="C17" s="29" t="s">
        <v>171</v>
      </c>
      <c r="D17" s="30" t="s">
        <v>164</v>
      </c>
      <c r="E17" s="30" t="s">
        <v>40</v>
      </c>
      <c r="F17" s="30" t="s">
        <v>38</v>
      </c>
      <c r="G17" s="33" t="s">
        <v>43</v>
      </c>
      <c r="H17" s="33" t="s">
        <v>47</v>
      </c>
      <c r="I17" s="33" t="s">
        <v>50</v>
      </c>
      <c r="J17" s="32"/>
      <c r="K17" s="32"/>
      <c r="L17" s="24"/>
      <c r="M17" s="24"/>
      <c r="N17" s="24"/>
      <c r="O17" s="24">
        <v>6</v>
      </c>
      <c r="P17" s="37">
        <v>200</v>
      </c>
      <c r="Q17" s="24"/>
    </row>
    <row r="18" s="19" customFormat="1" ht="24" customHeight="1" spans="1:17">
      <c r="A18" s="27">
        <v>23</v>
      </c>
      <c r="B18" s="28">
        <v>6.23000000000001</v>
      </c>
      <c r="C18" s="29" t="s">
        <v>171</v>
      </c>
      <c r="D18" s="30" t="s">
        <v>164</v>
      </c>
      <c r="E18" s="32" t="s">
        <v>35</v>
      </c>
      <c r="F18" s="32"/>
      <c r="G18" s="32"/>
      <c r="H18" s="32"/>
      <c r="I18" s="27"/>
      <c r="J18" s="32"/>
      <c r="K18" s="32"/>
      <c r="L18" s="24"/>
      <c r="M18" s="24"/>
      <c r="N18" s="24"/>
      <c r="O18" s="24">
        <v>2</v>
      </c>
      <c r="P18" s="37">
        <v>166</v>
      </c>
      <c r="Q18" s="24"/>
    </row>
    <row r="19" s="19" customFormat="1" ht="24" customHeight="1" spans="1:17">
      <c r="A19" s="27">
        <v>32</v>
      </c>
      <c r="B19" s="35"/>
      <c r="C19" s="29"/>
      <c r="D19" s="24"/>
      <c r="E19" s="32"/>
      <c r="F19" s="32"/>
      <c r="G19" s="32"/>
      <c r="H19" s="32"/>
      <c r="I19" s="27"/>
      <c r="J19" s="32"/>
      <c r="K19" s="32"/>
      <c r="L19" s="24"/>
      <c r="M19" s="24"/>
      <c r="N19" s="24"/>
      <c r="O19" s="24">
        <v>131</v>
      </c>
      <c r="P19" s="37">
        <v>3632</v>
      </c>
      <c r="Q19" s="24"/>
    </row>
  </sheetData>
  <mergeCells count="1">
    <mergeCell ref="D1:N1"/>
  </mergeCell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"/>
  <sheetViews>
    <sheetView topLeftCell="A13" workbookViewId="0">
      <selection activeCell="C39" sqref="C39:E46"/>
    </sheetView>
  </sheetViews>
  <sheetFormatPr defaultColWidth="9" defaultRowHeight="13.5"/>
  <cols>
    <col min="3" max="3" width="10.875"/>
    <col min="4" max="5" width="16.125"/>
  </cols>
  <sheetData>
    <row r="1" s="1" customFormat="1" ht="14.25" spans="1:16">
      <c r="A1" s="2" t="s">
        <v>0</v>
      </c>
      <c r="B1" s="2"/>
      <c r="C1" s="3"/>
      <c r="D1" s="3"/>
      <c r="E1" s="3"/>
      <c r="F1" s="3"/>
      <c r="G1" s="3"/>
      <c r="H1" s="4"/>
      <c r="I1" s="3"/>
      <c r="J1" s="3"/>
      <c r="K1" s="3"/>
      <c r="L1" s="12"/>
      <c r="M1" s="12"/>
      <c r="N1" s="3"/>
      <c r="O1" s="12"/>
      <c r="P1" s="3"/>
    </row>
    <row r="2" s="1" customForma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3" t="s">
        <v>12</v>
      </c>
      <c r="M2" s="13" t="s">
        <v>13</v>
      </c>
      <c r="N2" s="5" t="s">
        <v>14</v>
      </c>
      <c r="O2" s="13" t="s">
        <v>15</v>
      </c>
      <c r="P2" s="5" t="s">
        <v>16</v>
      </c>
      <c r="Q2" s="1" t="s">
        <v>173</v>
      </c>
    </row>
    <row r="3" s="1" customFormat="1" ht="14.25" spans="1:17">
      <c r="A3" s="6">
        <f t="shared" ref="A3:A7" si="0">ROW()-2</f>
        <v>1</v>
      </c>
      <c r="B3" s="7"/>
      <c r="C3" s="8" t="s">
        <v>17</v>
      </c>
      <c r="D3" s="8" t="s">
        <v>18</v>
      </c>
      <c r="E3" s="9">
        <f>VLOOKUP(D3,[1]劳务费!$D$2:$E$51,2,0)</f>
        <v>0</v>
      </c>
      <c r="F3" s="10">
        <v>10</v>
      </c>
      <c r="G3" s="10">
        <v>113</v>
      </c>
      <c r="H3" s="10">
        <v>18</v>
      </c>
      <c r="I3" s="14"/>
      <c r="J3" s="14"/>
      <c r="K3" s="14"/>
      <c r="L3" s="10">
        <v>90</v>
      </c>
      <c r="M3" s="10">
        <f t="shared" ref="M3:M34" si="1">H3*(G3-I3-J3)+15*I3+H3*0.8*J3+K3-L3</f>
        <v>1944</v>
      </c>
      <c r="N3" s="10">
        <f t="shared" ref="N3:N34" si="2">F3*5</f>
        <v>50</v>
      </c>
      <c r="O3" s="10">
        <f t="shared" ref="O3:O34" si="3">M3+N3</f>
        <v>1994</v>
      </c>
      <c r="P3" s="8" t="s">
        <v>19</v>
      </c>
      <c r="Q3" s="1">
        <v>1</v>
      </c>
    </row>
    <row r="4" s="1" customFormat="1" ht="14.25" spans="1:17">
      <c r="A4" s="6">
        <f t="shared" si="0"/>
        <v>2</v>
      </c>
      <c r="B4" s="7"/>
      <c r="C4" s="8" t="s">
        <v>17</v>
      </c>
      <c r="D4" s="8" t="s">
        <v>20</v>
      </c>
      <c r="E4" s="9" t="str">
        <f>VLOOKUP(D4,[1]劳务费!$D$2:$E$51,2,0)</f>
        <v>2021-03-10</v>
      </c>
      <c r="F4" s="10">
        <v>15.5</v>
      </c>
      <c r="G4" s="10">
        <v>174</v>
      </c>
      <c r="H4" s="10">
        <v>18</v>
      </c>
      <c r="I4" s="14"/>
      <c r="J4" s="14"/>
      <c r="K4" s="14"/>
      <c r="L4" s="10"/>
      <c r="M4" s="10">
        <f t="shared" si="1"/>
        <v>3132</v>
      </c>
      <c r="N4" s="10">
        <f t="shared" si="2"/>
        <v>77.5</v>
      </c>
      <c r="O4" s="10">
        <f t="shared" si="3"/>
        <v>3209.5</v>
      </c>
      <c r="P4" s="8"/>
      <c r="Q4" s="1">
        <v>1</v>
      </c>
    </row>
    <row r="5" s="1" customFormat="1" ht="14.25" spans="1:17">
      <c r="A5" s="6">
        <f t="shared" si="0"/>
        <v>3</v>
      </c>
      <c r="B5" s="7"/>
      <c r="C5" s="8" t="s">
        <v>17</v>
      </c>
      <c r="D5" s="8" t="s">
        <v>21</v>
      </c>
      <c r="E5" s="9" t="str">
        <f>VLOOKUP(D5,[1]劳务费!$D$2:$E$51,2,0)</f>
        <v>2020-04-03</v>
      </c>
      <c r="F5" s="10">
        <v>25</v>
      </c>
      <c r="G5" s="10">
        <v>274</v>
      </c>
      <c r="H5" s="10">
        <v>18</v>
      </c>
      <c r="I5" s="15"/>
      <c r="J5" s="15"/>
      <c r="K5" s="15"/>
      <c r="L5" s="10"/>
      <c r="M5" s="10">
        <f t="shared" si="1"/>
        <v>4932</v>
      </c>
      <c r="N5" s="10">
        <f t="shared" si="2"/>
        <v>125</v>
      </c>
      <c r="O5" s="10">
        <f t="shared" si="3"/>
        <v>5057</v>
      </c>
      <c r="P5" s="8"/>
      <c r="Q5" s="1">
        <v>1</v>
      </c>
    </row>
    <row r="6" s="1" customFormat="1" ht="14.25" spans="1:17">
      <c r="A6" s="6">
        <f t="shared" si="0"/>
        <v>4</v>
      </c>
      <c r="B6" s="7"/>
      <c r="C6" s="8" t="s">
        <v>17</v>
      </c>
      <c r="D6" s="8" t="s">
        <v>22</v>
      </c>
      <c r="E6" s="9" t="str">
        <f>VLOOKUP(D6,[1]劳务费!$D$2:$E$51,2,0)</f>
        <v>2020-03-12</v>
      </c>
      <c r="F6" s="10">
        <v>16.5</v>
      </c>
      <c r="G6" s="10">
        <v>195.5</v>
      </c>
      <c r="H6" s="10">
        <v>18</v>
      </c>
      <c r="I6" s="15"/>
      <c r="J6" s="15"/>
      <c r="K6" s="15"/>
      <c r="L6" s="10"/>
      <c r="M6" s="10">
        <f t="shared" si="1"/>
        <v>3519</v>
      </c>
      <c r="N6" s="10">
        <f t="shared" si="2"/>
        <v>82.5</v>
      </c>
      <c r="O6" s="10">
        <f t="shared" si="3"/>
        <v>3601.5</v>
      </c>
      <c r="P6" s="8"/>
      <c r="Q6" s="1">
        <v>1</v>
      </c>
    </row>
    <row r="7" s="1" customFormat="1" ht="14.25" spans="1:17">
      <c r="A7" s="6">
        <f t="shared" si="0"/>
        <v>5</v>
      </c>
      <c r="B7" s="7"/>
      <c r="C7" s="8" t="s">
        <v>17</v>
      </c>
      <c r="D7" s="8" t="s">
        <v>23</v>
      </c>
      <c r="E7" s="9" t="str">
        <f>VLOOKUP(D7,[1]劳务费!$D$2:$E$51,2,0)</f>
        <v>2020-3-30</v>
      </c>
      <c r="F7" s="10">
        <v>18</v>
      </c>
      <c r="G7" s="10">
        <v>199</v>
      </c>
      <c r="H7" s="10">
        <v>18</v>
      </c>
      <c r="I7" s="16"/>
      <c r="J7" s="15"/>
      <c r="K7" s="15"/>
      <c r="L7" s="10"/>
      <c r="M7" s="10">
        <f t="shared" si="1"/>
        <v>3582</v>
      </c>
      <c r="N7" s="10">
        <f t="shared" si="2"/>
        <v>90</v>
      </c>
      <c r="O7" s="10">
        <f t="shared" si="3"/>
        <v>3672</v>
      </c>
      <c r="P7" s="8"/>
      <c r="Q7" s="1">
        <v>1</v>
      </c>
    </row>
    <row r="8" s="1" customFormat="1" ht="14.25" spans="1:17">
      <c r="A8" s="6"/>
      <c r="B8" s="7"/>
      <c r="C8" s="8" t="s">
        <v>17</v>
      </c>
      <c r="D8" s="8" t="s">
        <v>24</v>
      </c>
      <c r="E8" s="9" t="str">
        <f>VLOOKUP(D8,[1]劳务费!$D$2:$E$51,2,0)</f>
        <v>2020-04-15</v>
      </c>
      <c r="F8" s="10">
        <v>24</v>
      </c>
      <c r="G8" s="10">
        <v>258.5</v>
      </c>
      <c r="H8" s="10">
        <v>18</v>
      </c>
      <c r="I8" s="16"/>
      <c r="J8" s="15"/>
      <c r="K8" s="15"/>
      <c r="L8" s="10"/>
      <c r="M8" s="10">
        <f t="shared" si="1"/>
        <v>4653</v>
      </c>
      <c r="N8" s="10">
        <f t="shared" si="2"/>
        <v>120</v>
      </c>
      <c r="O8" s="10">
        <f t="shared" si="3"/>
        <v>4773</v>
      </c>
      <c r="P8" s="8"/>
      <c r="Q8" s="1">
        <v>1</v>
      </c>
    </row>
    <row r="9" s="1" customFormat="1" ht="14.25" spans="1:17">
      <c r="A9" s="6">
        <f t="shared" ref="A9:A26" si="4">ROW()-2</f>
        <v>7</v>
      </c>
      <c r="B9" s="7"/>
      <c r="C9" s="8" t="s">
        <v>17</v>
      </c>
      <c r="D9" s="8" t="s">
        <v>25</v>
      </c>
      <c r="E9" s="9" t="str">
        <f>VLOOKUP(D9,[1]劳务费!$D$2:$E$51,2,0)</f>
        <v>2020-10-13</v>
      </c>
      <c r="F9" s="10">
        <v>25</v>
      </c>
      <c r="G9" s="10">
        <v>287.6</v>
      </c>
      <c r="H9" s="10">
        <v>18</v>
      </c>
      <c r="I9" s="16"/>
      <c r="J9" s="15"/>
      <c r="K9" s="15"/>
      <c r="L9" s="10"/>
      <c r="M9" s="10">
        <f t="shared" si="1"/>
        <v>5176.8</v>
      </c>
      <c r="N9" s="10">
        <f t="shared" si="2"/>
        <v>125</v>
      </c>
      <c r="O9" s="10">
        <f t="shared" si="3"/>
        <v>5301.8</v>
      </c>
      <c r="P9" s="8"/>
      <c r="Q9" s="1">
        <v>1</v>
      </c>
    </row>
    <row r="10" s="1" customFormat="1" ht="14.25" spans="1:17">
      <c r="A10" s="6">
        <f t="shared" si="4"/>
        <v>8</v>
      </c>
      <c r="B10" s="7"/>
      <c r="C10" s="8" t="s">
        <v>17</v>
      </c>
      <c r="D10" s="8" t="s">
        <v>26</v>
      </c>
      <c r="E10" s="9" t="str">
        <f>VLOOKUP(D10,[1]劳务费!$D$2:$E$51,2,0)</f>
        <v>2021-04-11</v>
      </c>
      <c r="F10" s="10">
        <v>5</v>
      </c>
      <c r="G10" s="10">
        <v>51</v>
      </c>
      <c r="H10" s="10">
        <v>18</v>
      </c>
      <c r="I10" s="16"/>
      <c r="J10" s="15"/>
      <c r="K10" s="15"/>
      <c r="L10" s="10"/>
      <c r="M10" s="10">
        <f t="shared" si="1"/>
        <v>918</v>
      </c>
      <c r="N10" s="10">
        <f t="shared" si="2"/>
        <v>25</v>
      </c>
      <c r="O10" s="10">
        <f t="shared" si="3"/>
        <v>943</v>
      </c>
      <c r="P10" s="8"/>
      <c r="Q10" s="1">
        <v>1</v>
      </c>
    </row>
    <row r="11" s="1" customFormat="1" ht="14.25" spans="1:17">
      <c r="A11" s="6">
        <f t="shared" si="4"/>
        <v>9</v>
      </c>
      <c r="B11" s="7"/>
      <c r="C11" s="8" t="s">
        <v>17</v>
      </c>
      <c r="D11" s="8" t="s">
        <v>27</v>
      </c>
      <c r="E11" s="9" t="str">
        <f>VLOOKUP(D11,[1]劳务费!$D$2:$E$51,2,0)</f>
        <v>2021-4-23</v>
      </c>
      <c r="F11" s="10">
        <v>21</v>
      </c>
      <c r="G11" s="10">
        <v>235</v>
      </c>
      <c r="H11" s="10">
        <v>18</v>
      </c>
      <c r="I11" s="16"/>
      <c r="J11" s="15"/>
      <c r="K11" s="15"/>
      <c r="L11" s="10"/>
      <c r="M11" s="10">
        <f t="shared" si="1"/>
        <v>4230</v>
      </c>
      <c r="N11" s="10">
        <f t="shared" si="2"/>
        <v>105</v>
      </c>
      <c r="O11" s="10">
        <f t="shared" si="3"/>
        <v>4335</v>
      </c>
      <c r="P11" s="8"/>
      <c r="Q11" s="1">
        <v>1</v>
      </c>
    </row>
    <row r="12" s="1" customFormat="1" ht="14.25" spans="1:17">
      <c r="A12" s="6">
        <f t="shared" si="4"/>
        <v>10</v>
      </c>
      <c r="B12" s="7"/>
      <c r="C12" s="8" t="s">
        <v>28</v>
      </c>
      <c r="D12" s="8" t="s">
        <v>29</v>
      </c>
      <c r="E12" s="9" t="str">
        <f>VLOOKUP(D12,[1]劳务费!$D$2:$E$51,2,0)</f>
        <v>2019-10-04</v>
      </c>
      <c r="F12" s="10">
        <v>19</v>
      </c>
      <c r="G12" s="10">
        <v>170</v>
      </c>
      <c r="H12" s="10">
        <v>18.5</v>
      </c>
      <c r="I12" s="16"/>
      <c r="J12" s="15"/>
      <c r="K12" s="15"/>
      <c r="L12" s="10"/>
      <c r="M12" s="10">
        <f t="shared" si="1"/>
        <v>3145</v>
      </c>
      <c r="N12" s="10">
        <f t="shared" si="2"/>
        <v>95</v>
      </c>
      <c r="O12" s="10">
        <f t="shared" si="3"/>
        <v>3240</v>
      </c>
      <c r="P12" s="8"/>
      <c r="Q12" s="1">
        <v>1</v>
      </c>
    </row>
    <row r="13" s="1" customFormat="1" ht="14.25" spans="1:17">
      <c r="A13" s="6">
        <f t="shared" si="4"/>
        <v>11</v>
      </c>
      <c r="B13" s="7"/>
      <c r="C13" s="8" t="s">
        <v>28</v>
      </c>
      <c r="D13" s="8" t="s">
        <v>30</v>
      </c>
      <c r="E13" s="9" t="str">
        <f>VLOOKUP(D13,[1]劳务费!$D$2:$E$51,2,0)</f>
        <v>2019-09-20</v>
      </c>
      <c r="F13" s="10">
        <v>19</v>
      </c>
      <c r="G13" s="10">
        <v>169.5</v>
      </c>
      <c r="H13" s="10">
        <v>18.5</v>
      </c>
      <c r="I13" s="16"/>
      <c r="J13" s="15"/>
      <c r="K13" s="15"/>
      <c r="L13" s="10"/>
      <c r="M13" s="10">
        <f t="shared" si="1"/>
        <v>3135.75</v>
      </c>
      <c r="N13" s="10">
        <f t="shared" si="2"/>
        <v>95</v>
      </c>
      <c r="O13" s="10">
        <f t="shared" si="3"/>
        <v>3230.75</v>
      </c>
      <c r="P13" s="8"/>
      <c r="Q13" s="1">
        <v>1</v>
      </c>
    </row>
    <row r="14" s="1" customFormat="1" ht="14.25" spans="1:17">
      <c r="A14" s="6">
        <f t="shared" si="4"/>
        <v>12</v>
      </c>
      <c r="B14" s="7"/>
      <c r="C14" s="8" t="s">
        <v>31</v>
      </c>
      <c r="D14" s="8" t="s">
        <v>32</v>
      </c>
      <c r="E14" s="9">
        <f>VLOOKUP(D14,[1]劳务费!$D$2:$E$51,2,0)</f>
        <v>0</v>
      </c>
      <c r="F14" s="10">
        <v>17</v>
      </c>
      <c r="G14" s="10">
        <v>179</v>
      </c>
      <c r="H14" s="10">
        <v>18.5</v>
      </c>
      <c r="I14" s="16"/>
      <c r="J14" s="15"/>
      <c r="K14" s="15"/>
      <c r="L14" s="10"/>
      <c r="M14" s="10">
        <f t="shared" si="1"/>
        <v>3311.5</v>
      </c>
      <c r="N14" s="10">
        <f t="shared" si="2"/>
        <v>85</v>
      </c>
      <c r="O14" s="10">
        <f t="shared" si="3"/>
        <v>3396.5</v>
      </c>
      <c r="P14" s="8"/>
      <c r="Q14" s="1">
        <v>1</v>
      </c>
    </row>
    <row r="15" s="1" customFormat="1" ht="14.25" spans="1:17">
      <c r="A15" s="6">
        <f t="shared" si="4"/>
        <v>13</v>
      </c>
      <c r="B15" s="7"/>
      <c r="C15" s="8" t="s">
        <v>31</v>
      </c>
      <c r="D15" s="8" t="s">
        <v>33</v>
      </c>
      <c r="E15" s="9" t="str">
        <f>VLOOKUP(D15,[1]劳务费!$D$2:$E$51,2,0)</f>
        <v>2021-05-08</v>
      </c>
      <c r="F15" s="10">
        <v>14</v>
      </c>
      <c r="G15" s="10">
        <v>144</v>
      </c>
      <c r="H15" s="10">
        <v>18.5</v>
      </c>
      <c r="I15" s="16"/>
      <c r="J15" s="15"/>
      <c r="K15" s="15"/>
      <c r="L15" s="10">
        <v>63.1488</v>
      </c>
      <c r="M15" s="10">
        <f t="shared" si="1"/>
        <v>2600.8512</v>
      </c>
      <c r="N15" s="10">
        <f t="shared" si="2"/>
        <v>70</v>
      </c>
      <c r="O15" s="10">
        <f t="shared" si="3"/>
        <v>2670.8512</v>
      </c>
      <c r="P15" s="8" t="s">
        <v>34</v>
      </c>
      <c r="Q15" s="1">
        <v>1</v>
      </c>
    </row>
    <row r="16" s="1" customFormat="1" ht="14.25" spans="1:17">
      <c r="A16" s="6">
        <f t="shared" si="4"/>
        <v>14</v>
      </c>
      <c r="B16" s="7"/>
      <c r="C16" s="8" t="s">
        <v>31</v>
      </c>
      <c r="D16" s="8" t="s">
        <v>35</v>
      </c>
      <c r="E16" s="9" t="str">
        <f>VLOOKUP(D16,[1]劳务费!$D$2:$E$51,2,0)</f>
        <v>2021-4-26</v>
      </c>
      <c r="F16" s="10">
        <v>12</v>
      </c>
      <c r="G16" s="10">
        <v>121.5</v>
      </c>
      <c r="H16" s="10">
        <v>18.5</v>
      </c>
      <c r="I16" s="16"/>
      <c r="J16" s="15"/>
      <c r="K16" s="15"/>
      <c r="L16" s="10">
        <v>30.1785</v>
      </c>
      <c r="M16" s="10">
        <f t="shared" si="1"/>
        <v>2217.5715</v>
      </c>
      <c r="N16" s="10">
        <f t="shared" si="2"/>
        <v>60</v>
      </c>
      <c r="O16" s="10">
        <f t="shared" si="3"/>
        <v>2277.5715</v>
      </c>
      <c r="P16" s="8" t="s">
        <v>34</v>
      </c>
      <c r="Q16" s="1">
        <v>1</v>
      </c>
    </row>
    <row r="17" s="1" customFormat="1" ht="14.25" spans="1:17">
      <c r="A17" s="6">
        <f t="shared" si="4"/>
        <v>15</v>
      </c>
      <c r="B17" s="7"/>
      <c r="C17" s="8" t="s">
        <v>31</v>
      </c>
      <c r="D17" s="8" t="s">
        <v>36</v>
      </c>
      <c r="E17" s="9">
        <f>VLOOKUP(D17,[1]劳务费!$D$2:$E$51,2,0)</f>
        <v>0</v>
      </c>
      <c r="F17" s="10">
        <v>22.5</v>
      </c>
      <c r="G17" s="10">
        <v>171.5</v>
      </c>
      <c r="H17" s="10">
        <v>18.5</v>
      </c>
      <c r="I17" s="15"/>
      <c r="J17" s="15"/>
      <c r="K17" s="15"/>
      <c r="L17" s="10"/>
      <c r="M17" s="10">
        <f t="shared" si="1"/>
        <v>3172.75</v>
      </c>
      <c r="N17" s="10">
        <f t="shared" si="2"/>
        <v>112.5</v>
      </c>
      <c r="O17" s="10">
        <f t="shared" si="3"/>
        <v>3285.25</v>
      </c>
      <c r="P17" s="8"/>
      <c r="Q17" s="1">
        <v>1</v>
      </c>
    </row>
    <row r="18" s="1" customFormat="1" ht="14.25" spans="1:17">
      <c r="A18" s="6">
        <f t="shared" si="4"/>
        <v>16</v>
      </c>
      <c r="B18" s="7"/>
      <c r="C18" s="8" t="s">
        <v>37</v>
      </c>
      <c r="D18" s="8" t="s">
        <v>38</v>
      </c>
      <c r="E18" s="9" t="str">
        <f>VLOOKUP(D18,[1]劳务费!$D$2:$E$51,2,0)</f>
        <v>2021-4-20</v>
      </c>
      <c r="F18" s="10">
        <v>16</v>
      </c>
      <c r="G18" s="10">
        <v>162</v>
      </c>
      <c r="H18" s="10">
        <v>18</v>
      </c>
      <c r="I18" s="15"/>
      <c r="J18" s="15"/>
      <c r="K18" s="15"/>
      <c r="L18" s="10"/>
      <c r="M18" s="10">
        <f t="shared" si="1"/>
        <v>2916</v>
      </c>
      <c r="N18" s="10">
        <f t="shared" si="2"/>
        <v>80</v>
      </c>
      <c r="O18" s="10">
        <f t="shared" si="3"/>
        <v>2996</v>
      </c>
      <c r="P18" s="8"/>
      <c r="Q18" s="1">
        <v>1</v>
      </c>
    </row>
    <row r="19" s="1" customFormat="1" ht="14.25" spans="1:17">
      <c r="A19" s="6">
        <f t="shared" si="4"/>
        <v>17</v>
      </c>
      <c r="B19" s="7"/>
      <c r="C19" s="8" t="s">
        <v>37</v>
      </c>
      <c r="D19" s="8" t="s">
        <v>39</v>
      </c>
      <c r="E19" s="9" t="str">
        <f>VLOOKUP(D19,[1]劳务费!$D$2:$E$51,2,0)</f>
        <v>2021-4-20</v>
      </c>
      <c r="F19" s="10">
        <v>5</v>
      </c>
      <c r="G19" s="10">
        <v>52.5</v>
      </c>
      <c r="H19" s="10">
        <v>18</v>
      </c>
      <c r="I19" s="15"/>
      <c r="J19" s="15"/>
      <c r="K19" s="15"/>
      <c r="L19" s="10"/>
      <c r="M19" s="10">
        <f t="shared" si="1"/>
        <v>945</v>
      </c>
      <c r="N19" s="10">
        <f t="shared" si="2"/>
        <v>25</v>
      </c>
      <c r="O19" s="10">
        <f t="shared" si="3"/>
        <v>970</v>
      </c>
      <c r="P19" s="8"/>
      <c r="Q19" s="1">
        <v>1</v>
      </c>
    </row>
    <row r="20" s="1" customFormat="1" ht="14.25" spans="1:17">
      <c r="A20" s="6">
        <f t="shared" si="4"/>
        <v>18</v>
      </c>
      <c r="B20" s="7"/>
      <c r="C20" s="8" t="s">
        <v>37</v>
      </c>
      <c r="D20" s="8" t="s">
        <v>40</v>
      </c>
      <c r="E20" s="9" t="str">
        <f>VLOOKUP(D20,[1]劳务费!$D$2:$E$51,2,0)</f>
        <v>2021-4-20</v>
      </c>
      <c r="F20" s="10">
        <v>15</v>
      </c>
      <c r="G20" s="10">
        <v>153</v>
      </c>
      <c r="H20" s="10">
        <v>18</v>
      </c>
      <c r="I20" s="15"/>
      <c r="J20" s="15"/>
      <c r="K20" s="15"/>
      <c r="L20" s="10"/>
      <c r="M20" s="10">
        <f t="shared" si="1"/>
        <v>2754</v>
      </c>
      <c r="N20" s="10">
        <f t="shared" si="2"/>
        <v>75</v>
      </c>
      <c r="O20" s="10">
        <f t="shared" si="3"/>
        <v>2829</v>
      </c>
      <c r="P20" s="8"/>
      <c r="Q20" s="1">
        <v>1</v>
      </c>
    </row>
    <row r="21" s="1" customFormat="1" ht="14.25" spans="1:17">
      <c r="A21" s="6">
        <f t="shared" si="4"/>
        <v>19</v>
      </c>
      <c r="B21" s="7"/>
      <c r="C21" s="8" t="s">
        <v>37</v>
      </c>
      <c r="D21" s="8" t="s">
        <v>41</v>
      </c>
      <c r="E21" s="9" t="str">
        <f>VLOOKUP(D21,[1]劳务费!$D$2:$E$51,2,0)</f>
        <v>2021-4-14</v>
      </c>
      <c r="F21" s="10">
        <v>21</v>
      </c>
      <c r="G21" s="10">
        <v>214</v>
      </c>
      <c r="H21" s="10">
        <v>18</v>
      </c>
      <c r="I21" s="15"/>
      <c r="J21" s="15"/>
      <c r="K21" s="15"/>
      <c r="L21" s="10">
        <v>-100</v>
      </c>
      <c r="M21" s="10">
        <f t="shared" si="1"/>
        <v>3952</v>
      </c>
      <c r="N21" s="10">
        <f t="shared" si="2"/>
        <v>105</v>
      </c>
      <c r="O21" s="10">
        <f t="shared" si="3"/>
        <v>4057</v>
      </c>
      <c r="P21" s="8" t="s">
        <v>42</v>
      </c>
      <c r="Q21" s="1">
        <v>1</v>
      </c>
    </row>
    <row r="22" s="1" customFormat="1" ht="14.25" spans="1:17">
      <c r="A22" s="6">
        <f t="shared" si="4"/>
        <v>20</v>
      </c>
      <c r="B22" s="7"/>
      <c r="C22" s="8" t="s">
        <v>37</v>
      </c>
      <c r="D22" s="8" t="s">
        <v>43</v>
      </c>
      <c r="E22" s="9" t="str">
        <f>VLOOKUP(D22,[1]劳务费!$D$2:$E$51,2,0)</f>
        <v>2021-05-06</v>
      </c>
      <c r="F22" s="10">
        <v>15</v>
      </c>
      <c r="G22" s="10">
        <v>151.5</v>
      </c>
      <c r="H22" s="10">
        <v>18</v>
      </c>
      <c r="I22" s="15"/>
      <c r="J22" s="15"/>
      <c r="K22" s="15"/>
      <c r="L22" s="10"/>
      <c r="M22" s="10">
        <f t="shared" si="1"/>
        <v>2727</v>
      </c>
      <c r="N22" s="10">
        <f t="shared" si="2"/>
        <v>75</v>
      </c>
      <c r="O22" s="10">
        <f t="shared" si="3"/>
        <v>2802</v>
      </c>
      <c r="P22" s="8"/>
      <c r="Q22" s="1">
        <v>1</v>
      </c>
    </row>
    <row r="23" s="1" customFormat="1" ht="14.25" spans="1:17">
      <c r="A23" s="6">
        <f t="shared" si="4"/>
        <v>21</v>
      </c>
      <c r="B23" s="7"/>
      <c r="C23" s="8" t="s">
        <v>37</v>
      </c>
      <c r="D23" s="8" t="s">
        <v>44</v>
      </c>
      <c r="E23" s="9">
        <f>VLOOKUP(D23,[1]劳务费!$D$2:$E$51,2,0)</f>
        <v>0</v>
      </c>
      <c r="F23" s="10">
        <v>23</v>
      </c>
      <c r="G23" s="10">
        <v>237</v>
      </c>
      <c r="H23" s="10">
        <v>19.5</v>
      </c>
      <c r="I23" s="15"/>
      <c r="J23" s="15"/>
      <c r="K23" s="15"/>
      <c r="L23" s="10">
        <v>2</v>
      </c>
      <c r="M23" s="10">
        <f t="shared" si="1"/>
        <v>4619.5</v>
      </c>
      <c r="N23" s="10">
        <f t="shared" si="2"/>
        <v>115</v>
      </c>
      <c r="O23" s="10">
        <f t="shared" si="3"/>
        <v>4734.5</v>
      </c>
      <c r="P23" s="8" t="s">
        <v>45</v>
      </c>
      <c r="Q23" s="1">
        <v>1</v>
      </c>
    </row>
    <row r="24" s="1" customFormat="1" ht="14.25" spans="1:17">
      <c r="A24" s="6">
        <f t="shared" si="4"/>
        <v>22</v>
      </c>
      <c r="B24" s="7"/>
      <c r="C24" s="8" t="s">
        <v>37</v>
      </c>
      <c r="D24" s="8" t="s">
        <v>46</v>
      </c>
      <c r="E24" s="9">
        <f>VLOOKUP(D24,[1]劳务费!$D$2:$E$51,2,0)</f>
        <v>0</v>
      </c>
      <c r="F24" s="10">
        <v>14.5</v>
      </c>
      <c r="G24" s="10">
        <v>146</v>
      </c>
      <c r="H24" s="10">
        <v>18</v>
      </c>
      <c r="I24" s="15"/>
      <c r="J24" s="15"/>
      <c r="K24" s="15"/>
      <c r="L24" s="10"/>
      <c r="M24" s="10">
        <f t="shared" si="1"/>
        <v>2628</v>
      </c>
      <c r="N24" s="10">
        <f t="shared" si="2"/>
        <v>72.5</v>
      </c>
      <c r="O24" s="10">
        <f t="shared" si="3"/>
        <v>2700.5</v>
      </c>
      <c r="P24" s="8"/>
      <c r="Q24" s="1">
        <v>1</v>
      </c>
    </row>
    <row r="25" s="1" customFormat="1" ht="14.25" spans="1:17">
      <c r="A25" s="6">
        <f t="shared" si="4"/>
        <v>23</v>
      </c>
      <c r="B25" s="7"/>
      <c r="C25" s="8" t="s">
        <v>37</v>
      </c>
      <c r="D25" s="8" t="s">
        <v>47</v>
      </c>
      <c r="E25" s="9">
        <f>VLOOKUP(D25,[1]劳务费!$D$2:$E$51,2,0)</f>
        <v>0</v>
      </c>
      <c r="F25" s="10">
        <v>16</v>
      </c>
      <c r="G25" s="10">
        <v>161.5</v>
      </c>
      <c r="H25" s="10">
        <v>18</v>
      </c>
      <c r="I25" s="15"/>
      <c r="J25" s="15"/>
      <c r="K25" s="15"/>
      <c r="L25" s="10">
        <v>20</v>
      </c>
      <c r="M25" s="10">
        <f t="shared" si="1"/>
        <v>2887</v>
      </c>
      <c r="N25" s="10">
        <f t="shared" si="2"/>
        <v>80</v>
      </c>
      <c r="O25" s="10">
        <f t="shared" si="3"/>
        <v>2967</v>
      </c>
      <c r="P25" s="8" t="s">
        <v>48</v>
      </c>
      <c r="Q25" s="1">
        <v>1</v>
      </c>
    </row>
    <row r="26" s="1" customFormat="1" ht="14.25" spans="1:17">
      <c r="A26" s="6">
        <f t="shared" si="4"/>
        <v>24</v>
      </c>
      <c r="B26" s="7"/>
      <c r="C26" s="8" t="s">
        <v>37</v>
      </c>
      <c r="D26" s="8" t="s">
        <v>49</v>
      </c>
      <c r="E26" s="9">
        <v>0</v>
      </c>
      <c r="F26" s="10">
        <v>22</v>
      </c>
      <c r="G26" s="10">
        <v>224.5</v>
      </c>
      <c r="H26" s="10">
        <v>18</v>
      </c>
      <c r="I26" s="15"/>
      <c r="J26" s="15"/>
      <c r="K26" s="15"/>
      <c r="L26" s="10">
        <v>2</v>
      </c>
      <c r="M26" s="10">
        <f t="shared" si="1"/>
        <v>4039</v>
      </c>
      <c r="N26" s="10">
        <f t="shared" si="2"/>
        <v>110</v>
      </c>
      <c r="O26" s="10">
        <f t="shared" si="3"/>
        <v>4149</v>
      </c>
      <c r="P26" s="8" t="s">
        <v>45</v>
      </c>
      <c r="Q26" s="1">
        <v>1</v>
      </c>
    </row>
    <row r="27" s="1" customFormat="1" ht="14.25" spans="1:17">
      <c r="A27" s="6"/>
      <c r="B27" s="7"/>
      <c r="C27" s="8" t="s">
        <v>37</v>
      </c>
      <c r="D27" s="8" t="s">
        <v>50</v>
      </c>
      <c r="E27" s="9">
        <f>VLOOKUP(D27,[1]劳务费!$D$2:$E$51,2,0)</f>
        <v>0</v>
      </c>
      <c r="F27" s="10">
        <v>16</v>
      </c>
      <c r="G27" s="10">
        <v>161.5</v>
      </c>
      <c r="H27" s="10">
        <v>18</v>
      </c>
      <c r="I27" s="15"/>
      <c r="J27" s="15"/>
      <c r="K27" s="15"/>
      <c r="L27" s="10">
        <v>2</v>
      </c>
      <c r="M27" s="10">
        <f t="shared" si="1"/>
        <v>2905</v>
      </c>
      <c r="N27" s="10">
        <f t="shared" si="2"/>
        <v>80</v>
      </c>
      <c r="O27" s="10">
        <f t="shared" si="3"/>
        <v>2985</v>
      </c>
      <c r="P27" s="8" t="s">
        <v>45</v>
      </c>
      <c r="Q27" s="1">
        <v>1</v>
      </c>
    </row>
    <row r="28" s="1" customFormat="1" ht="14.25" spans="1:17">
      <c r="A28" s="6">
        <f t="shared" ref="A28:A34" si="5">ROW()-2</f>
        <v>26</v>
      </c>
      <c r="B28" s="7"/>
      <c r="C28" s="8" t="s">
        <v>37</v>
      </c>
      <c r="D28" s="8" t="s">
        <v>51</v>
      </c>
      <c r="E28" s="9">
        <f>VLOOKUP(D28,[1]劳务费!$D$2:$E$51,2,0)</f>
        <v>0</v>
      </c>
      <c r="F28" s="10">
        <v>12</v>
      </c>
      <c r="G28" s="10">
        <v>126</v>
      </c>
      <c r="H28" s="10">
        <v>19</v>
      </c>
      <c r="I28" s="15"/>
      <c r="J28" s="15"/>
      <c r="K28" s="15"/>
      <c r="L28" s="10">
        <v>1</v>
      </c>
      <c r="M28" s="10">
        <f t="shared" si="1"/>
        <v>2393</v>
      </c>
      <c r="N28" s="10">
        <f t="shared" si="2"/>
        <v>60</v>
      </c>
      <c r="O28" s="10">
        <f t="shared" si="3"/>
        <v>2453</v>
      </c>
      <c r="P28" s="8" t="s">
        <v>45</v>
      </c>
      <c r="Q28" s="1">
        <v>1</v>
      </c>
    </row>
    <row r="29" s="1" customFormat="1" ht="14.25" spans="1:17">
      <c r="A29" s="6">
        <f t="shared" si="5"/>
        <v>27</v>
      </c>
      <c r="B29" s="7"/>
      <c r="C29" s="8" t="s">
        <v>37</v>
      </c>
      <c r="D29" s="8" t="s">
        <v>52</v>
      </c>
      <c r="E29" s="9" t="str">
        <f>VLOOKUP(D29,[1]劳务费!$D$2:$E$51,2,0)</f>
        <v>2021-05-26</v>
      </c>
      <c r="F29" s="10">
        <v>15.5</v>
      </c>
      <c r="G29" s="10">
        <v>159.5</v>
      </c>
      <c r="H29" s="10">
        <v>18.5</v>
      </c>
      <c r="I29" s="15">
        <v>78.5</v>
      </c>
      <c r="J29" s="15"/>
      <c r="K29" s="15"/>
      <c r="L29" s="10">
        <v>2</v>
      </c>
      <c r="M29" s="10">
        <f t="shared" si="1"/>
        <v>2674</v>
      </c>
      <c r="N29" s="10">
        <f t="shared" si="2"/>
        <v>77.5</v>
      </c>
      <c r="O29" s="10">
        <f t="shared" si="3"/>
        <v>2751.5</v>
      </c>
      <c r="P29" s="8" t="s">
        <v>45</v>
      </c>
      <c r="Q29" s="1">
        <v>1</v>
      </c>
    </row>
    <row r="30" s="1" customFormat="1" ht="14.25" spans="1:17">
      <c r="A30" s="6">
        <f t="shared" si="5"/>
        <v>28</v>
      </c>
      <c r="B30" s="7"/>
      <c r="C30" s="8" t="s">
        <v>37</v>
      </c>
      <c r="D30" s="8" t="s">
        <v>53</v>
      </c>
      <c r="E30" s="9" t="str">
        <f>VLOOKUP(D30,[1]劳务费!$D$2:$E$51,2,0)</f>
        <v>2020-10-29</v>
      </c>
      <c r="F30" s="10">
        <v>10</v>
      </c>
      <c r="G30" s="10">
        <v>116</v>
      </c>
      <c r="H30" s="10">
        <v>18</v>
      </c>
      <c r="I30" s="15"/>
      <c r="J30" s="15"/>
      <c r="K30" s="15"/>
      <c r="L30" s="10"/>
      <c r="M30" s="10">
        <f t="shared" si="1"/>
        <v>2088</v>
      </c>
      <c r="N30" s="10">
        <f t="shared" si="2"/>
        <v>50</v>
      </c>
      <c r="O30" s="10">
        <f t="shared" si="3"/>
        <v>2138</v>
      </c>
      <c r="P30" s="8"/>
      <c r="Q30" s="1">
        <v>1</v>
      </c>
    </row>
    <row r="31" s="1" customFormat="1" ht="14.25" spans="1:17">
      <c r="A31" s="6">
        <f t="shared" si="5"/>
        <v>29</v>
      </c>
      <c r="B31" s="7"/>
      <c r="C31" s="8" t="s">
        <v>54</v>
      </c>
      <c r="D31" s="8" t="s">
        <v>55</v>
      </c>
      <c r="E31" s="9" t="str">
        <f>VLOOKUP(D31,[1]劳务费!$D$2:$E$51,2,0)</f>
        <v>2021-4-14</v>
      </c>
      <c r="F31" s="10">
        <v>4</v>
      </c>
      <c r="G31" s="10">
        <v>42</v>
      </c>
      <c r="H31" s="10">
        <v>18</v>
      </c>
      <c r="I31" s="15"/>
      <c r="J31" s="15"/>
      <c r="K31" s="15"/>
      <c r="L31" s="10"/>
      <c r="M31" s="10">
        <f t="shared" si="1"/>
        <v>756</v>
      </c>
      <c r="N31" s="10">
        <f t="shared" si="2"/>
        <v>20</v>
      </c>
      <c r="O31" s="10">
        <f t="shared" si="3"/>
        <v>776</v>
      </c>
      <c r="P31" s="8"/>
      <c r="Q31" s="1">
        <v>1</v>
      </c>
    </row>
    <row r="32" s="1" customFormat="1" ht="14.25" spans="1:17">
      <c r="A32" s="6">
        <f t="shared" si="5"/>
        <v>30</v>
      </c>
      <c r="B32" s="7"/>
      <c r="C32" s="8" t="s">
        <v>54</v>
      </c>
      <c r="D32" s="8" t="s">
        <v>56</v>
      </c>
      <c r="E32" s="9" t="str">
        <f>VLOOKUP(D32,[1]劳务费!$D$2:$E$51,2,0)</f>
        <v>2021-4-14</v>
      </c>
      <c r="F32" s="10">
        <v>4</v>
      </c>
      <c r="G32" s="10">
        <v>42</v>
      </c>
      <c r="H32" s="10">
        <v>18</v>
      </c>
      <c r="I32" s="15"/>
      <c r="J32" s="15"/>
      <c r="K32" s="15"/>
      <c r="L32" s="10"/>
      <c r="M32" s="10">
        <f t="shared" si="1"/>
        <v>756</v>
      </c>
      <c r="N32" s="10">
        <f t="shared" si="2"/>
        <v>20</v>
      </c>
      <c r="O32" s="10">
        <f t="shared" si="3"/>
        <v>776</v>
      </c>
      <c r="P32" s="8"/>
      <c r="Q32" s="1">
        <v>1</v>
      </c>
    </row>
    <row r="33" s="1" customFormat="1" ht="14.25" spans="1:17">
      <c r="A33" s="6">
        <f t="shared" si="5"/>
        <v>31</v>
      </c>
      <c r="B33" s="7"/>
      <c r="C33" s="8" t="s">
        <v>57</v>
      </c>
      <c r="D33" s="8" t="s">
        <v>58</v>
      </c>
      <c r="E33" s="9">
        <f>VLOOKUP(D33,[1]劳务费!$D$2:$E$51,2,0)</f>
        <v>0</v>
      </c>
      <c r="F33" s="10">
        <v>20</v>
      </c>
      <c r="G33" s="10">
        <v>212</v>
      </c>
      <c r="H33" s="10">
        <v>19.5</v>
      </c>
      <c r="I33" s="15"/>
      <c r="J33" s="15"/>
      <c r="K33" s="15"/>
      <c r="L33" s="10"/>
      <c r="M33" s="10">
        <f t="shared" si="1"/>
        <v>4134</v>
      </c>
      <c r="N33" s="10">
        <f t="shared" si="2"/>
        <v>100</v>
      </c>
      <c r="O33" s="10">
        <f t="shared" si="3"/>
        <v>4234</v>
      </c>
      <c r="P33" s="8"/>
      <c r="Q33" s="1">
        <v>1</v>
      </c>
    </row>
    <row r="34" s="1" customFormat="1" ht="14.25" spans="1:17">
      <c r="A34" s="6">
        <f t="shared" si="5"/>
        <v>32</v>
      </c>
      <c r="B34" s="7"/>
      <c r="C34" s="11" t="s">
        <v>54</v>
      </c>
      <c r="D34" s="8" t="s">
        <v>59</v>
      </c>
      <c r="E34" s="9" t="s">
        <v>60</v>
      </c>
      <c r="F34" s="10">
        <v>8</v>
      </c>
      <c r="G34" s="10">
        <f>10.5*8</f>
        <v>84</v>
      </c>
      <c r="H34" s="9">
        <v>18</v>
      </c>
      <c r="I34" s="17">
        <v>84</v>
      </c>
      <c r="J34" s="17"/>
      <c r="K34" s="17"/>
      <c r="L34" s="18">
        <v>252</v>
      </c>
      <c r="M34" s="10">
        <f t="shared" si="1"/>
        <v>1008</v>
      </c>
      <c r="N34" s="10">
        <f t="shared" si="2"/>
        <v>40</v>
      </c>
      <c r="O34" s="10">
        <f t="shared" si="3"/>
        <v>1048</v>
      </c>
      <c r="P34" s="8" t="s">
        <v>61</v>
      </c>
      <c r="Q34" s="1">
        <v>1</v>
      </c>
    </row>
    <row r="39" spans="3:5">
      <c r="C39" t="s">
        <v>3</v>
      </c>
      <c r="D39" t="s">
        <v>174</v>
      </c>
      <c r="E39" t="s">
        <v>175</v>
      </c>
    </row>
    <row r="40" spans="3:5">
      <c r="C40" t="s">
        <v>17</v>
      </c>
      <c r="D40">
        <v>32886.8</v>
      </c>
      <c r="E40">
        <v>9</v>
      </c>
    </row>
    <row r="41" spans="3:5">
      <c r="C41" t="s">
        <v>28</v>
      </c>
      <c r="D41">
        <v>6470.75</v>
      </c>
      <c r="E41">
        <v>2</v>
      </c>
    </row>
    <row r="42" spans="3:5">
      <c r="C42" t="s">
        <v>31</v>
      </c>
      <c r="D42">
        <v>11630.1727</v>
      </c>
      <c r="E42">
        <v>4</v>
      </c>
    </row>
    <row r="43" spans="3:5">
      <c r="C43" t="s">
        <v>37</v>
      </c>
      <c r="D43">
        <v>38532.5</v>
      </c>
      <c r="E43">
        <v>13</v>
      </c>
    </row>
    <row r="44" spans="3:5">
      <c r="C44" t="s">
        <v>54</v>
      </c>
      <c r="D44">
        <v>2600</v>
      </c>
      <c r="E44">
        <v>3</v>
      </c>
    </row>
    <row r="45" spans="3:5">
      <c r="C45" t="s">
        <v>57</v>
      </c>
      <c r="D45">
        <v>4234</v>
      </c>
      <c r="E45">
        <v>1</v>
      </c>
    </row>
    <row r="46" spans="3:5">
      <c r="C46" t="s">
        <v>176</v>
      </c>
      <c r="D46">
        <v>96354.2227</v>
      </c>
      <c r="E46">
        <v>32</v>
      </c>
    </row>
  </sheetData>
  <mergeCells count="1">
    <mergeCell ref="A1:P1"/>
  </mergeCells>
  <conditionalFormatting sqref="D1:D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劳务费</vt:lpstr>
      <vt:lpstr>黄骅劳务</vt:lpstr>
      <vt:lpstr>奖罚</vt:lpstr>
      <vt:lpstr>安路普</vt:lpstr>
      <vt:lpstr>车补明细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2006-09-13T11:21:00Z</dcterms:created>
  <dcterms:modified xsi:type="dcterms:W3CDTF">2021-07-30T01:03:19Z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2052-11.1.0.10667</vt:lpwstr>
  </property>
  <property fmtid="{D5CDD505-2E9C-101B-9397-08002B2CF9AE}" pid="4" name="KSOReadingLayout">
    <vt:bool>true</vt:bool>
  </property>
  <property fmtid="{D5CDD505-2E9C-101B-9397-08002B2CF9AE}" pid="5" name="ICV">
    <vt:lpwstr>434FCA5671C94EEEBC4257E90E6959AA</vt:lpwstr>
  </property>
</Properties>
</file>