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90" windowWidth="21840" windowHeight="12150" tabRatio="632" firstSheet="1" activeTab="6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5621"/>
</workbook>
</file>

<file path=xl/calcChain.xml><?xml version="1.0" encoding="utf-8"?>
<calcChain xmlns="http://schemas.openxmlformats.org/spreadsheetml/2006/main">
  <c r="AA3" i="19" l="1"/>
  <c r="Y3" i="19"/>
  <c r="F3" i="19"/>
  <c r="E3" i="19"/>
  <c r="D3" i="19"/>
  <c r="C3" i="19"/>
  <c r="B3" i="19"/>
  <c r="E16" i="17"/>
  <c r="D16" i="17"/>
  <c r="J15" i="17"/>
  <c r="H15" i="17"/>
  <c r="J14" i="17"/>
  <c r="H14" i="17"/>
  <c r="J13" i="17"/>
  <c r="H13" i="17"/>
  <c r="I15" i="17" s="1"/>
  <c r="J12" i="17"/>
  <c r="H12" i="17"/>
  <c r="I14" i="17" s="1"/>
  <c r="J11" i="17"/>
  <c r="H11" i="17"/>
  <c r="I13" i="17" s="1"/>
  <c r="J10" i="17"/>
  <c r="H10" i="17"/>
  <c r="I12" i="17" s="1"/>
  <c r="J9" i="17"/>
  <c r="H9" i="17"/>
  <c r="I11" i="17" s="1"/>
  <c r="J8" i="17"/>
  <c r="H8" i="17"/>
  <c r="I10" i="17" s="1"/>
  <c r="J7" i="17"/>
  <c r="I7" i="17"/>
  <c r="H7" i="17"/>
  <c r="I9" i="17" s="1"/>
  <c r="J6" i="17"/>
  <c r="I6" i="17"/>
  <c r="H6" i="17"/>
  <c r="I8" i="17" s="1"/>
  <c r="F29" i="16"/>
  <c r="O28" i="16"/>
  <c r="O26" i="16"/>
  <c r="D25" i="16"/>
  <c r="W35" i="15"/>
  <c r="J35" i="15"/>
  <c r="P35" i="15" s="1"/>
  <c r="W34" i="15"/>
  <c r="J34" i="15"/>
  <c r="P34" i="15" s="1"/>
  <c r="W33" i="15"/>
  <c r="P33" i="15"/>
  <c r="J33" i="15"/>
  <c r="W32" i="15"/>
  <c r="J32" i="15"/>
  <c r="P32" i="15" s="1"/>
  <c r="W31" i="15"/>
  <c r="J31" i="15"/>
  <c r="P31" i="15" s="1"/>
  <c r="W30" i="15"/>
  <c r="J30" i="15"/>
  <c r="P30" i="15" s="1"/>
  <c r="W29" i="15"/>
  <c r="J29" i="15"/>
  <c r="P29" i="15" s="1"/>
  <c r="W28" i="15"/>
  <c r="J28" i="15"/>
  <c r="P28" i="15" s="1"/>
  <c r="W27" i="15"/>
  <c r="J27" i="15"/>
  <c r="P27" i="15" s="1"/>
  <c r="W26" i="15"/>
  <c r="J26" i="15"/>
  <c r="P26" i="15" s="1"/>
  <c r="W25" i="15"/>
  <c r="J25" i="15"/>
  <c r="P25" i="15" s="1"/>
  <c r="W24" i="15"/>
  <c r="J24" i="15"/>
  <c r="P24" i="15" s="1"/>
  <c r="W23" i="15"/>
  <c r="J23" i="15"/>
  <c r="P23" i="15" s="1"/>
  <c r="W22" i="15"/>
  <c r="J22" i="15"/>
  <c r="P22" i="15" s="1"/>
  <c r="W21" i="15"/>
  <c r="J21" i="15"/>
  <c r="P21" i="15" s="1"/>
  <c r="W20" i="15"/>
  <c r="J20" i="15"/>
  <c r="P20" i="15" s="1"/>
  <c r="W19" i="15"/>
  <c r="J19" i="15"/>
  <c r="P19" i="15" s="1"/>
  <c r="W18" i="15"/>
  <c r="J18" i="15"/>
  <c r="P18" i="15" s="1"/>
  <c r="W17" i="15"/>
  <c r="P17" i="15"/>
  <c r="J17" i="15"/>
  <c r="W16" i="15"/>
  <c r="J16" i="15"/>
  <c r="P16" i="15" s="1"/>
  <c r="W15" i="15"/>
  <c r="J15" i="15"/>
  <c r="P15" i="15" s="1"/>
  <c r="W14" i="15"/>
  <c r="J14" i="15"/>
  <c r="P14" i="15" s="1"/>
  <c r="W13" i="15"/>
  <c r="P13" i="15"/>
  <c r="J13" i="15"/>
  <c r="W12" i="15"/>
  <c r="J12" i="15"/>
  <c r="P12" i="15" s="1"/>
  <c r="W11" i="15"/>
  <c r="J11" i="15"/>
  <c r="P11" i="15" s="1"/>
  <c r="W10" i="15"/>
  <c r="J10" i="15"/>
  <c r="P10" i="15" s="1"/>
  <c r="W9" i="15"/>
  <c r="J9" i="15"/>
  <c r="P9" i="15" s="1"/>
  <c r="W8" i="15"/>
  <c r="J8" i="15"/>
  <c r="P8" i="15" s="1"/>
  <c r="W7" i="15"/>
  <c r="J7" i="15"/>
  <c r="P7" i="15" s="1"/>
  <c r="W6" i="15"/>
  <c r="W36" i="15" s="1"/>
  <c r="J6" i="15"/>
  <c r="P6" i="15" s="1"/>
  <c r="W5" i="15"/>
  <c r="J5" i="15"/>
  <c r="P5" i="15" s="1"/>
  <c r="J4" i="15"/>
  <c r="P4" i="15" s="1"/>
  <c r="R104" i="20"/>
  <c r="O104" i="20"/>
  <c r="K104" i="20"/>
  <c r="S104" i="20" s="1"/>
  <c r="R103" i="20"/>
  <c r="O103" i="20"/>
  <c r="K103" i="20"/>
  <c r="R102" i="20"/>
  <c r="O102" i="20"/>
  <c r="K102" i="20"/>
  <c r="S102" i="20" s="1"/>
  <c r="R101" i="20"/>
  <c r="O101" i="20"/>
  <c r="K101" i="20"/>
  <c r="R100" i="20"/>
  <c r="O100" i="20"/>
  <c r="K100" i="20"/>
  <c r="S100" i="20" s="1"/>
  <c r="R99" i="20"/>
  <c r="O99" i="20"/>
  <c r="K99" i="20"/>
  <c r="S99" i="20" s="1"/>
  <c r="R98" i="20"/>
  <c r="O98" i="20"/>
  <c r="K98" i="20"/>
  <c r="R97" i="20"/>
  <c r="O97" i="20"/>
  <c r="K97" i="20"/>
  <c r="R96" i="20"/>
  <c r="O96" i="20"/>
  <c r="K96" i="20"/>
  <c r="S96" i="20" s="1"/>
  <c r="R95" i="20"/>
  <c r="O95" i="20"/>
  <c r="K95" i="20"/>
  <c r="R94" i="20"/>
  <c r="O94" i="20"/>
  <c r="K94" i="20"/>
  <c r="S94" i="20" s="1"/>
  <c r="R93" i="20"/>
  <c r="O93" i="20"/>
  <c r="K93" i="20"/>
  <c r="R92" i="20"/>
  <c r="O92" i="20"/>
  <c r="K92" i="20"/>
  <c r="S92" i="20" s="1"/>
  <c r="R91" i="20"/>
  <c r="O91" i="20"/>
  <c r="K91" i="20"/>
  <c r="S91" i="20" s="1"/>
  <c r="R90" i="20"/>
  <c r="O90" i="20"/>
  <c r="K90" i="20"/>
  <c r="R89" i="20"/>
  <c r="O89" i="20"/>
  <c r="K89" i="20"/>
  <c r="R88" i="20"/>
  <c r="O88" i="20"/>
  <c r="K88" i="20"/>
  <c r="S88" i="20" s="1"/>
  <c r="R87" i="20"/>
  <c r="O87" i="20"/>
  <c r="K87" i="20"/>
  <c r="R86" i="20"/>
  <c r="O86" i="20"/>
  <c r="K86" i="20"/>
  <c r="S86" i="20" s="1"/>
  <c r="R85" i="20"/>
  <c r="O85" i="20"/>
  <c r="K85" i="20"/>
  <c r="R84" i="20"/>
  <c r="O84" i="20"/>
  <c r="K84" i="20"/>
  <c r="R83" i="20"/>
  <c r="O83" i="20"/>
  <c r="K83" i="20"/>
  <c r="S83" i="20" s="1"/>
  <c r="R82" i="20"/>
  <c r="O82" i="20"/>
  <c r="K82" i="20"/>
  <c r="R81" i="20"/>
  <c r="O81" i="20"/>
  <c r="K81" i="20"/>
  <c r="R80" i="20"/>
  <c r="O80" i="20"/>
  <c r="K80" i="20"/>
  <c r="R79" i="20"/>
  <c r="O79" i="20"/>
  <c r="K79" i="20"/>
  <c r="R78" i="20"/>
  <c r="O78" i="20"/>
  <c r="K78" i="20"/>
  <c r="R77" i="20"/>
  <c r="O77" i="20"/>
  <c r="K77" i="20"/>
  <c r="R76" i="20"/>
  <c r="O76" i="20"/>
  <c r="K76" i="20"/>
  <c r="R75" i="20"/>
  <c r="O75" i="20"/>
  <c r="K75" i="20"/>
  <c r="S75" i="20" s="1"/>
  <c r="R74" i="20"/>
  <c r="O74" i="20"/>
  <c r="K74" i="20"/>
  <c r="R73" i="20"/>
  <c r="O73" i="20"/>
  <c r="K73" i="20"/>
  <c r="R72" i="20"/>
  <c r="O72" i="20"/>
  <c r="K72" i="20"/>
  <c r="R71" i="20"/>
  <c r="O71" i="20"/>
  <c r="K71" i="20"/>
  <c r="R70" i="20"/>
  <c r="O70" i="20"/>
  <c r="K70" i="20"/>
  <c r="R69" i="20"/>
  <c r="O69" i="20"/>
  <c r="K69" i="20"/>
  <c r="R68" i="20"/>
  <c r="O68" i="20"/>
  <c r="K68" i="20"/>
  <c r="R67" i="20"/>
  <c r="O67" i="20"/>
  <c r="K67" i="20"/>
  <c r="R66" i="20"/>
  <c r="O66" i="20"/>
  <c r="K66" i="20"/>
  <c r="R65" i="20"/>
  <c r="O65" i="20"/>
  <c r="K65" i="20"/>
  <c r="R64" i="20"/>
  <c r="O64" i="20"/>
  <c r="K64" i="20"/>
  <c r="R63" i="20"/>
  <c r="O63" i="20"/>
  <c r="K63" i="20"/>
  <c r="R62" i="20"/>
  <c r="O62" i="20"/>
  <c r="K62" i="20"/>
  <c r="R61" i="20"/>
  <c r="O61" i="20"/>
  <c r="K61" i="20"/>
  <c r="R60" i="20"/>
  <c r="O60" i="20"/>
  <c r="K60" i="20"/>
  <c r="R59" i="20"/>
  <c r="O59" i="20"/>
  <c r="K59" i="20"/>
  <c r="S59" i="20" s="1"/>
  <c r="R58" i="20"/>
  <c r="O58" i="20"/>
  <c r="K58" i="20"/>
  <c r="R57" i="20"/>
  <c r="O57" i="20"/>
  <c r="K57" i="20"/>
  <c r="R56" i="20"/>
  <c r="O56" i="20"/>
  <c r="K56" i="20"/>
  <c r="R55" i="20"/>
  <c r="O55" i="20"/>
  <c r="K55" i="20"/>
  <c r="R54" i="20"/>
  <c r="O54" i="20"/>
  <c r="K54" i="20"/>
  <c r="R53" i="20"/>
  <c r="O53" i="20"/>
  <c r="K53" i="20"/>
  <c r="R52" i="20"/>
  <c r="O52" i="20"/>
  <c r="K52" i="20"/>
  <c r="R51" i="20"/>
  <c r="O51" i="20"/>
  <c r="K51" i="20"/>
  <c r="S51" i="20" s="1"/>
  <c r="R50" i="20"/>
  <c r="O50" i="20"/>
  <c r="K50" i="20"/>
  <c r="R49" i="20"/>
  <c r="O49" i="20"/>
  <c r="K49" i="20"/>
  <c r="R48" i="20"/>
  <c r="O48" i="20"/>
  <c r="K48" i="20"/>
  <c r="R47" i="20"/>
  <c r="O47" i="20"/>
  <c r="K47" i="20"/>
  <c r="R46" i="20"/>
  <c r="O46" i="20"/>
  <c r="K46" i="20"/>
  <c r="R45" i="20"/>
  <c r="O45" i="20"/>
  <c r="K45" i="20"/>
  <c r="R44" i="20"/>
  <c r="O44" i="20"/>
  <c r="K44" i="20"/>
  <c r="R43" i="20"/>
  <c r="O43" i="20"/>
  <c r="K43" i="20"/>
  <c r="R42" i="20"/>
  <c r="O42" i="20"/>
  <c r="K42" i="20"/>
  <c r="R41" i="20"/>
  <c r="O41" i="20"/>
  <c r="K41" i="20"/>
  <c r="R40" i="20"/>
  <c r="O40" i="20"/>
  <c r="K40" i="20"/>
  <c r="R39" i="20"/>
  <c r="O39" i="20"/>
  <c r="K39" i="20"/>
  <c r="R38" i="20"/>
  <c r="O38" i="20"/>
  <c r="K38" i="20"/>
  <c r="R37" i="20"/>
  <c r="O37" i="20"/>
  <c r="K37" i="20"/>
  <c r="R36" i="20"/>
  <c r="O36" i="20"/>
  <c r="K36" i="20"/>
  <c r="R35" i="20"/>
  <c r="O35" i="20"/>
  <c r="K35" i="20"/>
  <c r="R34" i="20"/>
  <c r="O34" i="20"/>
  <c r="K34" i="20"/>
  <c r="R33" i="20"/>
  <c r="O33" i="20"/>
  <c r="K33" i="20"/>
  <c r="R32" i="20"/>
  <c r="O32" i="20"/>
  <c r="K32" i="20"/>
  <c r="R31" i="20"/>
  <c r="O31" i="20"/>
  <c r="K31" i="20"/>
  <c r="R30" i="20"/>
  <c r="O30" i="20"/>
  <c r="K30" i="20"/>
  <c r="R29" i="20"/>
  <c r="O29" i="20"/>
  <c r="K29" i="20"/>
  <c r="R28" i="20"/>
  <c r="O28" i="20"/>
  <c r="K28" i="20"/>
  <c r="R27" i="20"/>
  <c r="O27" i="20"/>
  <c r="K27" i="20"/>
  <c r="R26" i="20"/>
  <c r="O26" i="20"/>
  <c r="K26" i="20"/>
  <c r="R25" i="20"/>
  <c r="O25" i="20"/>
  <c r="K25" i="20"/>
  <c r="R24" i="20"/>
  <c r="O24" i="20"/>
  <c r="K24" i="20"/>
  <c r="R23" i="20"/>
  <c r="O23" i="20"/>
  <c r="K23" i="20"/>
  <c r="R22" i="20"/>
  <c r="O22" i="20"/>
  <c r="K22" i="20"/>
  <c r="R21" i="20"/>
  <c r="O21" i="20"/>
  <c r="K21" i="20"/>
  <c r="R20" i="20"/>
  <c r="O20" i="20"/>
  <c r="K20" i="20"/>
  <c r="R19" i="20"/>
  <c r="O19" i="20"/>
  <c r="K19" i="20"/>
  <c r="R18" i="20"/>
  <c r="O18" i="20"/>
  <c r="K18" i="20"/>
  <c r="R17" i="20"/>
  <c r="O17" i="20"/>
  <c r="K17" i="20"/>
  <c r="R16" i="20"/>
  <c r="O16" i="20"/>
  <c r="K16" i="20"/>
  <c r="R15" i="20"/>
  <c r="O15" i="20"/>
  <c r="K15" i="20"/>
  <c r="R14" i="20"/>
  <c r="O14" i="20"/>
  <c r="K14" i="20"/>
  <c r="R13" i="20"/>
  <c r="O13" i="20"/>
  <c r="K13" i="20"/>
  <c r="R12" i="20"/>
  <c r="O12" i="20"/>
  <c r="K12" i="20"/>
  <c r="R11" i="20"/>
  <c r="O11" i="20"/>
  <c r="K11" i="20"/>
  <c r="R10" i="20"/>
  <c r="O10" i="20"/>
  <c r="K10" i="20"/>
  <c r="R9" i="20"/>
  <c r="O9" i="20"/>
  <c r="K9" i="20"/>
  <c r="R8" i="20"/>
  <c r="O8" i="20"/>
  <c r="K8" i="20"/>
  <c r="R7" i="20"/>
  <c r="O7" i="20"/>
  <c r="K7" i="20"/>
  <c r="R6" i="20"/>
  <c r="O6" i="20"/>
  <c r="K6" i="20"/>
  <c r="R5" i="20"/>
  <c r="O5" i="20"/>
  <c r="K5" i="20"/>
  <c r="R4" i="20"/>
  <c r="O4" i="20"/>
  <c r="K4" i="20"/>
  <c r="S4" i="20" s="1"/>
  <c r="L111" i="22"/>
  <c r="K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L56" i="22"/>
  <c r="K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38" i="21"/>
  <c r="K38" i="21"/>
  <c r="R37" i="21"/>
  <c r="S37" i="21" s="1"/>
  <c r="O37" i="21"/>
  <c r="N37" i="21"/>
  <c r="R36" i="21"/>
  <c r="S36" i="21" s="1"/>
  <c r="O36" i="21"/>
  <c r="N36" i="21"/>
  <c r="R35" i="21"/>
  <c r="S35" i="21" s="1"/>
  <c r="O35" i="21"/>
  <c r="N35" i="21"/>
  <c r="R34" i="21"/>
  <c r="S34" i="21" s="1"/>
  <c r="O34" i="21"/>
  <c r="N34" i="21"/>
  <c r="R33" i="21"/>
  <c r="S33" i="21" s="1"/>
  <c r="O33" i="21"/>
  <c r="N33" i="21"/>
  <c r="R32" i="21"/>
  <c r="S32" i="21" s="1"/>
  <c r="O32" i="21"/>
  <c r="N32" i="21"/>
  <c r="R31" i="21"/>
  <c r="S31" i="21" s="1"/>
  <c r="O31" i="21"/>
  <c r="N31" i="21"/>
  <c r="R30" i="21"/>
  <c r="S30" i="21" s="1"/>
  <c r="O30" i="21"/>
  <c r="N30" i="21"/>
  <c r="R29" i="21"/>
  <c r="S29" i="21" s="1"/>
  <c r="O29" i="21"/>
  <c r="N29" i="21"/>
  <c r="R28" i="21"/>
  <c r="S28" i="21" s="1"/>
  <c r="O28" i="21"/>
  <c r="N28" i="21"/>
  <c r="R27" i="21"/>
  <c r="S27" i="21" s="1"/>
  <c r="O27" i="21"/>
  <c r="N27" i="21"/>
  <c r="R26" i="21"/>
  <c r="S26" i="21" s="1"/>
  <c r="O26" i="21"/>
  <c r="N26" i="21"/>
  <c r="R25" i="21"/>
  <c r="S25" i="21" s="1"/>
  <c r="O25" i="21"/>
  <c r="N25" i="21"/>
  <c r="R24" i="21"/>
  <c r="S24" i="21" s="1"/>
  <c r="O24" i="21"/>
  <c r="N24" i="21"/>
  <c r="R23" i="21"/>
  <c r="S23" i="21" s="1"/>
  <c r="O23" i="21"/>
  <c r="N23" i="21"/>
  <c r="R22" i="21"/>
  <c r="S22" i="21" s="1"/>
  <c r="O22" i="21"/>
  <c r="N22" i="21"/>
  <c r="R21" i="21"/>
  <c r="S21" i="21" s="1"/>
  <c r="O21" i="21"/>
  <c r="N21" i="21"/>
  <c r="R20" i="21"/>
  <c r="S20" i="21" s="1"/>
  <c r="O20" i="21"/>
  <c r="N20" i="21"/>
  <c r="R19" i="21"/>
  <c r="S19" i="21" s="1"/>
  <c r="O19" i="21"/>
  <c r="N19" i="21"/>
  <c r="R18" i="21"/>
  <c r="S18" i="21" s="1"/>
  <c r="O18" i="21"/>
  <c r="N18" i="21"/>
  <c r="R17" i="21"/>
  <c r="S17" i="21" s="1"/>
  <c r="O17" i="21"/>
  <c r="N17" i="21"/>
  <c r="R16" i="21"/>
  <c r="S16" i="21" s="1"/>
  <c r="O16" i="21"/>
  <c r="N16" i="21"/>
  <c r="R15" i="21"/>
  <c r="S15" i="21" s="1"/>
  <c r="O15" i="21"/>
  <c r="N15" i="21"/>
  <c r="R14" i="21"/>
  <c r="S14" i="21" s="1"/>
  <c r="O14" i="21"/>
  <c r="N14" i="21"/>
  <c r="R13" i="21"/>
  <c r="S13" i="21" s="1"/>
  <c r="O13" i="21"/>
  <c r="N13" i="21"/>
  <c r="R12" i="21"/>
  <c r="S12" i="21" s="1"/>
  <c r="O12" i="21"/>
  <c r="N12" i="21"/>
  <c r="R11" i="21"/>
  <c r="S11" i="21" s="1"/>
  <c r="O11" i="21"/>
  <c r="N11" i="21"/>
  <c r="R10" i="21"/>
  <c r="S10" i="21" s="1"/>
  <c r="O10" i="21"/>
  <c r="N10" i="21"/>
  <c r="R9" i="21"/>
  <c r="S9" i="21" s="1"/>
  <c r="O9" i="21"/>
  <c r="N9" i="21"/>
  <c r="R8" i="21"/>
  <c r="S8" i="21" s="1"/>
  <c r="O8" i="21"/>
  <c r="N8" i="21"/>
  <c r="R7" i="21"/>
  <c r="S7" i="21" s="1"/>
  <c r="O7" i="21"/>
  <c r="N7" i="21"/>
  <c r="R6" i="21"/>
  <c r="S6" i="21" s="1"/>
  <c r="O6" i="21"/>
  <c r="N6" i="21"/>
  <c r="R5" i="21"/>
  <c r="S5" i="21" s="1"/>
  <c r="O5" i="21"/>
  <c r="N5" i="21"/>
  <c r="R4" i="21"/>
  <c r="S4" i="21" s="1"/>
  <c r="O4" i="21"/>
  <c r="N4" i="21"/>
  <c r="B29" i="12"/>
  <c r="S89" i="20" l="1"/>
  <c r="S97" i="20"/>
  <c r="S55" i="20"/>
  <c r="S71" i="20"/>
  <c r="S79" i="20"/>
  <c r="S87" i="20"/>
  <c r="S95" i="20"/>
  <c r="S103" i="20"/>
  <c r="S90" i="20"/>
  <c r="S98" i="20"/>
  <c r="S93" i="20"/>
  <c r="S101" i="20"/>
  <c r="S8" i="20"/>
  <c r="S12" i="20"/>
  <c r="S85" i="20"/>
  <c r="S84" i="20"/>
  <c r="S72" i="20"/>
  <c r="S76" i="20"/>
  <c r="S80" i="20"/>
  <c r="S74" i="20"/>
  <c r="S78" i="20"/>
  <c r="S82" i="20"/>
  <c r="S73" i="20"/>
  <c r="S77" i="20"/>
  <c r="S81" i="20"/>
  <c r="S60" i="20"/>
  <c r="S63" i="20"/>
  <c r="S67" i="20"/>
  <c r="S64" i="20"/>
  <c r="S68" i="20"/>
  <c r="S70" i="20"/>
  <c r="S69" i="20"/>
  <c r="S66" i="20"/>
  <c r="S65" i="20"/>
  <c r="S58" i="20"/>
  <c r="S62" i="20"/>
  <c r="S57" i="20"/>
  <c r="S61" i="20"/>
  <c r="S56" i="20"/>
  <c r="S48" i="20"/>
  <c r="S52" i="20"/>
  <c r="S50" i="20"/>
  <c r="S54" i="20"/>
  <c r="S49" i="20"/>
  <c r="S53" i="20"/>
  <c r="J16" i="17"/>
  <c r="Q26" i="16"/>
  <c r="W3" i="19" s="1"/>
  <c r="O105" i="20"/>
  <c r="C12" i="12" s="1"/>
  <c r="L3" i="19" s="1"/>
  <c r="S47" i="20"/>
  <c r="S46" i="20"/>
  <c r="S44" i="20"/>
  <c r="S45" i="20"/>
  <c r="S43" i="20"/>
  <c r="S6" i="20"/>
  <c r="S10" i="20"/>
  <c r="S14" i="20"/>
  <c r="S18" i="20"/>
  <c r="S22" i="20"/>
  <c r="S26" i="20"/>
  <c r="S30" i="20"/>
  <c r="S34" i="20"/>
  <c r="S38" i="20"/>
  <c r="S42" i="20"/>
  <c r="S5" i="20"/>
  <c r="S9" i="20"/>
  <c r="S13" i="20"/>
  <c r="S17" i="20"/>
  <c r="S21" i="20"/>
  <c r="S25" i="20"/>
  <c r="S29" i="20"/>
  <c r="S33" i="20"/>
  <c r="S37" i="20"/>
  <c r="S41" i="20"/>
  <c r="S16" i="20"/>
  <c r="S20" i="20"/>
  <c r="S24" i="20"/>
  <c r="S28" i="20"/>
  <c r="S32" i="20"/>
  <c r="S36" i="20"/>
  <c r="S40" i="20"/>
  <c r="R105" i="20"/>
  <c r="C13" i="12" s="1"/>
  <c r="M3" i="19" s="1"/>
  <c r="S7" i="20"/>
  <c r="S11" i="20"/>
  <c r="S15" i="20"/>
  <c r="S19" i="20"/>
  <c r="S23" i="20"/>
  <c r="S27" i="20"/>
  <c r="S31" i="20"/>
  <c r="S35" i="20"/>
  <c r="S39" i="20"/>
  <c r="M56" i="22"/>
  <c r="S38" i="21"/>
  <c r="C9" i="12" s="1"/>
  <c r="M111" i="22"/>
  <c r="X3" i="19"/>
  <c r="C24" i="12"/>
  <c r="K105" i="20"/>
  <c r="C11" i="12" s="1"/>
  <c r="P36" i="15"/>
  <c r="P37" i="15" s="1"/>
  <c r="C15" i="12" s="1"/>
  <c r="J36" i="15"/>
  <c r="R38" i="21"/>
  <c r="C23" i="12" l="1"/>
  <c r="C16" i="12"/>
  <c r="P3" i="19" s="1"/>
  <c r="S105" i="20"/>
  <c r="Z3" i="19" s="1"/>
  <c r="M112" i="22"/>
  <c r="C10" i="12" s="1"/>
  <c r="C14" i="12" s="1"/>
  <c r="O3" i="19"/>
  <c r="K3" i="19"/>
  <c r="I3" i="19"/>
  <c r="C17" i="12" l="1"/>
  <c r="Q3" i="19" s="1"/>
  <c r="J3" i="19"/>
  <c r="N3" i="19"/>
  <c r="C18" i="12" l="1"/>
  <c r="R3" i="19" s="1"/>
  <c r="C20" i="12"/>
  <c r="T3" i="19" s="1"/>
  <c r="C19" i="12"/>
  <c r="S3" i="19" s="1"/>
  <c r="C22" i="12"/>
  <c r="V3" i="19" s="1"/>
  <c r="C21" i="12" l="1"/>
  <c r="U3" i="19" s="1"/>
  <c r="C25" i="12" l="1"/>
  <c r="H3" i="19" s="1"/>
  <c r="D20" i="12" l="1"/>
  <c r="D11" i="12"/>
  <c r="D18" i="12"/>
  <c r="D9" i="12"/>
  <c r="D17" i="12"/>
  <c r="D23" i="12"/>
  <c r="D21" i="12"/>
  <c r="D15" i="12"/>
  <c r="D12" i="12"/>
  <c r="E25" i="12"/>
  <c r="D19" i="12"/>
  <c r="D24" i="12"/>
  <c r="D13" i="12"/>
  <c r="D16" i="12"/>
  <c r="D22" i="12"/>
  <c r="D14" i="12"/>
  <c r="D10" i="12"/>
  <c r="D25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family val="3"/>
            <charset val="134"/>
          </rPr>
          <t>示例：
李建国17653161780</t>
        </r>
      </text>
    </comment>
    <comment ref="D3" authorId="0">
      <text>
        <r>
          <rPr>
            <sz val="14"/>
            <rFont val="宋体"/>
            <family val="3"/>
            <charset val="134"/>
          </rPr>
          <t>示例：
2020年10月1日</t>
        </r>
      </text>
    </comment>
    <comment ref="B7" authorId="0">
      <text>
        <r>
          <rPr>
            <sz val="12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D7" authorId="0">
      <text>
        <r>
          <rPr>
            <sz val="12"/>
            <color rgb="FF000000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B32" authorId="0">
      <text>
        <r>
          <rPr>
            <sz val="10"/>
            <rFont val="宋体"/>
            <family val="3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family val="3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family val="3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family val="3"/>
            <charset val="134"/>
          </rPr>
          <t>若产品没有毛坯状态则填写与成品定额相同的数值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K4" authorId="0">
      <text>
        <r>
          <rPr>
            <sz val="16"/>
            <rFont val="宋体"/>
            <family val="3"/>
            <charset val="134"/>
          </rPr>
          <t>没有毛坯状态可以不填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L3" authorId="0">
      <text>
        <r>
          <rPr>
            <sz val="9"/>
            <rFont val="宋体"/>
            <family val="3"/>
            <charset val="134"/>
          </rPr>
          <t>蒸汽等其他燃动消耗请自行转换相应数值填入对应单元格，并在备注列注明能源名称及计量单位等情况。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8" authorId="0">
      <text>
        <r>
          <rPr>
            <sz val="12"/>
            <rFont val="宋体"/>
            <family val="3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重量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H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体积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F5" authorId="0">
      <text>
        <r>
          <rPr>
            <sz val="10"/>
            <rFont val="宋体"/>
            <family val="3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<sst xmlns="http://schemas.openxmlformats.org/spreadsheetml/2006/main" count="1237" uniqueCount="548">
  <si>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</si>
  <si>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</si>
  <si>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</si>
  <si>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</si>
  <si>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</si>
  <si>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</si>
  <si>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</si>
  <si>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</si>
  <si>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</si>
  <si>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</si>
  <si>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</si>
  <si>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</si>
  <si>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</si>
  <si>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</si>
  <si>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</si>
  <si>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</si>
  <si>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</si>
  <si>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</si>
  <si>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</si>
  <si>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family val="3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family val="3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</si>
  <si>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</si>
  <si>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</si>
  <si>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</si>
  <si>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</si>
  <si>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</si>
  <si>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</si>
  <si>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</si>
  <si>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</si>
  <si>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</si>
  <si>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</si>
  <si>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</si>
  <si>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</si>
  <si>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</si>
  <si>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</si>
  <si>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</si>
  <si>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</si>
  <si>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</si>
  <si>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</si>
  <si>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</si>
  <si>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</si>
  <si>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</si>
  <si>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</si>
  <si>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</si>
  <si>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</si>
  <si>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</si>
  <si>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</si>
  <si>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family val="3"/>
        <charset val="134"/>
      </rPr>
      <t>此项费用不包含“设备折旧费”</t>
    </r>
    <r>
      <rPr>
        <sz val="11"/>
        <color theme="1"/>
        <rFont val="仿宋"/>
        <family val="3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</si>
  <si>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</si>
  <si>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</si>
  <si>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</si>
  <si>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family val="3"/>
        <charset val="134"/>
      </rPr>
      <t>此项费用不包含"包装运输费用"</t>
    </r>
    <r>
      <rPr>
        <sz val="11"/>
        <color theme="1"/>
        <rFont val="仿宋"/>
        <family val="3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</si>
  <si>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</si>
  <si>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</si>
  <si>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</si>
  <si>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</si>
  <si>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</si>
  <si>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</si>
  <si>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</si>
  <si>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</si>
  <si>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</si>
  <si>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</si>
  <si>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</si>
  <si>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</si>
  <si>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family val="3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>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套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产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品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表</t>
    </r>
  </si>
  <si>
    <t>版本号：V2      版本修订时间：2021/3/25</t>
  </si>
  <si>
    <t>制表人姓名及联系方式：</t>
  </si>
  <si>
    <t>报价日期(加盖公章):</t>
  </si>
  <si>
    <t>供应商代码：</t>
  </si>
  <si>
    <t>供应商名称：</t>
  </si>
  <si>
    <t>重汽图号：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</si>
  <si>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</si>
  <si>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</si>
  <si>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</si>
  <si>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</si>
  <si>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</si>
  <si>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</si>
  <si>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</si>
  <si>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</si>
  <si>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</si>
  <si>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</si>
  <si>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</si>
  <si>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</si>
  <si>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</si>
  <si>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</si>
  <si>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</si>
  <si>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</si>
  <si>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</si>
  <si>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</si>
  <si>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</si>
  <si>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</si>
  <si>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</si>
  <si>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</si>
  <si>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</si>
  <si>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</si>
  <si>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报价备注说明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</si>
  <si>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</si>
  <si>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说明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6、报价产品中含自制或外购铸锻件，要提供电子版铸锻件毛坯图纸；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</si>
  <si>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</si>
  <si>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</si>
  <si>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</si>
  <si>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</si>
  <si>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</si>
  <si>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</si>
  <si>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</si>
  <si>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原辅材料发票黏贴处在本页最下方，为减少因价格标准不一致导致的核减，请务必在填写此表时予以提供。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</si>
  <si>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</si>
  <si>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</si>
  <si>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</si>
  <si>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</si>
  <si>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</si>
  <si>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family val="3"/>
        <charset val="134"/>
      </rPr>
      <t>材料生产公司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</si>
  <si>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</si>
  <si>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</si>
  <si>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</si>
  <si>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</si>
  <si>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</si>
  <si>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</si>
  <si>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</si>
  <si>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</si>
  <si>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</si>
  <si>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</si>
  <si>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</si>
  <si>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</si>
  <si>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</si>
  <si>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</si>
  <si>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</si>
  <si>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</si>
  <si>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</si>
  <si>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</si>
  <si>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</si>
  <si>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</si>
  <si>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</si>
  <si>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</si>
  <si>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</si>
  <si>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</si>
  <si>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钢板</t>
  </si>
  <si>
    <t>Q420B</t>
  </si>
  <si>
    <t>t=6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</si>
  <si>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</si>
  <si>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</si>
  <si>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</si>
  <si>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</si>
  <si>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外购外协件明细表</t>
  </si>
  <si>
    <t>外   购</t>
  </si>
  <si>
    <t>外购外协发票黏贴处在本页最下方，为减少因价格标准不一致导致的核减，请务必在填写此表时予以提供。</t>
  </si>
  <si>
    <t>分供应商</t>
  </si>
  <si>
    <t>零件用量</t>
  </si>
  <si>
    <t>用量单位</t>
  </si>
  <si>
    <t>零件单价</t>
  </si>
  <si>
    <r>
      <rPr>
        <sz val="12"/>
        <rFont val="仿宋"/>
        <family val="3"/>
        <charset val="134"/>
      </rPr>
      <t>外购件关键信息（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</si>
  <si>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合计金额</t>
  </si>
  <si>
    <t>外购件编号</t>
  </si>
  <si>
    <t>外购件名称</t>
  </si>
  <si>
    <t>分供应商名称（全称）</t>
  </si>
  <si>
    <t>规格型号</t>
  </si>
  <si>
    <t>毛坯净重(Kg)</t>
  </si>
  <si>
    <t>成品净重(Kg)</t>
  </si>
  <si>
    <r>
      <rPr>
        <b/>
        <sz val="10"/>
        <color rgb="FFFF0000"/>
        <rFont val="宋体"/>
        <family val="3"/>
        <charset val="134"/>
      </rPr>
      <t>件/m/m</t>
    </r>
    <r>
      <rPr>
        <b/>
        <vertAlign val="superscript"/>
        <sz val="10"/>
        <color rgb="FFFF0000"/>
        <rFont val="宋体"/>
        <family val="3"/>
        <charset val="134"/>
      </rPr>
      <t>2</t>
    </r>
    <r>
      <rPr>
        <b/>
        <sz val="10"/>
        <color rgb="FFFF0000"/>
        <rFont val="宋体"/>
        <family val="3"/>
        <charset val="134"/>
      </rPr>
      <t>/kg</t>
    </r>
  </si>
  <si>
    <t>HT250</t>
  </si>
  <si>
    <t>φ18</t>
  </si>
  <si>
    <t>小计</t>
  </si>
  <si>
    <t>外   协</t>
  </si>
  <si>
    <t>外协生产商</t>
  </si>
  <si>
    <t>外协单价</t>
  </si>
  <si>
    <t>外协时间</t>
  </si>
  <si>
    <r>
      <rPr>
        <sz val="12"/>
        <rFont val="仿宋"/>
        <family val="3"/>
        <charset val="134"/>
      </rPr>
      <t>外协件工艺信息（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</si>
  <si>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外协件编号</t>
  </si>
  <si>
    <t>外协名称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</si>
  <si>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</si>
  <si>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</si>
  <si>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</si>
  <si>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</si>
  <si>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</si>
  <si>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</si>
  <si>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</si>
  <si>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</si>
  <si>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</si>
  <si>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</si>
  <si>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</si>
  <si>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</si>
  <si>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</si>
  <si>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</si>
  <si>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r>
      <rPr>
        <sz val="12"/>
        <rFont val="仿宋"/>
        <family val="3"/>
        <charset val="134"/>
      </rPr>
      <t xml:space="preserve">设备名称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</si>
  <si>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 xml:space="preserve">设备型号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</si>
  <si>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>设备生产厂家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</si>
  <si>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</si>
  <si>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</si>
  <si>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</si>
  <si>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</si>
  <si>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</si>
  <si>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</si>
  <si>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</si>
  <si>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</si>
  <si>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设备运行效率（**%）</t>
  </si>
  <si>
    <t>电费单价
（元/度）</t>
  </si>
  <si>
    <t>燃动费
（元/件）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</si>
  <si>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</si>
  <si>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</si>
  <si>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</si>
  <si>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</si>
  <si>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</si>
  <si>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family val="3"/>
        <charset val="134"/>
        <scheme val="minor"/>
      </rPr>
      <t>1.钻4*</t>
    </r>
    <r>
      <rPr>
        <b/>
        <sz val="10"/>
        <color rgb="FFFF0000"/>
        <rFont val="仿宋"/>
        <family val="3"/>
        <charset val="134"/>
      </rPr>
      <t>Φ</t>
    </r>
    <r>
      <rPr>
        <b/>
        <sz val="10"/>
        <color rgb="FFFF0000"/>
        <rFont val="宋体"/>
        <family val="3"/>
        <charset val="134"/>
      </rPr>
      <t>11孔，深度25mm；
2、攻丝4*M10，深度7.5mm；</t>
    </r>
  </si>
  <si>
    <t>立式加工中心</t>
  </si>
  <si>
    <t>VMC700B</t>
  </si>
  <si>
    <t xml:space="preserve"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
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</si>
  <si>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</si>
  <si>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</si>
  <si>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</si>
  <si>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family val="3"/>
        <charset val="134"/>
      </rPr>
      <t>刀具（</t>
    </r>
    <r>
      <rPr>
        <sz val="12"/>
        <color rgb="FFFF0000"/>
        <rFont val="仿宋"/>
        <family val="3"/>
        <charset val="134"/>
      </rPr>
      <t>易消耗</t>
    </r>
    <r>
      <rPr>
        <sz val="12"/>
        <color theme="1"/>
        <rFont val="仿宋"/>
        <family val="3"/>
        <charset val="134"/>
      </rPr>
      <t>）信息</t>
    </r>
  </si>
  <si>
    <t>工装/模具名称</t>
  </si>
  <si>
    <t>下料净重
（KG）</t>
  </si>
  <si>
    <t>成品净重（KG）</t>
  </si>
  <si>
    <t>材料单价
（元/KG）</t>
  </si>
  <si>
    <t>制作费用
（元）</t>
  </si>
  <si>
    <t>新制费用
（元）</t>
  </si>
  <si>
    <t>新制首次寿命(件)</t>
  </si>
  <si>
    <t>返修一次费用（元）</t>
  </si>
  <si>
    <t>可返修次数（次）</t>
  </si>
  <si>
    <t>返修一次寿命
（件）</t>
  </si>
  <si>
    <t>残值（元）</t>
  </si>
  <si>
    <t>产品摊配额
(元/件）</t>
  </si>
  <si>
    <t>刀具名称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</si>
  <si>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</si>
  <si>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</si>
  <si>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</si>
  <si>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</si>
  <si>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</si>
  <si>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</si>
  <si>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</si>
  <si>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</si>
  <si>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</si>
  <si>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</si>
  <si>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</si>
  <si>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</si>
  <si>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</si>
  <si>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</si>
  <si>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</si>
  <si>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</si>
  <si>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</si>
  <si>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</si>
  <si>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</si>
  <si>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</si>
  <si>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实物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</si>
  <si>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物流器具/包装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</si>
  <si>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称重</t>
    </r>
    <r>
      <rPr>
        <sz val="14"/>
        <rFont val="仿宋"/>
        <family val="3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</si>
  <si>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</si>
  <si>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</si>
  <si>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</si>
  <si>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包装尺寸(mm)</t>
  </si>
  <si>
    <r>
      <rPr>
        <sz val="12"/>
        <rFont val="宋体"/>
        <family val="3"/>
        <charset val="134"/>
      </rPr>
      <t>总体积（m</t>
    </r>
    <r>
      <rPr>
        <vertAlign val="super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</t>
    </r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</si>
  <si>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</si>
  <si>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</si>
  <si>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</si>
  <si>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</si>
  <si>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</si>
  <si>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</si>
  <si>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总计</t>
  </si>
  <si>
    <t>长</t>
  </si>
  <si>
    <t>总重量（kg）</t>
  </si>
  <si>
    <t>宽</t>
  </si>
  <si>
    <t>包装材料总重量（kg）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</si>
  <si>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</si>
  <si>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</si>
  <si>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</si>
  <si>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</si>
  <si>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</si>
  <si>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</si>
  <si>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</si>
  <si>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</si>
  <si>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</si>
  <si>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[产品实物概图]示例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</si>
  <si>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</si>
  <si>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</si>
  <si>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</si>
  <si>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</si>
  <si>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</si>
  <si>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</si>
  <si>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</si>
  <si>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车辆长度（m）：</t>
  </si>
  <si>
    <t>满载载重（吨）：</t>
  </si>
  <si>
    <r>
      <rPr>
        <sz val="12"/>
        <rFont val="仿宋"/>
        <family val="3"/>
        <charset val="134"/>
      </rPr>
      <t>满载体积（m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）：</t>
    </r>
  </si>
  <si>
    <t>运费计算方式：</t>
  </si>
  <si>
    <t>运输路线起点</t>
  </si>
  <si>
    <t>运输线路终点</t>
  </si>
  <si>
    <t>运输公里数
(km)</t>
  </si>
  <si>
    <t>单趟运费(元)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</si>
  <si>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</si>
  <si>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</si>
  <si>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</si>
  <si>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family val="3"/>
        <charset val="134"/>
      </rPr>
      <t>立方米公里单价
(元/km/m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</t>
    </r>
  </si>
  <si>
    <t>单件运输成本
（元）</t>
  </si>
  <si>
    <t>说明：1、运输路线起始点要具体到装卸地点地址；
      2、按照产品适合的运输费用计算方式（重量/体积）在不同栏位填写即可；
      3、填写数据要说明计算来源及计算方式；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</si>
  <si>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</si>
  <si>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</si>
  <si>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</si>
  <si>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</si>
  <si>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</si>
  <si>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</si>
  <si>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</si>
  <si>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</si>
  <si>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</si>
  <si>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</si>
  <si>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</si>
  <si>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</si>
  <si>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</si>
  <si>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供应商报价</t>
  </si>
  <si>
    <t>此表无需填写，所有数据自动从前面表格引用。</t>
  </si>
  <si>
    <t>李伟青15598490523</t>
    <phoneticPr fontId="58" type="noConversion"/>
  </si>
  <si>
    <t>采购中心</t>
  </si>
  <si>
    <t>河北光华荣昌汽车部件有限公司</t>
  </si>
  <si>
    <t>河北光华荣昌汽车部件有限公司</t>
    <phoneticPr fontId="58" type="noConversion"/>
  </si>
  <si>
    <t>无</t>
  </si>
  <si>
    <t>无</t>
    <phoneticPr fontId="58" type="noConversion"/>
  </si>
  <si>
    <t>发票扫描件或照片黏贴处（以附件形式提供也可）</t>
    <phoneticPr fontId="58" type="noConversion"/>
  </si>
  <si>
    <t>SHT0012329</t>
    <phoneticPr fontId="58" type="noConversion"/>
  </si>
  <si>
    <t>密度55kg/m³</t>
  </si>
  <si>
    <t xml:space="preserve">PUR
</t>
    <phoneticPr fontId="58" type="noConversion"/>
  </si>
  <si>
    <t>/</t>
    <phoneticPr fontId="58" type="noConversion"/>
  </si>
  <si>
    <t>万华化学集团股份有限公司</t>
    <phoneticPr fontId="58" type="noConversion"/>
  </si>
  <si>
    <t>KG</t>
    <phoneticPr fontId="58" type="noConversion"/>
  </si>
  <si>
    <t>副驾驶员靠背骨架总成</t>
    <phoneticPr fontId="58" type="noConversion"/>
  </si>
  <si>
    <t>河北新强力机械制造有限公司</t>
    <phoneticPr fontId="58" type="noConversion"/>
  </si>
  <si>
    <t>件</t>
    <phoneticPr fontId="58" type="noConversion"/>
  </si>
  <si>
    <t>SHT0013505</t>
  </si>
  <si>
    <t>SHT0001670</t>
  </si>
  <si>
    <t>副驾驶员安全带总成</t>
  </si>
  <si>
    <t>副驾驶员安全带锁扣总成</t>
  </si>
  <si>
    <t>泉州市福兴塑料五金有限公司</t>
  </si>
  <si>
    <t>主边调角器总成</t>
  </si>
  <si>
    <t>副边调角器总成</t>
  </si>
  <si>
    <t>佛吉亚（无锡）座椅有限公司</t>
  </si>
  <si>
    <t>在河北工厂焊接分总成</t>
    <phoneticPr fontId="58" type="noConversion"/>
  </si>
  <si>
    <t>SHT0012234</t>
  </si>
  <si>
    <t>副驾驶员座盆总成</t>
  </si>
  <si>
    <t>混合料的价格</t>
    <phoneticPr fontId="58" type="noConversion"/>
  </si>
  <si>
    <t>SHT0013332</t>
  </si>
  <si>
    <t>坐垫泡沫本体</t>
  </si>
  <si>
    <t>江苏旷达汽车织物集团股份有限公司</t>
    <phoneticPr fontId="58" type="noConversion"/>
  </si>
  <si>
    <t>TSY0010156</t>
  </si>
  <si>
    <t>打孔超纤主料</t>
  </si>
  <si>
    <t>TSY0010157</t>
  </si>
  <si>
    <t>PVC辅料</t>
  </si>
  <si>
    <t>调角器右罩壳</t>
  </si>
  <si>
    <t>PP-TP30</t>
  </si>
  <si>
    <t>天津金发新材料有限公司</t>
  </si>
  <si>
    <t>天津金发新材料有限公司</t>
    <phoneticPr fontId="58" type="noConversion"/>
  </si>
  <si>
    <t>坐垫主料</t>
    <phoneticPr fontId="58" type="noConversion"/>
  </si>
  <si>
    <t>坐垫辅料</t>
    <phoneticPr fontId="58" type="noConversion"/>
  </si>
  <si>
    <t>靠背主料</t>
    <phoneticPr fontId="58" type="noConversion"/>
  </si>
  <si>
    <t>靠背辅料</t>
    <phoneticPr fontId="58" type="noConversion"/>
  </si>
  <si>
    <t>标准件及其他（面料辅材）</t>
    <phoneticPr fontId="58" type="noConversion"/>
  </si>
  <si>
    <t>电泳</t>
    <phoneticPr fontId="58" type="noConversion"/>
  </si>
  <si>
    <t>焊接</t>
    <phoneticPr fontId="58" type="noConversion"/>
  </si>
  <si>
    <t>㎡</t>
  </si>
  <si>
    <t>cm</t>
  </si>
  <si>
    <t>H6座椅装配治具线</t>
  </si>
  <si>
    <t>环形发泡线MHB0130382</t>
  </si>
  <si>
    <t>36工位</t>
  </si>
  <si>
    <t>工作台</t>
  </si>
  <si>
    <t>机器人焊接系统（单轴可变位机器人焊接系统）MHB0130027</t>
  </si>
  <si>
    <t>YA-TY2510</t>
  </si>
  <si>
    <t>电泳线MHB0130307</t>
  </si>
  <si>
    <t>——</t>
  </si>
  <si>
    <t>保护弧焊机MHB0130189</t>
  </si>
  <si>
    <t>NB-350IGBT</t>
  </si>
  <si>
    <t>保护弧焊机MHB0130190</t>
  </si>
  <si>
    <t>保护弧焊机MHB0130191</t>
  </si>
  <si>
    <t>保护弧焊机MHB0130192</t>
  </si>
  <si>
    <t>金属圆锯机MHB0130074</t>
  </si>
  <si>
    <t>弯管机 MHB0130069</t>
  </si>
  <si>
    <t>SB-39X4A-2S</t>
  </si>
  <si>
    <t>台式钻床MHB0130176</t>
  </si>
  <si>
    <t>Z4116</t>
  </si>
  <si>
    <t>YA-1RAR61Y00</t>
  </si>
  <si>
    <t>保护弧焊机MHB0130185</t>
  </si>
  <si>
    <t>单相交流电阻焊机MHB0130031</t>
  </si>
  <si>
    <t>YR-500C</t>
  </si>
  <si>
    <t>注塑机MHB0130510</t>
  </si>
  <si>
    <t>MA4700/2950</t>
  </si>
  <si>
    <t>注塑机</t>
  </si>
  <si>
    <t>HTF200/TJ</t>
  </si>
  <si>
    <t>GC0398-1-D</t>
  </si>
  <si>
    <t>HY-HC1707LJ</t>
  </si>
  <si>
    <t>缝纫</t>
    <phoneticPr fontId="58" type="noConversion"/>
  </si>
  <si>
    <t>裁剪</t>
    <phoneticPr fontId="58" type="noConversion"/>
  </si>
  <si>
    <t>数控裁床</t>
  </si>
  <si>
    <t>中孔板</t>
  </si>
  <si>
    <t>中国邮政速递物流股份有限公司济南分公司</t>
  </si>
  <si>
    <t xml:space="preserve"> 中国重汽集团济南卡车股份有限公司</t>
  </si>
  <si>
    <t>公路</t>
  </si>
  <si>
    <t>河北省黄骅市泰山道东</t>
  </si>
  <si>
    <t>按体积</t>
  </si>
  <si>
    <t>检具</t>
  </si>
  <si>
    <t>调角器右下连接板总成电泳</t>
  </si>
  <si>
    <t>调角器右下连接板总成</t>
  </si>
  <si>
    <t>调角器右上连接板总成电泳</t>
  </si>
  <si>
    <t>调角器右上连接板总成</t>
  </si>
  <si>
    <t>调角器左下连接板总成电泳</t>
  </si>
  <si>
    <t>调角器左下连接板总成</t>
  </si>
  <si>
    <t>调角器左上连接板总成电泳</t>
  </si>
  <si>
    <t>调角器左上连接板总成</t>
  </si>
  <si>
    <t>连接梁总成</t>
  </si>
  <si>
    <t>安全带卷收器固定板焊接总成</t>
  </si>
  <si>
    <t>调角器手柄未喷</t>
  </si>
  <si>
    <t>焊接机器人MHB0130051</t>
    <phoneticPr fontId="58" type="noConversion"/>
  </si>
  <si>
    <t>三轴大回转</t>
    <phoneticPr fontId="58" type="noConversion"/>
  </si>
  <si>
    <t>WG1662511033/2</t>
  </si>
  <si>
    <t>驾驶员座椅总成</t>
  </si>
  <si>
    <t>靠背泡沫本体</t>
    <phoneticPr fontId="58" type="noConversion"/>
  </si>
  <si>
    <t>驾驶员靠背泡沫总成（通风）</t>
  </si>
  <si>
    <t>安全带导向塑料件</t>
  </si>
  <si>
    <t>驾驶员靠背焊接总成电泳</t>
  </si>
  <si>
    <t>PL2500/900</t>
  </si>
  <si>
    <t>驾驶员靠背焊接总成</t>
  </si>
  <si>
    <t>头枕主体管</t>
  </si>
  <si>
    <t>头枕横衬板</t>
  </si>
  <si>
    <t>头枕竖衬板</t>
  </si>
  <si>
    <t>靠背钢管</t>
  </si>
  <si>
    <t>靠背钢管下横管</t>
  </si>
  <si>
    <t>单可变位式双工位焊接机器人工作站MHB0130023</t>
  </si>
  <si>
    <t>冲床（开式固定台压力机）MHB0130092</t>
  </si>
  <si>
    <t>RWS-Q-111W-1V6F</t>
  </si>
  <si>
    <t>JB23-63</t>
  </si>
  <si>
    <t>/</t>
    <phoneticPr fontId="58" type="noConversion"/>
  </si>
  <si>
    <t>靠背支撑板条1</t>
  </si>
  <si>
    <t>靠背支撑板条2</t>
  </si>
  <si>
    <t>靠背下横管焊接组件</t>
  </si>
  <si>
    <t>腰托固定框焊接组件</t>
  </si>
  <si>
    <t>扶手支架电泳</t>
  </si>
  <si>
    <t>扶手支架</t>
  </si>
  <si>
    <t>焊接机器人MHB0130051</t>
  </si>
  <si>
    <t>机器人焊接系统（单轴可变位机器人焊接系统）MHB0130026</t>
  </si>
  <si>
    <t>三轴大回转</t>
  </si>
  <si>
    <t>断料</t>
  </si>
  <si>
    <t>焊接</t>
  </si>
  <si>
    <t>电泳</t>
  </si>
  <si>
    <t>组装</t>
  </si>
  <si>
    <t>底座模块化总成</t>
  </si>
  <si>
    <t>HBGH-GJ-JQ-011</t>
  </si>
  <si>
    <t>卡车底座装配线MHB0130251</t>
    <phoneticPr fontId="58" type="noConversion"/>
  </si>
  <si>
    <t>切管</t>
  </si>
  <si>
    <t>冲压</t>
  </si>
  <si>
    <t>仰角调节机构焊接总成</t>
  </si>
  <si>
    <t>座框内框分总成</t>
  </si>
  <si>
    <t>后横梁</t>
  </si>
  <si>
    <t>前边板分总成</t>
  </si>
  <si>
    <t>罩壳前固定片</t>
  </si>
  <si>
    <t>保护弧焊机MHB0130187</t>
  </si>
  <si>
    <t>上框焊接组件电泳</t>
  </si>
  <si>
    <t>上框焊接组件</t>
  </si>
  <si>
    <t>减震器下框焊接总成电泳</t>
  </si>
  <si>
    <t>减震器下框焊接总成</t>
  </si>
  <si>
    <t>下框焊接一序</t>
  </si>
  <si>
    <t>机器人焊接系统MHB0130209</t>
  </si>
  <si>
    <t>焊接机器人MHB0130050</t>
  </si>
  <si>
    <t>靠背护面总成</t>
    <phoneticPr fontId="58" type="noConversion"/>
  </si>
  <si>
    <t>靠背护面缝纫</t>
  </si>
  <si>
    <t>坐垫护面总成</t>
    <phoneticPr fontId="58" type="noConversion"/>
  </si>
  <si>
    <t>坐垫护面缝纫</t>
  </si>
  <si>
    <t>靠背护面裁剪</t>
  </si>
  <si>
    <t>坐垫护面裁剪</t>
  </si>
  <si>
    <t>注塑</t>
  </si>
  <si>
    <t>下框后横梁组件电泳</t>
  </si>
  <si>
    <t>内绞架电泳</t>
  </si>
  <si>
    <t>内绞架</t>
  </si>
  <si>
    <t>外绞架电泳</t>
  </si>
  <si>
    <t>外绞架</t>
  </si>
  <si>
    <t>拉线固定支架电泳</t>
  </si>
  <si>
    <t>旋转片电泳</t>
  </si>
  <si>
    <t>上框后横梁总成电泳</t>
  </si>
  <si>
    <t>拉带限位片电泳</t>
  </si>
  <si>
    <t>阻尼器垫片</t>
  </si>
  <si>
    <t>滑块儿</t>
  </si>
  <si>
    <t>延伸手柄</t>
  </si>
  <si>
    <t>2.0通风左罩壳</t>
  </si>
  <si>
    <t>机器人焊接系统（单轴可变位机器人焊接系统）MHB0130025</t>
  </si>
  <si>
    <t>保护弧焊机MHB0130186</t>
  </si>
  <si>
    <t>注塑机MHB0130513</t>
  </si>
  <si>
    <t>MA1200/370</t>
  </si>
  <si>
    <t>座垫前部罩壳</t>
  </si>
  <si>
    <t>仰角手柄未喷</t>
  </si>
  <si>
    <t>注塑机MHB0130511</t>
  </si>
  <si>
    <t>MA3200/1700</t>
  </si>
  <si>
    <t>发泡</t>
  </si>
  <si>
    <t>驾驶员靠背总成</t>
  </si>
  <si>
    <t>主驾调角器解锁把手电泳</t>
  </si>
  <si>
    <t>通风坐垫泡沫总成</t>
  </si>
  <si>
    <t>座框焊接总成电泳</t>
  </si>
  <si>
    <t>座框焊接总成</t>
  </si>
  <si>
    <t>SHT0002552</t>
  </si>
  <si>
    <t>SHT0012218</t>
  </si>
  <si>
    <t>主驾驶靠背四气袋腰托总成</t>
  </si>
  <si>
    <t>SHT0012545</t>
  </si>
  <si>
    <t>靠背3D网格</t>
  </si>
  <si>
    <t>SHT0012546</t>
  </si>
  <si>
    <t>靠背下舒适性海绵</t>
  </si>
  <si>
    <t>SHT0012547</t>
  </si>
  <si>
    <t>靠背上舒适性海绵</t>
  </si>
  <si>
    <t>BEC0010039</t>
  </si>
  <si>
    <t>通风加热控制器ECU</t>
  </si>
  <si>
    <t>BEC0010040</t>
  </si>
  <si>
    <t>靠背风扇总成</t>
  </si>
  <si>
    <t>BEC0010042</t>
  </si>
  <si>
    <t>靠背加热垫总成</t>
  </si>
  <si>
    <t>BEC0010017</t>
  </si>
  <si>
    <t>风扇保护壳</t>
  </si>
  <si>
    <t>SHT0013336</t>
  </si>
  <si>
    <t>左侧扶手本体总成</t>
  </si>
  <si>
    <t>SHT0013337</t>
  </si>
  <si>
    <t>右侧扶手本体总成</t>
  </si>
  <si>
    <t>BFA0010014</t>
  </si>
  <si>
    <t>扶手锁止销</t>
  </si>
  <si>
    <t>SHT0011330</t>
  </si>
  <si>
    <t>扶手外盖</t>
  </si>
  <si>
    <t>SHT0012548</t>
  </si>
  <si>
    <t>坐垫3D网格</t>
  </si>
  <si>
    <t>BEC0010041</t>
  </si>
  <si>
    <t>坐垫风扇总成</t>
  </si>
  <si>
    <t>BEC0010043</t>
  </si>
  <si>
    <t>坐垫加热垫总成</t>
  </si>
  <si>
    <t>SHT0012258</t>
  </si>
  <si>
    <t>新梦顶（上海）贸易有限公司</t>
  </si>
  <si>
    <t>欣瑞联电子（肇庆）有限公司</t>
  </si>
  <si>
    <t>北京瑞隆祥模具有限公司</t>
  </si>
  <si>
    <t>吉林省德邦汽车电子有限公司</t>
  </si>
  <si>
    <t>SHT0011046</t>
  </si>
  <si>
    <t>阻尼器调节机构</t>
  </si>
  <si>
    <t>SHT0012940</t>
  </si>
  <si>
    <t>SHT0013334</t>
  </si>
  <si>
    <t>升降速降开关气路总成</t>
  </si>
  <si>
    <t>BEC0010109</t>
  </si>
  <si>
    <t>通风开关</t>
  </si>
  <si>
    <t>BEC0010110</t>
  </si>
  <si>
    <t>加热开关</t>
  </si>
  <si>
    <t>折弯</t>
  </si>
  <si>
    <t>钻孔</t>
  </si>
  <si>
    <t>补焊</t>
  </si>
  <si>
    <t>弯管</t>
  </si>
  <si>
    <t>切弧</t>
  </si>
  <si>
    <t>悬浮气路总成</t>
  </si>
  <si>
    <t>冲孔</t>
    <phoneticPr fontId="58" type="noConversion"/>
  </si>
  <si>
    <t>夹具</t>
  </si>
  <si>
    <t>模具</t>
  </si>
  <si>
    <t xml:space="preserve">黄骅市长生汽车灯镜有限公司 </t>
    <phoneticPr fontId="58" type="noConversion"/>
  </si>
  <si>
    <t>气囊总成</t>
    <phoneticPr fontId="58" type="noConversion"/>
  </si>
  <si>
    <t>SHT0001644</t>
  </si>
  <si>
    <t>主驾驶调角器总成</t>
  </si>
  <si>
    <t>周树杰15336406885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</si>
</sst>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0_);[Red]\(0.00\)"/>
    <numFmt numFmtId="177" formatCode="0.00_ "/>
    <numFmt numFmtId="178" formatCode="_(* #,##0.00_);_(* \(#,##0.00\);_(* &quot;-&quot;??_);_(@_)"/>
    <numFmt numFmtId="179" formatCode="0&quot;.&quot;0,&quot;万元&quot;"/>
    <numFmt numFmtId="180" formatCode="0.0"/>
    <numFmt numFmtId="181" formatCode="yyyy/m/d;@"/>
    <numFmt numFmtId="182" formatCode="_ &quot;￥&quot;* #,##0.00_ ;_ &quot;￥&quot;* \-#,##0.00_ ;_ &quot;￥&quot;* &quot;-&quot;??_ ;_ @_ "/>
    <numFmt numFmtId="183" formatCode="00000"/>
    <numFmt numFmtId="184" formatCode="yyyy&quot;年&quot;m&quot;月&quot;d&quot;日&quot;;@"/>
    <numFmt numFmtId="185" formatCode="0_);[Red]\(0\)"/>
    <numFmt numFmtId="186" formatCode="0_ "/>
    <numFmt numFmtId="187" formatCode="0.0000_ "/>
  </numFmts>
  <fonts count="59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8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4"/>
      <name val="仿宋"/>
      <family val="3"/>
      <charset val="134"/>
    </font>
    <font>
      <sz val="16"/>
      <color rgb="FFFF0000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华文中宋"/>
      <family val="3"/>
      <charset val="134"/>
    </font>
    <font>
      <sz val="16"/>
      <name val="华文中宋"/>
      <family val="3"/>
      <charset val="134"/>
    </font>
    <font>
      <sz val="11"/>
      <name val="仿宋"/>
      <family val="3"/>
      <charset val="134"/>
    </font>
    <font>
      <b/>
      <sz val="18"/>
      <color rgb="FF00B0F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color rgb="FFFF0000"/>
      <name val="Microsoft YaHei"/>
      <family val="1"/>
    </font>
    <font>
      <b/>
      <sz val="18"/>
      <color indexed="8"/>
      <name val="仿宋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5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4"/>
      <color rgb="FFFF0000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4"/>
      <name val="仿宋"/>
      <family val="3"/>
      <charset val="134"/>
    </font>
    <font>
      <sz val="22"/>
      <color rgb="FFFF0000"/>
      <name val="仿宋"/>
      <family val="3"/>
      <charset val="134"/>
    </font>
    <font>
      <sz val="10"/>
      <name val="仿宋"/>
      <family val="3"/>
      <charset val="134"/>
    </font>
    <font>
      <sz val="20"/>
      <color rgb="FFFF0000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8"/>
      <name val="Arial Narrow"/>
      <family val="2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rgb="FFFF0000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vertAlign val="superscript"/>
      <sz val="12"/>
      <name val="仿宋"/>
      <family val="3"/>
      <charset val="134"/>
    </font>
    <font>
      <vertAlign val="superscript"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b/>
      <vertAlign val="superscript"/>
      <sz val="10"/>
      <color rgb="FFFF000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6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2" fillId="0" borderId="0">
      <alignment vertical="center"/>
    </xf>
    <xf numFmtId="0" fontId="42" fillId="0" borderId="0">
      <alignment vertical="center"/>
    </xf>
  </cellStyleXfs>
  <cellXfs count="32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176" fontId="4" fillId="0" borderId="1" xfId="13" applyNumberFormat="1" applyFont="1" applyFill="1" applyBorder="1" applyAlignment="1" applyProtection="1">
      <alignment horizontal="center" vertical="center" wrapText="1"/>
    </xf>
    <xf numFmtId="176" fontId="4" fillId="2" borderId="1" xfId="13" applyNumberFormat="1" applyFont="1" applyFill="1" applyBorder="1" applyAlignment="1" applyProtection="1">
      <alignment horizontal="center" vertical="center" wrapText="1"/>
    </xf>
    <xf numFmtId="176" fontId="4" fillId="0" borderId="1" xfId="13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7" fillId="4" borderId="1" xfId="14" applyNumberFormat="1" applyFont="1" applyFill="1" applyBorder="1" applyAlignment="1" applyProtection="1">
      <alignment horizontal="center" vertical="center"/>
      <protection locked="0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0" fontId="8" fillId="2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9" fillId="3" borderId="2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7" fontId="7" fillId="3" borderId="1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3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4" fillId="0" borderId="13" xfId="14" applyFont="1" applyFill="1" applyBorder="1" applyAlignment="1" applyProtection="1">
      <alignment horizontal="center" vertical="center" wrapText="1"/>
    </xf>
    <xf numFmtId="177" fontId="4" fillId="0" borderId="15" xfId="14" applyNumberFormat="1" applyFont="1" applyFill="1" applyBorder="1" applyAlignment="1" applyProtection="1">
      <alignment horizontal="center" vertical="center" wrapText="1"/>
    </xf>
    <xf numFmtId="177" fontId="2" fillId="0" borderId="17" xfId="14" applyNumberFormat="1" applyFont="1" applyFill="1" applyBorder="1" applyAlignment="1" applyProtection="1">
      <alignment horizontal="center" vertical="center"/>
    </xf>
    <xf numFmtId="177" fontId="4" fillId="0" borderId="17" xfId="14" applyNumberFormat="1" applyFont="1" applyFill="1" applyBorder="1" applyAlignment="1" applyProtection="1">
      <alignment horizontal="center" vertical="center" wrapText="1"/>
    </xf>
    <xf numFmtId="0" fontId="4" fillId="0" borderId="18" xfId="14" applyFont="1" applyFill="1" applyBorder="1" applyAlignment="1" applyProtection="1">
      <alignment horizontal="center" vertical="center" wrapText="1"/>
    </xf>
    <xf numFmtId="186" fontId="4" fillId="4" borderId="19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14" applyFont="1" applyFill="1" applyBorder="1" applyAlignment="1" applyProtection="1">
      <alignment horizontal="center" vertical="center" wrapText="1"/>
    </xf>
    <xf numFmtId="177" fontId="4" fillId="4" borderId="19" xfId="14" applyNumberFormat="1" applyFont="1" applyFill="1" applyBorder="1" applyAlignment="1" applyProtection="1">
      <alignment horizontal="center" vertical="center" wrapText="1"/>
      <protection locked="0"/>
    </xf>
    <xf numFmtId="177" fontId="4" fillId="4" borderId="1" xfId="14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7" fontId="4" fillId="0" borderId="1" xfId="14" applyNumberFormat="1" applyFont="1" applyFill="1" applyBorder="1" applyAlignment="1" applyProtection="1">
      <alignment horizontal="center" vertical="center"/>
    </xf>
    <xf numFmtId="177" fontId="4" fillId="0" borderId="1" xfId="14" applyNumberFormat="1" applyFont="1" applyFill="1" applyBorder="1" applyAlignment="1" applyProtection="1">
      <alignment horizontal="center" vertical="center" wrapText="1"/>
    </xf>
    <xf numFmtId="0" fontId="4" fillId="0" borderId="23" xfId="14" applyFont="1" applyFill="1" applyBorder="1" applyAlignment="1" applyProtection="1">
      <alignment horizontal="center" vertical="center" wrapText="1"/>
    </xf>
    <xf numFmtId="186" fontId="4" fillId="4" borderId="24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14" applyFont="1" applyFill="1" applyBorder="1" applyAlignment="1" applyProtection="1">
      <alignment horizontal="center" vertical="center" wrapText="1"/>
    </xf>
    <xf numFmtId="177" fontId="4" fillId="4" borderId="24" xfId="14" applyNumberFormat="1" applyFont="1" applyFill="1" applyBorder="1" applyAlignment="1" applyProtection="1">
      <alignment horizontal="center" vertical="center" wrapText="1"/>
      <protection locked="0"/>
    </xf>
    <xf numFmtId="177" fontId="4" fillId="4" borderId="27" xfId="14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</xf>
    <xf numFmtId="0" fontId="1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85" fontId="5" fillId="0" borderId="0" xfId="0" applyNumberFormat="1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15" applyNumberFormat="1" applyFont="1" applyFill="1" applyBorder="1" applyAlignment="1" applyProtection="1">
      <alignment horizontal="center" vertical="center" wrapText="1"/>
    </xf>
    <xf numFmtId="0" fontId="18" fillId="0" borderId="1" xfId="13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Fill="1" applyBorder="1" applyAlignment="1" applyProtection="1">
      <alignment horizontal="center" vertical="center" wrapText="1"/>
    </xf>
    <xf numFmtId="185" fontId="7" fillId="0" borderId="1" xfId="13" applyNumberFormat="1" applyFont="1" applyFill="1" applyBorder="1" applyAlignment="1" applyProtection="1">
      <alignment horizontal="center" vertical="center" wrapText="1"/>
    </xf>
    <xf numFmtId="179" fontId="18" fillId="0" borderId="1" xfId="15" applyNumberFormat="1" applyFont="1" applyFill="1" applyBorder="1" applyAlignment="1" applyProtection="1">
      <alignment horizontal="center" vertical="center" wrapText="1"/>
    </xf>
    <xf numFmtId="185" fontId="18" fillId="0" borderId="1" xfId="15" applyNumberFormat="1" applyFont="1" applyFill="1" applyBorder="1" applyAlignment="1" applyProtection="1">
      <alignment horizontal="center" vertical="center" wrapText="1"/>
    </xf>
    <xf numFmtId="177" fontId="18" fillId="0" borderId="1" xfId="15" applyNumberFormat="1" applyFont="1" applyFill="1" applyBorder="1" applyAlignment="1" applyProtection="1">
      <alignment horizontal="center" vertical="center" wrapText="1"/>
    </xf>
    <xf numFmtId="185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5" applyNumberFormat="1" applyFont="1" applyFill="1" applyBorder="1" applyAlignment="1" applyProtection="1">
      <alignment horizontal="center" vertical="center" wrapText="1"/>
    </xf>
    <xf numFmtId="179" fontId="7" fillId="0" borderId="1" xfId="15" applyNumberFormat="1" applyFont="1" applyFill="1" applyBorder="1" applyAlignment="1" applyProtection="1">
      <alignment horizontal="center" vertical="center" wrapText="1"/>
    </xf>
    <xf numFmtId="185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5" fillId="0" borderId="0" xfId="0" applyNumberFormat="1" applyFont="1" applyProtection="1">
      <alignment vertical="center"/>
    </xf>
    <xf numFmtId="185" fontId="5" fillId="0" borderId="0" xfId="0" applyNumberFormat="1" applyFont="1" applyProtection="1">
      <alignment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23" fillId="2" borderId="1" xfId="1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21" applyFont="1" applyFill="1" applyBorder="1" applyAlignment="1" applyProtection="1">
      <alignment horizontal="center" vertical="center" wrapText="1" shrinkToFit="1"/>
    </xf>
    <xf numFmtId="0" fontId="23" fillId="2" borderId="1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3" borderId="1" xfId="14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23" fillId="2" borderId="1" xfId="0" applyNumberFormat="1" applyFont="1" applyFill="1" applyBorder="1" applyAlignment="1" applyProtection="1">
      <alignment horizontal="center" vertical="center" wrapText="1"/>
    </xf>
    <xf numFmtId="9" fontId="23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7" fillId="2" borderId="1" xfId="22" applyFont="1" applyFill="1" applyBorder="1" applyAlignment="1" applyProtection="1">
      <alignment horizontal="center" vertical="center" wrapText="1"/>
      <protection locked="0"/>
    </xf>
    <xf numFmtId="177" fontId="7" fillId="2" borderId="1" xfId="22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16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16" applyFont="1" applyFill="1" applyBorder="1" applyAlignment="1" applyProtection="1">
      <alignment horizontal="center" vertical="center" wrapText="1"/>
    </xf>
    <xf numFmtId="177" fontId="24" fillId="2" borderId="1" xfId="16" applyNumberFormat="1" applyFont="1" applyFill="1" applyBorder="1" applyAlignment="1" applyProtection="1">
      <alignment horizontal="center" vertical="center" wrapText="1"/>
    </xf>
    <xf numFmtId="181" fontId="24" fillId="2" borderId="1" xfId="16" applyNumberFormat="1" applyFont="1" applyFill="1" applyBorder="1" applyAlignment="1" applyProtection="1">
      <alignment horizontal="center" vertical="center"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177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181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16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181" fontId="7" fillId="2" borderId="1" xfId="16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176" fontId="24" fillId="0" borderId="1" xfId="0" applyNumberFormat="1" applyFont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</xf>
    <xf numFmtId="0" fontId="30" fillId="2" borderId="1" xfId="16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76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6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77" fontId="15" fillId="2" borderId="0" xfId="0" applyNumberFormat="1" applyFont="1" applyFill="1" applyAlignment="1" applyProtection="1">
      <alignment vertical="center"/>
      <protection locked="0"/>
    </xf>
    <xf numFmtId="0" fontId="18" fillId="2" borderId="1" xfId="16" applyFont="1" applyFill="1" applyBorder="1" applyAlignment="1" applyProtection="1">
      <alignment horizontal="center" vertical="center" wrapText="1"/>
    </xf>
    <xf numFmtId="181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3" xfId="16" applyFont="1" applyFill="1" applyBorder="1" applyAlignment="1" applyProtection="1">
      <alignment horizontal="center" vertical="center" wrapText="1"/>
    </xf>
    <xf numFmtId="181" fontId="18" fillId="2" borderId="33" xfId="16" applyNumberFormat="1" applyFont="1" applyFill="1" applyBorder="1" applyAlignment="1" applyProtection="1">
      <alignment horizontal="center" vertical="center" wrapText="1"/>
    </xf>
    <xf numFmtId="0" fontId="2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1" xfId="16" applyFont="1" applyFill="1" applyBorder="1" applyAlignment="1" applyProtection="1">
      <alignment horizontal="center" vertical="center" wrapText="1"/>
      <protection locked="0"/>
    </xf>
    <xf numFmtId="181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177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1" xfId="16" applyNumberFormat="1" applyFont="1" applyFill="1" applyBorder="1" applyAlignment="1" applyProtection="1">
      <alignment horizontal="center" vertical="center" wrapText="1"/>
    </xf>
    <xf numFmtId="177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33" xfId="16" applyNumberFormat="1" applyFont="1" applyFill="1" applyBorder="1" applyAlignment="1" applyProtection="1">
      <alignment horizontal="center" vertical="center" wrapText="1"/>
    </xf>
    <xf numFmtId="10" fontId="7" fillId="2" borderId="1" xfId="16" applyNumberFormat="1" applyFont="1" applyFill="1" applyBorder="1" applyAlignment="1" applyProtection="1">
      <alignment horizontal="center" vertical="center" wrapText="1"/>
    </xf>
    <xf numFmtId="177" fontId="7" fillId="4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3" applyFont="1" applyFill="1" applyBorder="1" applyAlignment="1" applyProtection="1">
      <alignment horizontal="center" vertical="center" wrapText="1"/>
      <protection locked="0"/>
    </xf>
    <xf numFmtId="177" fontId="15" fillId="2" borderId="0" xfId="0" applyNumberFormat="1" applyFont="1" applyFill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 wrapText="1"/>
      <protection locked="0"/>
    </xf>
    <xf numFmtId="0" fontId="33" fillId="2" borderId="1" xfId="16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77" fontId="0" fillId="0" borderId="0" xfId="0" applyNumberFormat="1" applyAlignment="1"/>
    <xf numFmtId="0" fontId="7" fillId="0" borderId="1" xfId="13" applyFont="1" applyBorder="1" applyAlignment="1" applyProtection="1">
      <alignment horizontal="center" vertical="center"/>
    </xf>
    <xf numFmtId="0" fontId="7" fillId="4" borderId="1" xfId="13" applyFont="1" applyFill="1" applyBorder="1" applyAlignment="1" applyProtection="1">
      <alignment horizontal="center" vertical="center"/>
      <protection locked="0"/>
    </xf>
    <xf numFmtId="177" fontId="7" fillId="0" borderId="1" xfId="13" applyNumberFormat="1" applyFont="1" applyBorder="1" applyAlignment="1" applyProtection="1">
      <alignment horizontal="center" vertical="center"/>
    </xf>
    <xf numFmtId="184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183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3" applyFont="1" applyFill="1" applyBorder="1" applyAlignment="1" applyProtection="1">
      <alignment horizontal="center" vertical="center" wrapText="1"/>
      <protection locked="0"/>
    </xf>
    <xf numFmtId="177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left" vertical="center"/>
    </xf>
    <xf numFmtId="177" fontId="38" fillId="0" borderId="1" xfId="13" applyNumberFormat="1" applyFont="1" applyBorder="1" applyAlignment="1" applyProtection="1">
      <alignment horizontal="center" vertical="center" wrapText="1"/>
    </xf>
    <xf numFmtId="10" fontId="7" fillId="2" borderId="1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2" borderId="1" xfId="13" applyNumberFormat="1" applyFont="1" applyFill="1" applyBorder="1" applyAlignment="1" applyProtection="1">
      <alignment horizontal="left" vertical="center"/>
    </xf>
    <xf numFmtId="0" fontId="7" fillId="0" borderId="1" xfId="13" applyNumberFormat="1" applyFont="1" applyFill="1" applyBorder="1" applyAlignment="1" applyProtection="1">
      <alignment horizontal="left" vertical="center" wrapText="1"/>
    </xf>
    <xf numFmtId="177" fontId="38" fillId="4" borderId="1" xfId="13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8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7" fontId="7" fillId="0" borderId="1" xfId="13" applyNumberFormat="1" applyFont="1" applyBorder="1" applyAlignment="1" applyProtection="1">
      <alignment horizontal="left" vertical="center"/>
    </xf>
    <xf numFmtId="0" fontId="39" fillId="4" borderId="1" xfId="13" applyFont="1" applyFill="1" applyBorder="1" applyAlignment="1" applyProtection="1">
      <alignment horizontal="center" vertical="center" wrapText="1"/>
      <protection locked="0"/>
    </xf>
    <xf numFmtId="10" fontId="7" fillId="0" borderId="1" xfId="13" applyNumberFormat="1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38" fillId="4" borderId="1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vertical="center" wrapText="1"/>
    </xf>
    <xf numFmtId="0" fontId="7" fillId="2" borderId="1" xfId="13" applyNumberFormat="1" applyFont="1" applyFill="1" applyBorder="1" applyAlignment="1" applyProtection="1">
      <alignment horizontal="center" vertical="center"/>
    </xf>
    <xf numFmtId="177" fontId="35" fillId="0" borderId="1" xfId="0" applyNumberFormat="1" applyFont="1" applyBorder="1" applyAlignment="1" applyProtection="1">
      <alignment vertical="center" wrapText="1"/>
    </xf>
    <xf numFmtId="0" fontId="4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Font="1" applyBorder="1" applyAlignment="1" applyProtection="1">
      <alignment horizontal="center" vertical="center"/>
    </xf>
    <xf numFmtId="0" fontId="7" fillId="0" borderId="2" xfId="13" applyFont="1" applyBorder="1" applyAlignment="1" applyProtection="1">
      <alignment horizontal="center" vertical="center"/>
    </xf>
    <xf numFmtId="0" fontId="7" fillId="0" borderId="4" xfId="13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</xf>
    <xf numFmtId="0" fontId="7" fillId="0" borderId="1" xfId="13" applyFont="1" applyBorder="1" applyAlignment="1" applyProtection="1">
      <alignment horizontal="center" vertical="center" wrapText="1"/>
    </xf>
    <xf numFmtId="0" fontId="36" fillId="0" borderId="0" xfId="13" applyFont="1" applyAlignment="1" applyProtection="1">
      <alignment horizontal="center" vertical="center"/>
    </xf>
    <xf numFmtId="177" fontId="37" fillId="0" borderId="0" xfId="13" applyNumberFormat="1" applyFont="1" applyAlignment="1" applyProtection="1">
      <alignment horizontal="center" vertical="center"/>
    </xf>
    <xf numFmtId="0" fontId="37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77" fontId="7" fillId="0" borderId="1" xfId="13" applyNumberFormat="1" applyFont="1" applyBorder="1" applyAlignment="1" applyProtection="1">
      <alignment horizontal="center" vertical="center"/>
    </xf>
    <xf numFmtId="0" fontId="40" fillId="4" borderId="1" xfId="13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Border="1" applyAlignment="1" applyProtection="1">
      <alignment horizontal="center" vertical="center"/>
    </xf>
    <xf numFmtId="177" fontId="6" fillId="2" borderId="0" xfId="16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0" fontId="7" fillId="2" borderId="1" xfId="16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center" wrapText="1"/>
    </xf>
    <xf numFmtId="0" fontId="15" fillId="2" borderId="31" xfId="16" applyFont="1" applyFill="1" applyBorder="1" applyAlignment="1" applyProtection="1">
      <alignment horizontal="left" vertical="center"/>
    </xf>
    <xf numFmtId="177" fontId="15" fillId="2" borderId="31" xfId="16" applyNumberFormat="1" applyFont="1" applyFill="1" applyBorder="1" applyAlignment="1" applyProtection="1">
      <alignment horizontal="left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0" fontId="28" fillId="2" borderId="0" xfId="1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7" fontId="7" fillId="2" borderId="33" xfId="16" applyNumberFormat="1" applyFont="1" applyFill="1" applyBorder="1" applyAlignment="1" applyProtection="1">
      <alignment horizontal="center" vertical="center" wrapText="1"/>
    </xf>
    <xf numFmtId="177" fontId="7" fillId="2" borderId="34" xfId="16" applyNumberFormat="1" applyFont="1" applyFill="1" applyBorder="1" applyAlignment="1" applyProtection="1">
      <alignment horizontal="center" vertical="center" wrapText="1"/>
    </xf>
    <xf numFmtId="0" fontId="26" fillId="0" borderId="1" xfId="13" applyFont="1" applyBorder="1" applyAlignment="1" applyProtection="1">
      <alignment horizontal="center" vertical="center"/>
    </xf>
    <xf numFmtId="0" fontId="7" fillId="2" borderId="2" xfId="16" applyFont="1" applyFill="1" applyBorder="1" applyAlignment="1" applyProtection="1">
      <alignment horizontal="center" vertical="center" wrapText="1"/>
    </xf>
    <xf numFmtId="0" fontId="7" fillId="2" borderId="3" xfId="16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</xf>
    <xf numFmtId="0" fontId="26" fillId="2" borderId="1" xfId="16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3" xfId="16" applyFont="1" applyFill="1" applyBorder="1" applyAlignment="1" applyProtection="1">
      <alignment horizontal="center" vertical="center" wrapText="1"/>
    </xf>
    <xf numFmtId="0" fontId="7" fillId="2" borderId="34" xfId="16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top" wrapText="1"/>
    </xf>
    <xf numFmtId="0" fontId="15" fillId="2" borderId="31" xfId="16" applyFont="1" applyFill="1" applyBorder="1" applyAlignment="1" applyProtection="1">
      <alignment horizontal="center" vertical="top" wrapText="1"/>
    </xf>
    <xf numFmtId="0" fontId="15" fillId="2" borderId="0" xfId="16" applyFont="1" applyFill="1" applyBorder="1" applyAlignment="1" applyProtection="1">
      <alignment horizontal="left" vertical="top" wrapText="1"/>
    </xf>
    <xf numFmtId="0" fontId="15" fillId="2" borderId="0" xfId="16" applyFont="1" applyFill="1" applyBorder="1" applyAlignment="1" applyProtection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" xfId="0" applyFont="1" applyFill="1" applyBorder="1" applyAlignment="1" applyProtection="1">
      <alignment horizontal="center" vertical="center"/>
    </xf>
    <xf numFmtId="177" fontId="33" fillId="2" borderId="2" xfId="22" applyNumberFormat="1" applyFont="1" applyFill="1" applyBorder="1" applyAlignment="1" applyProtection="1">
      <alignment horizontal="center" vertical="center" wrapText="1"/>
    </xf>
    <xf numFmtId="177" fontId="33" fillId="2" borderId="4" xfId="22" applyNumberFormat="1" applyFont="1" applyFill="1" applyBorder="1" applyAlignment="1" applyProtection="1">
      <alignment horizontal="center" vertical="center" wrapText="1"/>
    </xf>
    <xf numFmtId="0" fontId="22" fillId="2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49" fontId="7" fillId="2" borderId="1" xfId="17" applyNumberFormat="1" applyFont="1" applyFill="1" applyBorder="1" applyAlignment="1" applyProtection="1">
      <alignment horizontal="center" vertical="center" wrapText="1"/>
    </xf>
    <xf numFmtId="0" fontId="7" fillId="2" borderId="1" xfId="17" applyFont="1" applyFill="1" applyBorder="1" applyAlignment="1" applyProtection="1">
      <alignment horizontal="center" vertical="center" wrapText="1"/>
    </xf>
    <xf numFmtId="0" fontId="7" fillId="2" borderId="33" xfId="17" applyFont="1" applyFill="1" applyBorder="1" applyAlignment="1" applyProtection="1">
      <alignment horizontal="center" vertical="center" wrapText="1"/>
    </xf>
    <xf numFmtId="0" fontId="7" fillId="2" borderId="34" xfId="17" applyFont="1" applyFill="1" applyBorder="1" applyAlignment="1" applyProtection="1">
      <alignment horizontal="center" vertical="center" wrapText="1"/>
    </xf>
    <xf numFmtId="0" fontId="7" fillId="3" borderId="33" xfId="14" applyFont="1" applyFill="1" applyBorder="1" applyAlignment="1" applyProtection="1">
      <alignment horizontal="center" vertical="center" wrapText="1"/>
    </xf>
    <xf numFmtId="0" fontId="7" fillId="3" borderId="34" xfId="14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6" fontId="6" fillId="0" borderId="0" xfId="13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86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left" vertical="top" wrapText="1"/>
    </xf>
    <xf numFmtId="186" fontId="5" fillId="0" borderId="3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7" fontId="2" fillId="0" borderId="1" xfId="14" applyNumberFormat="1" applyFont="1" applyFill="1" applyBorder="1" applyAlignment="1" applyProtection="1">
      <alignment horizontal="center" vertical="center"/>
    </xf>
    <xf numFmtId="177" fontId="4" fillId="0" borderId="1" xfId="14" applyNumberFormat="1" applyFont="1" applyFill="1" applyBorder="1" applyAlignment="1" applyProtection="1">
      <alignment horizontal="center" vertical="center" wrapText="1"/>
    </xf>
    <xf numFmtId="177" fontId="2" fillId="0" borderId="27" xfId="14" applyNumberFormat="1" applyFont="1" applyFill="1" applyBorder="1" applyAlignment="1" applyProtection="1">
      <alignment horizontal="center" vertical="center"/>
    </xf>
    <xf numFmtId="0" fontId="6" fillId="3" borderId="0" xfId="14" applyFont="1" applyFill="1" applyAlignment="1" applyProtection="1">
      <alignment horizontal="center" vertical="center" wrapText="1"/>
    </xf>
    <xf numFmtId="0" fontId="10" fillId="3" borderId="0" xfId="14" applyFont="1" applyFill="1" applyAlignment="1" applyProtection="1">
      <alignment horizontal="center" vertical="center" wrapText="1"/>
    </xf>
    <xf numFmtId="0" fontId="10" fillId="3" borderId="11" xfId="14" applyFont="1" applyFill="1" applyBorder="1" applyAlignment="1" applyProtection="1">
      <alignment horizontal="center" vertical="center" wrapText="1"/>
    </xf>
    <xf numFmtId="0" fontId="4" fillId="0" borderId="13" xfId="14" applyFont="1" applyFill="1" applyBorder="1" applyAlignment="1" applyProtection="1">
      <alignment horizontal="center" vertical="center" wrapText="1"/>
    </xf>
    <xf numFmtId="0" fontId="4" fillId="0" borderId="14" xfId="14" applyFont="1" applyFill="1" applyBorder="1" applyAlignment="1" applyProtection="1">
      <alignment horizontal="center" vertical="center" wrapText="1"/>
    </xf>
    <xf numFmtId="177" fontId="4" fillId="0" borderId="17" xfId="14" applyNumberFormat="1" applyFont="1" applyFill="1" applyBorder="1" applyAlignment="1" applyProtection="1">
      <alignment horizontal="center" vertical="center" wrapText="1"/>
    </xf>
    <xf numFmtId="177" fontId="2" fillId="0" borderId="16" xfId="14" applyNumberFormat="1" applyFont="1" applyFill="1" applyBorder="1" applyAlignment="1" applyProtection="1">
      <alignment horizontal="center" vertical="center"/>
    </xf>
    <xf numFmtId="177" fontId="2" fillId="0" borderId="21" xfId="14" applyNumberFormat="1" applyFont="1" applyFill="1" applyBorder="1" applyAlignment="1" applyProtection="1">
      <alignment horizontal="center" vertical="center"/>
    </xf>
    <xf numFmtId="177" fontId="4" fillId="3" borderId="28" xfId="14" applyNumberFormat="1" applyFont="1" applyFill="1" applyBorder="1" applyAlignment="1" applyProtection="1">
      <alignment horizontal="center" vertical="center" wrapText="1"/>
    </xf>
    <xf numFmtId="177" fontId="4" fillId="3" borderId="29" xfId="14" applyNumberFormat="1" applyFont="1" applyFill="1" applyBorder="1" applyAlignment="1" applyProtection="1">
      <alignment horizontal="center" vertical="center" wrapText="1"/>
    </xf>
    <xf numFmtId="177" fontId="4" fillId="3" borderId="30" xfId="14" applyNumberFormat="1" applyFont="1" applyFill="1" applyBorder="1" applyAlignment="1" applyProtection="1">
      <alignment horizontal="center" vertical="center" wrapText="1"/>
    </xf>
    <xf numFmtId="0" fontId="11" fillId="4" borderId="5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0" xfId="14" applyNumberFormat="1" applyFont="1" applyFill="1" applyAlignment="1" applyProtection="1">
      <alignment horizontal="center" vertical="top" wrapText="1"/>
      <protection locked="0"/>
    </xf>
    <xf numFmtId="0" fontId="12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2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0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2" xfId="14" applyNumberFormat="1" applyFont="1" applyFill="1" applyBorder="1" applyAlignment="1" applyProtection="1">
      <alignment horizontal="center" vertical="top" wrapText="1"/>
      <protection locked="0"/>
    </xf>
    <xf numFmtId="186" fontId="2" fillId="4" borderId="1" xfId="14" applyNumberFormat="1" applyFont="1" applyFill="1" applyBorder="1" applyAlignment="1" applyProtection="1">
      <alignment horizontal="center" vertical="center"/>
      <protection locked="0"/>
    </xf>
    <xf numFmtId="177" fontId="2" fillId="4" borderId="1" xfId="14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177" fontId="4" fillId="0" borderId="22" xfId="14" applyNumberFormat="1" applyFont="1" applyFill="1" applyBorder="1" applyAlignment="1" applyProtection="1">
      <alignment horizontal="center" vertical="center"/>
    </xf>
    <xf numFmtId="177" fontId="4" fillId="0" borderId="26" xfId="14" applyNumberFormat="1" applyFont="1" applyFill="1" applyBorder="1" applyAlignment="1" applyProtection="1">
      <alignment horizontal="center" vertical="center"/>
    </xf>
    <xf numFmtId="186" fontId="2" fillId="4" borderId="27" xfId="14" applyNumberFormat="1" applyFont="1" applyFill="1" applyBorder="1" applyAlignment="1" applyProtection="1">
      <alignment horizontal="center" vertical="center"/>
      <protection locked="0"/>
    </xf>
    <xf numFmtId="177" fontId="2" fillId="4" borderId="27" xfId="14" applyNumberFormat="1" applyFont="1" applyFill="1" applyBorder="1" applyAlignment="1" applyProtection="1">
      <alignment horizontal="center" vertical="center"/>
      <protection locked="0"/>
    </xf>
    <xf numFmtId="0" fontId="6" fillId="3" borderId="0" xfId="14" applyNumberFormat="1" applyFont="1" applyFill="1" applyAlignment="1" applyProtection="1">
      <alignment horizontal="center" vertical="center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4" borderId="3" xfId="14" applyNumberFormat="1" applyFont="1" applyFill="1" applyBorder="1" applyAlignment="1" applyProtection="1">
      <alignment horizontal="center" vertical="center"/>
      <protection locked="0"/>
    </xf>
    <xf numFmtId="0" fontId="7" fillId="4" borderId="4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7" fillId="3" borderId="1" xfId="14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4" fillId="3" borderId="1" xfId="1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76" fontId="4" fillId="0" borderId="1" xfId="13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</xf>
  </cellXfs>
  <cellStyles count="36">
    <cellStyle name="_x000a_mouse.drv=lm" xfId="2"/>
    <cellStyle name="_x000a_mouse.drv=lm 2" xfId="4"/>
    <cellStyle name="_x000a_mouse.drv=lm 3" xfId="14"/>
    <cellStyle name="_ET_STYLE_NoName_00_" xfId="6"/>
    <cellStyle name="_x005f_x000a_mouse.drv=lm" xfId="15"/>
    <cellStyle name="百分比" xfId="3" builtinId="5"/>
    <cellStyle name="百分比 2" xfId="5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29" xfId="35"/>
    <cellStyle name="常规 3 3" xfId="12"/>
    <cellStyle name="常规 3 3 2" xfId="18"/>
    <cellStyle name="常规 3 3 3" xfId="19"/>
    <cellStyle name="常规 3 30" xfId="34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451485</xdr:colOff>
      <xdr:row>5</xdr:row>
      <xdr:rowOff>46990</xdr:rowOff>
    </xdr:from>
    <xdr:to>
      <xdr:col>2</xdr:col>
      <xdr:colOff>433070</xdr:colOff>
      <xdr:row>19</xdr:row>
      <xdr:rowOff>106045</xdr:rowOff>
    </xdr:to>
    <xdr:pic>
      <xdr:nvPicPr>
        <xdr:cNvPr id="9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" y="1351915"/>
          <a:ext cx="1953260" cy="312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171450</xdr:colOff>
      <xdr:row>5</xdr:row>
      <xdr:rowOff>66675</xdr:rowOff>
    </xdr:from>
    <xdr:to>
      <xdr:col>7</xdr:col>
      <xdr:colOff>466090</xdr:colOff>
      <xdr:row>14</xdr:row>
      <xdr:rowOff>1905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1371600"/>
          <a:ext cx="2085340" cy="1906905"/>
        </a:xfrm>
        <a:prstGeom prst="rect">
          <a:avLst/>
        </a:prstGeom>
      </xdr:spPr>
    </xdr:pic>
    <xdr:clientData/>
  </xdr:twoCellAnchor>
  <xdr:twoCellAnchor>
    <xdr:from>
      <xdr:col>7</xdr:col>
      <xdr:colOff>723900</xdr:colOff>
      <xdr:row>4</xdr:row>
      <xdr:rowOff>114300</xdr:rowOff>
    </xdr:from>
    <xdr:to>
      <xdr:col>11</xdr:col>
      <xdr:colOff>406400</xdr:colOff>
      <xdr:row>16</xdr:row>
      <xdr:rowOff>131445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39100" y="1200150"/>
          <a:ext cx="2797175" cy="264604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3</xdr:row>
      <xdr:rowOff>104777</xdr:rowOff>
    </xdr:from>
    <xdr:to>
      <xdr:col>15</xdr:col>
      <xdr:colOff>714375</xdr:colOff>
      <xdr:row>20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25275" y="971552"/>
          <a:ext cx="3219450" cy="3819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25" workbookViewId="0">
      <selection activeCell="C41" sqref="C41"/>
    </sheetView>
  </sheetViews>
  <sheetFormatPr defaultColWidth="9" defaultRowHeight="13.5"/>
  <cols>
    <col min="1" max="1" width="7.25" style="196" customWidth="1"/>
    <col min="2" max="2" width="20.5" style="197" customWidth="1"/>
    <col min="3" max="3" width="18.375" style="197" customWidth="1"/>
    <col min="4" max="4" width="56.25" style="198" customWidth="1"/>
    <col min="5" max="16384" width="9" style="197"/>
  </cols>
  <sheetData>
    <row r="1" spans="1:7" ht="22.5">
      <c r="A1" s="204" t="s">
        <v>0</v>
      </c>
      <c r="B1" s="204"/>
      <c r="C1" s="204"/>
      <c r="D1" s="204"/>
    </row>
    <row r="2" spans="1:7" ht="24" customHeight="1">
      <c r="A2" s="48" t="s">
        <v>1</v>
      </c>
      <c r="B2" s="170" t="s">
        <v>2</v>
      </c>
      <c r="C2" s="170" t="s">
        <v>3</v>
      </c>
      <c r="D2" s="67" t="s">
        <v>4</v>
      </c>
    </row>
    <row r="3" spans="1:7" ht="24" customHeight="1">
      <c r="A3" s="199">
        <v>1</v>
      </c>
      <c r="B3" s="210" t="s">
        <v>5</v>
      </c>
      <c r="C3" s="200" t="s">
        <v>6</v>
      </c>
      <c r="D3" s="201" t="s">
        <v>7</v>
      </c>
    </row>
    <row r="4" spans="1:7" ht="24" customHeight="1">
      <c r="A4" s="199">
        <v>2</v>
      </c>
      <c r="B4" s="210"/>
      <c r="C4" s="200" t="s">
        <v>8</v>
      </c>
      <c r="D4" s="201" t="s">
        <v>9</v>
      </c>
    </row>
    <row r="5" spans="1:7" ht="24" customHeight="1">
      <c r="A5" s="199">
        <v>3</v>
      </c>
      <c r="B5" s="210"/>
      <c r="C5" s="200" t="s">
        <v>10</v>
      </c>
      <c r="D5" s="201" t="s">
        <v>11</v>
      </c>
    </row>
    <row r="6" spans="1:7" ht="24" customHeight="1">
      <c r="A6" s="199">
        <v>4</v>
      </c>
      <c r="B6" s="210"/>
      <c r="C6" s="202" t="s">
        <v>12</v>
      </c>
      <c r="D6" s="201" t="s">
        <v>11</v>
      </c>
    </row>
    <row r="7" spans="1:7" ht="24" customHeight="1">
      <c r="A7" s="199">
        <v>5</v>
      </c>
      <c r="B7" s="210"/>
      <c r="C7" s="202" t="s">
        <v>13</v>
      </c>
      <c r="D7" s="201" t="s">
        <v>11</v>
      </c>
    </row>
    <row r="8" spans="1:7" ht="24.75" customHeight="1">
      <c r="A8" s="199">
        <v>6</v>
      </c>
      <c r="B8" s="210"/>
      <c r="C8" s="50" t="s">
        <v>14</v>
      </c>
      <c r="D8" s="201" t="s">
        <v>15</v>
      </c>
    </row>
    <row r="9" spans="1:7" ht="24" customHeight="1">
      <c r="A9" s="199">
        <v>7</v>
      </c>
      <c r="B9" s="210"/>
      <c r="C9" s="202" t="s">
        <v>16</v>
      </c>
      <c r="D9" s="201" t="s">
        <v>17</v>
      </c>
    </row>
    <row r="10" spans="1:7" ht="33" customHeight="1">
      <c r="A10" s="199">
        <v>8</v>
      </c>
      <c r="B10" s="210"/>
      <c r="C10" s="202" t="s">
        <v>18</v>
      </c>
      <c r="D10" s="201" t="s">
        <v>19</v>
      </c>
    </row>
    <row r="11" spans="1:7" ht="24" customHeight="1">
      <c r="A11" s="199">
        <v>9</v>
      </c>
      <c r="B11" s="205" t="s">
        <v>20</v>
      </c>
      <c r="C11" s="205"/>
      <c r="D11" s="201" t="s">
        <v>21</v>
      </c>
    </row>
    <row r="12" spans="1:7" ht="34.5" customHeight="1">
      <c r="A12" s="199">
        <v>10</v>
      </c>
      <c r="B12" s="210" t="s">
        <v>22</v>
      </c>
      <c r="C12" s="170" t="s">
        <v>23</v>
      </c>
      <c r="D12" s="201" t="s">
        <v>24</v>
      </c>
      <c r="G12" s="19"/>
    </row>
    <row r="13" spans="1:7" ht="38.25" customHeight="1">
      <c r="A13" s="199">
        <v>11</v>
      </c>
      <c r="B13" s="210"/>
      <c r="C13" s="170" t="s">
        <v>25</v>
      </c>
      <c r="D13" s="201" t="s">
        <v>26</v>
      </c>
    </row>
    <row r="14" spans="1:7" ht="49.5" customHeight="1">
      <c r="A14" s="199">
        <v>12</v>
      </c>
      <c r="B14" s="210"/>
      <c r="C14" s="177" t="s">
        <v>27</v>
      </c>
      <c r="D14" s="201" t="s">
        <v>28</v>
      </c>
    </row>
    <row r="15" spans="1:7" ht="24" customHeight="1">
      <c r="A15" s="199">
        <v>13</v>
      </c>
      <c r="B15" s="205" t="s">
        <v>29</v>
      </c>
      <c r="C15" s="205"/>
      <c r="D15" s="201" t="s">
        <v>30</v>
      </c>
    </row>
    <row r="16" spans="1:7" ht="36.75" customHeight="1">
      <c r="A16" s="199">
        <v>14</v>
      </c>
      <c r="B16" s="206" t="s">
        <v>31</v>
      </c>
      <c r="C16" s="206"/>
      <c r="D16" s="201" t="s">
        <v>32</v>
      </c>
    </row>
    <row r="17" spans="1:4" ht="24" customHeight="1">
      <c r="A17" s="199">
        <v>15</v>
      </c>
      <c r="B17" s="206" t="s">
        <v>33</v>
      </c>
      <c r="C17" s="206"/>
      <c r="D17" s="201" t="s">
        <v>34</v>
      </c>
    </row>
    <row r="18" spans="1:4" ht="24" customHeight="1">
      <c r="A18" s="199">
        <v>16</v>
      </c>
      <c r="B18" s="206" t="s">
        <v>35</v>
      </c>
      <c r="C18" s="206"/>
      <c r="D18" s="201" t="s">
        <v>36</v>
      </c>
    </row>
    <row r="19" spans="1:4" ht="39.75" customHeight="1">
      <c r="A19" s="199">
        <v>17</v>
      </c>
      <c r="B19" s="206" t="s">
        <v>37</v>
      </c>
      <c r="C19" s="206"/>
      <c r="D19" s="201" t="s">
        <v>38</v>
      </c>
    </row>
    <row r="20" spans="1:4" ht="24" customHeight="1">
      <c r="A20" s="199">
        <v>18</v>
      </c>
      <c r="B20" s="207" t="s">
        <v>39</v>
      </c>
      <c r="C20" s="208"/>
      <c r="D20" s="201" t="s">
        <v>40</v>
      </c>
    </row>
    <row r="21" spans="1:4" ht="24" customHeight="1">
      <c r="A21" s="199">
        <v>19</v>
      </c>
      <c r="B21" s="207" t="s">
        <v>41</v>
      </c>
      <c r="C21" s="208"/>
      <c r="D21" s="201" t="s">
        <v>42</v>
      </c>
    </row>
    <row r="22" spans="1:4" ht="24" customHeight="1">
      <c r="A22" s="199">
        <v>20</v>
      </c>
      <c r="B22" s="207" t="s">
        <v>43</v>
      </c>
      <c r="C22" s="208"/>
      <c r="D22" s="201" t="s">
        <v>40</v>
      </c>
    </row>
    <row r="23" spans="1:4" ht="24" customHeight="1">
      <c r="A23" s="199">
        <v>21</v>
      </c>
      <c r="B23" s="207" t="s">
        <v>44</v>
      </c>
      <c r="C23" s="208"/>
      <c r="D23" s="201" t="s">
        <v>40</v>
      </c>
    </row>
    <row r="24" spans="1:4" ht="30" customHeight="1">
      <c r="A24" s="199">
        <v>22</v>
      </c>
      <c r="B24" s="207" t="s">
        <v>45</v>
      </c>
      <c r="C24" s="208"/>
      <c r="D24" s="203" t="s">
        <v>46</v>
      </c>
    </row>
    <row r="25" spans="1:4" ht="24" customHeight="1">
      <c r="A25" s="199">
        <v>23</v>
      </c>
      <c r="B25" s="207" t="s">
        <v>47</v>
      </c>
      <c r="C25" s="208"/>
      <c r="D25" s="201" t="s">
        <v>40</v>
      </c>
    </row>
    <row r="26" spans="1:4" ht="24" customHeight="1">
      <c r="A26" s="199">
        <v>24</v>
      </c>
      <c r="B26" s="207" t="s">
        <v>48</v>
      </c>
      <c r="C26" s="208"/>
      <c r="D26" s="201" t="s">
        <v>40</v>
      </c>
    </row>
    <row r="27" spans="1:4" ht="24.75" customHeight="1">
      <c r="A27" s="199">
        <v>25</v>
      </c>
      <c r="B27" s="207" t="s">
        <v>49</v>
      </c>
      <c r="C27" s="208"/>
      <c r="D27" s="203" t="s">
        <v>50</v>
      </c>
    </row>
    <row r="28" spans="1:4" ht="24.75" customHeight="1">
      <c r="A28" s="199">
        <v>26</v>
      </c>
      <c r="B28" s="207" t="s">
        <v>51</v>
      </c>
      <c r="C28" s="208"/>
      <c r="D28" s="201" t="s">
        <v>40</v>
      </c>
    </row>
    <row r="29" spans="1:4" ht="24.75" customHeight="1">
      <c r="A29" s="199">
        <v>27</v>
      </c>
      <c r="B29" s="207" t="s">
        <v>52</v>
      </c>
      <c r="C29" s="208"/>
      <c r="D29" s="201" t="s">
        <v>40</v>
      </c>
    </row>
    <row r="30" spans="1:4" ht="24.75" customHeight="1">
      <c r="A30" s="199">
        <v>28</v>
      </c>
      <c r="B30" s="207" t="s">
        <v>53</v>
      </c>
      <c r="C30" s="208"/>
      <c r="D30" s="201" t="s">
        <v>40</v>
      </c>
    </row>
    <row r="31" spans="1:4" ht="24.75" customHeight="1">
      <c r="A31" s="199">
        <v>29</v>
      </c>
      <c r="B31" s="207" t="s">
        <v>54</v>
      </c>
      <c r="C31" s="208"/>
      <c r="D31" s="201" t="s">
        <v>40</v>
      </c>
    </row>
    <row r="32" spans="1:4" ht="24.75" customHeight="1">
      <c r="A32" s="199">
        <v>30</v>
      </c>
      <c r="B32" s="207" t="s">
        <v>55</v>
      </c>
      <c r="C32" s="208"/>
      <c r="D32" s="201" t="s">
        <v>40</v>
      </c>
    </row>
    <row r="33" spans="1:4" ht="24.75" customHeight="1">
      <c r="A33" s="199">
        <v>31</v>
      </c>
      <c r="B33" s="207" t="s">
        <v>56</v>
      </c>
      <c r="C33" s="208"/>
      <c r="D33" s="201" t="s">
        <v>57</v>
      </c>
    </row>
    <row r="34" spans="1:4" ht="24.75" customHeight="1">
      <c r="A34" s="199">
        <v>32</v>
      </c>
      <c r="B34" s="207" t="s">
        <v>58</v>
      </c>
      <c r="C34" s="208"/>
      <c r="D34" s="201" t="s">
        <v>59</v>
      </c>
    </row>
    <row r="35" spans="1:4" ht="24.75" customHeight="1">
      <c r="A35" s="199">
        <v>33</v>
      </c>
      <c r="B35" s="207" t="s">
        <v>60</v>
      </c>
      <c r="C35" s="208"/>
      <c r="D35" s="201" t="s">
        <v>61</v>
      </c>
    </row>
    <row r="36" spans="1:4" ht="69" customHeight="1">
      <c r="A36" s="209" t="s">
        <v>62</v>
      </c>
      <c r="B36" s="209"/>
      <c r="C36" s="209"/>
      <c r="D36" s="209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5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view="pageBreakPreview" topLeftCell="A16" zoomScaleNormal="100" zoomScaleSheetLayoutView="100" workbookViewId="0">
      <selection activeCell="B37" sqref="B37:D37"/>
    </sheetView>
  </sheetViews>
  <sheetFormatPr defaultColWidth="9" defaultRowHeight="13.5"/>
  <cols>
    <col min="1" max="1" width="28.25" style="168" customWidth="1"/>
    <col min="2" max="2" width="19.375" style="168" customWidth="1"/>
    <col min="3" max="3" width="26" style="169" customWidth="1"/>
    <col min="4" max="4" width="25.375" style="168" customWidth="1"/>
    <col min="5" max="5" width="33.125" style="168" customWidth="1"/>
    <col min="6" max="255" width="9" style="168"/>
    <col min="256" max="256" width="20.125" style="168" customWidth="1"/>
    <col min="257" max="257" width="19.5" style="168" customWidth="1"/>
    <col min="258" max="258" width="20.125" style="168" customWidth="1"/>
    <col min="259" max="259" width="23.25" style="168" customWidth="1"/>
    <col min="260" max="511" width="9" style="168"/>
    <col min="512" max="512" width="20.125" style="168" customWidth="1"/>
    <col min="513" max="513" width="19.5" style="168" customWidth="1"/>
    <col min="514" max="514" width="20.125" style="168" customWidth="1"/>
    <col min="515" max="515" width="23.25" style="168" customWidth="1"/>
    <col min="516" max="767" width="9" style="168"/>
    <col min="768" max="768" width="20.125" style="168" customWidth="1"/>
    <col min="769" max="769" width="19.5" style="168" customWidth="1"/>
    <col min="770" max="770" width="20.125" style="168" customWidth="1"/>
    <col min="771" max="771" width="23.25" style="168" customWidth="1"/>
    <col min="772" max="1023" width="9" style="168"/>
    <col min="1024" max="1024" width="20.125" style="168" customWidth="1"/>
    <col min="1025" max="1025" width="19.5" style="168" customWidth="1"/>
    <col min="1026" max="1026" width="20.125" style="168" customWidth="1"/>
    <col min="1027" max="1027" width="23.25" style="168" customWidth="1"/>
    <col min="1028" max="1279" width="9" style="168"/>
    <col min="1280" max="1280" width="20.125" style="168" customWidth="1"/>
    <col min="1281" max="1281" width="19.5" style="168" customWidth="1"/>
    <col min="1282" max="1282" width="20.125" style="168" customWidth="1"/>
    <col min="1283" max="1283" width="23.25" style="168" customWidth="1"/>
    <col min="1284" max="1535" width="9" style="168"/>
    <col min="1536" max="1536" width="20.125" style="168" customWidth="1"/>
    <col min="1537" max="1537" width="19.5" style="168" customWidth="1"/>
    <col min="1538" max="1538" width="20.125" style="168" customWidth="1"/>
    <col min="1539" max="1539" width="23.25" style="168" customWidth="1"/>
    <col min="1540" max="1791" width="9" style="168"/>
    <col min="1792" max="1792" width="20.125" style="168" customWidth="1"/>
    <col min="1793" max="1793" width="19.5" style="168" customWidth="1"/>
    <col min="1794" max="1794" width="20.125" style="168" customWidth="1"/>
    <col min="1795" max="1795" width="23.25" style="168" customWidth="1"/>
    <col min="1796" max="2047" width="9" style="168"/>
    <col min="2048" max="2048" width="20.125" style="168" customWidth="1"/>
    <col min="2049" max="2049" width="19.5" style="168" customWidth="1"/>
    <col min="2050" max="2050" width="20.125" style="168" customWidth="1"/>
    <col min="2051" max="2051" width="23.25" style="168" customWidth="1"/>
    <col min="2052" max="2303" width="9" style="168"/>
    <col min="2304" max="2304" width="20.125" style="168" customWidth="1"/>
    <col min="2305" max="2305" width="19.5" style="168" customWidth="1"/>
    <col min="2306" max="2306" width="20.125" style="168" customWidth="1"/>
    <col min="2307" max="2307" width="23.25" style="168" customWidth="1"/>
    <col min="2308" max="2559" width="9" style="168"/>
    <col min="2560" max="2560" width="20.125" style="168" customWidth="1"/>
    <col min="2561" max="2561" width="19.5" style="168" customWidth="1"/>
    <col min="2562" max="2562" width="20.125" style="168" customWidth="1"/>
    <col min="2563" max="2563" width="23.25" style="168" customWidth="1"/>
    <col min="2564" max="2815" width="9" style="168"/>
    <col min="2816" max="2816" width="20.125" style="168" customWidth="1"/>
    <col min="2817" max="2817" width="19.5" style="168" customWidth="1"/>
    <col min="2818" max="2818" width="20.125" style="168" customWidth="1"/>
    <col min="2819" max="2819" width="23.25" style="168" customWidth="1"/>
    <col min="2820" max="3071" width="9" style="168"/>
    <col min="3072" max="3072" width="20.125" style="168" customWidth="1"/>
    <col min="3073" max="3073" width="19.5" style="168" customWidth="1"/>
    <col min="3074" max="3074" width="20.125" style="168" customWidth="1"/>
    <col min="3075" max="3075" width="23.25" style="168" customWidth="1"/>
    <col min="3076" max="3327" width="9" style="168"/>
    <col min="3328" max="3328" width="20.125" style="168" customWidth="1"/>
    <col min="3329" max="3329" width="19.5" style="168" customWidth="1"/>
    <col min="3330" max="3330" width="20.125" style="168" customWidth="1"/>
    <col min="3331" max="3331" width="23.25" style="168" customWidth="1"/>
    <col min="3332" max="3583" width="9" style="168"/>
    <col min="3584" max="3584" width="20.125" style="168" customWidth="1"/>
    <col min="3585" max="3585" width="19.5" style="168" customWidth="1"/>
    <col min="3586" max="3586" width="20.125" style="168" customWidth="1"/>
    <col min="3587" max="3587" width="23.25" style="168" customWidth="1"/>
    <col min="3588" max="3839" width="9" style="168"/>
    <col min="3840" max="3840" width="20.125" style="168" customWidth="1"/>
    <col min="3841" max="3841" width="19.5" style="168" customWidth="1"/>
    <col min="3842" max="3842" width="20.125" style="168" customWidth="1"/>
    <col min="3843" max="3843" width="23.25" style="168" customWidth="1"/>
    <col min="3844" max="4095" width="9" style="168"/>
    <col min="4096" max="4096" width="20.125" style="168" customWidth="1"/>
    <col min="4097" max="4097" width="19.5" style="168" customWidth="1"/>
    <col min="4098" max="4098" width="20.125" style="168" customWidth="1"/>
    <col min="4099" max="4099" width="23.25" style="168" customWidth="1"/>
    <col min="4100" max="4351" width="9" style="168"/>
    <col min="4352" max="4352" width="20.125" style="168" customWidth="1"/>
    <col min="4353" max="4353" width="19.5" style="168" customWidth="1"/>
    <col min="4354" max="4354" width="20.125" style="168" customWidth="1"/>
    <col min="4355" max="4355" width="23.25" style="168" customWidth="1"/>
    <col min="4356" max="4607" width="9" style="168"/>
    <col min="4608" max="4608" width="20.125" style="168" customWidth="1"/>
    <col min="4609" max="4609" width="19.5" style="168" customWidth="1"/>
    <col min="4610" max="4610" width="20.125" style="168" customWidth="1"/>
    <col min="4611" max="4611" width="23.25" style="168" customWidth="1"/>
    <col min="4612" max="4863" width="9" style="168"/>
    <col min="4864" max="4864" width="20.125" style="168" customWidth="1"/>
    <col min="4865" max="4865" width="19.5" style="168" customWidth="1"/>
    <col min="4866" max="4866" width="20.125" style="168" customWidth="1"/>
    <col min="4867" max="4867" width="23.25" style="168" customWidth="1"/>
    <col min="4868" max="5119" width="9" style="168"/>
    <col min="5120" max="5120" width="20.125" style="168" customWidth="1"/>
    <col min="5121" max="5121" width="19.5" style="168" customWidth="1"/>
    <col min="5122" max="5122" width="20.125" style="168" customWidth="1"/>
    <col min="5123" max="5123" width="23.25" style="168" customWidth="1"/>
    <col min="5124" max="5375" width="9" style="168"/>
    <col min="5376" max="5376" width="20.125" style="168" customWidth="1"/>
    <col min="5377" max="5377" width="19.5" style="168" customWidth="1"/>
    <col min="5378" max="5378" width="20.125" style="168" customWidth="1"/>
    <col min="5379" max="5379" width="23.25" style="168" customWidth="1"/>
    <col min="5380" max="5631" width="9" style="168"/>
    <col min="5632" max="5632" width="20.125" style="168" customWidth="1"/>
    <col min="5633" max="5633" width="19.5" style="168" customWidth="1"/>
    <col min="5634" max="5634" width="20.125" style="168" customWidth="1"/>
    <col min="5635" max="5635" width="23.25" style="168" customWidth="1"/>
    <col min="5636" max="5887" width="9" style="168"/>
    <col min="5888" max="5888" width="20.125" style="168" customWidth="1"/>
    <col min="5889" max="5889" width="19.5" style="168" customWidth="1"/>
    <col min="5890" max="5890" width="20.125" style="168" customWidth="1"/>
    <col min="5891" max="5891" width="23.25" style="168" customWidth="1"/>
    <col min="5892" max="6143" width="9" style="168"/>
    <col min="6144" max="6144" width="20.125" style="168" customWidth="1"/>
    <col min="6145" max="6145" width="19.5" style="168" customWidth="1"/>
    <col min="6146" max="6146" width="20.125" style="168" customWidth="1"/>
    <col min="6147" max="6147" width="23.25" style="168" customWidth="1"/>
    <col min="6148" max="6399" width="9" style="168"/>
    <col min="6400" max="6400" width="20.125" style="168" customWidth="1"/>
    <col min="6401" max="6401" width="19.5" style="168" customWidth="1"/>
    <col min="6402" max="6402" width="20.125" style="168" customWidth="1"/>
    <col min="6403" max="6403" width="23.25" style="168" customWidth="1"/>
    <col min="6404" max="6655" width="9" style="168"/>
    <col min="6656" max="6656" width="20.125" style="168" customWidth="1"/>
    <col min="6657" max="6657" width="19.5" style="168" customWidth="1"/>
    <col min="6658" max="6658" width="20.125" style="168" customWidth="1"/>
    <col min="6659" max="6659" width="23.25" style="168" customWidth="1"/>
    <col min="6660" max="6911" width="9" style="168"/>
    <col min="6912" max="6912" width="20.125" style="168" customWidth="1"/>
    <col min="6913" max="6913" width="19.5" style="168" customWidth="1"/>
    <col min="6914" max="6914" width="20.125" style="168" customWidth="1"/>
    <col min="6915" max="6915" width="23.25" style="168" customWidth="1"/>
    <col min="6916" max="7167" width="9" style="168"/>
    <col min="7168" max="7168" width="20.125" style="168" customWidth="1"/>
    <col min="7169" max="7169" width="19.5" style="168" customWidth="1"/>
    <col min="7170" max="7170" width="20.125" style="168" customWidth="1"/>
    <col min="7171" max="7171" width="23.25" style="168" customWidth="1"/>
    <col min="7172" max="7423" width="9" style="168"/>
    <col min="7424" max="7424" width="20.125" style="168" customWidth="1"/>
    <col min="7425" max="7425" width="19.5" style="168" customWidth="1"/>
    <col min="7426" max="7426" width="20.125" style="168" customWidth="1"/>
    <col min="7427" max="7427" width="23.25" style="168" customWidth="1"/>
    <col min="7428" max="7679" width="9" style="168"/>
    <col min="7680" max="7680" width="20.125" style="168" customWidth="1"/>
    <col min="7681" max="7681" width="19.5" style="168" customWidth="1"/>
    <col min="7682" max="7682" width="20.125" style="168" customWidth="1"/>
    <col min="7683" max="7683" width="23.25" style="168" customWidth="1"/>
    <col min="7684" max="7935" width="9" style="168"/>
    <col min="7936" max="7936" width="20.125" style="168" customWidth="1"/>
    <col min="7937" max="7937" width="19.5" style="168" customWidth="1"/>
    <col min="7938" max="7938" width="20.125" style="168" customWidth="1"/>
    <col min="7939" max="7939" width="23.25" style="168" customWidth="1"/>
    <col min="7940" max="8191" width="9" style="168"/>
    <col min="8192" max="8192" width="20.125" style="168" customWidth="1"/>
    <col min="8193" max="8193" width="19.5" style="168" customWidth="1"/>
    <col min="8194" max="8194" width="20.125" style="168" customWidth="1"/>
    <col min="8195" max="8195" width="23.25" style="168" customWidth="1"/>
    <col min="8196" max="8447" width="9" style="168"/>
    <col min="8448" max="8448" width="20.125" style="168" customWidth="1"/>
    <col min="8449" max="8449" width="19.5" style="168" customWidth="1"/>
    <col min="8450" max="8450" width="20.125" style="168" customWidth="1"/>
    <col min="8451" max="8451" width="23.25" style="168" customWidth="1"/>
    <col min="8452" max="8703" width="9" style="168"/>
    <col min="8704" max="8704" width="20.125" style="168" customWidth="1"/>
    <col min="8705" max="8705" width="19.5" style="168" customWidth="1"/>
    <col min="8706" max="8706" width="20.125" style="168" customWidth="1"/>
    <col min="8707" max="8707" width="23.25" style="168" customWidth="1"/>
    <col min="8708" max="8959" width="9" style="168"/>
    <col min="8960" max="8960" width="20.125" style="168" customWidth="1"/>
    <col min="8961" max="8961" width="19.5" style="168" customWidth="1"/>
    <col min="8962" max="8962" width="20.125" style="168" customWidth="1"/>
    <col min="8963" max="8963" width="23.25" style="168" customWidth="1"/>
    <col min="8964" max="9215" width="9" style="168"/>
    <col min="9216" max="9216" width="20.125" style="168" customWidth="1"/>
    <col min="9217" max="9217" width="19.5" style="168" customWidth="1"/>
    <col min="9218" max="9218" width="20.125" style="168" customWidth="1"/>
    <col min="9219" max="9219" width="23.25" style="168" customWidth="1"/>
    <col min="9220" max="9471" width="9" style="168"/>
    <col min="9472" max="9472" width="20.125" style="168" customWidth="1"/>
    <col min="9473" max="9473" width="19.5" style="168" customWidth="1"/>
    <col min="9474" max="9474" width="20.125" style="168" customWidth="1"/>
    <col min="9475" max="9475" width="23.25" style="168" customWidth="1"/>
    <col min="9476" max="9727" width="9" style="168"/>
    <col min="9728" max="9728" width="20.125" style="168" customWidth="1"/>
    <col min="9729" max="9729" width="19.5" style="168" customWidth="1"/>
    <col min="9730" max="9730" width="20.125" style="168" customWidth="1"/>
    <col min="9731" max="9731" width="23.25" style="168" customWidth="1"/>
    <col min="9732" max="9983" width="9" style="168"/>
    <col min="9984" max="9984" width="20.125" style="168" customWidth="1"/>
    <col min="9985" max="9985" width="19.5" style="168" customWidth="1"/>
    <col min="9986" max="9986" width="20.125" style="168" customWidth="1"/>
    <col min="9987" max="9987" width="23.25" style="168" customWidth="1"/>
    <col min="9988" max="10239" width="9" style="168"/>
    <col min="10240" max="10240" width="20.125" style="168" customWidth="1"/>
    <col min="10241" max="10241" width="19.5" style="168" customWidth="1"/>
    <col min="10242" max="10242" width="20.125" style="168" customWidth="1"/>
    <col min="10243" max="10243" width="23.25" style="168" customWidth="1"/>
    <col min="10244" max="10495" width="9" style="168"/>
    <col min="10496" max="10496" width="20.125" style="168" customWidth="1"/>
    <col min="10497" max="10497" width="19.5" style="168" customWidth="1"/>
    <col min="10498" max="10498" width="20.125" style="168" customWidth="1"/>
    <col min="10499" max="10499" width="23.25" style="168" customWidth="1"/>
    <col min="10500" max="10751" width="9" style="168"/>
    <col min="10752" max="10752" width="20.125" style="168" customWidth="1"/>
    <col min="10753" max="10753" width="19.5" style="168" customWidth="1"/>
    <col min="10754" max="10754" width="20.125" style="168" customWidth="1"/>
    <col min="10755" max="10755" width="23.25" style="168" customWidth="1"/>
    <col min="10756" max="11007" width="9" style="168"/>
    <col min="11008" max="11008" width="20.125" style="168" customWidth="1"/>
    <col min="11009" max="11009" width="19.5" style="168" customWidth="1"/>
    <col min="11010" max="11010" width="20.125" style="168" customWidth="1"/>
    <col min="11011" max="11011" width="23.25" style="168" customWidth="1"/>
    <col min="11012" max="11263" width="9" style="168"/>
    <col min="11264" max="11264" width="20.125" style="168" customWidth="1"/>
    <col min="11265" max="11265" width="19.5" style="168" customWidth="1"/>
    <col min="11266" max="11266" width="20.125" style="168" customWidth="1"/>
    <col min="11267" max="11267" width="23.25" style="168" customWidth="1"/>
    <col min="11268" max="11519" width="9" style="168"/>
    <col min="11520" max="11520" width="20.125" style="168" customWidth="1"/>
    <col min="11521" max="11521" width="19.5" style="168" customWidth="1"/>
    <col min="11522" max="11522" width="20.125" style="168" customWidth="1"/>
    <col min="11523" max="11523" width="23.25" style="168" customWidth="1"/>
    <col min="11524" max="11775" width="9" style="168"/>
    <col min="11776" max="11776" width="20.125" style="168" customWidth="1"/>
    <col min="11777" max="11777" width="19.5" style="168" customWidth="1"/>
    <col min="11778" max="11778" width="20.125" style="168" customWidth="1"/>
    <col min="11779" max="11779" width="23.25" style="168" customWidth="1"/>
    <col min="11780" max="12031" width="9" style="168"/>
    <col min="12032" max="12032" width="20.125" style="168" customWidth="1"/>
    <col min="12033" max="12033" width="19.5" style="168" customWidth="1"/>
    <col min="12034" max="12034" width="20.125" style="168" customWidth="1"/>
    <col min="12035" max="12035" width="23.25" style="168" customWidth="1"/>
    <col min="12036" max="12287" width="9" style="168"/>
    <col min="12288" max="12288" width="20.125" style="168" customWidth="1"/>
    <col min="12289" max="12289" width="19.5" style="168" customWidth="1"/>
    <col min="12290" max="12290" width="20.125" style="168" customWidth="1"/>
    <col min="12291" max="12291" width="23.25" style="168" customWidth="1"/>
    <col min="12292" max="12543" width="9" style="168"/>
    <col min="12544" max="12544" width="20.125" style="168" customWidth="1"/>
    <col min="12545" max="12545" width="19.5" style="168" customWidth="1"/>
    <col min="12546" max="12546" width="20.125" style="168" customWidth="1"/>
    <col min="12547" max="12547" width="23.25" style="168" customWidth="1"/>
    <col min="12548" max="12799" width="9" style="168"/>
    <col min="12800" max="12800" width="20.125" style="168" customWidth="1"/>
    <col min="12801" max="12801" width="19.5" style="168" customWidth="1"/>
    <col min="12802" max="12802" width="20.125" style="168" customWidth="1"/>
    <col min="12803" max="12803" width="23.25" style="168" customWidth="1"/>
    <col min="12804" max="13055" width="9" style="168"/>
    <col min="13056" max="13056" width="20.125" style="168" customWidth="1"/>
    <col min="13057" max="13057" width="19.5" style="168" customWidth="1"/>
    <col min="13058" max="13058" width="20.125" style="168" customWidth="1"/>
    <col min="13059" max="13059" width="23.25" style="168" customWidth="1"/>
    <col min="13060" max="13311" width="9" style="168"/>
    <col min="13312" max="13312" width="20.125" style="168" customWidth="1"/>
    <col min="13313" max="13313" width="19.5" style="168" customWidth="1"/>
    <col min="13314" max="13314" width="20.125" style="168" customWidth="1"/>
    <col min="13315" max="13315" width="23.25" style="168" customWidth="1"/>
    <col min="13316" max="13567" width="9" style="168"/>
    <col min="13568" max="13568" width="20.125" style="168" customWidth="1"/>
    <col min="13569" max="13569" width="19.5" style="168" customWidth="1"/>
    <col min="13570" max="13570" width="20.125" style="168" customWidth="1"/>
    <col min="13571" max="13571" width="23.25" style="168" customWidth="1"/>
    <col min="13572" max="13823" width="9" style="168"/>
    <col min="13824" max="13824" width="20.125" style="168" customWidth="1"/>
    <col min="13825" max="13825" width="19.5" style="168" customWidth="1"/>
    <col min="13826" max="13826" width="20.125" style="168" customWidth="1"/>
    <col min="13827" max="13827" width="23.25" style="168" customWidth="1"/>
    <col min="13828" max="14079" width="9" style="168"/>
    <col min="14080" max="14080" width="20.125" style="168" customWidth="1"/>
    <col min="14081" max="14081" width="19.5" style="168" customWidth="1"/>
    <col min="14082" max="14082" width="20.125" style="168" customWidth="1"/>
    <col min="14083" max="14083" width="23.25" style="168" customWidth="1"/>
    <col min="14084" max="14335" width="9" style="168"/>
    <col min="14336" max="14336" width="20.125" style="168" customWidth="1"/>
    <col min="14337" max="14337" width="19.5" style="168" customWidth="1"/>
    <col min="14338" max="14338" width="20.125" style="168" customWidth="1"/>
    <col min="14339" max="14339" width="23.25" style="168" customWidth="1"/>
    <col min="14340" max="14591" width="9" style="168"/>
    <col min="14592" max="14592" width="20.125" style="168" customWidth="1"/>
    <col min="14593" max="14593" width="19.5" style="168" customWidth="1"/>
    <col min="14594" max="14594" width="20.125" style="168" customWidth="1"/>
    <col min="14595" max="14595" width="23.25" style="168" customWidth="1"/>
    <col min="14596" max="14847" width="9" style="168"/>
    <col min="14848" max="14848" width="20.125" style="168" customWidth="1"/>
    <col min="14849" max="14849" width="19.5" style="168" customWidth="1"/>
    <col min="14850" max="14850" width="20.125" style="168" customWidth="1"/>
    <col min="14851" max="14851" width="23.25" style="168" customWidth="1"/>
    <col min="14852" max="15103" width="9" style="168"/>
    <col min="15104" max="15104" width="20.125" style="168" customWidth="1"/>
    <col min="15105" max="15105" width="19.5" style="168" customWidth="1"/>
    <col min="15106" max="15106" width="20.125" style="168" customWidth="1"/>
    <col min="15107" max="15107" width="23.25" style="168" customWidth="1"/>
    <col min="15108" max="15359" width="9" style="168"/>
    <col min="15360" max="15360" width="20.125" style="168" customWidth="1"/>
    <col min="15361" max="15361" width="19.5" style="168" customWidth="1"/>
    <col min="15362" max="15362" width="20.125" style="168" customWidth="1"/>
    <col min="15363" max="15363" width="23.25" style="168" customWidth="1"/>
    <col min="15364" max="15615" width="9" style="168"/>
    <col min="15616" max="15616" width="20.125" style="168" customWidth="1"/>
    <col min="15617" max="15617" width="19.5" style="168" customWidth="1"/>
    <col min="15618" max="15618" width="20.125" style="168" customWidth="1"/>
    <col min="15619" max="15619" width="23.25" style="168" customWidth="1"/>
    <col min="15620" max="15871" width="9" style="168"/>
    <col min="15872" max="15872" width="20.125" style="168" customWidth="1"/>
    <col min="15873" max="15873" width="19.5" style="168" customWidth="1"/>
    <col min="15874" max="15874" width="20.125" style="168" customWidth="1"/>
    <col min="15875" max="15875" width="23.25" style="168" customWidth="1"/>
    <col min="15876" max="16127" width="9" style="168"/>
    <col min="16128" max="16128" width="20.125" style="168" customWidth="1"/>
    <col min="16129" max="16129" width="19.5" style="168" customWidth="1"/>
    <col min="16130" max="16130" width="20.125" style="168" customWidth="1"/>
    <col min="16131" max="16131" width="23.25" style="168" customWidth="1"/>
    <col min="16132" max="16384" width="9" style="168"/>
  </cols>
  <sheetData>
    <row r="1" spans="1:8" ht="24" customHeight="1">
      <c r="A1" s="211" t="s">
        <v>63</v>
      </c>
      <c r="B1" s="211"/>
      <c r="C1" s="212"/>
      <c r="D1" s="213"/>
    </row>
    <row r="2" spans="1:8" ht="17.100000000000001" customHeight="1">
      <c r="A2" s="214" t="s">
        <v>64</v>
      </c>
      <c r="B2" s="214"/>
      <c r="C2" s="214"/>
      <c r="D2" s="214"/>
    </row>
    <row r="3" spans="1:8" ht="27.95" customHeight="1">
      <c r="A3" s="170" t="s">
        <v>65</v>
      </c>
      <c r="B3" s="171" t="s">
        <v>307</v>
      </c>
      <c r="C3" s="172" t="s">
        <v>66</v>
      </c>
      <c r="D3" s="173">
        <v>44417</v>
      </c>
    </row>
    <row r="4" spans="1:8" ht="27.95" customHeight="1">
      <c r="A4" s="170" t="s">
        <v>67</v>
      </c>
      <c r="B4" s="174">
        <v>403</v>
      </c>
      <c r="C4" s="172" t="s">
        <v>68</v>
      </c>
      <c r="D4" s="55" t="s">
        <v>310</v>
      </c>
    </row>
    <row r="5" spans="1:8" ht="27.95" customHeight="1">
      <c r="A5" s="170" t="s">
        <v>69</v>
      </c>
      <c r="B5" s="175" t="s">
        <v>406</v>
      </c>
      <c r="C5" s="172" t="s">
        <v>70</v>
      </c>
      <c r="D5" s="55" t="s">
        <v>407</v>
      </c>
    </row>
    <row r="6" spans="1:8" ht="27.95" customHeight="1">
      <c r="A6" s="170" t="s">
        <v>71</v>
      </c>
      <c r="B6" s="175" t="s">
        <v>308</v>
      </c>
      <c r="C6" s="172" t="s">
        <v>72</v>
      </c>
      <c r="D6" s="176" t="s">
        <v>547</v>
      </c>
    </row>
    <row r="7" spans="1:8" ht="27.95" customHeight="1">
      <c r="A7" s="170" t="s">
        <v>73</v>
      </c>
      <c r="B7" s="176" t="s">
        <v>312</v>
      </c>
      <c r="C7" s="172" t="s">
        <v>74</v>
      </c>
      <c r="D7" s="176">
        <v>2880</v>
      </c>
    </row>
    <row r="8" spans="1:8" ht="14.25">
      <c r="A8" s="170" t="s">
        <v>2</v>
      </c>
      <c r="B8" s="170" t="s">
        <v>3</v>
      </c>
      <c r="C8" s="172" t="s">
        <v>75</v>
      </c>
      <c r="D8" s="170" t="s">
        <v>76</v>
      </c>
    </row>
    <row r="9" spans="1:8" ht="14.25">
      <c r="A9" s="210" t="s">
        <v>5</v>
      </c>
      <c r="B9" s="178" t="s">
        <v>6</v>
      </c>
      <c r="C9" s="179">
        <f>原辅材料明细!S38</f>
        <v>288.42497617599997</v>
      </c>
      <c r="D9" s="180">
        <f>IFERROR(C9/C25,"")</f>
        <v>0.10017413007737287</v>
      </c>
    </row>
    <row r="10" spans="1:8" ht="14.25">
      <c r="A10" s="210"/>
      <c r="B10" s="178" t="s">
        <v>8</v>
      </c>
      <c r="C10" s="179">
        <f>外购外协件明细!M112</f>
        <v>1898.3380968282977</v>
      </c>
      <c r="D10" s="180">
        <f>IFERROR(C10/C25,"")</f>
        <v>0.6593200421258596</v>
      </c>
      <c r="H10" s="181"/>
    </row>
    <row r="11" spans="1:8" ht="14.25">
      <c r="A11" s="210"/>
      <c r="B11" s="178" t="s">
        <v>10</v>
      </c>
      <c r="C11" s="179">
        <f>加工明细!K105</f>
        <v>78.391253947492416</v>
      </c>
      <c r="D11" s="180">
        <f>IFERROR(C11/C25,"")</f>
        <v>2.7226406582322567E-2</v>
      </c>
    </row>
    <row r="12" spans="1:8" ht="14.25">
      <c r="A12" s="210"/>
      <c r="B12" s="182" t="s">
        <v>12</v>
      </c>
      <c r="C12" s="179">
        <f>加工明细!O105</f>
        <v>11.876483376470588</v>
      </c>
      <c r="D12" s="180">
        <f>IFERROR(C12/C25,"")</f>
        <v>4.1248729787199279E-3</v>
      </c>
    </row>
    <row r="13" spans="1:8" ht="14.25">
      <c r="A13" s="210"/>
      <c r="B13" s="182" t="s">
        <v>13</v>
      </c>
      <c r="C13" s="179">
        <f>加工明细!R105</f>
        <v>7.7025482219091215</v>
      </c>
      <c r="D13" s="180">
        <f>IFERROR(C13/C25,"")</f>
        <v>2.6752054476652724E-3</v>
      </c>
    </row>
    <row r="14" spans="1:8" ht="14.25">
      <c r="A14" s="210"/>
      <c r="B14" s="183" t="s">
        <v>14</v>
      </c>
      <c r="C14" s="179">
        <f>IFERROR(B32/(B28-D28-B32-B33-B34-B35)*(C9+C10+C11+C12+C13),"")</f>
        <v>161.69799528226233</v>
      </c>
      <c r="D14" s="180">
        <f>IFERROR(C14/C25,"")</f>
        <v>5.6160032419562751E-2</v>
      </c>
    </row>
    <row r="15" spans="1:8" ht="14.25">
      <c r="A15" s="210"/>
      <c r="B15" s="182" t="s">
        <v>16</v>
      </c>
      <c r="C15" s="179">
        <f>工装模具刀具明细!P37</f>
        <v>14.193809999999999</v>
      </c>
      <c r="D15" s="180">
        <f>IFERROR(C15/C25,"")</f>
        <v>4.9297137442281917E-3</v>
      </c>
    </row>
    <row r="16" spans="1:8" ht="14.25">
      <c r="A16" s="210"/>
      <c r="B16" s="182" t="s">
        <v>18</v>
      </c>
      <c r="C16" s="184">
        <f>C9*0.02</f>
        <v>5.7684995235199992</v>
      </c>
      <c r="D16" s="180">
        <f>IFERROR(C16/C25,"")</f>
        <v>2.0034826015474573E-3</v>
      </c>
    </row>
    <row r="17" spans="1:7" ht="14.25">
      <c r="A17" s="215" t="s">
        <v>77</v>
      </c>
      <c r="B17" s="215"/>
      <c r="C17" s="185">
        <f>SUM(C9:C16)</f>
        <v>2466.393663355952</v>
      </c>
      <c r="D17" s="180">
        <f>IFERROR(C17/C25,"")</f>
        <v>0.85661388597727861</v>
      </c>
      <c r="G17" s="186"/>
    </row>
    <row r="18" spans="1:7" ht="14.25">
      <c r="A18" s="210" t="s">
        <v>22</v>
      </c>
      <c r="B18" s="187" t="s">
        <v>23</v>
      </c>
      <c r="C18" s="185">
        <f>IFERROR(B33/(B28-D28-B33-B34-B35)*C17,"")</f>
        <v>100.93880908614368</v>
      </c>
      <c r="D18" s="180">
        <f>IFERROR(C18/C25,"")</f>
        <v>3.5057495801196999E-2</v>
      </c>
    </row>
    <row r="19" spans="1:7" ht="14.25">
      <c r="A19" s="210"/>
      <c r="B19" s="187" t="s">
        <v>25</v>
      </c>
      <c r="C19" s="185">
        <f>IFERROR(B34/(B28-D28-B33-B34-B35)*C17,"")</f>
        <v>49.981385966351205</v>
      </c>
      <c r="D19" s="180">
        <f>IFERROR(C19/C25,"")</f>
        <v>1.7359252050992341E-2</v>
      </c>
    </row>
    <row r="20" spans="1:7" ht="14.25">
      <c r="A20" s="210"/>
      <c r="B20" s="188" t="s">
        <v>27</v>
      </c>
      <c r="C20" s="185">
        <f>IFERROR(B35/(B28-D28-B33-B34-B35)*C17,"")</f>
        <v>117.94382539600691</v>
      </c>
      <c r="D20" s="180">
        <f>IFERROR(C20/C25,"")</f>
        <v>4.096358180795328E-2</v>
      </c>
    </row>
    <row r="21" spans="1:7" ht="14.25">
      <c r="A21" s="216" t="s">
        <v>78</v>
      </c>
      <c r="B21" s="216"/>
      <c r="C21" s="185">
        <f>SUM(C18:C20)</f>
        <v>268.86402044850178</v>
      </c>
      <c r="D21" s="180">
        <f>IFERROR(C21/C25,"")</f>
        <v>9.3380329660142619E-2</v>
      </c>
    </row>
    <row r="22" spans="1:7" ht="14.25">
      <c r="A22" s="216" t="s">
        <v>31</v>
      </c>
      <c r="B22" s="216"/>
      <c r="C22" s="185">
        <f>C17*5%</f>
        <v>123.31968316779761</v>
      </c>
      <c r="D22" s="180">
        <f>IFERROR(C22/C25,"")</f>
        <v>4.2830694298863936E-2</v>
      </c>
    </row>
    <row r="23" spans="1:7" ht="14.25">
      <c r="A23" s="216" t="s">
        <v>33</v>
      </c>
      <c r="B23" s="216"/>
      <c r="C23" s="185">
        <f>包装明细!Q26</f>
        <v>0.33250000000000002</v>
      </c>
      <c r="D23" s="180">
        <f>IFERROR(C23/C25,"")</f>
        <v>1.1548201786242552E-4</v>
      </c>
      <c r="G23" s="169"/>
    </row>
    <row r="24" spans="1:7" ht="14.25">
      <c r="A24" s="216" t="s">
        <v>35</v>
      </c>
      <c r="B24" s="216"/>
      <c r="C24" s="185">
        <f>运输明细!J16</f>
        <v>20.326278659611994</v>
      </c>
      <c r="D24" s="180">
        <f>IFERROR(C24/C25,"")</f>
        <v>7.0596080458524835E-3</v>
      </c>
    </row>
    <row r="25" spans="1:7" ht="14.25">
      <c r="A25" s="216" t="s">
        <v>37</v>
      </c>
      <c r="B25" s="216"/>
      <c r="C25" s="189">
        <f>IFERROR(C17+C21+C22+C23+C24,"")</f>
        <v>2879.2361456318631</v>
      </c>
      <c r="D25" s="180">
        <f>IFERROR(C25/C25,"")</f>
        <v>1</v>
      </c>
      <c r="E25" s="190" t="str">
        <f>IF(OR(C25&gt;B7,C25&gt;D7),"报价超过合同或AB角价格，请调整","")</f>
        <v/>
      </c>
    </row>
    <row r="26" spans="1:7" ht="14.25">
      <c r="A26" s="206" t="s">
        <v>79</v>
      </c>
      <c r="B26" s="206"/>
      <c r="C26" s="218"/>
      <c r="D26" s="206"/>
    </row>
    <row r="27" spans="1:7" ht="14.25">
      <c r="A27" s="170" t="s">
        <v>2</v>
      </c>
      <c r="B27" s="170" t="s">
        <v>80</v>
      </c>
      <c r="C27" s="172" t="s">
        <v>2</v>
      </c>
      <c r="D27" s="170" t="s">
        <v>80</v>
      </c>
    </row>
    <row r="28" spans="1:7" ht="14.25">
      <c r="A28" s="187" t="s">
        <v>81</v>
      </c>
      <c r="B28" s="175">
        <v>46226.03</v>
      </c>
      <c r="C28" s="191" t="s">
        <v>82</v>
      </c>
      <c r="D28" s="192">
        <v>658.82</v>
      </c>
    </row>
    <row r="29" spans="1:7" ht="14.25">
      <c r="A29" s="187" t="s">
        <v>83</v>
      </c>
      <c r="B29" s="193">
        <f>IFERROR(D28/B28,"")</f>
        <v>1.4252143218874734E-2</v>
      </c>
      <c r="C29" s="191" t="s">
        <v>84</v>
      </c>
      <c r="D29" s="194">
        <v>372.87</v>
      </c>
    </row>
    <row r="30" spans="1:7" ht="14.25">
      <c r="A30" s="187" t="s">
        <v>85</v>
      </c>
      <c r="B30" s="175">
        <v>1991.93</v>
      </c>
      <c r="C30" s="191" t="s">
        <v>86</v>
      </c>
      <c r="D30" s="192">
        <v>29378.81</v>
      </c>
    </row>
    <row r="31" spans="1:7" ht="14.25">
      <c r="A31" s="187" t="s">
        <v>87</v>
      </c>
      <c r="B31" s="175">
        <v>493.78</v>
      </c>
      <c r="C31" s="191" t="s">
        <v>88</v>
      </c>
      <c r="D31" s="195">
        <v>5529.7</v>
      </c>
    </row>
    <row r="32" spans="1:7" ht="14.25">
      <c r="A32" s="187" t="s">
        <v>89</v>
      </c>
      <c r="B32" s="175">
        <v>2715.74</v>
      </c>
      <c r="C32" s="191" t="s">
        <v>90</v>
      </c>
      <c r="D32" s="195">
        <v>11841.81</v>
      </c>
    </row>
    <row r="33" spans="1:4" ht="14.25">
      <c r="A33" s="187" t="s">
        <v>91</v>
      </c>
      <c r="B33" s="175">
        <v>1681.56</v>
      </c>
      <c r="C33" s="191" t="s">
        <v>56</v>
      </c>
      <c r="D33" s="195">
        <v>426</v>
      </c>
    </row>
    <row r="34" spans="1:4" ht="14.25">
      <c r="A34" s="187" t="s">
        <v>92</v>
      </c>
      <c r="B34" s="175">
        <v>832.65</v>
      </c>
      <c r="C34" s="191" t="s">
        <v>58</v>
      </c>
      <c r="D34" s="195">
        <v>330</v>
      </c>
    </row>
    <row r="35" spans="1:4" ht="14.25">
      <c r="A35" s="187" t="s">
        <v>93</v>
      </c>
      <c r="B35" s="175">
        <v>1964.85</v>
      </c>
      <c r="C35" s="191" t="s">
        <v>60</v>
      </c>
      <c r="D35" s="195">
        <v>120000</v>
      </c>
    </row>
    <row r="36" spans="1:4" ht="18.75">
      <c r="A36" s="177" t="s">
        <v>94</v>
      </c>
      <c r="B36" s="219"/>
      <c r="C36" s="219"/>
      <c r="D36" s="219"/>
    </row>
    <row r="37" spans="1:4" ht="153" customHeight="1">
      <c r="A37" s="177" t="s">
        <v>95</v>
      </c>
      <c r="B37" s="217" t="s">
        <v>96</v>
      </c>
      <c r="C37" s="217"/>
      <c r="D37" s="217"/>
    </row>
    <row r="38" spans="1:4">
      <c r="A38" s="19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58" type="noConversion"/>
  <conditionalFormatting sqref="B7">
    <cfRule type="cellIs" dxfId="5" priority="3" operator="lessThan">
      <formula>$C$25</formula>
    </cfRule>
    <cfRule type="cellIs" dxfId="4" priority="2" operator="lessThan">
      <formula>$C$25</formula>
    </cfRule>
  </conditionalFormatting>
  <conditionalFormatting sqref="D7">
    <cfRule type="cellIs" dxfId="3" priority="1" operator="lessThan">
      <formula>$C$25</formula>
    </cfRule>
  </conditionalFormatting>
  <dataValidations count="2"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"/>
  <sheetViews>
    <sheetView showGridLines="0" showZeros="0" topLeftCell="A7" workbookViewId="0">
      <selection activeCell="A14" sqref="A14"/>
    </sheetView>
  </sheetViews>
  <sheetFormatPr defaultColWidth="9" defaultRowHeight="13.5"/>
  <cols>
    <col min="1" max="1" width="5" style="135" customWidth="1"/>
    <col min="2" max="2" width="16.625" style="135" customWidth="1"/>
    <col min="3" max="3" width="13.625" style="135" customWidth="1"/>
    <col min="4" max="4" width="10.75" style="135" customWidth="1"/>
    <col min="5" max="5" width="12.625" style="104" customWidth="1"/>
    <col min="6" max="6" width="7.875" style="135" customWidth="1"/>
    <col min="7" max="7" width="12.625" style="135" customWidth="1"/>
    <col min="8" max="8" width="10.25" style="135" customWidth="1"/>
    <col min="9" max="9" width="9.125" style="136" customWidth="1"/>
    <col min="10" max="10" width="5.875" style="135" customWidth="1"/>
    <col min="11" max="13" width="8.625" style="136" customWidth="1"/>
    <col min="14" max="14" width="12.625" style="135" customWidth="1"/>
    <col min="15" max="15" width="10.625" style="135" customWidth="1"/>
    <col min="16" max="17" width="10.625" style="136" customWidth="1"/>
    <col min="18" max="18" width="12.625" style="136" customWidth="1"/>
    <col min="19" max="19" width="10.625" style="136" customWidth="1"/>
    <col min="20" max="20" width="7.375" style="135" customWidth="1"/>
    <col min="21" max="21" width="27.25" style="135" customWidth="1"/>
    <col min="22" max="16384" width="9" style="135"/>
  </cols>
  <sheetData>
    <row r="1" spans="1:22" ht="24.95" customHeight="1">
      <c r="A1" s="220" t="s">
        <v>98</v>
      </c>
      <c r="B1" s="220"/>
      <c r="C1" s="220"/>
      <c r="D1" s="220"/>
      <c r="E1" s="220"/>
      <c r="F1" s="220"/>
      <c r="G1" s="220"/>
      <c r="H1" s="220"/>
      <c r="I1" s="221"/>
      <c r="J1" s="220"/>
      <c r="K1" s="221"/>
      <c r="L1" s="221"/>
      <c r="M1" s="221"/>
      <c r="N1" s="220"/>
      <c r="O1" s="220"/>
      <c r="P1" s="221"/>
      <c r="Q1" s="221"/>
      <c r="R1" s="221"/>
      <c r="S1" s="221"/>
      <c r="T1" s="220"/>
      <c r="V1" s="165"/>
    </row>
    <row r="2" spans="1:22" ht="18" customHeight="1">
      <c r="A2" s="227" t="s">
        <v>1</v>
      </c>
      <c r="B2" s="222" t="s">
        <v>99</v>
      </c>
      <c r="C2" s="223"/>
      <c r="D2" s="223"/>
      <c r="E2" s="223"/>
      <c r="F2" s="223"/>
      <c r="G2" s="223"/>
      <c r="H2" s="223"/>
      <c r="I2" s="224"/>
      <c r="J2" s="225"/>
      <c r="K2" s="226" t="s">
        <v>100</v>
      </c>
      <c r="L2" s="226"/>
      <c r="M2" s="226"/>
      <c r="N2" s="227"/>
      <c r="O2" s="227"/>
      <c r="P2" s="228" t="s">
        <v>101</v>
      </c>
      <c r="Q2" s="228"/>
      <c r="R2" s="228"/>
      <c r="S2" s="237" t="s">
        <v>102</v>
      </c>
      <c r="T2" s="227" t="s">
        <v>103</v>
      </c>
      <c r="U2" s="232" t="s">
        <v>104</v>
      </c>
    </row>
    <row r="3" spans="1:22" ht="42.75">
      <c r="A3" s="227"/>
      <c r="B3" s="107" t="s">
        <v>105</v>
      </c>
      <c r="C3" s="107" t="s">
        <v>106</v>
      </c>
      <c r="D3" s="107" t="s">
        <v>107</v>
      </c>
      <c r="E3" s="107" t="s">
        <v>108</v>
      </c>
      <c r="F3" s="107" t="s">
        <v>109</v>
      </c>
      <c r="G3" s="107" t="s">
        <v>110</v>
      </c>
      <c r="H3" s="107" t="s">
        <v>111</v>
      </c>
      <c r="I3" s="118" t="s">
        <v>112</v>
      </c>
      <c r="J3" s="107" t="s">
        <v>113</v>
      </c>
      <c r="K3" s="118" t="s">
        <v>114</v>
      </c>
      <c r="L3" s="118" t="s">
        <v>115</v>
      </c>
      <c r="M3" s="118" t="s">
        <v>116</v>
      </c>
      <c r="N3" s="107" t="s">
        <v>117</v>
      </c>
      <c r="O3" s="107" t="s">
        <v>118</v>
      </c>
      <c r="P3" s="118" t="s">
        <v>119</v>
      </c>
      <c r="Q3" s="118" t="s">
        <v>120</v>
      </c>
      <c r="R3" s="118" t="s">
        <v>121</v>
      </c>
      <c r="S3" s="238"/>
      <c r="T3" s="227"/>
      <c r="U3" s="232"/>
    </row>
    <row r="4" spans="1:22" s="134" customFormat="1" ht="24" customHeight="1">
      <c r="A4" s="137" t="s">
        <v>122</v>
      </c>
      <c r="B4" s="137" t="s">
        <v>123</v>
      </c>
      <c r="C4" s="137" t="s">
        <v>123</v>
      </c>
      <c r="D4" s="137" t="s">
        <v>124</v>
      </c>
      <c r="E4" s="120" t="s">
        <v>125</v>
      </c>
      <c r="F4" s="137" t="s">
        <v>126</v>
      </c>
      <c r="G4" s="137" t="s">
        <v>127</v>
      </c>
      <c r="H4" s="138">
        <v>44013</v>
      </c>
      <c r="I4" s="150">
        <v>4.9000000000000004</v>
      </c>
      <c r="J4" s="151" t="s">
        <v>128</v>
      </c>
      <c r="K4" s="150">
        <v>131.52000000000001</v>
      </c>
      <c r="L4" s="150">
        <v>117.1</v>
      </c>
      <c r="M4" s="150">
        <v>45.369</v>
      </c>
      <c r="N4" s="152">
        <f t="shared" ref="N4:N7" si="0">L4/K4</f>
        <v>0.89035888077858871</v>
      </c>
      <c r="O4" s="152">
        <f t="shared" ref="O4:O7" si="1">M4/L4</f>
        <v>0.38743808710503846</v>
      </c>
      <c r="P4" s="150">
        <v>2</v>
      </c>
      <c r="Q4" s="150">
        <v>1.8</v>
      </c>
      <c r="R4" s="150">
        <f>P4*(K4-L4)+Q4*(L4-M4)</f>
        <v>157.95580000000004</v>
      </c>
      <c r="S4" s="150">
        <f>I4*K4-R4</f>
        <v>486.49220000000003</v>
      </c>
      <c r="T4" s="166"/>
      <c r="U4" s="233"/>
    </row>
    <row r="5" spans="1:22" s="134" customFormat="1" ht="24" customHeight="1">
      <c r="A5" s="137" t="s">
        <v>122</v>
      </c>
      <c r="B5" s="137" t="s">
        <v>123</v>
      </c>
      <c r="C5" s="137" t="s">
        <v>123</v>
      </c>
      <c r="D5" s="120" t="s">
        <v>129</v>
      </c>
      <c r="E5" s="120" t="s">
        <v>130</v>
      </c>
      <c r="F5" s="137" t="s">
        <v>131</v>
      </c>
      <c r="G5" s="137" t="s">
        <v>127</v>
      </c>
      <c r="H5" s="138">
        <v>44013</v>
      </c>
      <c r="I5" s="150">
        <v>2.9</v>
      </c>
      <c r="J5" s="151" t="s">
        <v>128</v>
      </c>
      <c r="K5" s="150">
        <v>30</v>
      </c>
      <c r="L5" s="150">
        <v>29</v>
      </c>
      <c r="M5" s="150">
        <v>22</v>
      </c>
      <c r="N5" s="152">
        <f t="shared" si="0"/>
        <v>0.96666666666666667</v>
      </c>
      <c r="O5" s="152">
        <f t="shared" si="1"/>
        <v>0.75862068965517238</v>
      </c>
      <c r="P5" s="150">
        <v>2</v>
      </c>
      <c r="Q5" s="150">
        <v>1.6</v>
      </c>
      <c r="R5" s="150">
        <f>P5*(K5-L5)+Q5*(L5-M5)</f>
        <v>13.200000000000001</v>
      </c>
      <c r="S5" s="150">
        <f>I5*K5-R5</f>
        <v>73.8</v>
      </c>
      <c r="T5" s="166"/>
      <c r="U5" s="233"/>
    </row>
    <row r="6" spans="1:22" s="134" customFormat="1" ht="24" customHeight="1">
      <c r="A6" s="137" t="s">
        <v>122</v>
      </c>
      <c r="B6" s="137" t="s">
        <v>123</v>
      </c>
      <c r="C6" s="137" t="s">
        <v>123</v>
      </c>
      <c r="D6" s="139" t="s">
        <v>132</v>
      </c>
      <c r="E6" s="140" t="s">
        <v>133</v>
      </c>
      <c r="F6" s="141" t="s">
        <v>134</v>
      </c>
      <c r="G6" s="141" t="s">
        <v>127</v>
      </c>
      <c r="H6" s="142">
        <v>44013</v>
      </c>
      <c r="I6" s="153">
        <v>6.8</v>
      </c>
      <c r="J6" s="151" t="s">
        <v>128</v>
      </c>
      <c r="K6" s="153">
        <v>3</v>
      </c>
      <c r="L6" s="153">
        <v>2.9</v>
      </c>
      <c r="M6" s="153">
        <v>2.9</v>
      </c>
      <c r="N6" s="154">
        <f t="shared" si="0"/>
        <v>0.96666666666666667</v>
      </c>
      <c r="O6" s="154">
        <f t="shared" si="1"/>
        <v>1</v>
      </c>
      <c r="P6" s="153">
        <v>1.5</v>
      </c>
      <c r="Q6" s="153">
        <v>1</v>
      </c>
      <c r="R6" s="150">
        <f>P6*(K6-L6)+Q6*(L6-M6)</f>
        <v>0.15000000000000013</v>
      </c>
      <c r="S6" s="150">
        <f>I6*K6-R6</f>
        <v>20.25</v>
      </c>
      <c r="T6" s="166"/>
      <c r="U6" s="233"/>
    </row>
    <row r="7" spans="1:22" s="134" customFormat="1" ht="24" customHeight="1">
      <c r="A7" s="137" t="s">
        <v>122</v>
      </c>
      <c r="B7" s="137" t="s">
        <v>123</v>
      </c>
      <c r="C7" s="137" t="s">
        <v>123</v>
      </c>
      <c r="D7" s="120" t="s">
        <v>135</v>
      </c>
      <c r="E7" s="120" t="s">
        <v>136</v>
      </c>
      <c r="F7" s="137" t="s">
        <v>137</v>
      </c>
      <c r="G7" s="141" t="s">
        <v>127</v>
      </c>
      <c r="H7" s="142">
        <v>44013</v>
      </c>
      <c r="I7" s="150">
        <v>4</v>
      </c>
      <c r="J7" s="151" t="s">
        <v>128</v>
      </c>
      <c r="K7" s="150">
        <v>0.39</v>
      </c>
      <c r="L7" s="150">
        <v>0.39</v>
      </c>
      <c r="M7" s="150">
        <v>0.26</v>
      </c>
      <c r="N7" s="152">
        <f t="shared" si="0"/>
        <v>1</v>
      </c>
      <c r="O7" s="152">
        <f t="shared" si="1"/>
        <v>0.66666666666666663</v>
      </c>
      <c r="P7" s="150">
        <v>2</v>
      </c>
      <c r="Q7" s="150">
        <v>2</v>
      </c>
      <c r="R7" s="150">
        <f>P7*(K7-L7)+Q7*(L7-M7)</f>
        <v>0.26</v>
      </c>
      <c r="S7" s="150">
        <f>I7*K7-R7</f>
        <v>1.3</v>
      </c>
      <c r="T7" s="166"/>
      <c r="U7" s="123"/>
    </row>
    <row r="8" spans="1:22" ht="28.5" customHeight="1">
      <c r="A8" s="16">
        <v>1</v>
      </c>
      <c r="B8" s="113" t="s">
        <v>314</v>
      </c>
      <c r="C8" s="113" t="s">
        <v>408</v>
      </c>
      <c r="D8" s="79" t="s">
        <v>316</v>
      </c>
      <c r="E8" s="113" t="s">
        <v>317</v>
      </c>
      <c r="F8" s="113" t="s">
        <v>315</v>
      </c>
      <c r="G8" s="113" t="s">
        <v>318</v>
      </c>
      <c r="H8" s="113" t="s">
        <v>317</v>
      </c>
      <c r="I8" s="114">
        <v>21.5</v>
      </c>
      <c r="J8" s="122" t="s">
        <v>319</v>
      </c>
      <c r="K8" s="114">
        <v>1.68</v>
      </c>
      <c r="L8" s="114">
        <v>1.2705</v>
      </c>
      <c r="M8" s="114">
        <v>1.2705</v>
      </c>
      <c r="N8" s="155">
        <f>IFERROR(L8/K8,"")</f>
        <v>0.75624999999999998</v>
      </c>
      <c r="O8" s="155">
        <f>IFERROR(M8/L8,"")</f>
        <v>1</v>
      </c>
      <c r="P8" s="114">
        <v>0</v>
      </c>
      <c r="Q8" s="114">
        <v>0</v>
      </c>
      <c r="R8" s="118">
        <f>P8*(K8-L8)+Q8*(L8-M8)</f>
        <v>0</v>
      </c>
      <c r="S8" s="118">
        <f>I8*K8-R8</f>
        <v>36.119999999999997</v>
      </c>
      <c r="T8" s="90" t="s">
        <v>334</v>
      </c>
    </row>
    <row r="9" spans="1:22" ht="28.5" customHeight="1">
      <c r="A9" s="16">
        <v>2</v>
      </c>
      <c r="B9" s="113" t="s">
        <v>335</v>
      </c>
      <c r="C9" s="113" t="s">
        <v>336</v>
      </c>
      <c r="D9" s="79" t="s">
        <v>316</v>
      </c>
      <c r="E9" s="113" t="s">
        <v>317</v>
      </c>
      <c r="F9" s="113" t="s">
        <v>315</v>
      </c>
      <c r="G9" s="113" t="s">
        <v>318</v>
      </c>
      <c r="H9" s="113" t="s">
        <v>317</v>
      </c>
      <c r="I9" s="114">
        <v>21.5</v>
      </c>
      <c r="J9" s="122" t="s">
        <v>319</v>
      </c>
      <c r="K9" s="114">
        <v>0.98</v>
      </c>
      <c r="L9" s="114">
        <v>0.80369999999999997</v>
      </c>
      <c r="M9" s="114">
        <v>0.80369999999999997</v>
      </c>
      <c r="N9" s="155">
        <f t="shared" ref="N9:N37" si="2">IFERROR(L9/K9,"")</f>
        <v>0.82010204081632654</v>
      </c>
      <c r="O9" s="155">
        <f t="shared" ref="O9:O37" si="3">IFERROR(M9/L9,"")</f>
        <v>1</v>
      </c>
      <c r="P9" s="114"/>
      <c r="Q9" s="114"/>
      <c r="R9" s="118">
        <f t="shared" ref="R9:R37" si="4">P9*(K9-L9)+Q9*(L9-M9)</f>
        <v>0</v>
      </c>
      <c r="S9" s="118">
        <f t="shared" ref="S9:S37" si="5">I9*K9-R9</f>
        <v>21.07</v>
      </c>
      <c r="T9" s="90" t="s">
        <v>334</v>
      </c>
    </row>
    <row r="10" spans="1:22" ht="28.5" customHeight="1">
      <c r="A10" s="16">
        <v>3</v>
      </c>
      <c r="B10" s="113" t="s">
        <v>338</v>
      </c>
      <c r="C10" s="113" t="s">
        <v>346</v>
      </c>
      <c r="D10" s="113" t="s">
        <v>339</v>
      </c>
      <c r="E10" s="113" t="s">
        <v>317</v>
      </c>
      <c r="F10" s="113" t="s">
        <v>317</v>
      </c>
      <c r="G10" s="113" t="s">
        <v>337</v>
      </c>
      <c r="H10" s="113" t="s">
        <v>317</v>
      </c>
      <c r="I10" s="114">
        <v>104.42</v>
      </c>
      <c r="J10" s="122" t="s">
        <v>322</v>
      </c>
      <c r="K10" s="114">
        <v>0.24150000000000002</v>
      </c>
      <c r="L10" s="114">
        <v>0.23</v>
      </c>
      <c r="M10" s="114">
        <v>0.23</v>
      </c>
      <c r="N10" s="155">
        <f t="shared" si="2"/>
        <v>0.95238095238095233</v>
      </c>
      <c r="O10" s="155">
        <f t="shared" si="3"/>
        <v>1</v>
      </c>
      <c r="P10" s="114"/>
      <c r="Q10" s="114"/>
      <c r="R10" s="118">
        <f t="shared" si="4"/>
        <v>0</v>
      </c>
      <c r="S10" s="118">
        <f t="shared" si="5"/>
        <v>25.217430000000004</v>
      </c>
      <c r="T10" s="90"/>
    </row>
    <row r="11" spans="1:22" ht="28.5" customHeight="1">
      <c r="A11" s="16">
        <v>4</v>
      </c>
      <c r="B11" s="113" t="s">
        <v>340</v>
      </c>
      <c r="C11" s="113" t="s">
        <v>347</v>
      </c>
      <c r="D11" s="113" t="s">
        <v>341</v>
      </c>
      <c r="E11" s="113" t="s">
        <v>317</v>
      </c>
      <c r="F11" s="113" t="s">
        <v>317</v>
      </c>
      <c r="G11" s="113" t="s">
        <v>337</v>
      </c>
      <c r="H11" s="113" t="s">
        <v>317</v>
      </c>
      <c r="I11" s="114">
        <v>49.7</v>
      </c>
      <c r="J11" s="122" t="s">
        <v>322</v>
      </c>
      <c r="K11" s="114">
        <v>0.26250000000000001</v>
      </c>
      <c r="L11" s="114">
        <v>0.25</v>
      </c>
      <c r="M11" s="114">
        <v>0.25</v>
      </c>
      <c r="N11" s="155">
        <f t="shared" si="2"/>
        <v>0.95238095238095233</v>
      </c>
      <c r="O11" s="155">
        <f t="shared" si="3"/>
        <v>1</v>
      </c>
      <c r="P11" s="114"/>
      <c r="Q11" s="114"/>
      <c r="R11" s="118">
        <f t="shared" si="4"/>
        <v>0</v>
      </c>
      <c r="S11" s="118">
        <f t="shared" si="5"/>
        <v>13.046250000000001</v>
      </c>
      <c r="T11" s="90"/>
    </row>
    <row r="12" spans="1:22" ht="28.5" customHeight="1">
      <c r="A12" s="16">
        <v>5</v>
      </c>
      <c r="B12" s="113" t="s">
        <v>527</v>
      </c>
      <c r="C12" s="113" t="s">
        <v>474</v>
      </c>
      <c r="D12" s="113" t="s">
        <v>343</v>
      </c>
      <c r="E12" s="113" t="s">
        <v>317</v>
      </c>
      <c r="F12" s="113" t="s">
        <v>317</v>
      </c>
      <c r="G12" s="113" t="s">
        <v>345</v>
      </c>
      <c r="H12" s="113" t="s">
        <v>317</v>
      </c>
      <c r="I12" s="114">
        <v>8.0760000000000005</v>
      </c>
      <c r="J12" s="122" t="s">
        <v>322</v>
      </c>
      <c r="K12" s="114">
        <v>0.34715200000000002</v>
      </c>
      <c r="L12" s="114">
        <v>0.33379999999999999</v>
      </c>
      <c r="M12" s="114">
        <v>0.33379999999999999</v>
      </c>
      <c r="N12" s="155">
        <f t="shared" si="2"/>
        <v>0.96153846153846145</v>
      </c>
      <c r="O12" s="155">
        <f t="shared" si="3"/>
        <v>1</v>
      </c>
      <c r="P12" s="114"/>
      <c r="Q12" s="114"/>
      <c r="R12" s="118">
        <f t="shared" si="4"/>
        <v>0</v>
      </c>
      <c r="S12" s="118">
        <f t="shared" si="5"/>
        <v>2.8035995520000001</v>
      </c>
      <c r="T12" s="90"/>
    </row>
    <row r="13" spans="1:22" ht="28.5" customHeight="1">
      <c r="A13" s="16">
        <v>6</v>
      </c>
      <c r="B13" s="113">
        <v>6806002</v>
      </c>
      <c r="C13" s="113" t="s">
        <v>342</v>
      </c>
      <c r="D13" s="113" t="s">
        <v>343</v>
      </c>
      <c r="E13" s="113" t="s">
        <v>317</v>
      </c>
      <c r="F13" s="113" t="s">
        <v>317</v>
      </c>
      <c r="G13" s="113" t="s">
        <v>344</v>
      </c>
      <c r="H13" s="113" t="s">
        <v>317</v>
      </c>
      <c r="I13" s="114">
        <v>8.0760000000000005</v>
      </c>
      <c r="J13" s="122" t="s">
        <v>322</v>
      </c>
      <c r="K13" s="114">
        <v>0.32749600000000001</v>
      </c>
      <c r="L13" s="114">
        <v>0.31490000000000001</v>
      </c>
      <c r="M13" s="114">
        <v>0.31490000000000001</v>
      </c>
      <c r="N13" s="155">
        <f t="shared" si="2"/>
        <v>0.96153846153846156</v>
      </c>
      <c r="O13" s="155">
        <f t="shared" si="3"/>
        <v>1</v>
      </c>
      <c r="P13" s="114"/>
      <c r="Q13" s="114"/>
      <c r="R13" s="118">
        <f t="shared" si="4"/>
        <v>0</v>
      </c>
      <c r="S13" s="118">
        <f t="shared" si="5"/>
        <v>2.6448576960000003</v>
      </c>
      <c r="T13" s="90"/>
    </row>
    <row r="14" spans="1:22" ht="28.5" customHeight="1">
      <c r="A14" s="16">
        <v>7</v>
      </c>
      <c r="B14" s="113">
        <v>6806003</v>
      </c>
      <c r="C14" s="113" t="s">
        <v>479</v>
      </c>
      <c r="D14" s="113" t="s">
        <v>343</v>
      </c>
      <c r="E14" s="113" t="s">
        <v>317</v>
      </c>
      <c r="F14" s="113" t="s">
        <v>317</v>
      </c>
      <c r="G14" s="113" t="s">
        <v>344</v>
      </c>
      <c r="H14" s="113" t="s">
        <v>317</v>
      </c>
      <c r="I14" s="114">
        <v>8.0760000000000005</v>
      </c>
      <c r="J14" s="122" t="s">
        <v>322</v>
      </c>
      <c r="K14" s="114">
        <v>0.120328</v>
      </c>
      <c r="L14" s="114">
        <v>0.1157</v>
      </c>
      <c r="M14" s="114">
        <v>0.1157</v>
      </c>
      <c r="N14" s="155">
        <f t="shared" si="2"/>
        <v>0.96153846153846145</v>
      </c>
      <c r="O14" s="155">
        <f t="shared" si="3"/>
        <v>1</v>
      </c>
      <c r="P14" s="114"/>
      <c r="Q14" s="114"/>
      <c r="R14" s="118">
        <f t="shared" si="4"/>
        <v>0</v>
      </c>
      <c r="S14" s="118">
        <f t="shared" si="5"/>
        <v>0.97176892800000014</v>
      </c>
      <c r="T14" s="90"/>
    </row>
    <row r="15" spans="1:22" ht="28.5" customHeight="1">
      <c r="A15" s="16">
        <v>8</v>
      </c>
      <c r="B15" s="113" t="s">
        <v>338</v>
      </c>
      <c r="C15" s="113" t="s">
        <v>348</v>
      </c>
      <c r="D15" s="113" t="s">
        <v>339</v>
      </c>
      <c r="E15" s="113" t="s">
        <v>317</v>
      </c>
      <c r="F15" s="113" t="s">
        <v>317</v>
      </c>
      <c r="G15" s="113" t="s">
        <v>337</v>
      </c>
      <c r="H15" s="113" t="s">
        <v>317</v>
      </c>
      <c r="I15" s="114">
        <v>104.42</v>
      </c>
      <c r="J15" s="122" t="s">
        <v>322</v>
      </c>
      <c r="K15" s="114">
        <v>0.28350000000000003</v>
      </c>
      <c r="L15" s="114">
        <v>0.27</v>
      </c>
      <c r="M15" s="114">
        <v>0.27</v>
      </c>
      <c r="N15" s="155">
        <f t="shared" si="2"/>
        <v>0.95238095238095233</v>
      </c>
      <c r="O15" s="155">
        <f t="shared" si="3"/>
        <v>1</v>
      </c>
      <c r="P15" s="114"/>
      <c r="Q15" s="114"/>
      <c r="R15" s="118">
        <f t="shared" si="4"/>
        <v>0</v>
      </c>
      <c r="S15" s="118">
        <f t="shared" si="5"/>
        <v>29.603070000000002</v>
      </c>
      <c r="T15" s="90"/>
    </row>
    <row r="16" spans="1:22" ht="28.5" customHeight="1">
      <c r="A16" s="16">
        <v>9</v>
      </c>
      <c r="B16" s="113" t="s">
        <v>340</v>
      </c>
      <c r="C16" s="113" t="s">
        <v>349</v>
      </c>
      <c r="D16" s="113" t="s">
        <v>341</v>
      </c>
      <c r="E16" s="113" t="s">
        <v>317</v>
      </c>
      <c r="F16" s="113" t="s">
        <v>317</v>
      </c>
      <c r="G16" s="113" t="s">
        <v>337</v>
      </c>
      <c r="H16" s="113" t="s">
        <v>317</v>
      </c>
      <c r="I16" s="114">
        <v>49.7</v>
      </c>
      <c r="J16" s="122" t="s">
        <v>322</v>
      </c>
      <c r="K16" s="114">
        <v>0.84000000000000008</v>
      </c>
      <c r="L16" s="114">
        <v>0.8</v>
      </c>
      <c r="M16" s="114">
        <v>0.8</v>
      </c>
      <c r="N16" s="155">
        <f t="shared" si="2"/>
        <v>0.95238095238095233</v>
      </c>
      <c r="O16" s="155">
        <f t="shared" si="3"/>
        <v>1</v>
      </c>
      <c r="P16" s="114"/>
      <c r="Q16" s="114"/>
      <c r="R16" s="118">
        <f t="shared" si="4"/>
        <v>0</v>
      </c>
      <c r="S16" s="118">
        <f t="shared" si="5"/>
        <v>41.748000000000005</v>
      </c>
      <c r="T16" s="90"/>
    </row>
    <row r="17" spans="1:20" ht="28.5" customHeight="1">
      <c r="A17" s="16">
        <v>10</v>
      </c>
      <c r="B17" s="113" t="s">
        <v>317</v>
      </c>
      <c r="C17" s="113" t="s">
        <v>351</v>
      </c>
      <c r="D17" s="113" t="s">
        <v>317</v>
      </c>
      <c r="E17" s="113" t="s">
        <v>317</v>
      </c>
      <c r="F17" s="113" t="s">
        <v>317</v>
      </c>
      <c r="G17" s="113" t="s">
        <v>317</v>
      </c>
      <c r="H17" s="113" t="s">
        <v>317</v>
      </c>
      <c r="I17" s="114">
        <v>17</v>
      </c>
      <c r="J17" s="122" t="s">
        <v>353</v>
      </c>
      <c r="K17" s="114">
        <v>4</v>
      </c>
      <c r="L17" s="114"/>
      <c r="M17" s="114">
        <v>0</v>
      </c>
      <c r="N17" s="155">
        <f t="shared" si="2"/>
        <v>0</v>
      </c>
      <c r="O17" s="155" t="str">
        <f t="shared" si="3"/>
        <v/>
      </c>
      <c r="P17" s="114"/>
      <c r="Q17" s="114"/>
      <c r="R17" s="118">
        <f t="shared" si="4"/>
        <v>0</v>
      </c>
      <c r="S17" s="118">
        <f t="shared" si="5"/>
        <v>68</v>
      </c>
      <c r="T17" s="90"/>
    </row>
    <row r="18" spans="1:20" ht="28.5" customHeight="1">
      <c r="A18" s="16">
        <v>11</v>
      </c>
      <c r="B18" s="113" t="s">
        <v>317</v>
      </c>
      <c r="C18" s="113" t="s">
        <v>352</v>
      </c>
      <c r="D18" s="113" t="s">
        <v>317</v>
      </c>
      <c r="E18" s="113" t="s">
        <v>317</v>
      </c>
      <c r="F18" s="113" t="s">
        <v>317</v>
      </c>
      <c r="G18" s="113" t="s">
        <v>317</v>
      </c>
      <c r="H18" s="113" t="s">
        <v>317</v>
      </c>
      <c r="I18" s="114">
        <v>0.08</v>
      </c>
      <c r="J18" s="122" t="s">
        <v>354</v>
      </c>
      <c r="K18" s="114">
        <v>590</v>
      </c>
      <c r="L18" s="114"/>
      <c r="M18" s="114">
        <v>0</v>
      </c>
      <c r="N18" s="155">
        <f t="shared" si="2"/>
        <v>0</v>
      </c>
      <c r="O18" s="155" t="str">
        <f t="shared" si="3"/>
        <v/>
      </c>
      <c r="P18" s="114"/>
      <c r="Q18" s="114"/>
      <c r="R18" s="118">
        <f t="shared" si="4"/>
        <v>0</v>
      </c>
      <c r="S18" s="118">
        <f t="shared" si="5"/>
        <v>47.2</v>
      </c>
      <c r="T18" s="90"/>
    </row>
    <row r="19" spans="1:20" ht="28.5" customHeight="1">
      <c r="A19" s="16">
        <v>12</v>
      </c>
      <c r="B19" s="113"/>
      <c r="C19" s="113"/>
      <c r="D19" s="79"/>
      <c r="E19" s="113"/>
      <c r="F19" s="113"/>
      <c r="G19" s="113"/>
      <c r="H19" s="115"/>
      <c r="I19" s="114"/>
      <c r="J19" s="122"/>
      <c r="K19" s="114"/>
      <c r="L19" s="114"/>
      <c r="M19" s="114"/>
      <c r="N19" s="155" t="str">
        <f t="shared" si="2"/>
        <v/>
      </c>
      <c r="O19" s="155" t="str">
        <f t="shared" si="3"/>
        <v/>
      </c>
      <c r="P19" s="114"/>
      <c r="Q19" s="114"/>
      <c r="R19" s="118">
        <f t="shared" si="4"/>
        <v>0</v>
      </c>
      <c r="S19" s="118">
        <f t="shared" si="5"/>
        <v>0</v>
      </c>
      <c r="T19" s="90"/>
    </row>
    <row r="20" spans="1:20" ht="28.5" customHeight="1">
      <c r="A20" s="16">
        <v>13</v>
      </c>
      <c r="B20" s="113"/>
      <c r="C20" s="113"/>
      <c r="D20" s="79"/>
      <c r="E20" s="113"/>
      <c r="F20" s="113"/>
      <c r="G20" s="113"/>
      <c r="H20" s="115"/>
      <c r="I20" s="114"/>
      <c r="J20" s="122"/>
      <c r="K20" s="114"/>
      <c r="L20" s="114"/>
      <c r="M20" s="114"/>
      <c r="N20" s="155" t="str">
        <f t="shared" si="2"/>
        <v/>
      </c>
      <c r="O20" s="155" t="str">
        <f t="shared" si="3"/>
        <v/>
      </c>
      <c r="P20" s="114"/>
      <c r="Q20" s="114"/>
      <c r="R20" s="118">
        <f t="shared" si="4"/>
        <v>0</v>
      </c>
      <c r="S20" s="118">
        <f t="shared" si="5"/>
        <v>0</v>
      </c>
      <c r="T20" s="90"/>
    </row>
    <row r="21" spans="1:20" ht="28.5" customHeight="1">
      <c r="A21" s="16">
        <v>14</v>
      </c>
      <c r="B21" s="113"/>
      <c r="C21" s="113"/>
      <c r="D21" s="79"/>
      <c r="E21" s="113"/>
      <c r="F21" s="113"/>
      <c r="G21" s="113"/>
      <c r="H21" s="115"/>
      <c r="I21" s="114"/>
      <c r="J21" s="122"/>
      <c r="K21" s="114"/>
      <c r="L21" s="114"/>
      <c r="M21" s="114"/>
      <c r="N21" s="155" t="str">
        <f t="shared" si="2"/>
        <v/>
      </c>
      <c r="O21" s="155" t="str">
        <f t="shared" si="3"/>
        <v/>
      </c>
      <c r="P21" s="114"/>
      <c r="Q21" s="114"/>
      <c r="R21" s="118">
        <f t="shared" si="4"/>
        <v>0</v>
      </c>
      <c r="S21" s="118">
        <f t="shared" si="5"/>
        <v>0</v>
      </c>
      <c r="T21" s="90"/>
    </row>
    <row r="22" spans="1:20" ht="28.5" customHeight="1">
      <c r="A22" s="16">
        <v>15</v>
      </c>
      <c r="B22" s="113"/>
      <c r="C22" s="113"/>
      <c r="D22" s="79"/>
      <c r="E22" s="113"/>
      <c r="F22" s="113"/>
      <c r="G22" s="113"/>
      <c r="H22" s="115"/>
      <c r="I22" s="114"/>
      <c r="J22" s="122"/>
      <c r="K22" s="114"/>
      <c r="L22" s="114"/>
      <c r="M22" s="114"/>
      <c r="N22" s="155" t="str">
        <f t="shared" si="2"/>
        <v/>
      </c>
      <c r="O22" s="155" t="str">
        <f t="shared" si="3"/>
        <v/>
      </c>
      <c r="P22" s="114"/>
      <c r="Q22" s="114"/>
      <c r="R22" s="118">
        <f t="shared" si="4"/>
        <v>0</v>
      </c>
      <c r="S22" s="118">
        <f t="shared" si="5"/>
        <v>0</v>
      </c>
      <c r="T22" s="90"/>
    </row>
    <row r="23" spans="1:20" ht="28.5" customHeight="1">
      <c r="A23" s="16">
        <v>16</v>
      </c>
      <c r="B23" s="113"/>
      <c r="C23" s="113"/>
      <c r="D23" s="79"/>
      <c r="E23" s="113"/>
      <c r="F23" s="113"/>
      <c r="G23" s="113"/>
      <c r="H23" s="115"/>
      <c r="I23" s="114"/>
      <c r="J23" s="122"/>
      <c r="K23" s="114"/>
      <c r="L23" s="114"/>
      <c r="M23" s="114"/>
      <c r="N23" s="155" t="str">
        <f t="shared" si="2"/>
        <v/>
      </c>
      <c r="O23" s="155" t="str">
        <f t="shared" si="3"/>
        <v/>
      </c>
      <c r="P23" s="114"/>
      <c r="Q23" s="114"/>
      <c r="R23" s="118">
        <f t="shared" si="4"/>
        <v>0</v>
      </c>
      <c r="S23" s="118">
        <f t="shared" si="5"/>
        <v>0</v>
      </c>
      <c r="T23" s="90"/>
    </row>
    <row r="24" spans="1:20" ht="28.5" customHeight="1">
      <c r="A24" s="16">
        <v>17</v>
      </c>
      <c r="B24" s="113"/>
      <c r="C24" s="113"/>
      <c r="D24" s="79"/>
      <c r="E24" s="113"/>
      <c r="F24" s="113"/>
      <c r="G24" s="113"/>
      <c r="H24" s="115"/>
      <c r="I24" s="114"/>
      <c r="J24" s="122"/>
      <c r="K24" s="114"/>
      <c r="L24" s="114"/>
      <c r="M24" s="114"/>
      <c r="N24" s="155" t="str">
        <f t="shared" si="2"/>
        <v/>
      </c>
      <c r="O24" s="155" t="str">
        <f t="shared" si="3"/>
        <v/>
      </c>
      <c r="P24" s="114"/>
      <c r="Q24" s="114"/>
      <c r="R24" s="118">
        <f t="shared" si="4"/>
        <v>0</v>
      </c>
      <c r="S24" s="118">
        <f t="shared" si="5"/>
        <v>0</v>
      </c>
      <c r="T24" s="90"/>
    </row>
    <row r="25" spans="1:20" ht="28.5" customHeight="1">
      <c r="A25" s="16">
        <v>18</v>
      </c>
      <c r="B25" s="113"/>
      <c r="C25" s="113"/>
      <c r="D25" s="79"/>
      <c r="E25" s="113"/>
      <c r="F25" s="113"/>
      <c r="G25" s="113"/>
      <c r="H25" s="115"/>
      <c r="I25" s="114"/>
      <c r="J25" s="122"/>
      <c r="K25" s="114"/>
      <c r="L25" s="114"/>
      <c r="M25" s="114"/>
      <c r="N25" s="155" t="str">
        <f t="shared" si="2"/>
        <v/>
      </c>
      <c r="O25" s="155" t="str">
        <f t="shared" si="3"/>
        <v/>
      </c>
      <c r="P25" s="114"/>
      <c r="Q25" s="114"/>
      <c r="R25" s="118">
        <f t="shared" si="4"/>
        <v>0</v>
      </c>
      <c r="S25" s="118">
        <f t="shared" si="5"/>
        <v>0</v>
      </c>
      <c r="T25" s="90"/>
    </row>
    <row r="26" spans="1:20" ht="28.5" customHeight="1">
      <c r="A26" s="16">
        <v>19</v>
      </c>
      <c r="B26" s="113"/>
      <c r="C26" s="113"/>
      <c r="D26" s="79"/>
      <c r="E26" s="113"/>
      <c r="F26" s="113"/>
      <c r="G26" s="113"/>
      <c r="H26" s="115"/>
      <c r="I26" s="114"/>
      <c r="J26" s="122"/>
      <c r="K26" s="114"/>
      <c r="L26" s="114"/>
      <c r="M26" s="114"/>
      <c r="N26" s="155" t="str">
        <f t="shared" si="2"/>
        <v/>
      </c>
      <c r="O26" s="155" t="str">
        <f t="shared" si="3"/>
        <v/>
      </c>
      <c r="P26" s="114"/>
      <c r="Q26" s="114"/>
      <c r="R26" s="118">
        <f t="shared" si="4"/>
        <v>0</v>
      </c>
      <c r="S26" s="118">
        <f t="shared" si="5"/>
        <v>0</v>
      </c>
      <c r="T26" s="90"/>
    </row>
    <row r="27" spans="1:20" ht="28.5" customHeight="1">
      <c r="A27" s="16">
        <v>20</v>
      </c>
      <c r="B27" s="113"/>
      <c r="C27" s="113"/>
      <c r="D27" s="79"/>
      <c r="E27" s="113"/>
      <c r="F27" s="113"/>
      <c r="G27" s="113"/>
      <c r="H27" s="115"/>
      <c r="I27" s="114"/>
      <c r="J27" s="122"/>
      <c r="K27" s="114"/>
      <c r="L27" s="114"/>
      <c r="M27" s="114"/>
      <c r="N27" s="155" t="str">
        <f t="shared" si="2"/>
        <v/>
      </c>
      <c r="O27" s="155" t="str">
        <f t="shared" si="3"/>
        <v/>
      </c>
      <c r="P27" s="114"/>
      <c r="Q27" s="114"/>
      <c r="R27" s="118">
        <f t="shared" si="4"/>
        <v>0</v>
      </c>
      <c r="S27" s="118">
        <f t="shared" si="5"/>
        <v>0</v>
      </c>
      <c r="T27" s="90"/>
    </row>
    <row r="28" spans="1:20" ht="28.5" customHeight="1">
      <c r="A28" s="16">
        <v>21</v>
      </c>
      <c r="B28" s="113"/>
      <c r="C28" s="113"/>
      <c r="D28" s="79"/>
      <c r="E28" s="113"/>
      <c r="F28" s="113"/>
      <c r="G28" s="113"/>
      <c r="H28" s="115"/>
      <c r="I28" s="114"/>
      <c r="J28" s="122"/>
      <c r="K28" s="114"/>
      <c r="L28" s="114"/>
      <c r="M28" s="114"/>
      <c r="N28" s="155" t="str">
        <f t="shared" si="2"/>
        <v/>
      </c>
      <c r="O28" s="155" t="str">
        <f t="shared" si="3"/>
        <v/>
      </c>
      <c r="P28" s="114"/>
      <c r="Q28" s="114"/>
      <c r="R28" s="118">
        <f t="shared" si="4"/>
        <v>0</v>
      </c>
      <c r="S28" s="118">
        <f t="shared" si="5"/>
        <v>0</v>
      </c>
      <c r="T28" s="90"/>
    </row>
    <row r="29" spans="1:20" ht="28.5" customHeight="1">
      <c r="A29" s="16">
        <v>22</v>
      </c>
      <c r="B29" s="113"/>
      <c r="C29" s="113"/>
      <c r="D29" s="79"/>
      <c r="E29" s="113"/>
      <c r="F29" s="113"/>
      <c r="G29" s="113"/>
      <c r="H29" s="115"/>
      <c r="I29" s="114"/>
      <c r="J29" s="122"/>
      <c r="K29" s="114"/>
      <c r="L29" s="114"/>
      <c r="M29" s="114"/>
      <c r="N29" s="155" t="str">
        <f t="shared" si="2"/>
        <v/>
      </c>
      <c r="O29" s="155" t="str">
        <f t="shared" si="3"/>
        <v/>
      </c>
      <c r="P29" s="114"/>
      <c r="Q29" s="114"/>
      <c r="R29" s="118">
        <f t="shared" si="4"/>
        <v>0</v>
      </c>
      <c r="S29" s="118">
        <f t="shared" si="5"/>
        <v>0</v>
      </c>
      <c r="T29" s="90"/>
    </row>
    <row r="30" spans="1:20" ht="28.5" customHeight="1">
      <c r="A30" s="16">
        <v>23</v>
      </c>
      <c r="B30" s="113"/>
      <c r="C30" s="113"/>
      <c r="D30" s="79"/>
      <c r="E30" s="113"/>
      <c r="F30" s="113"/>
      <c r="G30" s="113"/>
      <c r="H30" s="115"/>
      <c r="I30" s="114"/>
      <c r="J30" s="122"/>
      <c r="K30" s="114"/>
      <c r="L30" s="114"/>
      <c r="M30" s="114"/>
      <c r="N30" s="155" t="str">
        <f t="shared" si="2"/>
        <v/>
      </c>
      <c r="O30" s="155" t="str">
        <f t="shared" si="3"/>
        <v/>
      </c>
      <c r="P30" s="114"/>
      <c r="Q30" s="114"/>
      <c r="R30" s="118">
        <f t="shared" si="4"/>
        <v>0</v>
      </c>
      <c r="S30" s="118">
        <f t="shared" si="5"/>
        <v>0</v>
      </c>
      <c r="T30" s="167"/>
    </row>
    <row r="31" spans="1:20" ht="28.5" customHeight="1">
      <c r="A31" s="16">
        <v>24</v>
      </c>
      <c r="B31" s="113"/>
      <c r="C31" s="113"/>
      <c r="D31" s="79"/>
      <c r="E31" s="113"/>
      <c r="F31" s="113"/>
      <c r="G31" s="113"/>
      <c r="H31" s="115"/>
      <c r="I31" s="114"/>
      <c r="J31" s="122"/>
      <c r="K31" s="114"/>
      <c r="L31" s="114"/>
      <c r="M31" s="114"/>
      <c r="N31" s="155" t="str">
        <f t="shared" si="2"/>
        <v/>
      </c>
      <c r="O31" s="155" t="str">
        <f t="shared" si="3"/>
        <v/>
      </c>
      <c r="P31" s="114"/>
      <c r="Q31" s="114"/>
      <c r="R31" s="118">
        <f t="shared" si="4"/>
        <v>0</v>
      </c>
      <c r="S31" s="118">
        <f t="shared" si="5"/>
        <v>0</v>
      </c>
      <c r="T31" s="167"/>
    </row>
    <row r="32" spans="1:20" ht="28.5" customHeight="1">
      <c r="A32" s="16">
        <v>25</v>
      </c>
      <c r="B32" s="113"/>
      <c r="C32" s="113"/>
      <c r="D32" s="79"/>
      <c r="E32" s="113"/>
      <c r="F32" s="113"/>
      <c r="G32" s="113"/>
      <c r="H32" s="115"/>
      <c r="I32" s="114"/>
      <c r="J32" s="122"/>
      <c r="K32" s="114"/>
      <c r="L32" s="114"/>
      <c r="M32" s="156"/>
      <c r="N32" s="155" t="str">
        <f t="shared" si="2"/>
        <v/>
      </c>
      <c r="O32" s="155" t="str">
        <f t="shared" si="3"/>
        <v/>
      </c>
      <c r="P32" s="114"/>
      <c r="Q32" s="114"/>
      <c r="R32" s="118">
        <f t="shared" si="4"/>
        <v>0</v>
      </c>
      <c r="S32" s="118">
        <f t="shared" si="5"/>
        <v>0</v>
      </c>
      <c r="T32" s="167"/>
    </row>
    <row r="33" spans="1:20" ht="28.5" customHeight="1">
      <c r="A33" s="16">
        <v>26</v>
      </c>
      <c r="B33" s="113"/>
      <c r="C33" s="113"/>
      <c r="D33" s="79"/>
      <c r="E33" s="113"/>
      <c r="F33" s="113"/>
      <c r="G33" s="113"/>
      <c r="H33" s="115"/>
      <c r="I33" s="114"/>
      <c r="J33" s="122"/>
      <c r="K33" s="114"/>
      <c r="L33" s="157"/>
      <c r="M33" s="156"/>
      <c r="N33" s="155" t="str">
        <f t="shared" si="2"/>
        <v/>
      </c>
      <c r="O33" s="155" t="str">
        <f t="shared" si="3"/>
        <v/>
      </c>
      <c r="P33" s="114"/>
      <c r="Q33" s="114"/>
      <c r="R33" s="118">
        <f t="shared" si="4"/>
        <v>0</v>
      </c>
      <c r="S33" s="118">
        <f t="shared" si="5"/>
        <v>0</v>
      </c>
      <c r="T33" s="167"/>
    </row>
    <row r="34" spans="1:20" ht="28.5" customHeight="1">
      <c r="A34" s="16">
        <v>27</v>
      </c>
      <c r="B34" s="113"/>
      <c r="C34" s="113"/>
      <c r="D34" s="79"/>
      <c r="E34" s="113"/>
      <c r="F34" s="113"/>
      <c r="G34" s="113"/>
      <c r="H34" s="115"/>
      <c r="I34" s="114"/>
      <c r="J34" s="122"/>
      <c r="K34" s="114"/>
      <c r="L34" s="158"/>
      <c r="M34" s="156"/>
      <c r="N34" s="155" t="str">
        <f t="shared" si="2"/>
        <v/>
      </c>
      <c r="O34" s="155" t="str">
        <f t="shared" si="3"/>
        <v/>
      </c>
      <c r="P34" s="114"/>
      <c r="Q34" s="114"/>
      <c r="R34" s="118">
        <f t="shared" si="4"/>
        <v>0</v>
      </c>
      <c r="S34" s="118">
        <f t="shared" si="5"/>
        <v>0</v>
      </c>
      <c r="T34" s="167"/>
    </row>
    <row r="35" spans="1:20" ht="28.5" customHeight="1">
      <c r="A35" s="16">
        <v>28</v>
      </c>
      <c r="B35" s="113"/>
      <c r="C35" s="113"/>
      <c r="D35" s="79"/>
      <c r="E35" s="113"/>
      <c r="F35" s="113"/>
      <c r="G35" s="113"/>
      <c r="H35" s="115"/>
      <c r="I35" s="114"/>
      <c r="J35" s="122"/>
      <c r="K35" s="114"/>
      <c r="L35" s="159"/>
      <c r="M35" s="156"/>
      <c r="N35" s="155" t="str">
        <f t="shared" si="2"/>
        <v/>
      </c>
      <c r="O35" s="155" t="str">
        <f t="shared" si="3"/>
        <v/>
      </c>
      <c r="P35" s="114"/>
      <c r="Q35" s="114"/>
      <c r="R35" s="118">
        <f t="shared" si="4"/>
        <v>0</v>
      </c>
      <c r="S35" s="118">
        <f t="shared" si="5"/>
        <v>0</v>
      </c>
      <c r="T35" s="167"/>
    </row>
    <row r="36" spans="1:20" ht="28.5" customHeight="1">
      <c r="A36" s="16">
        <v>29</v>
      </c>
      <c r="B36" s="113"/>
      <c r="C36" s="113"/>
      <c r="D36" s="79"/>
      <c r="E36" s="113"/>
      <c r="F36" s="113"/>
      <c r="G36" s="113"/>
      <c r="H36" s="115"/>
      <c r="I36" s="114"/>
      <c r="J36" s="122"/>
      <c r="K36" s="114"/>
      <c r="L36" s="114"/>
      <c r="M36" s="156"/>
      <c r="N36" s="155" t="str">
        <f t="shared" si="2"/>
        <v/>
      </c>
      <c r="O36" s="155" t="str">
        <f t="shared" si="3"/>
        <v/>
      </c>
      <c r="P36" s="114"/>
      <c r="Q36" s="114"/>
      <c r="R36" s="118">
        <f t="shared" si="4"/>
        <v>0</v>
      </c>
      <c r="S36" s="118">
        <f t="shared" si="5"/>
        <v>0</v>
      </c>
      <c r="T36" s="167"/>
    </row>
    <row r="37" spans="1:20" ht="28.5" customHeight="1">
      <c r="A37" s="16">
        <v>30</v>
      </c>
      <c r="B37" s="113"/>
      <c r="C37" s="113"/>
      <c r="D37" s="79"/>
      <c r="E37" s="113"/>
      <c r="F37" s="113"/>
      <c r="G37" s="113"/>
      <c r="H37" s="115"/>
      <c r="I37" s="114"/>
      <c r="J37" s="122"/>
      <c r="K37" s="114"/>
      <c r="L37" s="114"/>
      <c r="M37" s="156"/>
      <c r="N37" s="155" t="str">
        <f t="shared" si="2"/>
        <v/>
      </c>
      <c r="O37" s="155" t="str">
        <f t="shared" si="3"/>
        <v/>
      </c>
      <c r="P37" s="114"/>
      <c r="Q37" s="114"/>
      <c r="R37" s="118">
        <f t="shared" si="4"/>
        <v>0</v>
      </c>
      <c r="S37" s="118">
        <f t="shared" si="5"/>
        <v>0</v>
      </c>
      <c r="T37" s="167"/>
    </row>
    <row r="38" spans="1:20" ht="20.100000000000001" customHeight="1">
      <c r="A38" s="143" t="s">
        <v>138</v>
      </c>
      <c r="B38" s="144" t="s">
        <v>139</v>
      </c>
      <c r="C38" s="144" t="s">
        <v>139</v>
      </c>
      <c r="D38" s="145" t="s">
        <v>139</v>
      </c>
      <c r="E38" s="145" t="s">
        <v>139</v>
      </c>
      <c r="F38" s="145" t="s">
        <v>139</v>
      </c>
      <c r="G38" s="145" t="s">
        <v>139</v>
      </c>
      <c r="H38" s="146" t="s">
        <v>139</v>
      </c>
      <c r="I38" s="160" t="s">
        <v>139</v>
      </c>
      <c r="J38" s="161" t="s">
        <v>139</v>
      </c>
      <c r="K38" s="97">
        <f>SUM(K8:K37)</f>
        <v>599.08247600000004</v>
      </c>
      <c r="L38" s="97" t="s">
        <v>139</v>
      </c>
      <c r="M38" s="97">
        <f>SUM(M8:M37)</f>
        <v>4.3886000000000003</v>
      </c>
      <c r="N38" s="97" t="s">
        <v>139</v>
      </c>
      <c r="O38" s="162" t="s">
        <v>139</v>
      </c>
      <c r="P38" s="160" t="s">
        <v>139</v>
      </c>
      <c r="Q38" s="160" t="s">
        <v>139</v>
      </c>
      <c r="R38" s="97">
        <f>SUM(R8:R37)</f>
        <v>0</v>
      </c>
      <c r="S38" s="97">
        <f>SUM(S8:S37)</f>
        <v>288.42497617599997</v>
      </c>
      <c r="T38" s="92" t="s">
        <v>139</v>
      </c>
    </row>
    <row r="39" spans="1:20" ht="72" customHeight="1">
      <c r="A39" s="229" t="s">
        <v>140</v>
      </c>
      <c r="B39" s="230"/>
      <c r="C39" s="230"/>
      <c r="D39" s="230"/>
      <c r="E39" s="230"/>
      <c r="F39" s="230"/>
      <c r="G39" s="230"/>
      <c r="H39" s="230"/>
      <c r="I39" s="231"/>
      <c r="J39" s="230"/>
      <c r="K39" s="231"/>
      <c r="L39" s="231"/>
      <c r="M39" s="231"/>
      <c r="N39" s="230"/>
      <c r="O39" s="230"/>
      <c r="P39" s="231"/>
      <c r="Q39" s="231"/>
      <c r="R39" s="231"/>
      <c r="S39" s="231"/>
      <c r="T39" s="230"/>
    </row>
    <row r="40" spans="1:20" ht="15" customHeight="1">
      <c r="A40" s="147"/>
      <c r="B40" s="147"/>
      <c r="C40" s="147"/>
      <c r="D40" s="234" t="s">
        <v>141</v>
      </c>
      <c r="E40" s="234"/>
      <c r="F40" s="234"/>
      <c r="G40" s="148"/>
      <c r="H40" s="149"/>
      <c r="I40" s="163"/>
      <c r="J40" s="147"/>
      <c r="K40" s="163"/>
      <c r="L40" s="163"/>
      <c r="M40" s="164"/>
      <c r="N40" s="149"/>
      <c r="O40" s="149"/>
      <c r="P40" s="164"/>
      <c r="Q40" s="164"/>
      <c r="R40" s="164"/>
      <c r="S40" s="164"/>
      <c r="T40" s="149"/>
    </row>
    <row r="41" spans="1:20" ht="408" customHeight="1">
      <c r="A41" s="235" t="s">
        <v>313</v>
      </c>
      <c r="B41" s="236"/>
      <c r="C41" s="236"/>
      <c r="D41" s="236"/>
      <c r="E41" s="236"/>
      <c r="F41" s="236"/>
      <c r="G41" s="236"/>
      <c r="H41" s="236"/>
      <c r="I41" s="228"/>
      <c r="J41" s="236"/>
      <c r="K41" s="228"/>
      <c r="L41" s="228"/>
      <c r="M41" s="228"/>
      <c r="N41" s="236"/>
      <c r="O41" s="236"/>
      <c r="P41" s="228"/>
      <c r="Q41" s="228"/>
      <c r="R41" s="228"/>
      <c r="S41" s="228"/>
      <c r="T41" s="236"/>
    </row>
  </sheetData>
  <sheetProtection password="CE0A" sheet="1"/>
  <mergeCells count="11">
    <mergeCell ref="U2:U6"/>
    <mergeCell ref="D40:F40"/>
    <mergeCell ref="A41:T41"/>
    <mergeCell ref="A2:A3"/>
    <mergeCell ref="S2:S3"/>
    <mergeCell ref="T2:T3"/>
    <mergeCell ref="A1:T1"/>
    <mergeCell ref="B2:J2"/>
    <mergeCell ref="K2:O2"/>
    <mergeCell ref="P2:R2"/>
    <mergeCell ref="A39:T39"/>
  </mergeCells>
  <phoneticPr fontId="58" type="noConversion"/>
  <hyperlinks>
    <hyperlink ref="U2:U6" location="原辅材料明细!A24" display="原辅材料发票黏贴处在本页最下方，为减少因价格标准不一致导致的核减，请务必在填写此表时予以提供。"/>
    <hyperlink ref="U2:U7" location="原辅材料明细!A41" display="原辅材料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38 M3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1"/>
  <sheetViews>
    <sheetView showGridLines="0" showZeros="0" topLeftCell="A28" workbookViewId="0">
      <selection activeCell="D11" sqref="D11"/>
    </sheetView>
  </sheetViews>
  <sheetFormatPr defaultColWidth="9" defaultRowHeight="13.5"/>
  <cols>
    <col min="1" max="1" width="5.875" style="105" customWidth="1"/>
    <col min="2" max="2" width="18.875" style="105" customWidth="1"/>
    <col min="3" max="3" width="21.875" style="105" customWidth="1"/>
    <col min="4" max="4" width="25.5" style="105" customWidth="1"/>
    <col min="5" max="5" width="10" style="105" customWidth="1"/>
    <col min="6" max="6" width="10.125" style="105" customWidth="1"/>
    <col min="7" max="7" width="10.375" style="105" customWidth="1"/>
    <col min="8" max="8" width="10.75" style="105" customWidth="1"/>
    <col min="9" max="12" width="15.625" style="105" customWidth="1"/>
    <col min="13" max="13" width="10.625" style="105" customWidth="1"/>
    <col min="14" max="14" width="9.625" style="104" customWidth="1"/>
    <col min="15" max="15" width="29" style="105" customWidth="1"/>
    <col min="16" max="16384" width="9" style="105"/>
  </cols>
  <sheetData>
    <row r="1" spans="1:17" ht="24.95" customHeight="1">
      <c r="A1" s="220" t="s">
        <v>142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7" s="103" customFormat="1" ht="19.5">
      <c r="A2" s="239" t="s">
        <v>143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2" t="s">
        <v>144</v>
      </c>
      <c r="P2" s="124"/>
      <c r="Q2" s="124"/>
    </row>
    <row r="3" spans="1:17" ht="18.75">
      <c r="A3" s="244" t="s">
        <v>1</v>
      </c>
      <c r="B3" s="240" t="s">
        <v>145</v>
      </c>
      <c r="C3" s="241"/>
      <c r="D3" s="242"/>
      <c r="E3" s="227" t="s">
        <v>146</v>
      </c>
      <c r="F3" s="245" t="s">
        <v>147</v>
      </c>
      <c r="G3" s="227" t="s">
        <v>148</v>
      </c>
      <c r="H3" s="227" t="s">
        <v>111</v>
      </c>
      <c r="I3" s="222" t="s">
        <v>149</v>
      </c>
      <c r="J3" s="223"/>
      <c r="K3" s="223"/>
      <c r="L3" s="225"/>
      <c r="M3" s="227" t="s">
        <v>150</v>
      </c>
      <c r="N3" s="245" t="s">
        <v>103</v>
      </c>
      <c r="O3" s="232"/>
      <c r="P3" s="124"/>
      <c r="Q3" s="124"/>
    </row>
    <row r="4" spans="1:17" ht="18.75">
      <c r="A4" s="244"/>
      <c r="B4" s="106" t="s">
        <v>151</v>
      </c>
      <c r="C4" s="107" t="s">
        <v>152</v>
      </c>
      <c r="D4" s="107" t="s">
        <v>153</v>
      </c>
      <c r="E4" s="227"/>
      <c r="F4" s="246"/>
      <c r="G4" s="227"/>
      <c r="H4" s="227"/>
      <c r="I4" s="117" t="s">
        <v>107</v>
      </c>
      <c r="J4" s="125" t="s">
        <v>154</v>
      </c>
      <c r="K4" s="117" t="s">
        <v>155</v>
      </c>
      <c r="L4" s="117" t="s">
        <v>156</v>
      </c>
      <c r="M4" s="227"/>
      <c r="N4" s="246"/>
      <c r="O4" s="233"/>
      <c r="P4" s="124"/>
      <c r="Q4" s="124"/>
    </row>
    <row r="5" spans="1:17" s="104" customFormat="1" ht="24" customHeight="1">
      <c r="A5" s="108" t="s">
        <v>122</v>
      </c>
      <c r="B5" s="109" t="s">
        <v>123</v>
      </c>
      <c r="C5" s="110" t="s">
        <v>123</v>
      </c>
      <c r="D5" s="110" t="s">
        <v>127</v>
      </c>
      <c r="E5" s="110">
        <v>1</v>
      </c>
      <c r="F5" s="110" t="s">
        <v>157</v>
      </c>
      <c r="G5" s="111">
        <v>200.77</v>
      </c>
      <c r="H5" s="112">
        <v>43983</v>
      </c>
      <c r="I5" s="126" t="s">
        <v>158</v>
      </c>
      <c r="J5" s="126" t="s">
        <v>159</v>
      </c>
      <c r="K5" s="127">
        <v>34.9</v>
      </c>
      <c r="L5" s="127">
        <v>32</v>
      </c>
      <c r="M5" s="111">
        <f>E5*G5</f>
        <v>200.77</v>
      </c>
      <c r="N5" s="128"/>
      <c r="O5" s="233"/>
      <c r="P5" s="124"/>
      <c r="Q5" s="124"/>
    </row>
    <row r="6" spans="1:17" ht="28.5" customHeight="1">
      <c r="A6" s="16">
        <v>1</v>
      </c>
      <c r="B6" s="113" t="s">
        <v>489</v>
      </c>
      <c r="C6" s="113" t="s">
        <v>320</v>
      </c>
      <c r="D6" s="79" t="s">
        <v>321</v>
      </c>
      <c r="E6" s="113">
        <v>1</v>
      </c>
      <c r="F6" s="113" t="s">
        <v>322</v>
      </c>
      <c r="G6" s="114">
        <v>75.5</v>
      </c>
      <c r="H6" s="115" t="s">
        <v>317</v>
      </c>
      <c r="I6" s="115" t="s">
        <v>317</v>
      </c>
      <c r="J6" s="115" t="s">
        <v>317</v>
      </c>
      <c r="K6" s="115" t="s">
        <v>317</v>
      </c>
      <c r="L6" s="88">
        <v>5.8</v>
      </c>
      <c r="M6" s="118">
        <f>E6*G6</f>
        <v>75.5</v>
      </c>
      <c r="N6" s="129"/>
      <c r="O6" s="233"/>
      <c r="P6" s="124"/>
      <c r="Q6" s="124"/>
    </row>
    <row r="7" spans="1:17" ht="28.5" customHeight="1">
      <c r="A7" s="16">
        <v>2</v>
      </c>
      <c r="B7" s="79" t="s">
        <v>323</v>
      </c>
      <c r="C7" s="113" t="s">
        <v>325</v>
      </c>
      <c r="D7" s="113" t="s">
        <v>327</v>
      </c>
      <c r="E7" s="113">
        <v>1</v>
      </c>
      <c r="F7" s="113" t="s">
        <v>322</v>
      </c>
      <c r="G7" s="114">
        <v>41.3</v>
      </c>
      <c r="H7" s="115" t="s">
        <v>317</v>
      </c>
      <c r="I7" s="115" t="s">
        <v>317</v>
      </c>
      <c r="J7" s="115" t="s">
        <v>317</v>
      </c>
      <c r="K7" s="115" t="s">
        <v>317</v>
      </c>
      <c r="L7" s="115" t="s">
        <v>317</v>
      </c>
      <c r="M7" s="118">
        <f t="shared" ref="M7:M38" si="0">E7*G7</f>
        <v>41.3</v>
      </c>
      <c r="N7" s="129"/>
      <c r="O7" s="131"/>
      <c r="P7" s="124"/>
      <c r="Q7" s="124"/>
    </row>
    <row r="8" spans="1:17" ht="28.5" customHeight="1">
      <c r="A8" s="16">
        <v>3</v>
      </c>
      <c r="B8" s="79" t="s">
        <v>324</v>
      </c>
      <c r="C8" s="113" t="s">
        <v>326</v>
      </c>
      <c r="D8" s="113" t="s">
        <v>327</v>
      </c>
      <c r="E8" s="113">
        <v>1</v>
      </c>
      <c r="F8" s="113" t="s">
        <v>322</v>
      </c>
      <c r="G8" s="114">
        <v>19.93</v>
      </c>
      <c r="H8" s="115" t="s">
        <v>317</v>
      </c>
      <c r="I8" s="115" t="s">
        <v>317</v>
      </c>
      <c r="J8" s="115" t="s">
        <v>317</v>
      </c>
      <c r="K8" s="115" t="s">
        <v>317</v>
      </c>
      <c r="L8" s="115" t="s">
        <v>317</v>
      </c>
      <c r="M8" s="118">
        <f t="shared" si="0"/>
        <v>19.93</v>
      </c>
      <c r="N8" s="129"/>
    </row>
    <row r="9" spans="1:17" ht="28.5" customHeight="1">
      <c r="A9" s="16">
        <v>4</v>
      </c>
      <c r="B9" s="79" t="s">
        <v>545</v>
      </c>
      <c r="C9" s="113" t="s">
        <v>546</v>
      </c>
      <c r="D9" s="113" t="s">
        <v>330</v>
      </c>
      <c r="E9" s="113">
        <v>1</v>
      </c>
      <c r="F9" s="113" t="s">
        <v>322</v>
      </c>
      <c r="G9" s="114">
        <v>99.5</v>
      </c>
      <c r="H9" s="115" t="s">
        <v>317</v>
      </c>
      <c r="I9" s="115" t="s">
        <v>317</v>
      </c>
      <c r="J9" s="115" t="s">
        <v>317</v>
      </c>
      <c r="K9" s="115" t="s">
        <v>317</v>
      </c>
      <c r="L9" s="115" t="s">
        <v>317</v>
      </c>
      <c r="M9" s="118">
        <f t="shared" si="0"/>
        <v>99.5</v>
      </c>
      <c r="N9" s="129" t="s">
        <v>331</v>
      </c>
    </row>
    <row r="10" spans="1:17" ht="28.5" customHeight="1">
      <c r="A10" s="16">
        <v>5</v>
      </c>
      <c r="B10" s="79" t="s">
        <v>332</v>
      </c>
      <c r="C10" s="113" t="s">
        <v>333</v>
      </c>
      <c r="D10" s="113" t="s">
        <v>543</v>
      </c>
      <c r="E10" s="113">
        <v>1</v>
      </c>
      <c r="F10" s="113" t="s">
        <v>322</v>
      </c>
      <c r="G10" s="114">
        <v>33.5</v>
      </c>
      <c r="H10" s="115" t="s">
        <v>317</v>
      </c>
      <c r="I10" s="115" t="s">
        <v>317</v>
      </c>
      <c r="J10" s="115" t="s">
        <v>317</v>
      </c>
      <c r="K10" s="115" t="s">
        <v>317</v>
      </c>
      <c r="L10" s="115" t="s">
        <v>317</v>
      </c>
      <c r="M10" s="118">
        <f t="shared" si="0"/>
        <v>33.5</v>
      </c>
      <c r="N10" s="129" t="s">
        <v>331</v>
      </c>
    </row>
    <row r="11" spans="1:17" ht="28.5" customHeight="1">
      <c r="A11" s="16">
        <v>6</v>
      </c>
      <c r="B11" s="79" t="s">
        <v>520</v>
      </c>
      <c r="C11" s="113" t="s">
        <v>437</v>
      </c>
      <c r="D11" s="113" t="s">
        <v>317</v>
      </c>
      <c r="E11" s="113">
        <v>1</v>
      </c>
      <c r="F11" s="113" t="s">
        <v>322</v>
      </c>
      <c r="G11" s="114">
        <v>457</v>
      </c>
      <c r="H11" s="115" t="s">
        <v>317</v>
      </c>
      <c r="I11" s="115" t="s">
        <v>317</v>
      </c>
      <c r="J11" s="115" t="s">
        <v>317</v>
      </c>
      <c r="K11" s="115" t="s">
        <v>317</v>
      </c>
      <c r="L11" s="115" t="s">
        <v>317</v>
      </c>
      <c r="M11" s="118">
        <f t="shared" si="0"/>
        <v>457</v>
      </c>
      <c r="N11" s="129"/>
    </row>
    <row r="12" spans="1:17" ht="28.5" customHeight="1">
      <c r="A12" s="16">
        <v>7</v>
      </c>
      <c r="B12" s="113" t="s">
        <v>317</v>
      </c>
      <c r="C12" s="113" t="s">
        <v>539</v>
      </c>
      <c r="D12" s="113" t="s">
        <v>317</v>
      </c>
      <c r="E12" s="113">
        <v>1</v>
      </c>
      <c r="F12" s="113" t="s">
        <v>322</v>
      </c>
      <c r="G12" s="114">
        <v>110</v>
      </c>
      <c r="H12" s="115" t="s">
        <v>317</v>
      </c>
      <c r="I12" s="115" t="s">
        <v>317</v>
      </c>
      <c r="J12" s="115" t="s">
        <v>317</v>
      </c>
      <c r="K12" s="115" t="s">
        <v>317</v>
      </c>
      <c r="L12" s="115" t="s">
        <v>317</v>
      </c>
      <c r="M12" s="118">
        <f t="shared" si="0"/>
        <v>110</v>
      </c>
      <c r="N12" s="129"/>
    </row>
    <row r="13" spans="1:17" ht="28.5" customHeight="1">
      <c r="A13" s="16">
        <v>8</v>
      </c>
      <c r="B13" s="113" t="s">
        <v>317</v>
      </c>
      <c r="C13" s="113" t="s">
        <v>544</v>
      </c>
      <c r="D13" s="113" t="s">
        <v>317</v>
      </c>
      <c r="E13" s="113">
        <v>1</v>
      </c>
      <c r="F13" s="113" t="s">
        <v>322</v>
      </c>
      <c r="G13" s="114">
        <v>174.5</v>
      </c>
      <c r="H13" s="115" t="s">
        <v>317</v>
      </c>
      <c r="I13" s="115" t="s">
        <v>317</v>
      </c>
      <c r="J13" s="115" t="s">
        <v>317</v>
      </c>
      <c r="K13" s="115" t="s">
        <v>317</v>
      </c>
      <c r="L13" s="115" t="s">
        <v>317</v>
      </c>
      <c r="M13" s="118">
        <f t="shared" si="0"/>
        <v>174.5</v>
      </c>
      <c r="N13" s="129"/>
    </row>
    <row r="14" spans="1:17" ht="28.5" customHeight="1">
      <c r="A14" s="16">
        <v>9</v>
      </c>
      <c r="B14" s="79" t="s">
        <v>525</v>
      </c>
      <c r="C14" s="113" t="s">
        <v>526</v>
      </c>
      <c r="D14" s="113" t="s">
        <v>317</v>
      </c>
      <c r="E14" s="113">
        <v>1</v>
      </c>
      <c r="F14" s="113" t="s">
        <v>322</v>
      </c>
      <c r="G14" s="114">
        <v>30.5</v>
      </c>
      <c r="H14" s="115" t="s">
        <v>317</v>
      </c>
      <c r="I14" s="115" t="s">
        <v>317</v>
      </c>
      <c r="J14" s="115" t="s">
        <v>317</v>
      </c>
      <c r="K14" s="115" t="s">
        <v>317</v>
      </c>
      <c r="L14" s="115" t="s">
        <v>317</v>
      </c>
      <c r="M14" s="118">
        <f t="shared" si="0"/>
        <v>30.5</v>
      </c>
      <c r="N14" s="129"/>
    </row>
    <row r="15" spans="1:17" ht="28.5" customHeight="1">
      <c r="A15" s="16">
        <v>10</v>
      </c>
      <c r="B15" s="79" t="s">
        <v>528</v>
      </c>
      <c r="C15" s="113" t="s">
        <v>529</v>
      </c>
      <c r="D15" s="113" t="s">
        <v>317</v>
      </c>
      <c r="E15" s="113">
        <v>1</v>
      </c>
      <c r="F15" s="113" t="s">
        <v>322</v>
      </c>
      <c r="G15" s="114">
        <v>80.2</v>
      </c>
      <c r="H15" s="115" t="s">
        <v>317</v>
      </c>
      <c r="I15" s="115" t="s">
        <v>317</v>
      </c>
      <c r="J15" s="115" t="s">
        <v>317</v>
      </c>
      <c r="K15" s="115" t="s">
        <v>317</v>
      </c>
      <c r="L15" s="115" t="s">
        <v>317</v>
      </c>
      <c r="M15" s="118">
        <f t="shared" si="0"/>
        <v>80.2</v>
      </c>
      <c r="N15" s="129"/>
    </row>
    <row r="16" spans="1:17" ht="28.5" customHeight="1">
      <c r="A16" s="16">
        <v>11</v>
      </c>
      <c r="B16" s="79" t="s">
        <v>490</v>
      </c>
      <c r="C16" s="113" t="s">
        <v>491</v>
      </c>
      <c r="D16" s="113" t="s">
        <v>317</v>
      </c>
      <c r="E16" s="113">
        <v>1</v>
      </c>
      <c r="F16" s="113" t="s">
        <v>322</v>
      </c>
      <c r="G16" s="114">
        <v>64</v>
      </c>
      <c r="H16" s="115" t="s">
        <v>317</v>
      </c>
      <c r="I16" s="115" t="s">
        <v>317</v>
      </c>
      <c r="J16" s="115" t="s">
        <v>317</v>
      </c>
      <c r="K16" s="115" t="s">
        <v>317</v>
      </c>
      <c r="L16" s="115" t="s">
        <v>317</v>
      </c>
      <c r="M16" s="118">
        <f t="shared" si="0"/>
        <v>64</v>
      </c>
      <c r="N16" s="129"/>
    </row>
    <row r="17" spans="1:14" ht="28.5" customHeight="1">
      <c r="A17" s="16">
        <v>12</v>
      </c>
      <c r="B17" s="79" t="s">
        <v>492</v>
      </c>
      <c r="C17" s="113" t="s">
        <v>493</v>
      </c>
      <c r="D17" s="113" t="s">
        <v>317</v>
      </c>
      <c r="E17" s="113">
        <v>1</v>
      </c>
      <c r="F17" s="113" t="s">
        <v>322</v>
      </c>
      <c r="G17" s="114">
        <v>14.638233470712814</v>
      </c>
      <c r="H17" s="115" t="s">
        <v>317</v>
      </c>
      <c r="I17" s="115" t="s">
        <v>317</v>
      </c>
      <c r="J17" s="115" t="s">
        <v>317</v>
      </c>
      <c r="K17" s="115" t="s">
        <v>317</v>
      </c>
      <c r="L17" s="115" t="s">
        <v>317</v>
      </c>
      <c r="M17" s="118">
        <f t="shared" si="0"/>
        <v>14.638233470712814</v>
      </c>
      <c r="N17" s="129"/>
    </row>
    <row r="18" spans="1:14" ht="28.5" customHeight="1">
      <c r="A18" s="16">
        <v>13</v>
      </c>
      <c r="B18" s="79" t="s">
        <v>494</v>
      </c>
      <c r="C18" s="113" t="s">
        <v>495</v>
      </c>
      <c r="D18" s="113" t="s">
        <v>317</v>
      </c>
      <c r="E18" s="113">
        <v>1</v>
      </c>
      <c r="F18" s="113" t="s">
        <v>322</v>
      </c>
      <c r="G18" s="114">
        <v>17.166489063902258</v>
      </c>
      <c r="H18" s="115" t="s">
        <v>317</v>
      </c>
      <c r="I18" s="115" t="s">
        <v>317</v>
      </c>
      <c r="J18" s="115" t="s">
        <v>317</v>
      </c>
      <c r="K18" s="115" t="s">
        <v>317</v>
      </c>
      <c r="L18" s="115" t="s">
        <v>317</v>
      </c>
      <c r="M18" s="118">
        <f t="shared" si="0"/>
        <v>17.166489063902258</v>
      </c>
      <c r="N18" s="129"/>
    </row>
    <row r="19" spans="1:14" ht="28.5" customHeight="1">
      <c r="A19" s="16">
        <v>14</v>
      </c>
      <c r="B19" s="79" t="s">
        <v>496</v>
      </c>
      <c r="C19" s="113" t="s">
        <v>497</v>
      </c>
      <c r="D19" s="113" t="s">
        <v>317</v>
      </c>
      <c r="E19" s="113">
        <v>1</v>
      </c>
      <c r="F19" s="113" t="s">
        <v>322</v>
      </c>
      <c r="G19" s="114">
        <v>10.039739601940704</v>
      </c>
      <c r="H19" s="115" t="s">
        <v>317</v>
      </c>
      <c r="I19" s="115" t="s">
        <v>317</v>
      </c>
      <c r="J19" s="115" t="s">
        <v>317</v>
      </c>
      <c r="K19" s="115" t="s">
        <v>317</v>
      </c>
      <c r="L19" s="115" t="s">
        <v>317</v>
      </c>
      <c r="M19" s="118">
        <f t="shared" si="0"/>
        <v>10.039739601940704</v>
      </c>
      <c r="N19" s="129"/>
    </row>
    <row r="20" spans="1:14" ht="28.5" customHeight="1">
      <c r="A20" s="16">
        <v>15</v>
      </c>
      <c r="B20" s="79" t="s">
        <v>498</v>
      </c>
      <c r="C20" s="113" t="s">
        <v>499</v>
      </c>
      <c r="D20" s="113" t="s">
        <v>317</v>
      </c>
      <c r="E20" s="113">
        <v>1</v>
      </c>
      <c r="F20" s="113" t="s">
        <v>322</v>
      </c>
      <c r="G20" s="114">
        <v>199.93628437869188</v>
      </c>
      <c r="H20" s="115" t="s">
        <v>317</v>
      </c>
      <c r="I20" s="115" t="s">
        <v>317</v>
      </c>
      <c r="J20" s="115" t="s">
        <v>317</v>
      </c>
      <c r="K20" s="115" t="s">
        <v>317</v>
      </c>
      <c r="L20" s="115" t="s">
        <v>317</v>
      </c>
      <c r="M20" s="118">
        <f t="shared" si="0"/>
        <v>199.93628437869188</v>
      </c>
      <c r="N20" s="129"/>
    </row>
    <row r="21" spans="1:14" ht="28.5" customHeight="1">
      <c r="A21" s="16">
        <v>16</v>
      </c>
      <c r="B21" s="79" t="s">
        <v>500</v>
      </c>
      <c r="C21" s="113" t="s">
        <v>501</v>
      </c>
      <c r="D21" s="113" t="s">
        <v>317</v>
      </c>
      <c r="E21" s="113">
        <v>1</v>
      </c>
      <c r="F21" s="113" t="s">
        <v>322</v>
      </c>
      <c r="G21" s="114">
        <v>94.133551183816635</v>
      </c>
      <c r="H21" s="115" t="s">
        <v>317</v>
      </c>
      <c r="I21" s="115" t="s">
        <v>317</v>
      </c>
      <c r="J21" s="115" t="s">
        <v>317</v>
      </c>
      <c r="K21" s="115" t="s">
        <v>317</v>
      </c>
      <c r="L21" s="115" t="s">
        <v>317</v>
      </c>
      <c r="M21" s="118">
        <f t="shared" si="0"/>
        <v>94.133551183816635</v>
      </c>
      <c r="N21" s="129"/>
    </row>
    <row r="22" spans="1:14" ht="28.5" customHeight="1">
      <c r="A22" s="16">
        <v>17</v>
      </c>
      <c r="B22" s="79" t="s">
        <v>502</v>
      </c>
      <c r="C22" s="113" t="s">
        <v>503</v>
      </c>
      <c r="D22" s="113" t="s">
        <v>317</v>
      </c>
      <c r="E22" s="113">
        <v>1</v>
      </c>
      <c r="F22" s="113" t="s">
        <v>322</v>
      </c>
      <c r="G22" s="114">
        <v>39.627658319338941</v>
      </c>
      <c r="H22" s="115" t="s">
        <v>317</v>
      </c>
      <c r="I22" s="115" t="s">
        <v>317</v>
      </c>
      <c r="J22" s="115" t="s">
        <v>317</v>
      </c>
      <c r="K22" s="115" t="s">
        <v>317</v>
      </c>
      <c r="L22" s="115" t="s">
        <v>317</v>
      </c>
      <c r="M22" s="118">
        <f t="shared" si="0"/>
        <v>39.627658319338941</v>
      </c>
      <c r="N22" s="129"/>
    </row>
    <row r="23" spans="1:14" ht="28.5" customHeight="1">
      <c r="A23" s="16">
        <v>18</v>
      </c>
      <c r="B23" s="79" t="s">
        <v>504</v>
      </c>
      <c r="C23" s="113" t="s">
        <v>505</v>
      </c>
      <c r="D23" s="113" t="s">
        <v>317</v>
      </c>
      <c r="E23" s="113">
        <v>2</v>
      </c>
      <c r="F23" s="113" t="s">
        <v>322</v>
      </c>
      <c r="G23" s="114">
        <v>2.7481039056407033</v>
      </c>
      <c r="H23" s="115" t="s">
        <v>317</v>
      </c>
      <c r="I23" s="115" t="s">
        <v>317</v>
      </c>
      <c r="J23" s="115" t="s">
        <v>317</v>
      </c>
      <c r="K23" s="115" t="s">
        <v>317</v>
      </c>
      <c r="L23" s="115" t="s">
        <v>317</v>
      </c>
      <c r="M23" s="118">
        <f t="shared" si="0"/>
        <v>5.4962078112814066</v>
      </c>
      <c r="N23" s="129"/>
    </row>
    <row r="24" spans="1:14" ht="28.5" customHeight="1">
      <c r="A24" s="16">
        <v>19</v>
      </c>
      <c r="B24" s="79" t="s">
        <v>506</v>
      </c>
      <c r="C24" s="113" t="s">
        <v>507</v>
      </c>
      <c r="D24" s="113" t="s">
        <v>317</v>
      </c>
      <c r="E24" s="113">
        <v>1</v>
      </c>
      <c r="F24" s="113" t="s">
        <v>322</v>
      </c>
      <c r="G24" s="114">
        <v>58.4</v>
      </c>
      <c r="H24" s="115" t="s">
        <v>317</v>
      </c>
      <c r="I24" s="115" t="s">
        <v>317</v>
      </c>
      <c r="J24" s="115" t="s">
        <v>317</v>
      </c>
      <c r="K24" s="115" t="s">
        <v>317</v>
      </c>
      <c r="L24" s="115" t="s">
        <v>317</v>
      </c>
      <c r="M24" s="118">
        <f t="shared" si="0"/>
        <v>58.4</v>
      </c>
      <c r="N24" s="129"/>
    </row>
    <row r="25" spans="1:14" ht="28.5" customHeight="1">
      <c r="A25" s="16">
        <v>20</v>
      </c>
      <c r="B25" s="79" t="s">
        <v>508</v>
      </c>
      <c r="C25" s="113" t="s">
        <v>509</v>
      </c>
      <c r="D25" s="113" t="s">
        <v>317</v>
      </c>
      <c r="E25" s="113">
        <v>1</v>
      </c>
      <c r="F25" s="113" t="s">
        <v>322</v>
      </c>
      <c r="G25" s="114">
        <v>58.4</v>
      </c>
      <c r="H25" s="115" t="s">
        <v>317</v>
      </c>
      <c r="I25" s="115" t="s">
        <v>317</v>
      </c>
      <c r="J25" s="115" t="s">
        <v>317</v>
      </c>
      <c r="K25" s="115" t="s">
        <v>317</v>
      </c>
      <c r="L25" s="115" t="s">
        <v>317</v>
      </c>
      <c r="M25" s="118">
        <f t="shared" si="0"/>
        <v>58.4</v>
      </c>
      <c r="N25" s="129"/>
    </row>
    <row r="26" spans="1:14" ht="28.5" customHeight="1">
      <c r="A26" s="16">
        <v>21</v>
      </c>
      <c r="B26" s="79" t="s">
        <v>510</v>
      </c>
      <c r="C26" s="113" t="s">
        <v>511</v>
      </c>
      <c r="D26" s="113" t="s">
        <v>317</v>
      </c>
      <c r="E26" s="113">
        <v>2</v>
      </c>
      <c r="F26" s="113" t="s">
        <v>322</v>
      </c>
      <c r="G26" s="114">
        <v>1.5</v>
      </c>
      <c r="H26" s="115" t="s">
        <v>317</v>
      </c>
      <c r="I26" s="115" t="s">
        <v>317</v>
      </c>
      <c r="J26" s="115" t="s">
        <v>317</v>
      </c>
      <c r="K26" s="115" t="s">
        <v>317</v>
      </c>
      <c r="L26" s="115" t="s">
        <v>317</v>
      </c>
      <c r="M26" s="118">
        <f t="shared" si="0"/>
        <v>3</v>
      </c>
      <c r="N26" s="129"/>
    </row>
    <row r="27" spans="1:14" ht="28.5" customHeight="1">
      <c r="A27" s="16">
        <v>22</v>
      </c>
      <c r="B27" s="79" t="s">
        <v>512</v>
      </c>
      <c r="C27" s="113" t="s">
        <v>513</v>
      </c>
      <c r="D27" s="113" t="s">
        <v>317</v>
      </c>
      <c r="E27" s="113">
        <v>2</v>
      </c>
      <c r="F27" s="113" t="s">
        <v>322</v>
      </c>
      <c r="G27" s="114">
        <v>1.1000000000000001</v>
      </c>
      <c r="H27" s="115" t="s">
        <v>317</v>
      </c>
      <c r="I27" s="115" t="s">
        <v>317</v>
      </c>
      <c r="J27" s="115" t="s">
        <v>317</v>
      </c>
      <c r="K27" s="115" t="s">
        <v>317</v>
      </c>
      <c r="L27" s="115" t="s">
        <v>317</v>
      </c>
      <c r="M27" s="118">
        <f t="shared" si="0"/>
        <v>2.2000000000000002</v>
      </c>
      <c r="N27" s="129"/>
    </row>
    <row r="28" spans="1:14" ht="28.5" customHeight="1">
      <c r="A28" s="16">
        <v>23</v>
      </c>
      <c r="B28" s="79" t="s">
        <v>514</v>
      </c>
      <c r="C28" s="113" t="s">
        <v>515</v>
      </c>
      <c r="D28" s="113" t="s">
        <v>521</v>
      </c>
      <c r="E28" s="113">
        <v>1</v>
      </c>
      <c r="F28" s="113" t="s">
        <v>322</v>
      </c>
      <c r="G28" s="114">
        <v>12.66</v>
      </c>
      <c r="H28" s="115" t="s">
        <v>317</v>
      </c>
      <c r="I28" s="115" t="s">
        <v>317</v>
      </c>
      <c r="J28" s="115" t="s">
        <v>317</v>
      </c>
      <c r="K28" s="115" t="s">
        <v>317</v>
      </c>
      <c r="L28" s="115" t="s">
        <v>317</v>
      </c>
      <c r="M28" s="118">
        <f t="shared" si="0"/>
        <v>12.66</v>
      </c>
      <c r="N28" s="129"/>
    </row>
    <row r="29" spans="1:14" ht="28.5" customHeight="1">
      <c r="A29" s="16">
        <v>24</v>
      </c>
      <c r="B29" s="79" t="s">
        <v>516</v>
      </c>
      <c r="C29" s="113" t="s">
        <v>517</v>
      </c>
      <c r="D29" s="113" t="s">
        <v>522</v>
      </c>
      <c r="E29" s="113">
        <v>1</v>
      </c>
      <c r="F29" s="113" t="s">
        <v>322</v>
      </c>
      <c r="G29" s="114">
        <v>62.41</v>
      </c>
      <c r="H29" s="115" t="s">
        <v>317</v>
      </c>
      <c r="I29" s="115" t="s">
        <v>317</v>
      </c>
      <c r="J29" s="115" t="s">
        <v>317</v>
      </c>
      <c r="K29" s="115" t="s">
        <v>317</v>
      </c>
      <c r="L29" s="115" t="s">
        <v>317</v>
      </c>
      <c r="M29" s="118">
        <f t="shared" si="0"/>
        <v>62.41</v>
      </c>
      <c r="N29" s="129"/>
    </row>
    <row r="30" spans="1:14" ht="28.5" customHeight="1">
      <c r="A30" s="16">
        <v>25</v>
      </c>
      <c r="B30" s="79" t="s">
        <v>504</v>
      </c>
      <c r="C30" s="113" t="s">
        <v>505</v>
      </c>
      <c r="D30" s="113" t="s">
        <v>523</v>
      </c>
      <c r="E30" s="113">
        <v>3</v>
      </c>
      <c r="F30" s="113" t="s">
        <v>322</v>
      </c>
      <c r="G30" s="114">
        <v>2.7481039056407033</v>
      </c>
      <c r="H30" s="115" t="s">
        <v>317</v>
      </c>
      <c r="I30" s="115" t="s">
        <v>317</v>
      </c>
      <c r="J30" s="115" t="s">
        <v>317</v>
      </c>
      <c r="K30" s="115" t="s">
        <v>317</v>
      </c>
      <c r="L30" s="115" t="s">
        <v>317</v>
      </c>
      <c r="M30" s="118">
        <f t="shared" si="0"/>
        <v>8.244311716922109</v>
      </c>
      <c r="N30" s="129"/>
    </row>
    <row r="31" spans="1:14" ht="28.5" customHeight="1">
      <c r="A31" s="16">
        <v>26</v>
      </c>
      <c r="B31" s="79" t="s">
        <v>518</v>
      </c>
      <c r="C31" s="113" t="s">
        <v>519</v>
      </c>
      <c r="D31" s="113" t="s">
        <v>524</v>
      </c>
      <c r="E31" s="113">
        <v>1</v>
      </c>
      <c r="F31" s="113" t="s">
        <v>322</v>
      </c>
      <c r="G31" s="114">
        <v>44.99562128169044</v>
      </c>
      <c r="H31" s="115" t="s">
        <v>317</v>
      </c>
      <c r="I31" s="115" t="s">
        <v>317</v>
      </c>
      <c r="J31" s="115" t="s">
        <v>317</v>
      </c>
      <c r="K31" s="115" t="s">
        <v>317</v>
      </c>
      <c r="L31" s="115" t="s">
        <v>317</v>
      </c>
      <c r="M31" s="118">
        <f t="shared" si="0"/>
        <v>44.99562128169044</v>
      </c>
      <c r="N31" s="129"/>
    </row>
    <row r="32" spans="1:14" ht="28.5" customHeight="1">
      <c r="A32" s="16">
        <v>27</v>
      </c>
      <c r="B32" s="79" t="s">
        <v>530</v>
      </c>
      <c r="C32" s="113" t="s">
        <v>531</v>
      </c>
      <c r="D32" s="113" t="s">
        <v>317</v>
      </c>
      <c r="E32" s="113">
        <v>1</v>
      </c>
      <c r="F32" s="113" t="s">
        <v>322</v>
      </c>
      <c r="G32" s="114">
        <v>26.77</v>
      </c>
      <c r="H32" s="115" t="s">
        <v>317</v>
      </c>
      <c r="I32" s="115" t="s">
        <v>317</v>
      </c>
      <c r="J32" s="115" t="s">
        <v>317</v>
      </c>
      <c r="K32" s="115" t="s">
        <v>317</v>
      </c>
      <c r="L32" s="115" t="s">
        <v>317</v>
      </c>
      <c r="M32" s="118">
        <f t="shared" si="0"/>
        <v>26.77</v>
      </c>
      <c r="N32" s="129"/>
    </row>
    <row r="33" spans="1:14" ht="28.5" customHeight="1">
      <c r="A33" s="16">
        <v>28</v>
      </c>
      <c r="B33" s="79" t="s">
        <v>532</v>
      </c>
      <c r="C33" s="113" t="s">
        <v>533</v>
      </c>
      <c r="D33" s="113" t="s">
        <v>317</v>
      </c>
      <c r="E33" s="113">
        <v>1</v>
      </c>
      <c r="F33" s="113" t="s">
        <v>322</v>
      </c>
      <c r="G33" s="114">
        <v>27.79</v>
      </c>
      <c r="H33" s="115" t="s">
        <v>317</v>
      </c>
      <c r="I33" s="115" t="s">
        <v>317</v>
      </c>
      <c r="J33" s="115" t="s">
        <v>317</v>
      </c>
      <c r="K33" s="115" t="s">
        <v>317</v>
      </c>
      <c r="L33" s="115" t="s">
        <v>317</v>
      </c>
      <c r="M33" s="118">
        <f t="shared" si="0"/>
        <v>27.79</v>
      </c>
      <c r="N33" s="129"/>
    </row>
    <row r="34" spans="1:14" ht="28.5" customHeight="1">
      <c r="A34" s="16">
        <v>29</v>
      </c>
      <c r="B34" s="79" t="s">
        <v>317</v>
      </c>
      <c r="C34" s="113" t="s">
        <v>350</v>
      </c>
      <c r="D34" s="113" t="s">
        <v>317</v>
      </c>
      <c r="E34" s="113">
        <v>1</v>
      </c>
      <c r="F34" s="113" t="s">
        <v>322</v>
      </c>
      <c r="G34" s="114">
        <v>26.5</v>
      </c>
      <c r="H34" s="115" t="s">
        <v>317</v>
      </c>
      <c r="I34" s="115" t="s">
        <v>317</v>
      </c>
      <c r="J34" s="115" t="s">
        <v>317</v>
      </c>
      <c r="K34" s="115" t="s">
        <v>317</v>
      </c>
      <c r="L34" s="115" t="s">
        <v>317</v>
      </c>
      <c r="M34" s="118">
        <f t="shared" si="0"/>
        <v>26.5</v>
      </c>
      <c r="N34" s="129"/>
    </row>
    <row r="35" spans="1:14" ht="28.5" customHeight="1">
      <c r="A35" s="16">
        <v>30</v>
      </c>
      <c r="B35" s="79"/>
      <c r="C35" s="113"/>
      <c r="D35" s="113"/>
      <c r="E35" s="113"/>
      <c r="F35" s="113"/>
      <c r="G35" s="114"/>
      <c r="H35" s="115"/>
      <c r="I35" s="115"/>
      <c r="J35" s="115"/>
      <c r="K35" s="115"/>
      <c r="L35" s="115"/>
      <c r="M35" s="118">
        <f t="shared" si="0"/>
        <v>0</v>
      </c>
      <c r="N35" s="129"/>
    </row>
    <row r="36" spans="1:14" ht="28.5" customHeight="1">
      <c r="A36" s="16">
        <v>31</v>
      </c>
      <c r="B36" s="79"/>
      <c r="C36" s="113"/>
      <c r="D36" s="113"/>
      <c r="E36" s="113"/>
      <c r="F36" s="113"/>
      <c r="G36" s="114"/>
      <c r="H36" s="115"/>
      <c r="I36" s="115"/>
      <c r="J36" s="115"/>
      <c r="K36" s="115"/>
      <c r="L36" s="115"/>
      <c r="M36" s="118">
        <f t="shared" si="0"/>
        <v>0</v>
      </c>
      <c r="N36" s="129"/>
    </row>
    <row r="37" spans="1:14" ht="28.5" customHeight="1">
      <c r="A37" s="16">
        <v>32</v>
      </c>
      <c r="B37" s="79"/>
      <c r="C37" s="113"/>
      <c r="D37" s="113"/>
      <c r="E37" s="113"/>
      <c r="F37" s="113"/>
      <c r="G37" s="114"/>
      <c r="H37" s="115"/>
      <c r="I37" s="130"/>
      <c r="J37" s="130"/>
      <c r="K37" s="88"/>
      <c r="L37" s="88"/>
      <c r="M37" s="118">
        <f t="shared" si="0"/>
        <v>0</v>
      </c>
      <c r="N37" s="129"/>
    </row>
    <row r="38" spans="1:14" ht="28.5" customHeight="1">
      <c r="A38" s="16">
        <v>33</v>
      </c>
      <c r="B38" s="79"/>
      <c r="C38" s="113"/>
      <c r="D38" s="113"/>
      <c r="E38" s="113"/>
      <c r="F38" s="113"/>
      <c r="G38" s="114"/>
      <c r="H38" s="115"/>
      <c r="I38" s="130"/>
      <c r="J38" s="130"/>
      <c r="K38" s="88"/>
      <c r="L38" s="88"/>
      <c r="M38" s="118">
        <f t="shared" si="0"/>
        <v>0</v>
      </c>
      <c r="N38" s="129"/>
    </row>
    <row r="39" spans="1:14" ht="28.5" customHeight="1">
      <c r="A39" s="16">
        <v>34</v>
      </c>
      <c r="B39" s="79"/>
      <c r="C39" s="113"/>
      <c r="D39" s="113"/>
      <c r="E39" s="113"/>
      <c r="F39" s="113"/>
      <c r="G39" s="114"/>
      <c r="H39" s="115"/>
      <c r="I39" s="130"/>
      <c r="J39" s="130"/>
      <c r="K39" s="88"/>
      <c r="L39" s="88"/>
      <c r="M39" s="118">
        <f t="shared" ref="M39:M55" si="1">E39*G39</f>
        <v>0</v>
      </c>
      <c r="N39" s="129"/>
    </row>
    <row r="40" spans="1:14" ht="28.5" customHeight="1">
      <c r="A40" s="16">
        <v>35</v>
      </c>
      <c r="B40" s="79"/>
      <c r="C40" s="113"/>
      <c r="D40" s="113"/>
      <c r="E40" s="113"/>
      <c r="F40" s="113"/>
      <c r="G40" s="114"/>
      <c r="H40" s="115"/>
      <c r="I40" s="130"/>
      <c r="J40" s="130"/>
      <c r="K40" s="88"/>
      <c r="L40" s="88"/>
      <c r="M40" s="118">
        <f t="shared" si="1"/>
        <v>0</v>
      </c>
      <c r="N40" s="129"/>
    </row>
    <row r="41" spans="1:14" ht="28.5" customHeight="1">
      <c r="A41" s="16">
        <v>36</v>
      </c>
      <c r="B41" s="79"/>
      <c r="C41" s="113"/>
      <c r="D41" s="113"/>
      <c r="E41" s="113"/>
      <c r="F41" s="113"/>
      <c r="G41" s="114"/>
      <c r="H41" s="115"/>
      <c r="I41" s="130"/>
      <c r="J41" s="130"/>
      <c r="K41" s="88"/>
      <c r="L41" s="88"/>
      <c r="M41" s="118">
        <f t="shared" si="1"/>
        <v>0</v>
      </c>
      <c r="N41" s="129"/>
    </row>
    <row r="42" spans="1:14" ht="28.5" customHeight="1">
      <c r="A42" s="16">
        <v>37</v>
      </c>
      <c r="B42" s="79"/>
      <c r="C42" s="113"/>
      <c r="D42" s="113"/>
      <c r="E42" s="113"/>
      <c r="F42" s="113"/>
      <c r="G42" s="114"/>
      <c r="H42" s="115"/>
      <c r="I42" s="130"/>
      <c r="J42" s="130"/>
      <c r="K42" s="88"/>
      <c r="L42" s="88"/>
      <c r="M42" s="118">
        <f t="shared" si="1"/>
        <v>0</v>
      </c>
      <c r="N42" s="129"/>
    </row>
    <row r="43" spans="1:14" ht="28.5" customHeight="1">
      <c r="A43" s="16">
        <v>38</v>
      </c>
      <c r="B43" s="79"/>
      <c r="C43" s="113"/>
      <c r="D43" s="113"/>
      <c r="E43" s="113"/>
      <c r="F43" s="113"/>
      <c r="G43" s="114"/>
      <c r="H43" s="115"/>
      <c r="I43" s="130"/>
      <c r="J43" s="130"/>
      <c r="K43" s="88"/>
      <c r="L43" s="88"/>
      <c r="M43" s="118">
        <f t="shared" si="1"/>
        <v>0</v>
      </c>
      <c r="N43" s="129"/>
    </row>
    <row r="44" spans="1:14" ht="28.5" customHeight="1">
      <c r="A44" s="16">
        <v>39</v>
      </c>
      <c r="B44" s="79"/>
      <c r="C44" s="113"/>
      <c r="D44" s="113"/>
      <c r="E44" s="113"/>
      <c r="F44" s="113"/>
      <c r="G44" s="114"/>
      <c r="H44" s="115"/>
      <c r="I44" s="130"/>
      <c r="J44" s="130"/>
      <c r="K44" s="88"/>
      <c r="L44" s="88"/>
      <c r="M44" s="118">
        <f t="shared" si="1"/>
        <v>0</v>
      </c>
      <c r="N44" s="129"/>
    </row>
    <row r="45" spans="1:14" ht="28.5" customHeight="1">
      <c r="A45" s="16">
        <v>40</v>
      </c>
      <c r="B45" s="79"/>
      <c r="C45" s="113"/>
      <c r="D45" s="113"/>
      <c r="E45" s="113"/>
      <c r="F45" s="113"/>
      <c r="G45" s="114"/>
      <c r="H45" s="115"/>
      <c r="I45" s="130"/>
      <c r="J45" s="130"/>
      <c r="K45" s="88"/>
      <c r="L45" s="88"/>
      <c r="M45" s="118">
        <f t="shared" si="1"/>
        <v>0</v>
      </c>
      <c r="N45" s="129"/>
    </row>
    <row r="46" spans="1:14" ht="28.5" customHeight="1">
      <c r="A46" s="16">
        <v>41</v>
      </c>
      <c r="B46" s="79"/>
      <c r="C46" s="113"/>
      <c r="D46" s="113"/>
      <c r="E46" s="113"/>
      <c r="F46" s="113"/>
      <c r="G46" s="114"/>
      <c r="H46" s="115"/>
      <c r="I46" s="130"/>
      <c r="J46" s="130"/>
      <c r="K46" s="88"/>
      <c r="L46" s="88"/>
      <c r="M46" s="118">
        <f t="shared" si="1"/>
        <v>0</v>
      </c>
      <c r="N46" s="129"/>
    </row>
    <row r="47" spans="1:14" ht="28.5" customHeight="1">
      <c r="A47" s="16">
        <v>42</v>
      </c>
      <c r="B47" s="79"/>
      <c r="C47" s="113"/>
      <c r="D47" s="113"/>
      <c r="E47" s="113"/>
      <c r="F47" s="113"/>
      <c r="G47" s="114"/>
      <c r="H47" s="115"/>
      <c r="I47" s="130"/>
      <c r="J47" s="130"/>
      <c r="K47" s="88"/>
      <c r="L47" s="88"/>
      <c r="M47" s="118">
        <f t="shared" si="1"/>
        <v>0</v>
      </c>
      <c r="N47" s="129"/>
    </row>
    <row r="48" spans="1:14" ht="28.5" customHeight="1">
      <c r="A48" s="16">
        <v>43</v>
      </c>
      <c r="B48" s="79"/>
      <c r="C48" s="113"/>
      <c r="D48" s="113"/>
      <c r="E48" s="113"/>
      <c r="F48" s="113"/>
      <c r="G48" s="114"/>
      <c r="H48" s="115"/>
      <c r="I48" s="130"/>
      <c r="J48" s="130"/>
      <c r="K48" s="88"/>
      <c r="L48" s="88"/>
      <c r="M48" s="118">
        <f t="shared" si="1"/>
        <v>0</v>
      </c>
      <c r="N48" s="129"/>
    </row>
    <row r="49" spans="1:14" ht="28.5" customHeight="1">
      <c r="A49" s="16">
        <v>44</v>
      </c>
      <c r="B49" s="79"/>
      <c r="C49" s="113"/>
      <c r="D49" s="113"/>
      <c r="E49" s="113"/>
      <c r="F49" s="113"/>
      <c r="G49" s="114"/>
      <c r="H49" s="115"/>
      <c r="I49" s="130"/>
      <c r="J49" s="130"/>
      <c r="K49" s="88"/>
      <c r="L49" s="88"/>
      <c r="M49" s="118">
        <f t="shared" si="1"/>
        <v>0</v>
      </c>
      <c r="N49" s="129"/>
    </row>
    <row r="50" spans="1:14" ht="28.5" customHeight="1">
      <c r="A50" s="16">
        <v>45</v>
      </c>
      <c r="B50" s="79"/>
      <c r="C50" s="113"/>
      <c r="D50" s="113"/>
      <c r="E50" s="113"/>
      <c r="F50" s="113"/>
      <c r="G50" s="114"/>
      <c r="H50" s="115"/>
      <c r="I50" s="130"/>
      <c r="J50" s="130"/>
      <c r="K50" s="88"/>
      <c r="L50" s="88"/>
      <c r="M50" s="118">
        <f t="shared" si="1"/>
        <v>0</v>
      </c>
      <c r="N50" s="129"/>
    </row>
    <row r="51" spans="1:14" ht="28.5" customHeight="1">
      <c r="A51" s="16">
        <v>46</v>
      </c>
      <c r="B51" s="79"/>
      <c r="C51" s="113"/>
      <c r="D51" s="113"/>
      <c r="E51" s="113"/>
      <c r="F51" s="113"/>
      <c r="G51" s="114"/>
      <c r="H51" s="115"/>
      <c r="I51" s="130"/>
      <c r="J51" s="130"/>
      <c r="K51" s="88"/>
      <c r="L51" s="88"/>
      <c r="M51" s="118">
        <f t="shared" si="1"/>
        <v>0</v>
      </c>
      <c r="N51" s="129"/>
    </row>
    <row r="52" spans="1:14" ht="28.5" customHeight="1">
      <c r="A52" s="16">
        <v>47</v>
      </c>
      <c r="B52" s="79"/>
      <c r="C52" s="113"/>
      <c r="D52" s="113"/>
      <c r="E52" s="113"/>
      <c r="F52" s="113"/>
      <c r="G52" s="114"/>
      <c r="H52" s="115"/>
      <c r="I52" s="130"/>
      <c r="J52" s="130"/>
      <c r="K52" s="88"/>
      <c r="L52" s="88"/>
      <c r="M52" s="118">
        <f t="shared" si="1"/>
        <v>0</v>
      </c>
      <c r="N52" s="129"/>
    </row>
    <row r="53" spans="1:14" ht="28.5" customHeight="1">
      <c r="A53" s="16">
        <v>48</v>
      </c>
      <c r="B53" s="79"/>
      <c r="C53" s="113"/>
      <c r="D53" s="113"/>
      <c r="E53" s="113"/>
      <c r="F53" s="113"/>
      <c r="G53" s="114"/>
      <c r="H53" s="115"/>
      <c r="I53" s="130"/>
      <c r="J53" s="130"/>
      <c r="K53" s="88"/>
      <c r="L53" s="88"/>
      <c r="M53" s="118">
        <f t="shared" si="1"/>
        <v>0</v>
      </c>
      <c r="N53" s="129"/>
    </row>
    <row r="54" spans="1:14" ht="28.5" customHeight="1">
      <c r="A54" s="16">
        <v>49</v>
      </c>
      <c r="B54" s="79"/>
      <c r="C54" s="113"/>
      <c r="D54" s="113"/>
      <c r="E54" s="113"/>
      <c r="F54" s="113"/>
      <c r="G54" s="114"/>
      <c r="H54" s="115"/>
      <c r="I54" s="130"/>
      <c r="J54" s="130"/>
      <c r="K54" s="88"/>
      <c r="L54" s="88"/>
      <c r="M54" s="118">
        <f t="shared" si="1"/>
        <v>0</v>
      </c>
      <c r="N54" s="129"/>
    </row>
    <row r="55" spans="1:14" ht="28.5" customHeight="1">
      <c r="A55" s="16">
        <v>50</v>
      </c>
      <c r="B55" s="79"/>
      <c r="C55" s="113"/>
      <c r="D55" s="113"/>
      <c r="E55" s="113"/>
      <c r="F55" s="113"/>
      <c r="G55" s="114"/>
      <c r="H55" s="115"/>
      <c r="I55" s="130"/>
      <c r="J55" s="130"/>
      <c r="K55" s="88"/>
      <c r="L55" s="88"/>
      <c r="M55" s="118">
        <f t="shared" si="1"/>
        <v>0</v>
      </c>
      <c r="N55" s="129"/>
    </row>
    <row r="56" spans="1:14" s="104" customFormat="1" ht="15" customHeight="1">
      <c r="A56" s="116" t="s">
        <v>160</v>
      </c>
      <c r="B56" s="117" t="s">
        <v>139</v>
      </c>
      <c r="C56" s="107" t="s">
        <v>139</v>
      </c>
      <c r="D56" s="107" t="s">
        <v>139</v>
      </c>
      <c r="E56" s="107" t="s">
        <v>139</v>
      </c>
      <c r="F56" s="107" t="s">
        <v>139</v>
      </c>
      <c r="G56" s="118" t="s">
        <v>139</v>
      </c>
      <c r="H56" s="119" t="s">
        <v>139</v>
      </c>
      <c r="I56" s="132" t="s">
        <v>139</v>
      </c>
      <c r="J56" s="132" t="s">
        <v>139</v>
      </c>
      <c r="K56" s="86">
        <f>SUM(K6:K55)</f>
        <v>0</v>
      </c>
      <c r="L56" s="86">
        <f>SUM(L6:L55)</f>
        <v>5.8</v>
      </c>
      <c r="M56" s="97">
        <f>SUM(M6:M55)</f>
        <v>1898.3380968282977</v>
      </c>
      <c r="N56" s="107" t="s">
        <v>139</v>
      </c>
    </row>
    <row r="57" spans="1:14" ht="19.5">
      <c r="A57" s="243" t="s">
        <v>161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</row>
    <row r="58" spans="1:14" ht="18.75" customHeight="1">
      <c r="A58" s="244" t="s">
        <v>1</v>
      </c>
      <c r="B58" s="240" t="s">
        <v>162</v>
      </c>
      <c r="C58" s="241"/>
      <c r="D58" s="242"/>
      <c r="E58" s="227" t="s">
        <v>146</v>
      </c>
      <c r="F58" s="245" t="s">
        <v>147</v>
      </c>
      <c r="G58" s="227" t="s">
        <v>163</v>
      </c>
      <c r="H58" s="245" t="s">
        <v>164</v>
      </c>
      <c r="I58" s="227" t="s">
        <v>165</v>
      </c>
      <c r="J58" s="227"/>
      <c r="K58" s="227"/>
      <c r="L58" s="227"/>
      <c r="M58" s="245" t="s">
        <v>150</v>
      </c>
      <c r="N58" s="245" t="s">
        <v>103</v>
      </c>
    </row>
    <row r="59" spans="1:14" ht="18.75" customHeight="1">
      <c r="A59" s="244"/>
      <c r="B59" s="107" t="s">
        <v>166</v>
      </c>
      <c r="C59" s="107" t="s">
        <v>167</v>
      </c>
      <c r="D59" s="107" t="s">
        <v>168</v>
      </c>
      <c r="E59" s="227"/>
      <c r="F59" s="246"/>
      <c r="G59" s="227"/>
      <c r="H59" s="246"/>
      <c r="I59" s="107" t="s">
        <v>169</v>
      </c>
      <c r="J59" s="107" t="s">
        <v>170</v>
      </c>
      <c r="K59" s="107" t="s">
        <v>171</v>
      </c>
      <c r="L59" s="107" t="s">
        <v>172</v>
      </c>
      <c r="M59" s="246"/>
      <c r="N59" s="246"/>
    </row>
    <row r="60" spans="1:14" ht="24" customHeight="1">
      <c r="A60" s="120" t="s">
        <v>122</v>
      </c>
      <c r="B60" s="109" t="s">
        <v>123</v>
      </c>
      <c r="C60" s="109" t="s">
        <v>123</v>
      </c>
      <c r="D60" s="109" t="s">
        <v>127</v>
      </c>
      <c r="E60" s="121">
        <v>1</v>
      </c>
      <c r="F60" s="110" t="s">
        <v>157</v>
      </c>
      <c r="G60" s="111">
        <v>16.809999999999999</v>
      </c>
      <c r="H60" s="112">
        <v>43983</v>
      </c>
      <c r="I60" s="110" t="s">
        <v>173</v>
      </c>
      <c r="J60" s="109" t="s">
        <v>174</v>
      </c>
      <c r="K60" s="110">
        <v>1000</v>
      </c>
      <c r="L60" s="110">
        <v>2</v>
      </c>
      <c r="M60" s="111">
        <f>E60*G60</f>
        <v>16.809999999999999</v>
      </c>
      <c r="N60" s="128"/>
    </row>
    <row r="61" spans="1:14" ht="28.5" customHeight="1">
      <c r="A61" s="16">
        <v>1</v>
      </c>
      <c r="B61" s="113"/>
      <c r="C61" s="113"/>
      <c r="D61" s="79"/>
      <c r="E61" s="122"/>
      <c r="F61" s="113"/>
      <c r="G61" s="114"/>
      <c r="H61" s="115"/>
      <c r="I61" s="79"/>
      <c r="J61" s="79"/>
      <c r="K61" s="88"/>
      <c r="L61" s="88"/>
      <c r="M61" s="118">
        <f>E61*G61</f>
        <v>0</v>
      </c>
      <c r="N61" s="129"/>
    </row>
    <row r="62" spans="1:14" ht="28.5" customHeight="1">
      <c r="A62" s="16">
        <v>2</v>
      </c>
      <c r="B62" s="79"/>
      <c r="C62" s="113"/>
      <c r="D62" s="113"/>
      <c r="E62" s="122"/>
      <c r="F62" s="122"/>
      <c r="G62" s="114"/>
      <c r="H62" s="115"/>
      <c r="I62" s="113"/>
      <c r="J62" s="113"/>
      <c r="K62" s="113"/>
      <c r="L62" s="113"/>
      <c r="M62" s="118">
        <f t="shared" ref="M62:M93" si="2">E62*G62</f>
        <v>0</v>
      </c>
      <c r="N62" s="129"/>
    </row>
    <row r="63" spans="1:14" ht="28.5" customHeight="1">
      <c r="A63" s="16">
        <v>3</v>
      </c>
      <c r="B63" s="79"/>
      <c r="C63" s="113"/>
      <c r="D63" s="113"/>
      <c r="E63" s="122"/>
      <c r="F63" s="122"/>
      <c r="G63" s="114"/>
      <c r="H63" s="115"/>
      <c r="I63" s="113"/>
      <c r="J63" s="113"/>
      <c r="K63" s="113"/>
      <c r="L63" s="113"/>
      <c r="M63" s="118">
        <f t="shared" si="2"/>
        <v>0</v>
      </c>
      <c r="N63" s="129"/>
    </row>
    <row r="64" spans="1:14" ht="28.5" customHeight="1">
      <c r="A64" s="16">
        <v>4</v>
      </c>
      <c r="B64" s="79"/>
      <c r="C64" s="113"/>
      <c r="D64" s="113"/>
      <c r="E64" s="122"/>
      <c r="F64" s="122"/>
      <c r="G64" s="114"/>
      <c r="H64" s="115"/>
      <c r="I64" s="113"/>
      <c r="J64" s="113"/>
      <c r="K64" s="113"/>
      <c r="L64" s="113"/>
      <c r="M64" s="118">
        <f t="shared" si="2"/>
        <v>0</v>
      </c>
      <c r="N64" s="129"/>
    </row>
    <row r="65" spans="1:14" ht="28.5" customHeight="1">
      <c r="A65" s="16">
        <v>5</v>
      </c>
      <c r="B65" s="79"/>
      <c r="C65" s="113"/>
      <c r="D65" s="113"/>
      <c r="E65" s="122"/>
      <c r="F65" s="122"/>
      <c r="G65" s="114"/>
      <c r="H65" s="115"/>
      <c r="I65" s="113"/>
      <c r="J65" s="113"/>
      <c r="K65" s="113"/>
      <c r="L65" s="113"/>
      <c r="M65" s="118">
        <f t="shared" si="2"/>
        <v>0</v>
      </c>
      <c r="N65" s="129"/>
    </row>
    <row r="66" spans="1:14" ht="28.5" customHeight="1">
      <c r="A66" s="16">
        <v>6</v>
      </c>
      <c r="B66" s="79"/>
      <c r="C66" s="113"/>
      <c r="D66" s="113"/>
      <c r="E66" s="122"/>
      <c r="F66" s="122"/>
      <c r="G66" s="114"/>
      <c r="H66" s="115"/>
      <c r="I66" s="113"/>
      <c r="J66" s="113"/>
      <c r="K66" s="113"/>
      <c r="L66" s="113"/>
      <c r="M66" s="118">
        <f t="shared" si="2"/>
        <v>0</v>
      </c>
      <c r="N66" s="129"/>
    </row>
    <row r="67" spans="1:14" ht="28.5" customHeight="1">
      <c r="A67" s="16">
        <v>7</v>
      </c>
      <c r="B67" s="79"/>
      <c r="C67" s="113"/>
      <c r="D67" s="113"/>
      <c r="E67" s="122"/>
      <c r="F67" s="122"/>
      <c r="G67" s="114"/>
      <c r="H67" s="115"/>
      <c r="I67" s="113"/>
      <c r="J67" s="113"/>
      <c r="K67" s="113"/>
      <c r="L67" s="113"/>
      <c r="M67" s="118">
        <f t="shared" si="2"/>
        <v>0</v>
      </c>
      <c r="N67" s="129"/>
    </row>
    <row r="68" spans="1:14" ht="28.5" customHeight="1">
      <c r="A68" s="16">
        <v>8</v>
      </c>
      <c r="B68" s="79"/>
      <c r="C68" s="113"/>
      <c r="D68" s="113"/>
      <c r="E68" s="122"/>
      <c r="F68" s="122"/>
      <c r="G68" s="114"/>
      <c r="H68" s="115"/>
      <c r="I68" s="113"/>
      <c r="J68" s="113"/>
      <c r="K68" s="113"/>
      <c r="L68" s="113"/>
      <c r="M68" s="118">
        <f t="shared" si="2"/>
        <v>0</v>
      </c>
      <c r="N68" s="129"/>
    </row>
    <row r="69" spans="1:14" ht="28.5" customHeight="1">
      <c r="A69" s="16">
        <v>9</v>
      </c>
      <c r="B69" s="79"/>
      <c r="C69" s="113"/>
      <c r="D69" s="113"/>
      <c r="E69" s="122"/>
      <c r="F69" s="122"/>
      <c r="G69" s="114"/>
      <c r="H69" s="115"/>
      <c r="I69" s="113"/>
      <c r="J69" s="113"/>
      <c r="K69" s="113"/>
      <c r="L69" s="113"/>
      <c r="M69" s="118">
        <f t="shared" si="2"/>
        <v>0</v>
      </c>
      <c r="N69" s="129"/>
    </row>
    <row r="70" spans="1:14" ht="28.5" customHeight="1">
      <c r="A70" s="16">
        <v>10</v>
      </c>
      <c r="B70" s="79"/>
      <c r="C70" s="113"/>
      <c r="D70" s="113"/>
      <c r="E70" s="122"/>
      <c r="F70" s="122"/>
      <c r="G70" s="114"/>
      <c r="H70" s="115"/>
      <c r="I70" s="113"/>
      <c r="J70" s="113"/>
      <c r="K70" s="113"/>
      <c r="L70" s="113"/>
      <c r="M70" s="118">
        <f t="shared" si="2"/>
        <v>0</v>
      </c>
      <c r="N70" s="129"/>
    </row>
    <row r="71" spans="1:14" ht="28.5" customHeight="1">
      <c r="A71" s="16">
        <v>11</v>
      </c>
      <c r="B71" s="79"/>
      <c r="C71" s="113"/>
      <c r="D71" s="113"/>
      <c r="E71" s="122"/>
      <c r="F71" s="122"/>
      <c r="G71" s="114"/>
      <c r="H71" s="115"/>
      <c r="I71" s="113"/>
      <c r="J71" s="113"/>
      <c r="K71" s="113"/>
      <c r="L71" s="113"/>
      <c r="M71" s="118">
        <f t="shared" si="2"/>
        <v>0</v>
      </c>
      <c r="N71" s="129"/>
    </row>
    <row r="72" spans="1:14" ht="28.5" customHeight="1">
      <c r="A72" s="16">
        <v>12</v>
      </c>
      <c r="B72" s="79"/>
      <c r="C72" s="113"/>
      <c r="D72" s="113"/>
      <c r="E72" s="122"/>
      <c r="F72" s="122"/>
      <c r="G72" s="114"/>
      <c r="H72" s="115"/>
      <c r="I72" s="113"/>
      <c r="J72" s="113"/>
      <c r="K72" s="113"/>
      <c r="L72" s="113"/>
      <c r="M72" s="118">
        <f t="shared" si="2"/>
        <v>0</v>
      </c>
      <c r="N72" s="129"/>
    </row>
    <row r="73" spans="1:14" ht="28.5" customHeight="1">
      <c r="A73" s="16">
        <v>13</v>
      </c>
      <c r="B73" s="79"/>
      <c r="C73" s="113"/>
      <c r="D73" s="113"/>
      <c r="E73" s="122"/>
      <c r="F73" s="122"/>
      <c r="G73" s="114"/>
      <c r="H73" s="115"/>
      <c r="I73" s="113"/>
      <c r="J73" s="113"/>
      <c r="K73" s="113"/>
      <c r="L73" s="113"/>
      <c r="M73" s="118">
        <f t="shared" si="2"/>
        <v>0</v>
      </c>
      <c r="N73" s="129"/>
    </row>
    <row r="74" spans="1:14" ht="28.5" customHeight="1">
      <c r="A74" s="16">
        <v>14</v>
      </c>
      <c r="B74" s="79"/>
      <c r="C74" s="113"/>
      <c r="D74" s="113"/>
      <c r="E74" s="122"/>
      <c r="F74" s="122"/>
      <c r="G74" s="114"/>
      <c r="H74" s="115"/>
      <c r="I74" s="113"/>
      <c r="J74" s="113"/>
      <c r="K74" s="113"/>
      <c r="L74" s="113"/>
      <c r="M74" s="118">
        <f t="shared" si="2"/>
        <v>0</v>
      </c>
      <c r="N74" s="129"/>
    </row>
    <row r="75" spans="1:14" ht="28.5" customHeight="1">
      <c r="A75" s="16">
        <v>15</v>
      </c>
      <c r="B75" s="79"/>
      <c r="C75" s="113"/>
      <c r="D75" s="113"/>
      <c r="E75" s="122"/>
      <c r="F75" s="122"/>
      <c r="G75" s="114"/>
      <c r="H75" s="115"/>
      <c r="I75" s="113"/>
      <c r="J75" s="113"/>
      <c r="K75" s="113"/>
      <c r="L75" s="113"/>
      <c r="M75" s="118">
        <f t="shared" si="2"/>
        <v>0</v>
      </c>
      <c r="N75" s="129"/>
    </row>
    <row r="76" spans="1:14" ht="28.5" customHeight="1">
      <c r="A76" s="16">
        <v>16</v>
      </c>
      <c r="B76" s="79"/>
      <c r="C76" s="113"/>
      <c r="D76" s="113"/>
      <c r="E76" s="122"/>
      <c r="F76" s="122"/>
      <c r="G76" s="114"/>
      <c r="H76" s="115"/>
      <c r="I76" s="113"/>
      <c r="J76" s="113"/>
      <c r="K76" s="113"/>
      <c r="L76" s="113"/>
      <c r="M76" s="118">
        <f t="shared" si="2"/>
        <v>0</v>
      </c>
      <c r="N76" s="129"/>
    </row>
    <row r="77" spans="1:14" ht="28.5" customHeight="1">
      <c r="A77" s="16">
        <v>17</v>
      </c>
      <c r="B77" s="79"/>
      <c r="C77" s="113"/>
      <c r="D77" s="113"/>
      <c r="E77" s="122"/>
      <c r="F77" s="122"/>
      <c r="G77" s="114"/>
      <c r="H77" s="115"/>
      <c r="I77" s="113"/>
      <c r="J77" s="113"/>
      <c r="K77" s="113"/>
      <c r="L77" s="113"/>
      <c r="M77" s="118">
        <f t="shared" si="2"/>
        <v>0</v>
      </c>
      <c r="N77" s="129"/>
    </row>
    <row r="78" spans="1:14" ht="28.5" customHeight="1">
      <c r="A78" s="16">
        <v>18</v>
      </c>
      <c r="B78" s="79"/>
      <c r="C78" s="113"/>
      <c r="D78" s="113"/>
      <c r="E78" s="122"/>
      <c r="F78" s="122"/>
      <c r="G78" s="114"/>
      <c r="H78" s="115"/>
      <c r="I78" s="113"/>
      <c r="J78" s="113"/>
      <c r="K78" s="113"/>
      <c r="L78" s="113"/>
      <c r="M78" s="118">
        <f t="shared" si="2"/>
        <v>0</v>
      </c>
      <c r="N78" s="129"/>
    </row>
    <row r="79" spans="1:14" ht="28.5" customHeight="1">
      <c r="A79" s="16">
        <v>19</v>
      </c>
      <c r="B79" s="79"/>
      <c r="C79" s="113"/>
      <c r="D79" s="113"/>
      <c r="E79" s="122"/>
      <c r="F79" s="122"/>
      <c r="G79" s="114"/>
      <c r="H79" s="115"/>
      <c r="I79" s="113"/>
      <c r="J79" s="113"/>
      <c r="K79" s="113"/>
      <c r="L79" s="113"/>
      <c r="M79" s="118">
        <f t="shared" si="2"/>
        <v>0</v>
      </c>
      <c r="N79" s="129"/>
    </row>
    <row r="80" spans="1:14" ht="28.5" customHeight="1">
      <c r="A80" s="16">
        <v>20</v>
      </c>
      <c r="B80" s="79"/>
      <c r="C80" s="113"/>
      <c r="D80" s="113"/>
      <c r="E80" s="122"/>
      <c r="F80" s="122"/>
      <c r="G80" s="114"/>
      <c r="H80" s="115"/>
      <c r="I80" s="113"/>
      <c r="J80" s="113"/>
      <c r="K80" s="113"/>
      <c r="L80" s="113"/>
      <c r="M80" s="118">
        <f t="shared" si="2"/>
        <v>0</v>
      </c>
      <c r="N80" s="129"/>
    </row>
    <row r="81" spans="1:14" ht="28.5" customHeight="1">
      <c r="A81" s="16">
        <v>21</v>
      </c>
      <c r="B81" s="79"/>
      <c r="C81" s="113"/>
      <c r="D81" s="113"/>
      <c r="E81" s="122"/>
      <c r="F81" s="122"/>
      <c r="G81" s="114"/>
      <c r="H81" s="115"/>
      <c r="I81" s="113"/>
      <c r="J81" s="113"/>
      <c r="K81" s="113"/>
      <c r="L81" s="113"/>
      <c r="M81" s="118">
        <f t="shared" si="2"/>
        <v>0</v>
      </c>
      <c r="N81" s="129"/>
    </row>
    <row r="82" spans="1:14" ht="28.5" customHeight="1">
      <c r="A82" s="16">
        <v>22</v>
      </c>
      <c r="B82" s="79"/>
      <c r="C82" s="113"/>
      <c r="D82" s="113"/>
      <c r="E82" s="122"/>
      <c r="F82" s="122"/>
      <c r="G82" s="114"/>
      <c r="H82" s="115"/>
      <c r="I82" s="113"/>
      <c r="J82" s="113"/>
      <c r="K82" s="113"/>
      <c r="L82" s="113"/>
      <c r="M82" s="118">
        <f t="shared" si="2"/>
        <v>0</v>
      </c>
      <c r="N82" s="129"/>
    </row>
    <row r="83" spans="1:14" ht="28.5" customHeight="1">
      <c r="A83" s="16">
        <v>23</v>
      </c>
      <c r="B83" s="79"/>
      <c r="C83" s="113"/>
      <c r="D83" s="113"/>
      <c r="E83" s="122"/>
      <c r="F83" s="122"/>
      <c r="G83" s="114"/>
      <c r="H83" s="115"/>
      <c r="I83" s="113"/>
      <c r="J83" s="113"/>
      <c r="K83" s="113"/>
      <c r="L83" s="113"/>
      <c r="M83" s="118">
        <f t="shared" si="2"/>
        <v>0</v>
      </c>
      <c r="N83" s="129"/>
    </row>
    <row r="84" spans="1:14" ht="28.5" customHeight="1">
      <c r="A84" s="16">
        <v>24</v>
      </c>
      <c r="B84" s="79"/>
      <c r="C84" s="113"/>
      <c r="D84" s="113"/>
      <c r="E84" s="122"/>
      <c r="F84" s="122"/>
      <c r="G84" s="114"/>
      <c r="H84" s="115"/>
      <c r="I84" s="113"/>
      <c r="J84" s="113"/>
      <c r="K84" s="113"/>
      <c r="L84" s="113"/>
      <c r="M84" s="118">
        <f t="shared" si="2"/>
        <v>0</v>
      </c>
      <c r="N84" s="129"/>
    </row>
    <row r="85" spans="1:14" ht="28.5" customHeight="1">
      <c r="A85" s="16">
        <v>25</v>
      </c>
      <c r="B85" s="79"/>
      <c r="C85" s="113"/>
      <c r="D85" s="113"/>
      <c r="E85" s="122"/>
      <c r="F85" s="122"/>
      <c r="G85" s="114"/>
      <c r="H85" s="115"/>
      <c r="I85" s="113"/>
      <c r="J85" s="113"/>
      <c r="K85" s="113"/>
      <c r="L85" s="113"/>
      <c r="M85" s="118">
        <f t="shared" si="2"/>
        <v>0</v>
      </c>
      <c r="N85" s="129"/>
    </row>
    <row r="86" spans="1:14" ht="28.5" customHeight="1">
      <c r="A86" s="16">
        <v>26</v>
      </c>
      <c r="B86" s="79"/>
      <c r="C86" s="113"/>
      <c r="D86" s="113"/>
      <c r="E86" s="122"/>
      <c r="F86" s="122"/>
      <c r="G86" s="114"/>
      <c r="H86" s="115"/>
      <c r="I86" s="113"/>
      <c r="J86" s="113"/>
      <c r="K86" s="113"/>
      <c r="L86" s="113"/>
      <c r="M86" s="118">
        <f t="shared" si="2"/>
        <v>0</v>
      </c>
      <c r="N86" s="129"/>
    </row>
    <row r="87" spans="1:14" ht="28.5" customHeight="1">
      <c r="A87" s="16">
        <v>27</v>
      </c>
      <c r="B87" s="79"/>
      <c r="C87" s="113"/>
      <c r="D87" s="113"/>
      <c r="E87" s="122"/>
      <c r="F87" s="122"/>
      <c r="G87" s="114"/>
      <c r="H87" s="115"/>
      <c r="I87" s="113"/>
      <c r="J87" s="113"/>
      <c r="K87" s="113"/>
      <c r="L87" s="113"/>
      <c r="M87" s="118">
        <f t="shared" si="2"/>
        <v>0</v>
      </c>
      <c r="N87" s="129"/>
    </row>
    <row r="88" spans="1:14" ht="28.5" customHeight="1">
      <c r="A88" s="16">
        <v>28</v>
      </c>
      <c r="B88" s="79"/>
      <c r="C88" s="113"/>
      <c r="D88" s="113"/>
      <c r="E88" s="122"/>
      <c r="F88" s="122"/>
      <c r="G88" s="114"/>
      <c r="H88" s="115"/>
      <c r="I88" s="113"/>
      <c r="J88" s="113"/>
      <c r="K88" s="113"/>
      <c r="L88" s="113"/>
      <c r="M88" s="118">
        <f t="shared" si="2"/>
        <v>0</v>
      </c>
      <c r="N88" s="129"/>
    </row>
    <row r="89" spans="1:14" ht="28.5" customHeight="1">
      <c r="A89" s="16">
        <v>29</v>
      </c>
      <c r="B89" s="79"/>
      <c r="C89" s="113"/>
      <c r="D89" s="113"/>
      <c r="E89" s="122"/>
      <c r="F89" s="122"/>
      <c r="G89" s="114"/>
      <c r="H89" s="115"/>
      <c r="I89" s="113"/>
      <c r="J89" s="113"/>
      <c r="K89" s="113"/>
      <c r="L89" s="113"/>
      <c r="M89" s="118">
        <f t="shared" si="2"/>
        <v>0</v>
      </c>
      <c r="N89" s="129"/>
    </row>
    <row r="90" spans="1:14" ht="28.5" customHeight="1">
      <c r="A90" s="16">
        <v>30</v>
      </c>
      <c r="B90" s="79"/>
      <c r="C90" s="113"/>
      <c r="D90" s="113"/>
      <c r="E90" s="122"/>
      <c r="F90" s="122"/>
      <c r="G90" s="114"/>
      <c r="H90" s="115"/>
      <c r="I90" s="113"/>
      <c r="J90" s="113"/>
      <c r="K90" s="113"/>
      <c r="L90" s="113"/>
      <c r="M90" s="118">
        <f t="shared" si="2"/>
        <v>0</v>
      </c>
      <c r="N90" s="129"/>
    </row>
    <row r="91" spans="1:14" ht="28.5" customHeight="1">
      <c r="A91" s="16">
        <v>31</v>
      </c>
      <c r="B91" s="79"/>
      <c r="C91" s="113"/>
      <c r="D91" s="113"/>
      <c r="E91" s="122"/>
      <c r="F91" s="122"/>
      <c r="G91" s="114"/>
      <c r="H91" s="115"/>
      <c r="I91" s="113"/>
      <c r="J91" s="113"/>
      <c r="K91" s="113"/>
      <c r="L91" s="113"/>
      <c r="M91" s="118">
        <f t="shared" si="2"/>
        <v>0</v>
      </c>
      <c r="N91" s="129"/>
    </row>
    <row r="92" spans="1:14" ht="28.5" customHeight="1">
      <c r="A92" s="16">
        <v>32</v>
      </c>
      <c r="B92" s="79"/>
      <c r="C92" s="113"/>
      <c r="D92" s="113"/>
      <c r="E92" s="122"/>
      <c r="F92" s="122"/>
      <c r="G92" s="114"/>
      <c r="H92" s="115"/>
      <c r="I92" s="113"/>
      <c r="J92" s="113"/>
      <c r="K92" s="113"/>
      <c r="L92" s="113"/>
      <c r="M92" s="118">
        <f t="shared" si="2"/>
        <v>0</v>
      </c>
      <c r="N92" s="129"/>
    </row>
    <row r="93" spans="1:14" ht="28.5" customHeight="1">
      <c r="A93" s="16">
        <v>33</v>
      </c>
      <c r="B93" s="79"/>
      <c r="C93" s="113"/>
      <c r="D93" s="113"/>
      <c r="E93" s="122"/>
      <c r="F93" s="122"/>
      <c r="G93" s="114"/>
      <c r="H93" s="115"/>
      <c r="I93" s="113"/>
      <c r="J93" s="113"/>
      <c r="K93" s="113"/>
      <c r="L93" s="113"/>
      <c r="M93" s="118">
        <f t="shared" si="2"/>
        <v>0</v>
      </c>
      <c r="N93" s="129"/>
    </row>
    <row r="94" spans="1:14" ht="28.5" customHeight="1">
      <c r="A94" s="16">
        <v>34</v>
      </c>
      <c r="B94" s="79"/>
      <c r="C94" s="113"/>
      <c r="D94" s="113"/>
      <c r="E94" s="122"/>
      <c r="F94" s="122"/>
      <c r="G94" s="114"/>
      <c r="H94" s="115"/>
      <c r="I94" s="113"/>
      <c r="J94" s="113"/>
      <c r="K94" s="113"/>
      <c r="L94" s="113"/>
      <c r="M94" s="118">
        <f t="shared" ref="M94:M110" si="3">E94*G94</f>
        <v>0</v>
      </c>
      <c r="N94" s="129"/>
    </row>
    <row r="95" spans="1:14" ht="28.5" customHeight="1">
      <c r="A95" s="16">
        <v>35</v>
      </c>
      <c r="B95" s="79"/>
      <c r="C95" s="113"/>
      <c r="D95" s="113"/>
      <c r="E95" s="122"/>
      <c r="F95" s="122"/>
      <c r="G95" s="114"/>
      <c r="H95" s="115"/>
      <c r="I95" s="113"/>
      <c r="J95" s="113"/>
      <c r="K95" s="113"/>
      <c r="L95" s="113"/>
      <c r="M95" s="118">
        <f t="shared" si="3"/>
        <v>0</v>
      </c>
      <c r="N95" s="129"/>
    </row>
    <row r="96" spans="1:14" ht="28.5" customHeight="1">
      <c r="A96" s="16">
        <v>36</v>
      </c>
      <c r="B96" s="79"/>
      <c r="C96" s="113"/>
      <c r="D96" s="113"/>
      <c r="E96" s="122"/>
      <c r="F96" s="122"/>
      <c r="G96" s="114"/>
      <c r="H96" s="115"/>
      <c r="I96" s="113"/>
      <c r="J96" s="113"/>
      <c r="K96" s="113"/>
      <c r="L96" s="113"/>
      <c r="M96" s="118">
        <f t="shared" si="3"/>
        <v>0</v>
      </c>
      <c r="N96" s="129"/>
    </row>
    <row r="97" spans="1:14" ht="28.5" customHeight="1">
      <c r="A97" s="16">
        <v>37</v>
      </c>
      <c r="B97" s="79"/>
      <c r="C97" s="113"/>
      <c r="D97" s="113"/>
      <c r="E97" s="122"/>
      <c r="F97" s="122"/>
      <c r="G97" s="114"/>
      <c r="H97" s="115"/>
      <c r="I97" s="113"/>
      <c r="J97" s="113"/>
      <c r="K97" s="113"/>
      <c r="L97" s="113"/>
      <c r="M97" s="118">
        <f t="shared" si="3"/>
        <v>0</v>
      </c>
      <c r="N97" s="129"/>
    </row>
    <row r="98" spans="1:14" ht="28.5" customHeight="1">
      <c r="A98" s="16">
        <v>38</v>
      </c>
      <c r="B98" s="79"/>
      <c r="C98" s="113"/>
      <c r="D98" s="113"/>
      <c r="E98" s="122"/>
      <c r="F98" s="122"/>
      <c r="G98" s="114"/>
      <c r="H98" s="115"/>
      <c r="I98" s="113"/>
      <c r="J98" s="113"/>
      <c r="K98" s="113"/>
      <c r="L98" s="113"/>
      <c r="M98" s="118">
        <f t="shared" si="3"/>
        <v>0</v>
      </c>
      <c r="N98" s="129"/>
    </row>
    <row r="99" spans="1:14" ht="28.5" customHeight="1">
      <c r="A99" s="16">
        <v>39</v>
      </c>
      <c r="B99" s="79"/>
      <c r="C99" s="113"/>
      <c r="D99" s="113"/>
      <c r="E99" s="122"/>
      <c r="F99" s="122"/>
      <c r="G99" s="114"/>
      <c r="H99" s="115"/>
      <c r="I99" s="113"/>
      <c r="J99" s="113"/>
      <c r="K99" s="113"/>
      <c r="L99" s="113"/>
      <c r="M99" s="118">
        <f t="shared" si="3"/>
        <v>0</v>
      </c>
      <c r="N99" s="129"/>
    </row>
    <row r="100" spans="1:14" ht="28.5" customHeight="1">
      <c r="A100" s="16">
        <v>40</v>
      </c>
      <c r="B100" s="79"/>
      <c r="C100" s="113"/>
      <c r="D100" s="113"/>
      <c r="E100" s="122"/>
      <c r="F100" s="122"/>
      <c r="G100" s="114"/>
      <c r="H100" s="115"/>
      <c r="I100" s="113"/>
      <c r="J100" s="113"/>
      <c r="K100" s="113"/>
      <c r="L100" s="113"/>
      <c r="M100" s="118">
        <f t="shared" si="3"/>
        <v>0</v>
      </c>
      <c r="N100" s="129"/>
    </row>
    <row r="101" spans="1:14" ht="28.5" customHeight="1">
      <c r="A101" s="16">
        <v>41</v>
      </c>
      <c r="B101" s="79"/>
      <c r="C101" s="113"/>
      <c r="D101" s="113"/>
      <c r="E101" s="122"/>
      <c r="F101" s="122"/>
      <c r="G101" s="114"/>
      <c r="H101" s="115"/>
      <c r="I101" s="113"/>
      <c r="J101" s="113"/>
      <c r="K101" s="113"/>
      <c r="L101" s="113"/>
      <c r="M101" s="118">
        <f t="shared" si="3"/>
        <v>0</v>
      </c>
      <c r="N101" s="129"/>
    </row>
    <row r="102" spans="1:14" ht="28.5" customHeight="1">
      <c r="A102" s="16">
        <v>42</v>
      </c>
      <c r="B102" s="79"/>
      <c r="C102" s="113"/>
      <c r="D102" s="113"/>
      <c r="E102" s="122"/>
      <c r="F102" s="122"/>
      <c r="G102" s="114"/>
      <c r="H102" s="115"/>
      <c r="I102" s="113"/>
      <c r="J102" s="113"/>
      <c r="K102" s="113"/>
      <c r="L102" s="113"/>
      <c r="M102" s="118">
        <f t="shared" si="3"/>
        <v>0</v>
      </c>
      <c r="N102" s="129"/>
    </row>
    <row r="103" spans="1:14" ht="28.5" customHeight="1">
      <c r="A103" s="16">
        <v>43</v>
      </c>
      <c r="B103" s="79"/>
      <c r="C103" s="113"/>
      <c r="D103" s="113"/>
      <c r="E103" s="122"/>
      <c r="F103" s="122"/>
      <c r="G103" s="114"/>
      <c r="H103" s="115"/>
      <c r="I103" s="113"/>
      <c r="J103" s="113"/>
      <c r="K103" s="113"/>
      <c r="L103" s="113"/>
      <c r="M103" s="118">
        <f t="shared" si="3"/>
        <v>0</v>
      </c>
      <c r="N103" s="129"/>
    </row>
    <row r="104" spans="1:14" ht="28.5" customHeight="1">
      <c r="A104" s="16">
        <v>44</v>
      </c>
      <c r="B104" s="79"/>
      <c r="C104" s="113"/>
      <c r="D104" s="113"/>
      <c r="E104" s="122"/>
      <c r="F104" s="122"/>
      <c r="G104" s="114"/>
      <c r="H104" s="115"/>
      <c r="I104" s="113"/>
      <c r="J104" s="113"/>
      <c r="K104" s="113"/>
      <c r="L104" s="113"/>
      <c r="M104" s="118">
        <f t="shared" si="3"/>
        <v>0</v>
      </c>
      <c r="N104" s="129"/>
    </row>
    <row r="105" spans="1:14" ht="28.5" customHeight="1">
      <c r="A105" s="16">
        <v>45</v>
      </c>
      <c r="B105" s="79"/>
      <c r="C105" s="113"/>
      <c r="D105" s="113"/>
      <c r="E105" s="122"/>
      <c r="F105" s="122"/>
      <c r="G105" s="114"/>
      <c r="H105" s="115"/>
      <c r="I105" s="113"/>
      <c r="J105" s="113"/>
      <c r="K105" s="113"/>
      <c r="L105" s="113"/>
      <c r="M105" s="118">
        <f t="shared" si="3"/>
        <v>0</v>
      </c>
      <c r="N105" s="129"/>
    </row>
    <row r="106" spans="1:14" ht="28.5" customHeight="1">
      <c r="A106" s="16">
        <v>46</v>
      </c>
      <c r="B106" s="79"/>
      <c r="C106" s="113"/>
      <c r="D106" s="113"/>
      <c r="E106" s="122"/>
      <c r="F106" s="122"/>
      <c r="G106" s="114"/>
      <c r="H106" s="115"/>
      <c r="I106" s="113"/>
      <c r="J106" s="113"/>
      <c r="K106" s="113"/>
      <c r="L106" s="113"/>
      <c r="M106" s="118">
        <f t="shared" si="3"/>
        <v>0</v>
      </c>
      <c r="N106" s="129"/>
    </row>
    <row r="107" spans="1:14" ht="28.5" customHeight="1">
      <c r="A107" s="16">
        <v>47</v>
      </c>
      <c r="B107" s="79"/>
      <c r="C107" s="113"/>
      <c r="D107" s="113"/>
      <c r="E107" s="122"/>
      <c r="F107" s="122"/>
      <c r="G107" s="114"/>
      <c r="H107" s="115"/>
      <c r="I107" s="113"/>
      <c r="J107" s="113"/>
      <c r="K107" s="113"/>
      <c r="L107" s="113"/>
      <c r="M107" s="118">
        <f t="shared" si="3"/>
        <v>0</v>
      </c>
      <c r="N107" s="129"/>
    </row>
    <row r="108" spans="1:14" ht="28.5" customHeight="1">
      <c r="A108" s="16">
        <v>48</v>
      </c>
      <c r="B108" s="79"/>
      <c r="C108" s="113"/>
      <c r="D108" s="113"/>
      <c r="E108" s="122"/>
      <c r="F108" s="122"/>
      <c r="G108" s="114"/>
      <c r="H108" s="115"/>
      <c r="I108" s="113"/>
      <c r="J108" s="113"/>
      <c r="K108" s="113"/>
      <c r="L108" s="113"/>
      <c r="M108" s="118">
        <f t="shared" si="3"/>
        <v>0</v>
      </c>
      <c r="N108" s="129"/>
    </row>
    <row r="109" spans="1:14" ht="28.5" customHeight="1">
      <c r="A109" s="16">
        <v>49</v>
      </c>
      <c r="B109" s="79"/>
      <c r="C109" s="113"/>
      <c r="D109" s="113"/>
      <c r="E109" s="122"/>
      <c r="F109" s="122"/>
      <c r="G109" s="114"/>
      <c r="H109" s="115"/>
      <c r="I109" s="113"/>
      <c r="J109" s="113"/>
      <c r="K109" s="113"/>
      <c r="L109" s="113"/>
      <c r="M109" s="118">
        <f t="shared" si="3"/>
        <v>0</v>
      </c>
      <c r="N109" s="129"/>
    </row>
    <row r="110" spans="1:14" ht="28.5" customHeight="1">
      <c r="A110" s="16">
        <v>50</v>
      </c>
      <c r="B110" s="79"/>
      <c r="C110" s="113"/>
      <c r="D110" s="113"/>
      <c r="E110" s="122"/>
      <c r="F110" s="122"/>
      <c r="G110" s="114"/>
      <c r="H110" s="115"/>
      <c r="I110" s="113"/>
      <c r="J110" s="113"/>
      <c r="K110" s="113"/>
      <c r="L110" s="113"/>
      <c r="M110" s="118">
        <f t="shared" si="3"/>
        <v>0</v>
      </c>
      <c r="N110" s="129"/>
    </row>
    <row r="111" spans="1:14" s="104" customFormat="1" ht="15" customHeight="1">
      <c r="A111" s="116" t="s">
        <v>160</v>
      </c>
      <c r="B111" s="117" t="s">
        <v>139</v>
      </c>
      <c r="C111" s="107" t="s">
        <v>139</v>
      </c>
      <c r="D111" s="107" t="s">
        <v>139</v>
      </c>
      <c r="E111" s="133" t="s">
        <v>139</v>
      </c>
      <c r="F111" s="133" t="s">
        <v>139</v>
      </c>
      <c r="G111" s="118" t="s">
        <v>139</v>
      </c>
      <c r="H111" s="119" t="s">
        <v>139</v>
      </c>
      <c r="I111" s="107" t="s">
        <v>139</v>
      </c>
      <c r="J111" s="107" t="s">
        <v>139</v>
      </c>
      <c r="K111" s="97">
        <f>SUM(K61:K110)</f>
        <v>0</v>
      </c>
      <c r="L111" s="97">
        <f>SUM(L61:L110)</f>
        <v>0</v>
      </c>
      <c r="M111" s="97">
        <f>SUM(M61:M110)</f>
        <v>0</v>
      </c>
      <c r="N111" s="107" t="s">
        <v>139</v>
      </c>
    </row>
    <row r="112" spans="1:14" ht="20.100000000000001" customHeight="1">
      <c r="A112" s="252" t="s">
        <v>175</v>
      </c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4"/>
      <c r="M112" s="255">
        <f>M56+M111</f>
        <v>1898.3380968282977</v>
      </c>
      <c r="N112" s="256"/>
    </row>
    <row r="113" spans="1:14" ht="13.5" customHeight="1">
      <c r="A113" s="248" t="s">
        <v>176</v>
      </c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9"/>
    </row>
    <row r="114" spans="1:14">
      <c r="A114" s="250"/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1"/>
    </row>
    <row r="115" spans="1:14">
      <c r="A115" s="250"/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1"/>
    </row>
    <row r="116" spans="1:14">
      <c r="A116" s="250"/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1"/>
    </row>
    <row r="117" spans="1:14">
      <c r="A117" s="250"/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1"/>
    </row>
    <row r="118" spans="1:14">
      <c r="A118" s="250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1"/>
    </row>
    <row r="119" spans="1:14">
      <c r="A119" s="250"/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1"/>
    </row>
    <row r="120" spans="1:14" ht="57.95" customHeight="1">
      <c r="A120" s="250"/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1"/>
    </row>
    <row r="121" spans="1:14" ht="392.1" customHeight="1">
      <c r="A121" s="247" t="s">
        <v>177</v>
      </c>
      <c r="B121" s="236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</row>
  </sheetData>
  <sheetProtection password="CE0A" sheet="1"/>
  <mergeCells count="26">
    <mergeCell ref="O2:O6"/>
    <mergeCell ref="A113:N120"/>
    <mergeCell ref="B58:D58"/>
    <mergeCell ref="I58:L58"/>
    <mergeCell ref="A112:L112"/>
    <mergeCell ref="M112:N112"/>
    <mergeCell ref="A121:N121"/>
    <mergeCell ref="A58:A59"/>
    <mergeCell ref="E58:E59"/>
    <mergeCell ref="F58:F59"/>
    <mergeCell ref="G58:G59"/>
    <mergeCell ref="H58:H59"/>
    <mergeCell ref="M58:M59"/>
    <mergeCell ref="N58:N59"/>
    <mergeCell ref="A1:N1"/>
    <mergeCell ref="A2:N2"/>
    <mergeCell ref="B3:D3"/>
    <mergeCell ref="I3:L3"/>
    <mergeCell ref="A57:N57"/>
    <mergeCell ref="A3:A4"/>
    <mergeCell ref="E3:E4"/>
    <mergeCell ref="F3:F4"/>
    <mergeCell ref="G3:G4"/>
    <mergeCell ref="H3:H4"/>
    <mergeCell ref="M3:M4"/>
    <mergeCell ref="N3:N4"/>
  </mergeCells>
  <phoneticPr fontId="58" type="noConversion"/>
  <hyperlinks>
    <hyperlink ref="O2:O6" location="外购外协件明细!A121" display="外购外协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56:L56 K111:L111" formulaRange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7"/>
  <sheetViews>
    <sheetView showGridLines="0" showZeros="0" topLeftCell="E1" workbookViewId="0">
      <pane ySplit="4" topLeftCell="A20" activePane="bottomLeft" state="frozen"/>
      <selection pane="bottomLeft" activeCell="Q5" sqref="P5:Q80"/>
    </sheetView>
  </sheetViews>
  <sheetFormatPr defaultColWidth="9" defaultRowHeight="13.5"/>
  <cols>
    <col min="1" max="1" width="6.125" customWidth="1"/>
    <col min="2" max="2" width="8.625" customWidth="1"/>
    <col min="3" max="3" width="14.25" customWidth="1"/>
    <col min="4" max="4" width="29.125" customWidth="1"/>
    <col min="5" max="6" width="12.625" customWidth="1"/>
    <col min="7" max="7" width="15.875" customWidth="1"/>
    <col min="8" max="8" width="6.625" customWidth="1"/>
    <col min="9" max="9" width="4.875" customWidth="1"/>
    <col min="10" max="10" width="11.625" customWidth="1"/>
    <col min="11" max="11" width="12" customWidth="1"/>
    <col min="12" max="12" width="8.625" customWidth="1"/>
    <col min="13" max="13" width="7.625" customWidth="1"/>
    <col min="14" max="14" width="9.625" customWidth="1"/>
    <col min="15" max="15" width="12.625" customWidth="1"/>
    <col min="16" max="16" width="9.625" customWidth="1"/>
    <col min="17" max="17" width="8.625" customWidth="1"/>
    <col min="18" max="18" width="10.625" customWidth="1"/>
    <col min="19" max="19" width="12.625" customWidth="1"/>
    <col min="20" max="20" width="10.625" customWidth="1"/>
  </cols>
  <sheetData>
    <row r="1" spans="1:20" ht="24.95" customHeight="1">
      <c r="A1" s="257" t="s">
        <v>178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14.25">
      <c r="A2" s="261" t="s">
        <v>1</v>
      </c>
      <c r="B2" s="262" t="s">
        <v>179</v>
      </c>
      <c r="C2" s="262" t="s">
        <v>180</v>
      </c>
      <c r="D2" s="262" t="s">
        <v>181</v>
      </c>
      <c r="E2" s="262" t="s">
        <v>182</v>
      </c>
      <c r="F2" s="262" t="s">
        <v>183</v>
      </c>
      <c r="G2" s="263" t="s">
        <v>184</v>
      </c>
      <c r="H2" s="262" t="s">
        <v>185</v>
      </c>
      <c r="I2" s="259" t="s">
        <v>186</v>
      </c>
      <c r="J2" s="259"/>
      <c r="K2" s="259"/>
      <c r="L2" s="259" t="s">
        <v>187</v>
      </c>
      <c r="M2" s="259"/>
      <c r="N2" s="259"/>
      <c r="O2" s="259"/>
      <c r="P2" s="259" t="s">
        <v>188</v>
      </c>
      <c r="Q2" s="259"/>
      <c r="R2" s="259"/>
      <c r="S2" s="265" t="s">
        <v>189</v>
      </c>
      <c r="T2" s="267" t="s">
        <v>103</v>
      </c>
    </row>
    <row r="3" spans="1:20" ht="42.75">
      <c r="A3" s="261"/>
      <c r="B3" s="262"/>
      <c r="C3" s="262"/>
      <c r="D3" s="262"/>
      <c r="E3" s="262"/>
      <c r="F3" s="262"/>
      <c r="G3" s="264"/>
      <c r="H3" s="262"/>
      <c r="I3" s="81" t="s">
        <v>190</v>
      </c>
      <c r="J3" s="81" t="s">
        <v>191</v>
      </c>
      <c r="K3" s="81" t="s">
        <v>192</v>
      </c>
      <c r="L3" s="81" t="s">
        <v>171</v>
      </c>
      <c r="M3" s="81" t="s">
        <v>193</v>
      </c>
      <c r="N3" s="82" t="s">
        <v>194</v>
      </c>
      <c r="O3" s="81" t="s">
        <v>195</v>
      </c>
      <c r="P3" s="81" t="s">
        <v>196</v>
      </c>
      <c r="Q3" s="81" t="s">
        <v>197</v>
      </c>
      <c r="R3" s="81" t="s">
        <v>198</v>
      </c>
      <c r="S3" s="266"/>
      <c r="T3" s="268"/>
    </row>
    <row r="4" spans="1:20" ht="24" customHeight="1">
      <c r="A4" s="75" t="s">
        <v>122</v>
      </c>
      <c r="B4" s="76" t="s">
        <v>199</v>
      </c>
      <c r="C4" s="77" t="s">
        <v>200</v>
      </c>
      <c r="D4" s="78" t="s">
        <v>201</v>
      </c>
      <c r="E4" s="76" t="s">
        <v>202</v>
      </c>
      <c r="F4" s="76" t="s">
        <v>203</v>
      </c>
      <c r="G4" s="76" t="s">
        <v>127</v>
      </c>
      <c r="H4" s="76">
        <v>1.62</v>
      </c>
      <c r="I4" s="76">
        <v>1</v>
      </c>
      <c r="J4" s="76">
        <v>30</v>
      </c>
      <c r="K4" s="83">
        <f t="shared" ref="K4:K67" si="0">H4/60*I4*J4</f>
        <v>0.81</v>
      </c>
      <c r="L4" s="83">
        <v>7.5</v>
      </c>
      <c r="M4" s="84">
        <v>0.65</v>
      </c>
      <c r="N4" s="83">
        <v>0.7</v>
      </c>
      <c r="O4" s="83">
        <f t="shared" ref="O4:O67" si="1">H4/60*L4*M4*N4</f>
        <v>9.2137500000000011E-2</v>
      </c>
      <c r="P4" s="83">
        <v>35</v>
      </c>
      <c r="Q4" s="89">
        <v>10</v>
      </c>
      <c r="R4" s="83">
        <f>P4*10000*0.9/Q4/6000/60*H4</f>
        <v>0.14174999999999999</v>
      </c>
      <c r="S4" s="83">
        <f>(K4+O4+R4)/H4*60</f>
        <v>38.662500000000001</v>
      </c>
      <c r="T4" s="76"/>
    </row>
    <row r="5" spans="1:20" ht="28.5" customHeight="1">
      <c r="A5" s="16">
        <v>1</v>
      </c>
      <c r="B5" s="79">
        <v>1</v>
      </c>
      <c r="C5" s="79" t="s">
        <v>436</v>
      </c>
      <c r="D5" s="79" t="s">
        <v>407</v>
      </c>
      <c r="E5" s="79" t="s">
        <v>355</v>
      </c>
      <c r="F5" s="79"/>
      <c r="G5" s="79" t="s">
        <v>317</v>
      </c>
      <c r="H5" s="79">
        <v>2.2124999999999999</v>
      </c>
      <c r="I5" s="79">
        <v>17</v>
      </c>
      <c r="J5" s="85">
        <v>28.846153846153847</v>
      </c>
      <c r="K5" s="86">
        <f t="shared" si="0"/>
        <v>18.08293269230769</v>
      </c>
      <c r="L5" s="79">
        <v>2.5</v>
      </c>
      <c r="M5" s="87">
        <v>0.7</v>
      </c>
      <c r="N5" s="88">
        <v>0.8</v>
      </c>
      <c r="O5" s="86">
        <f t="shared" si="1"/>
        <v>5.162499999999999E-2</v>
      </c>
      <c r="P5" s="88">
        <v>77.693352000000004</v>
      </c>
      <c r="Q5" s="85">
        <v>10</v>
      </c>
      <c r="R5" s="86">
        <f t="shared" ref="R5:R68" si="2">IFERROR(P5*10000*0.9/Q5/300/20/60*H5,"")</f>
        <v>0.42974135325000007</v>
      </c>
      <c r="S5" s="86">
        <f t="shared" ref="S5:S68" si="3">IFERROR((K5+O5+R5)/H5*60,"")</f>
        <v>503.43861818461539</v>
      </c>
      <c r="T5" s="90"/>
    </row>
    <row r="6" spans="1:20" ht="28.5" customHeight="1">
      <c r="A6" s="16">
        <v>2</v>
      </c>
      <c r="B6" s="79">
        <v>2</v>
      </c>
      <c r="C6" s="79" t="s">
        <v>483</v>
      </c>
      <c r="D6" s="79" t="s">
        <v>409</v>
      </c>
      <c r="E6" s="79" t="s">
        <v>356</v>
      </c>
      <c r="F6" s="79" t="s">
        <v>357</v>
      </c>
      <c r="G6" s="79" t="s">
        <v>317</v>
      </c>
      <c r="H6" s="79">
        <v>0.15</v>
      </c>
      <c r="I6" s="79">
        <v>18</v>
      </c>
      <c r="J6" s="85">
        <v>28.846153846153847</v>
      </c>
      <c r="K6" s="86">
        <f t="shared" si="0"/>
        <v>1.2980769230769231</v>
      </c>
      <c r="L6" s="79">
        <v>360</v>
      </c>
      <c r="M6" s="87">
        <v>0.7</v>
      </c>
      <c r="N6" s="88">
        <v>0.8</v>
      </c>
      <c r="O6" s="86">
        <f t="shared" si="1"/>
        <v>0.504</v>
      </c>
      <c r="P6" s="79">
        <v>1859.8761060000002</v>
      </c>
      <c r="Q6" s="85">
        <v>10</v>
      </c>
      <c r="R6" s="86">
        <f t="shared" si="2"/>
        <v>0.69745353975000002</v>
      </c>
      <c r="S6" s="86">
        <f t="shared" si="3"/>
        <v>999.81218513076919</v>
      </c>
      <c r="T6" s="90"/>
    </row>
    <row r="7" spans="1:20" ht="28.5" customHeight="1">
      <c r="A7" s="16">
        <v>3</v>
      </c>
      <c r="B7" s="79">
        <v>3</v>
      </c>
      <c r="C7" s="79" t="s">
        <v>436</v>
      </c>
      <c r="D7" s="79" t="s">
        <v>484</v>
      </c>
      <c r="E7" s="79" t="s">
        <v>358</v>
      </c>
      <c r="F7" s="79"/>
      <c r="G7" s="79" t="s">
        <v>317</v>
      </c>
      <c r="H7" s="79">
        <v>3.3333333333333361E-2</v>
      </c>
      <c r="I7" s="79">
        <v>2</v>
      </c>
      <c r="J7" s="85">
        <v>28.846153846153847</v>
      </c>
      <c r="K7" s="86">
        <f t="shared" si="0"/>
        <v>3.2051282051282076E-2</v>
      </c>
      <c r="L7" s="79">
        <v>2.5</v>
      </c>
      <c r="M7" s="87">
        <v>0.7</v>
      </c>
      <c r="N7" s="88">
        <v>0.8</v>
      </c>
      <c r="O7" s="86">
        <f t="shared" si="1"/>
        <v>7.7777777777777838E-4</v>
      </c>
      <c r="P7" s="88">
        <v>10</v>
      </c>
      <c r="Q7" s="85">
        <v>10</v>
      </c>
      <c r="R7" s="86">
        <f t="shared" si="2"/>
        <v>8.3333333333333404E-4</v>
      </c>
      <c r="S7" s="86">
        <f t="shared" si="3"/>
        <v>60.592307692307685</v>
      </c>
      <c r="T7" s="90"/>
    </row>
    <row r="8" spans="1:20" ht="28.5" customHeight="1">
      <c r="A8" s="16">
        <v>4</v>
      </c>
      <c r="B8" s="79">
        <v>4</v>
      </c>
      <c r="C8" s="79" t="s">
        <v>434</v>
      </c>
      <c r="D8" s="79" t="s">
        <v>328</v>
      </c>
      <c r="E8" s="79" t="s">
        <v>359</v>
      </c>
      <c r="F8" s="79" t="s">
        <v>360</v>
      </c>
      <c r="G8" s="79" t="s">
        <v>317</v>
      </c>
      <c r="H8" s="79">
        <v>0.75</v>
      </c>
      <c r="I8" s="79">
        <v>1</v>
      </c>
      <c r="J8" s="85">
        <v>28.846153846153847</v>
      </c>
      <c r="K8" s="86">
        <f t="shared" si="0"/>
        <v>0.36057692307692313</v>
      </c>
      <c r="L8" s="79">
        <v>18.8</v>
      </c>
      <c r="M8" s="87">
        <v>0.7</v>
      </c>
      <c r="N8" s="88">
        <v>0.8</v>
      </c>
      <c r="O8" s="86">
        <f t="shared" si="1"/>
        <v>0.13160000000000002</v>
      </c>
      <c r="P8" s="88">
        <v>36.538461249999997</v>
      </c>
      <c r="Q8" s="85">
        <v>10</v>
      </c>
      <c r="R8" s="86">
        <f t="shared" si="2"/>
        <v>6.8509614843749997E-2</v>
      </c>
      <c r="S8" s="86">
        <f t="shared" si="3"/>
        <v>44.854923033653854</v>
      </c>
      <c r="T8" s="90"/>
    </row>
    <row r="9" spans="1:20" ht="28.5" customHeight="1">
      <c r="A9" s="16">
        <v>5</v>
      </c>
      <c r="B9" s="79">
        <v>5</v>
      </c>
      <c r="C9" s="79" t="s">
        <v>435</v>
      </c>
      <c r="D9" s="79" t="s">
        <v>393</v>
      </c>
      <c r="E9" s="79" t="s">
        <v>361</v>
      </c>
      <c r="F9" s="79" t="s">
        <v>362</v>
      </c>
      <c r="G9" s="79" t="s">
        <v>317</v>
      </c>
      <c r="H9" s="79">
        <v>1.171875E-2</v>
      </c>
      <c r="I9" s="79">
        <v>7</v>
      </c>
      <c r="J9" s="85">
        <v>28.846153846153847</v>
      </c>
      <c r="K9" s="86">
        <f t="shared" si="0"/>
        <v>3.9438100961538464E-2</v>
      </c>
      <c r="L9" s="79">
        <v>132</v>
      </c>
      <c r="M9" s="87">
        <v>0.7</v>
      </c>
      <c r="N9" s="88">
        <v>0.8</v>
      </c>
      <c r="O9" s="86">
        <f t="shared" si="1"/>
        <v>1.4437500000000001E-2</v>
      </c>
      <c r="P9" s="88">
        <v>442.47787599999998</v>
      </c>
      <c r="Q9" s="85">
        <v>10</v>
      </c>
      <c r="R9" s="86">
        <f t="shared" si="2"/>
        <v>1.29632190234375E-2</v>
      </c>
      <c r="S9" s="86">
        <f t="shared" si="3"/>
        <v>342.21475832307692</v>
      </c>
      <c r="T9" s="90"/>
    </row>
    <row r="10" spans="1:20" ht="28.5" customHeight="1">
      <c r="A10" s="16">
        <v>6</v>
      </c>
      <c r="B10" s="79">
        <v>6</v>
      </c>
      <c r="C10" s="79" t="s">
        <v>434</v>
      </c>
      <c r="D10" s="79" t="s">
        <v>394</v>
      </c>
      <c r="E10" s="79" t="s">
        <v>363</v>
      </c>
      <c r="F10" s="79" t="s">
        <v>364</v>
      </c>
      <c r="G10" s="79" t="s">
        <v>317</v>
      </c>
      <c r="H10" s="79">
        <v>0.85784313725489991</v>
      </c>
      <c r="I10" s="79">
        <v>1</v>
      </c>
      <c r="J10" s="85">
        <v>28.846153846153847</v>
      </c>
      <c r="K10" s="86">
        <f t="shared" si="0"/>
        <v>0.4124245852187019</v>
      </c>
      <c r="L10" s="79">
        <v>10</v>
      </c>
      <c r="M10" s="87">
        <v>0.7</v>
      </c>
      <c r="N10" s="88">
        <v>0.8</v>
      </c>
      <c r="O10" s="86">
        <f t="shared" si="1"/>
        <v>8.0065359477123996E-2</v>
      </c>
      <c r="P10" s="88">
        <v>0.53675200000000001</v>
      </c>
      <c r="Q10" s="85">
        <v>10</v>
      </c>
      <c r="R10" s="86">
        <f t="shared" si="2"/>
        <v>1.1511225490196055E-3</v>
      </c>
      <c r="S10" s="86">
        <f t="shared" si="3"/>
        <v>34.526666646153849</v>
      </c>
      <c r="T10" s="90"/>
    </row>
    <row r="11" spans="1:20" ht="28.5" customHeight="1">
      <c r="A11" s="16">
        <v>7</v>
      </c>
      <c r="B11" s="79">
        <v>7</v>
      </c>
      <c r="C11" s="79" t="s">
        <v>435</v>
      </c>
      <c r="D11" s="79" t="s">
        <v>395</v>
      </c>
      <c r="E11" s="79" t="s">
        <v>361</v>
      </c>
      <c r="F11" s="79" t="s">
        <v>362</v>
      </c>
      <c r="G11" s="79" t="s">
        <v>317</v>
      </c>
      <c r="H11" s="79">
        <v>1.171875E-2</v>
      </c>
      <c r="I11" s="79">
        <v>7</v>
      </c>
      <c r="J11" s="85">
        <v>28.846153846153847</v>
      </c>
      <c r="K11" s="86">
        <f t="shared" si="0"/>
        <v>3.9438100961538464E-2</v>
      </c>
      <c r="L11" s="79">
        <v>132</v>
      </c>
      <c r="M11" s="87">
        <v>0.7</v>
      </c>
      <c r="N11" s="88">
        <v>0.8</v>
      </c>
      <c r="O11" s="86">
        <f t="shared" si="1"/>
        <v>1.4437500000000001E-2</v>
      </c>
      <c r="P11" s="88">
        <v>442.47787599999998</v>
      </c>
      <c r="Q11" s="85">
        <v>10</v>
      </c>
      <c r="R11" s="86">
        <f t="shared" si="2"/>
        <v>1.29632190234375E-2</v>
      </c>
      <c r="S11" s="86">
        <f t="shared" si="3"/>
        <v>342.21475832307692</v>
      </c>
      <c r="T11" s="90"/>
    </row>
    <row r="12" spans="1:20" ht="28.5" customHeight="1">
      <c r="A12" s="16">
        <v>8</v>
      </c>
      <c r="B12" s="79">
        <v>8</v>
      </c>
      <c r="C12" s="79" t="s">
        <v>434</v>
      </c>
      <c r="D12" s="79" t="s">
        <v>396</v>
      </c>
      <c r="E12" s="79" t="s">
        <v>365</v>
      </c>
      <c r="F12" s="79" t="s">
        <v>364</v>
      </c>
      <c r="G12" s="79" t="s">
        <v>317</v>
      </c>
      <c r="H12" s="79">
        <v>0.625000000000002</v>
      </c>
      <c r="I12" s="79">
        <v>1</v>
      </c>
      <c r="J12" s="85">
        <v>28.846153846153847</v>
      </c>
      <c r="K12" s="86">
        <f t="shared" si="0"/>
        <v>0.30048076923077022</v>
      </c>
      <c r="L12" s="79">
        <v>10</v>
      </c>
      <c r="M12" s="87">
        <v>0.7</v>
      </c>
      <c r="N12" s="88">
        <v>0.8</v>
      </c>
      <c r="O12" s="86">
        <f t="shared" si="1"/>
        <v>5.8333333333333515E-2</v>
      </c>
      <c r="P12" s="88">
        <v>0.53675200000000001</v>
      </c>
      <c r="Q12" s="85">
        <v>10</v>
      </c>
      <c r="R12" s="86">
        <f t="shared" si="2"/>
        <v>8.3867500000000292E-4</v>
      </c>
      <c r="S12" s="86">
        <f t="shared" si="3"/>
        <v>34.526666646153849</v>
      </c>
      <c r="T12" s="90"/>
    </row>
    <row r="13" spans="1:20" ht="28.5" customHeight="1">
      <c r="A13" s="16">
        <v>9</v>
      </c>
      <c r="B13" s="79">
        <v>9</v>
      </c>
      <c r="C13" s="79" t="s">
        <v>461</v>
      </c>
      <c r="D13" s="79" t="s">
        <v>410</v>
      </c>
      <c r="E13" s="79" t="s">
        <v>379</v>
      </c>
      <c r="F13" s="79" t="s">
        <v>412</v>
      </c>
      <c r="G13" s="79" t="s">
        <v>317</v>
      </c>
      <c r="H13" s="79">
        <v>6.2500000000000194E-2</v>
      </c>
      <c r="I13" s="79">
        <v>1</v>
      </c>
      <c r="J13" s="85">
        <v>28.846153846153847</v>
      </c>
      <c r="K13" s="86">
        <f t="shared" si="0"/>
        <v>3.0048076923077018E-2</v>
      </c>
      <c r="L13" s="79">
        <v>44.05</v>
      </c>
      <c r="M13" s="87">
        <v>0.7</v>
      </c>
      <c r="N13" s="88">
        <v>0.8</v>
      </c>
      <c r="O13" s="86">
        <f t="shared" si="1"/>
        <v>2.5695833333333407E-2</v>
      </c>
      <c r="P13" s="88">
        <v>29.618462000000001</v>
      </c>
      <c r="Q13" s="85">
        <v>10</v>
      </c>
      <c r="R13" s="86">
        <f t="shared" si="2"/>
        <v>4.6278846875000149E-3</v>
      </c>
      <c r="S13" s="86">
        <f t="shared" si="3"/>
        <v>57.956923146153848</v>
      </c>
      <c r="T13" s="90"/>
    </row>
    <row r="14" spans="1:20" ht="28.5" customHeight="1">
      <c r="A14" s="16">
        <v>10</v>
      </c>
      <c r="B14" s="79">
        <v>10</v>
      </c>
      <c r="C14" s="79" t="s">
        <v>435</v>
      </c>
      <c r="D14" s="79" t="s">
        <v>411</v>
      </c>
      <c r="E14" s="79" t="s">
        <v>361</v>
      </c>
      <c r="F14" s="79" t="s">
        <v>362</v>
      </c>
      <c r="G14" s="79" t="s">
        <v>317</v>
      </c>
      <c r="H14" s="79">
        <v>0.1600000000000002</v>
      </c>
      <c r="I14" s="79">
        <v>7</v>
      </c>
      <c r="J14" s="85">
        <v>28.846153846153847</v>
      </c>
      <c r="K14" s="86">
        <f t="shared" si="0"/>
        <v>0.5384615384615391</v>
      </c>
      <c r="L14" s="79">
        <v>10</v>
      </c>
      <c r="M14" s="87">
        <v>0.7</v>
      </c>
      <c r="N14" s="88">
        <v>0.8</v>
      </c>
      <c r="O14" s="86">
        <f t="shared" si="1"/>
        <v>1.4933333333333352E-2</v>
      </c>
      <c r="P14" s="88">
        <v>0.53675200000000001</v>
      </c>
      <c r="Q14" s="85">
        <v>10</v>
      </c>
      <c r="R14" s="86">
        <f t="shared" si="2"/>
        <v>2.1470080000000031E-4</v>
      </c>
      <c r="S14" s="86">
        <f t="shared" si="3"/>
        <v>207.60358972307691</v>
      </c>
      <c r="T14" s="90"/>
    </row>
    <row r="15" spans="1:20" ht="28.5" customHeight="1">
      <c r="A15" s="16">
        <v>11</v>
      </c>
      <c r="B15" s="79">
        <v>11</v>
      </c>
      <c r="C15" s="79" t="s">
        <v>435</v>
      </c>
      <c r="D15" s="79" t="s">
        <v>485</v>
      </c>
      <c r="E15" s="79" t="s">
        <v>361</v>
      </c>
      <c r="F15" s="79" t="s">
        <v>362</v>
      </c>
      <c r="G15" s="79" t="s">
        <v>317</v>
      </c>
      <c r="H15" s="79">
        <v>1.171875E-2</v>
      </c>
      <c r="I15" s="79">
        <v>7</v>
      </c>
      <c r="J15" s="85">
        <v>28.846153846153847</v>
      </c>
      <c r="K15" s="86">
        <f t="shared" si="0"/>
        <v>3.9438100961538464E-2</v>
      </c>
      <c r="L15" s="79">
        <v>132</v>
      </c>
      <c r="M15" s="87">
        <v>0.7</v>
      </c>
      <c r="N15" s="88">
        <v>0.8</v>
      </c>
      <c r="O15" s="86">
        <f t="shared" si="1"/>
        <v>1.4437500000000001E-2</v>
      </c>
      <c r="P15" s="88">
        <v>442.47787599999998</v>
      </c>
      <c r="Q15" s="85">
        <v>10</v>
      </c>
      <c r="R15" s="86">
        <f t="shared" si="2"/>
        <v>1.29632190234375E-2</v>
      </c>
      <c r="S15" s="86">
        <f t="shared" si="3"/>
        <v>342.21475832307692</v>
      </c>
      <c r="T15" s="90"/>
    </row>
    <row r="16" spans="1:20" ht="28.5" customHeight="1">
      <c r="A16" s="16">
        <v>12</v>
      </c>
      <c r="B16" s="79">
        <v>12</v>
      </c>
      <c r="C16" s="79" t="s">
        <v>434</v>
      </c>
      <c r="D16" s="79" t="s">
        <v>329</v>
      </c>
      <c r="E16" s="79" t="s">
        <v>359</v>
      </c>
      <c r="F16" s="79" t="s">
        <v>360</v>
      </c>
      <c r="G16" s="79" t="s">
        <v>317</v>
      </c>
      <c r="H16" s="79">
        <v>0.75</v>
      </c>
      <c r="I16" s="79">
        <v>1</v>
      </c>
      <c r="J16" s="85">
        <v>28.846153846153847</v>
      </c>
      <c r="K16" s="86">
        <f t="shared" si="0"/>
        <v>0.36057692307692313</v>
      </c>
      <c r="L16" s="79">
        <v>18.8</v>
      </c>
      <c r="M16" s="87">
        <v>0.7</v>
      </c>
      <c r="N16" s="88">
        <v>0.8</v>
      </c>
      <c r="O16" s="86">
        <f t="shared" si="1"/>
        <v>0.13160000000000002</v>
      </c>
      <c r="P16" s="88">
        <v>36.538461249999997</v>
      </c>
      <c r="Q16" s="85">
        <v>10</v>
      </c>
      <c r="R16" s="86">
        <f t="shared" si="2"/>
        <v>6.8509614843749997E-2</v>
      </c>
      <c r="S16" s="86">
        <f t="shared" si="3"/>
        <v>44.854923033653854</v>
      </c>
      <c r="T16" s="90"/>
    </row>
    <row r="17" spans="1:20" ht="28.5" customHeight="1">
      <c r="A17" s="16">
        <v>13</v>
      </c>
      <c r="B17" s="79">
        <v>13</v>
      </c>
      <c r="C17" s="79" t="s">
        <v>435</v>
      </c>
      <c r="D17" s="79" t="s">
        <v>397</v>
      </c>
      <c r="E17" s="79" t="s">
        <v>361</v>
      </c>
      <c r="F17" s="79" t="s">
        <v>362</v>
      </c>
      <c r="G17" s="79" t="s">
        <v>317</v>
      </c>
      <c r="H17" s="79">
        <v>1.171875E-2</v>
      </c>
      <c r="I17" s="79">
        <v>7</v>
      </c>
      <c r="J17" s="85">
        <v>28.846153846153847</v>
      </c>
      <c r="K17" s="86">
        <f t="shared" si="0"/>
        <v>3.9438100961538464E-2</v>
      </c>
      <c r="L17" s="79">
        <v>132</v>
      </c>
      <c r="M17" s="87">
        <v>0.7</v>
      </c>
      <c r="N17" s="88">
        <v>0.8</v>
      </c>
      <c r="O17" s="86">
        <f t="shared" si="1"/>
        <v>1.4437500000000001E-2</v>
      </c>
      <c r="P17" s="88">
        <v>442.47787599999998</v>
      </c>
      <c r="Q17" s="85">
        <v>10</v>
      </c>
      <c r="R17" s="86">
        <f t="shared" si="2"/>
        <v>1.29632190234375E-2</v>
      </c>
      <c r="S17" s="86">
        <f t="shared" si="3"/>
        <v>342.21475832307692</v>
      </c>
      <c r="T17" s="90"/>
    </row>
    <row r="18" spans="1:20" ht="28.5" customHeight="1">
      <c r="A18" s="16">
        <v>14</v>
      </c>
      <c r="B18" s="79">
        <v>14</v>
      </c>
      <c r="C18" s="79" t="s">
        <v>434</v>
      </c>
      <c r="D18" s="79" t="s">
        <v>398</v>
      </c>
      <c r="E18" s="79" t="s">
        <v>366</v>
      </c>
      <c r="F18" s="79" t="s">
        <v>364</v>
      </c>
      <c r="G18" s="79" t="s">
        <v>317</v>
      </c>
      <c r="H18" s="79">
        <v>0.85784313725489991</v>
      </c>
      <c r="I18" s="79">
        <v>1</v>
      </c>
      <c r="J18" s="85">
        <v>28.846153846153847</v>
      </c>
      <c r="K18" s="86">
        <f t="shared" si="0"/>
        <v>0.4124245852187019</v>
      </c>
      <c r="L18" s="79">
        <v>10</v>
      </c>
      <c r="M18" s="87">
        <v>0.7</v>
      </c>
      <c r="N18" s="88">
        <v>0.8</v>
      </c>
      <c r="O18" s="86">
        <f t="shared" si="1"/>
        <v>8.0065359477123996E-2</v>
      </c>
      <c r="P18" s="88">
        <v>0.53675200000000001</v>
      </c>
      <c r="Q18" s="85">
        <v>10</v>
      </c>
      <c r="R18" s="86">
        <f t="shared" si="2"/>
        <v>1.1511225490196055E-3</v>
      </c>
      <c r="S18" s="86">
        <f t="shared" si="3"/>
        <v>34.526666646153849</v>
      </c>
      <c r="T18" s="90"/>
    </row>
    <row r="19" spans="1:20" ht="28.5" customHeight="1">
      <c r="A19" s="16">
        <v>15</v>
      </c>
      <c r="B19" s="79">
        <v>15</v>
      </c>
      <c r="C19" s="79" t="s">
        <v>435</v>
      </c>
      <c r="D19" s="79" t="s">
        <v>399</v>
      </c>
      <c r="E19" s="79" t="s">
        <v>361</v>
      </c>
      <c r="F19" s="79" t="s">
        <v>362</v>
      </c>
      <c r="G19" s="79" t="s">
        <v>317</v>
      </c>
      <c r="H19" s="79">
        <v>1.171875E-2</v>
      </c>
      <c r="I19" s="79">
        <v>7</v>
      </c>
      <c r="J19" s="85">
        <v>28.846153846153847</v>
      </c>
      <c r="K19" s="86">
        <f t="shared" si="0"/>
        <v>3.9438100961538464E-2</v>
      </c>
      <c r="L19" s="79">
        <v>132</v>
      </c>
      <c r="M19" s="87">
        <v>0.7</v>
      </c>
      <c r="N19" s="88">
        <v>0.8</v>
      </c>
      <c r="O19" s="86">
        <f t="shared" si="1"/>
        <v>1.4437500000000001E-2</v>
      </c>
      <c r="P19" s="88">
        <v>442.47787599999998</v>
      </c>
      <c r="Q19" s="85">
        <v>10</v>
      </c>
      <c r="R19" s="86">
        <f t="shared" si="2"/>
        <v>1.29632190234375E-2</v>
      </c>
      <c r="S19" s="86">
        <f t="shared" si="3"/>
        <v>342.21475832307692</v>
      </c>
      <c r="T19" s="90"/>
    </row>
    <row r="20" spans="1:20" ht="28.5" customHeight="1">
      <c r="A20" s="16">
        <v>16</v>
      </c>
      <c r="B20" s="79">
        <v>16</v>
      </c>
      <c r="C20" s="79" t="s">
        <v>434</v>
      </c>
      <c r="D20" s="79" t="s">
        <v>400</v>
      </c>
      <c r="E20" s="79" t="s">
        <v>367</v>
      </c>
      <c r="F20" s="79" t="s">
        <v>364</v>
      </c>
      <c r="G20" s="79" t="s">
        <v>317</v>
      </c>
      <c r="H20" s="79">
        <v>0.625000000000002</v>
      </c>
      <c r="I20" s="79">
        <v>1</v>
      </c>
      <c r="J20" s="85">
        <v>28.846153846153847</v>
      </c>
      <c r="K20" s="86">
        <f t="shared" si="0"/>
        <v>0.30048076923077022</v>
      </c>
      <c r="L20" s="79">
        <v>10</v>
      </c>
      <c r="M20" s="87">
        <v>0.7</v>
      </c>
      <c r="N20" s="88">
        <v>0.8</v>
      </c>
      <c r="O20" s="86">
        <f t="shared" si="1"/>
        <v>5.8333333333333515E-2</v>
      </c>
      <c r="P20" s="88">
        <v>0.53675200000000001</v>
      </c>
      <c r="Q20" s="85">
        <v>10</v>
      </c>
      <c r="R20" s="86">
        <f t="shared" si="2"/>
        <v>8.3867500000000292E-4</v>
      </c>
      <c r="S20" s="86">
        <f t="shared" si="3"/>
        <v>34.526666646153849</v>
      </c>
      <c r="T20" s="90"/>
    </row>
    <row r="21" spans="1:20" ht="28.5" customHeight="1">
      <c r="A21" s="16">
        <v>17</v>
      </c>
      <c r="B21" s="79">
        <v>17</v>
      </c>
      <c r="C21" s="79" t="s">
        <v>483</v>
      </c>
      <c r="D21" s="79" t="s">
        <v>486</v>
      </c>
      <c r="E21" s="79" t="s">
        <v>356</v>
      </c>
      <c r="F21" s="79" t="s">
        <v>357</v>
      </c>
      <c r="G21" s="79" t="s">
        <v>317</v>
      </c>
      <c r="H21" s="79">
        <v>0.15</v>
      </c>
      <c r="I21" s="79">
        <v>18</v>
      </c>
      <c r="J21" s="85">
        <v>28.846153846153847</v>
      </c>
      <c r="K21" s="86">
        <f t="shared" si="0"/>
        <v>1.2980769230769231</v>
      </c>
      <c r="L21" s="79">
        <v>360</v>
      </c>
      <c r="M21" s="87">
        <v>0.7</v>
      </c>
      <c r="N21" s="88">
        <v>0.8</v>
      </c>
      <c r="O21" s="86">
        <f t="shared" si="1"/>
        <v>0.504</v>
      </c>
      <c r="P21" s="79">
        <v>1859.8761060000002</v>
      </c>
      <c r="Q21" s="85">
        <v>10</v>
      </c>
      <c r="R21" s="86">
        <f t="shared" si="2"/>
        <v>0.69745353975000002</v>
      </c>
      <c r="S21" s="86">
        <f t="shared" si="3"/>
        <v>999.81218513076919</v>
      </c>
      <c r="T21" s="90"/>
    </row>
    <row r="22" spans="1:20" ht="28.5" customHeight="1">
      <c r="A22" s="16">
        <v>18</v>
      </c>
      <c r="B22" s="79">
        <v>18</v>
      </c>
      <c r="C22" s="79" t="s">
        <v>435</v>
      </c>
      <c r="D22" s="79" t="s">
        <v>487</v>
      </c>
      <c r="E22" s="79" t="s">
        <v>361</v>
      </c>
      <c r="F22" s="79" t="s">
        <v>362</v>
      </c>
      <c r="G22" s="79" t="s">
        <v>317</v>
      </c>
      <c r="H22" s="79">
        <v>0.15625000000000019</v>
      </c>
      <c r="I22" s="79">
        <v>7</v>
      </c>
      <c r="J22" s="85">
        <v>28.846153846153847</v>
      </c>
      <c r="K22" s="86">
        <f t="shared" si="0"/>
        <v>0.52584134615384681</v>
      </c>
      <c r="L22" s="79">
        <v>132</v>
      </c>
      <c r="M22" s="87">
        <v>0.7</v>
      </c>
      <c r="N22" s="88">
        <v>0.8</v>
      </c>
      <c r="O22" s="86">
        <f t="shared" si="1"/>
        <v>0.19250000000000023</v>
      </c>
      <c r="P22" s="88">
        <v>442.47787599999998</v>
      </c>
      <c r="Q22" s="85">
        <v>10</v>
      </c>
      <c r="R22" s="86">
        <f t="shared" si="2"/>
        <v>0.1728429203125002</v>
      </c>
      <c r="S22" s="86">
        <f t="shared" si="3"/>
        <v>342.21475832307692</v>
      </c>
      <c r="T22" s="90"/>
    </row>
    <row r="23" spans="1:20" ht="28.5" customHeight="1">
      <c r="A23" s="16">
        <v>19</v>
      </c>
      <c r="B23" s="79">
        <v>19</v>
      </c>
      <c r="C23" s="79" t="s">
        <v>434</v>
      </c>
      <c r="D23" s="79" t="s">
        <v>488</v>
      </c>
      <c r="E23" s="79" t="s">
        <v>404</v>
      </c>
      <c r="F23" s="79" t="s">
        <v>405</v>
      </c>
      <c r="G23" s="79" t="s">
        <v>423</v>
      </c>
      <c r="H23" s="79">
        <v>3.3333333333333419</v>
      </c>
      <c r="I23" s="79">
        <v>1</v>
      </c>
      <c r="J23" s="85">
        <v>28.846153846153847</v>
      </c>
      <c r="K23" s="86">
        <f t="shared" si="0"/>
        <v>1.6025641025641066</v>
      </c>
      <c r="L23" s="79">
        <v>23.9</v>
      </c>
      <c r="M23" s="87">
        <v>0.7</v>
      </c>
      <c r="N23" s="88">
        <v>0.8</v>
      </c>
      <c r="O23" s="86">
        <f t="shared" si="1"/>
        <v>0.7435555555555573</v>
      </c>
      <c r="P23" s="88">
        <v>56.367521000000011</v>
      </c>
      <c r="Q23" s="85">
        <v>10</v>
      </c>
      <c r="R23" s="86">
        <f t="shared" si="2"/>
        <v>0.46972934166666797</v>
      </c>
      <c r="S23" s="86">
        <f t="shared" si="3"/>
        <v>50.68528199615384</v>
      </c>
      <c r="T23" s="90"/>
    </row>
    <row r="24" spans="1:20" ht="28.5" customHeight="1">
      <c r="A24" s="16">
        <v>20</v>
      </c>
      <c r="B24" s="79">
        <v>20</v>
      </c>
      <c r="C24" s="79" t="s">
        <v>434</v>
      </c>
      <c r="D24" s="79" t="s">
        <v>413</v>
      </c>
      <c r="E24" s="79" t="s">
        <v>419</v>
      </c>
      <c r="F24" s="79" t="s">
        <v>421</v>
      </c>
      <c r="G24" s="79" t="s">
        <v>317</v>
      </c>
      <c r="H24" s="79">
        <v>1.593137254901958</v>
      </c>
      <c r="I24" s="79">
        <v>1</v>
      </c>
      <c r="J24" s="85">
        <v>28.846153846153847</v>
      </c>
      <c r="K24" s="86">
        <f t="shared" si="0"/>
        <v>0.76593137254901833</v>
      </c>
      <c r="L24" s="79">
        <v>18.8</v>
      </c>
      <c r="M24" s="87">
        <v>0.7</v>
      </c>
      <c r="N24" s="88">
        <v>0.8</v>
      </c>
      <c r="O24" s="86">
        <f t="shared" si="1"/>
        <v>0.27954248366013029</v>
      </c>
      <c r="P24" s="88">
        <v>36.538461249999997</v>
      </c>
      <c r="Q24" s="85">
        <v>10</v>
      </c>
      <c r="R24" s="86">
        <f t="shared" si="2"/>
        <v>0.1455269596354164</v>
      </c>
      <c r="S24" s="86">
        <f t="shared" si="3"/>
        <v>44.854923033653854</v>
      </c>
      <c r="T24" s="90"/>
    </row>
    <row r="25" spans="1:20" ht="28.5" customHeight="1">
      <c r="A25" s="16">
        <v>21</v>
      </c>
      <c r="B25" s="79">
        <v>21</v>
      </c>
      <c r="C25" s="79" t="s">
        <v>434</v>
      </c>
      <c r="D25" s="79" t="s">
        <v>413</v>
      </c>
      <c r="E25" s="79" t="s">
        <v>419</v>
      </c>
      <c r="F25" s="79" t="s">
        <v>421</v>
      </c>
      <c r="G25" s="79" t="s">
        <v>317</v>
      </c>
      <c r="H25" s="79">
        <v>2.7450980392156921</v>
      </c>
      <c r="I25" s="79">
        <v>1</v>
      </c>
      <c r="J25" s="85">
        <v>28.846153846153847</v>
      </c>
      <c r="K25" s="86">
        <f t="shared" si="0"/>
        <v>1.3197586726998518</v>
      </c>
      <c r="L25" s="79">
        <v>18.8</v>
      </c>
      <c r="M25" s="87">
        <v>0.7</v>
      </c>
      <c r="N25" s="88">
        <v>0.8</v>
      </c>
      <c r="O25" s="86">
        <f t="shared" si="1"/>
        <v>0.48167320261438012</v>
      </c>
      <c r="P25" s="88">
        <v>36.538461249999997</v>
      </c>
      <c r="Q25" s="85">
        <v>10</v>
      </c>
      <c r="R25" s="86">
        <f t="shared" si="2"/>
        <v>0.25075414583333383</v>
      </c>
      <c r="S25" s="86">
        <f t="shared" si="3"/>
        <v>44.85492303365384</v>
      </c>
      <c r="T25" s="90"/>
    </row>
    <row r="26" spans="1:20" ht="28.5" customHeight="1">
      <c r="A26" s="16">
        <v>22</v>
      </c>
      <c r="B26" s="79">
        <v>22</v>
      </c>
      <c r="C26" s="79" t="s">
        <v>536</v>
      </c>
      <c r="D26" s="79" t="s">
        <v>413</v>
      </c>
      <c r="E26" s="79" t="s">
        <v>374</v>
      </c>
      <c r="F26" s="79" t="s">
        <v>364</v>
      </c>
      <c r="G26" s="79" t="s">
        <v>317</v>
      </c>
      <c r="H26" s="79">
        <v>3.063725490196068</v>
      </c>
      <c r="I26" s="79">
        <v>1</v>
      </c>
      <c r="J26" s="85">
        <v>28.846153846153847</v>
      </c>
      <c r="K26" s="86">
        <f t="shared" si="0"/>
        <v>1.4729449472096481</v>
      </c>
      <c r="L26" s="79">
        <v>10</v>
      </c>
      <c r="M26" s="87">
        <v>0.7</v>
      </c>
      <c r="N26" s="88">
        <v>0.8</v>
      </c>
      <c r="O26" s="86">
        <f t="shared" si="1"/>
        <v>0.28594771241829969</v>
      </c>
      <c r="P26" s="88">
        <v>0.53675200000000001</v>
      </c>
      <c r="Q26" s="85">
        <v>10</v>
      </c>
      <c r="R26" s="86">
        <f t="shared" si="2"/>
        <v>4.1111519607843006E-3</v>
      </c>
      <c r="S26" s="86">
        <f t="shared" si="3"/>
        <v>34.526666646153849</v>
      </c>
      <c r="T26" s="90"/>
    </row>
    <row r="27" spans="1:20" ht="28.5" customHeight="1">
      <c r="A27" s="16">
        <v>23</v>
      </c>
      <c r="B27" s="79">
        <v>23</v>
      </c>
      <c r="C27" s="79" t="s">
        <v>440</v>
      </c>
      <c r="D27" s="79" t="s">
        <v>414</v>
      </c>
      <c r="E27" s="79" t="s">
        <v>368</v>
      </c>
      <c r="F27" s="79">
        <v>315</v>
      </c>
      <c r="G27" s="79" t="s">
        <v>317</v>
      </c>
      <c r="H27" s="79">
        <v>0.16666666666666621</v>
      </c>
      <c r="I27" s="79">
        <v>1</v>
      </c>
      <c r="J27" s="85">
        <v>28.846153846153847</v>
      </c>
      <c r="K27" s="86">
        <f t="shared" si="0"/>
        <v>8.0128205128204913E-2</v>
      </c>
      <c r="L27" s="79">
        <v>3</v>
      </c>
      <c r="M27" s="87">
        <v>0.7</v>
      </c>
      <c r="N27" s="88">
        <v>0.8</v>
      </c>
      <c r="O27" s="86">
        <f t="shared" si="1"/>
        <v>4.666666666666654E-3</v>
      </c>
      <c r="P27" s="88">
        <v>1.6239319999999999</v>
      </c>
      <c r="Q27" s="85">
        <v>10</v>
      </c>
      <c r="R27" s="86">
        <f t="shared" si="2"/>
        <v>6.7663833333333145E-4</v>
      </c>
      <c r="S27" s="86">
        <f t="shared" si="3"/>
        <v>30.769743646153845</v>
      </c>
      <c r="T27" s="90"/>
    </row>
    <row r="28" spans="1:20" ht="28.5" customHeight="1">
      <c r="A28" s="16">
        <v>24</v>
      </c>
      <c r="B28" s="79">
        <v>24</v>
      </c>
      <c r="C28" s="79" t="s">
        <v>537</v>
      </c>
      <c r="D28" s="79" t="s">
        <v>414</v>
      </c>
      <c r="E28" s="79" t="s">
        <v>369</v>
      </c>
      <c r="F28" s="79" t="s">
        <v>370</v>
      </c>
      <c r="G28" s="79" t="s">
        <v>317</v>
      </c>
      <c r="H28" s="79">
        <v>0.52083333333333415</v>
      </c>
      <c r="I28" s="79">
        <v>1</v>
      </c>
      <c r="J28" s="85">
        <v>28.846153846153847</v>
      </c>
      <c r="K28" s="86">
        <f t="shared" si="0"/>
        <v>0.25040064102564147</v>
      </c>
      <c r="L28" s="79">
        <v>19.5</v>
      </c>
      <c r="M28" s="87">
        <v>0.7</v>
      </c>
      <c r="N28" s="88">
        <v>0.8</v>
      </c>
      <c r="O28" s="86">
        <f t="shared" si="1"/>
        <v>9.4791666666666829E-2</v>
      </c>
      <c r="P28" s="88">
        <v>42.735042999999997</v>
      </c>
      <c r="Q28" s="85">
        <v>10</v>
      </c>
      <c r="R28" s="86">
        <f t="shared" si="2"/>
        <v>5.5644587239583418E-2</v>
      </c>
      <c r="S28" s="86">
        <f t="shared" si="3"/>
        <v>46.176410296153854</v>
      </c>
      <c r="T28" s="90"/>
    </row>
    <row r="29" spans="1:20" ht="28.5" customHeight="1">
      <c r="A29" s="16">
        <v>25</v>
      </c>
      <c r="B29" s="79">
        <v>25</v>
      </c>
      <c r="C29" s="79" t="s">
        <v>538</v>
      </c>
      <c r="D29" s="79" t="s">
        <v>414</v>
      </c>
      <c r="E29" s="79" t="s">
        <v>420</v>
      </c>
      <c r="F29" s="79" t="s">
        <v>422</v>
      </c>
      <c r="G29" s="79" t="s">
        <v>317</v>
      </c>
      <c r="H29" s="79">
        <v>0.31249999999999978</v>
      </c>
      <c r="I29" s="79">
        <v>1</v>
      </c>
      <c r="J29" s="85">
        <v>28.846153846153847</v>
      </c>
      <c r="K29" s="86">
        <f t="shared" si="0"/>
        <v>0.1502403846153845</v>
      </c>
      <c r="L29" s="79">
        <v>4</v>
      </c>
      <c r="M29" s="87">
        <v>0.7</v>
      </c>
      <c r="N29" s="88">
        <v>0.8</v>
      </c>
      <c r="O29" s="86">
        <f t="shared" si="1"/>
        <v>1.1666666666666659E-2</v>
      </c>
      <c r="P29" s="88">
        <v>7.094017</v>
      </c>
      <c r="Q29" s="85">
        <v>10</v>
      </c>
      <c r="R29" s="86">
        <f t="shared" si="2"/>
        <v>5.5422007812499959E-3</v>
      </c>
      <c r="S29" s="86">
        <f t="shared" si="3"/>
        <v>32.150256396153843</v>
      </c>
      <c r="T29" s="90"/>
    </row>
    <row r="30" spans="1:20" ht="28.5" customHeight="1">
      <c r="A30" s="16">
        <v>26</v>
      </c>
      <c r="B30" s="79">
        <v>26</v>
      </c>
      <c r="C30" s="79" t="s">
        <v>433</v>
      </c>
      <c r="D30" s="79" t="s">
        <v>415</v>
      </c>
      <c r="E30" s="79" t="s">
        <v>420</v>
      </c>
      <c r="F30" s="79" t="s">
        <v>422</v>
      </c>
      <c r="G30" s="79" t="s">
        <v>317</v>
      </c>
      <c r="H30" s="79">
        <v>0.1000000000000002</v>
      </c>
      <c r="I30" s="79">
        <v>1</v>
      </c>
      <c r="J30" s="85">
        <v>28.846153846153847</v>
      </c>
      <c r="K30" s="86">
        <f t="shared" si="0"/>
        <v>4.8076923076923177E-2</v>
      </c>
      <c r="L30" s="79">
        <v>4</v>
      </c>
      <c r="M30" s="87">
        <v>0.7</v>
      </c>
      <c r="N30" s="88">
        <v>0.8</v>
      </c>
      <c r="O30" s="86">
        <f t="shared" si="1"/>
        <v>3.7333333333333407E-3</v>
      </c>
      <c r="P30" s="88">
        <v>7.094017</v>
      </c>
      <c r="Q30" s="85">
        <v>10</v>
      </c>
      <c r="R30" s="86">
        <f t="shared" si="2"/>
        <v>1.7735042500000035E-3</v>
      </c>
      <c r="S30" s="86">
        <f t="shared" si="3"/>
        <v>32.150256396153843</v>
      </c>
      <c r="T30" s="90"/>
    </row>
    <row r="31" spans="1:20" ht="28.5" customHeight="1">
      <c r="A31" s="16">
        <v>27</v>
      </c>
      <c r="B31" s="79">
        <v>27</v>
      </c>
      <c r="C31" s="79" t="s">
        <v>433</v>
      </c>
      <c r="D31" s="79" t="s">
        <v>416</v>
      </c>
      <c r="E31" s="79" t="s">
        <v>420</v>
      </c>
      <c r="F31" s="79" t="s">
        <v>422</v>
      </c>
      <c r="G31" s="79" t="s">
        <v>317</v>
      </c>
      <c r="H31" s="79">
        <v>0.1000000000000002</v>
      </c>
      <c r="I31" s="79">
        <v>1</v>
      </c>
      <c r="J31" s="85">
        <v>28.846153846153847</v>
      </c>
      <c r="K31" s="86">
        <f t="shared" si="0"/>
        <v>4.8076923076923177E-2</v>
      </c>
      <c r="L31" s="79">
        <v>4</v>
      </c>
      <c r="M31" s="87">
        <v>0.7</v>
      </c>
      <c r="N31" s="88">
        <v>0.8</v>
      </c>
      <c r="O31" s="86">
        <f t="shared" si="1"/>
        <v>3.7333333333333407E-3</v>
      </c>
      <c r="P31" s="88">
        <v>7.094017</v>
      </c>
      <c r="Q31" s="85">
        <v>10</v>
      </c>
      <c r="R31" s="86">
        <f t="shared" si="2"/>
        <v>1.7735042500000035E-3</v>
      </c>
      <c r="S31" s="86">
        <f t="shared" si="3"/>
        <v>32.150256396153843</v>
      </c>
      <c r="T31" s="90"/>
    </row>
    <row r="32" spans="1:20" ht="28.5" customHeight="1">
      <c r="A32" s="16">
        <v>28</v>
      </c>
      <c r="B32" s="79">
        <v>28</v>
      </c>
      <c r="C32" s="79" t="s">
        <v>440</v>
      </c>
      <c r="D32" s="79" t="s">
        <v>417</v>
      </c>
      <c r="E32" s="79" t="s">
        <v>368</v>
      </c>
      <c r="F32" s="79">
        <v>315</v>
      </c>
      <c r="G32" s="79" t="s">
        <v>317</v>
      </c>
      <c r="H32" s="79">
        <v>0.20833333333333379</v>
      </c>
      <c r="I32" s="79">
        <v>1</v>
      </c>
      <c r="J32" s="85">
        <v>28.846153846153847</v>
      </c>
      <c r="K32" s="86">
        <f t="shared" si="0"/>
        <v>0.10016025641025664</v>
      </c>
      <c r="L32" s="79">
        <v>3</v>
      </c>
      <c r="M32" s="87">
        <v>0.7</v>
      </c>
      <c r="N32" s="88">
        <v>0.8</v>
      </c>
      <c r="O32" s="86">
        <f t="shared" si="1"/>
        <v>5.8333333333333457E-3</v>
      </c>
      <c r="P32" s="88">
        <v>1.6239319999999999</v>
      </c>
      <c r="Q32" s="85">
        <v>10</v>
      </c>
      <c r="R32" s="86">
        <f t="shared" si="2"/>
        <v>8.4579791666666837E-4</v>
      </c>
      <c r="S32" s="86">
        <f t="shared" si="3"/>
        <v>30.769743646153852</v>
      </c>
      <c r="T32" s="90"/>
    </row>
    <row r="33" spans="1:20" ht="28.5" customHeight="1">
      <c r="A33" s="16">
        <v>29</v>
      </c>
      <c r="B33" s="79">
        <v>29</v>
      </c>
      <c r="C33" s="79" t="s">
        <v>537</v>
      </c>
      <c r="D33" s="79" t="s">
        <v>417</v>
      </c>
      <c r="E33" s="79" t="s">
        <v>369</v>
      </c>
      <c r="F33" s="79" t="s">
        <v>370</v>
      </c>
      <c r="G33" s="79" t="s">
        <v>317</v>
      </c>
      <c r="H33" s="79">
        <v>1.0416666666666718</v>
      </c>
      <c r="I33" s="79">
        <v>1</v>
      </c>
      <c r="J33" s="85">
        <v>28.846153846153847</v>
      </c>
      <c r="K33" s="86">
        <f t="shared" si="0"/>
        <v>0.5008012820512846</v>
      </c>
      <c r="L33" s="79">
        <v>19.5</v>
      </c>
      <c r="M33" s="87">
        <v>0.7</v>
      </c>
      <c r="N33" s="88">
        <v>0.8</v>
      </c>
      <c r="O33" s="86">
        <f t="shared" si="1"/>
        <v>0.18958333333333427</v>
      </c>
      <c r="P33" s="88">
        <v>42.735042999999997</v>
      </c>
      <c r="Q33" s="85">
        <v>10</v>
      </c>
      <c r="R33" s="86">
        <f t="shared" si="2"/>
        <v>0.11128917447916722</v>
      </c>
      <c r="S33" s="86">
        <f t="shared" si="3"/>
        <v>46.176410296153847</v>
      </c>
      <c r="T33" s="90"/>
    </row>
    <row r="34" spans="1:20" ht="28.5" customHeight="1">
      <c r="A34" s="16">
        <v>30</v>
      </c>
      <c r="B34" s="79">
        <v>30</v>
      </c>
      <c r="C34" s="79" t="s">
        <v>440</v>
      </c>
      <c r="D34" s="79" t="s">
        <v>418</v>
      </c>
      <c r="E34" s="79" t="s">
        <v>368</v>
      </c>
      <c r="F34" s="79">
        <v>315</v>
      </c>
      <c r="G34" s="79" t="s">
        <v>317</v>
      </c>
      <c r="H34" s="79">
        <v>0.16666666666666621</v>
      </c>
      <c r="I34" s="79">
        <v>1</v>
      </c>
      <c r="J34" s="85">
        <v>28.846153846153847</v>
      </c>
      <c r="K34" s="86">
        <f t="shared" si="0"/>
        <v>8.0128205128204913E-2</v>
      </c>
      <c r="L34" s="79">
        <v>3</v>
      </c>
      <c r="M34" s="87">
        <v>0.7</v>
      </c>
      <c r="N34" s="88">
        <v>0.8</v>
      </c>
      <c r="O34" s="86">
        <f t="shared" si="1"/>
        <v>4.666666666666654E-3</v>
      </c>
      <c r="P34" s="88">
        <v>1.6239319999999999</v>
      </c>
      <c r="Q34" s="85">
        <v>10</v>
      </c>
      <c r="R34" s="86">
        <f t="shared" si="2"/>
        <v>6.7663833333333145E-4</v>
      </c>
      <c r="S34" s="86">
        <f t="shared" si="3"/>
        <v>30.769743646153845</v>
      </c>
      <c r="T34" s="90"/>
    </row>
    <row r="35" spans="1:20" ht="28.5" customHeight="1">
      <c r="A35" s="16">
        <v>31</v>
      </c>
      <c r="B35" s="79">
        <v>31</v>
      </c>
      <c r="C35" s="79" t="s">
        <v>434</v>
      </c>
      <c r="D35" s="79" t="s">
        <v>401</v>
      </c>
      <c r="E35" s="79" t="s">
        <v>374</v>
      </c>
      <c r="F35" s="79" t="s">
        <v>364</v>
      </c>
      <c r="G35" s="79" t="s">
        <v>317</v>
      </c>
      <c r="H35" s="79">
        <v>1.1666666666666667</v>
      </c>
      <c r="I35" s="79">
        <v>1</v>
      </c>
      <c r="J35" s="85">
        <v>28.846153846153847</v>
      </c>
      <c r="K35" s="86">
        <f t="shared" si="0"/>
        <v>0.5608974358974359</v>
      </c>
      <c r="L35" s="79">
        <v>10</v>
      </c>
      <c r="M35" s="87">
        <v>0.7</v>
      </c>
      <c r="N35" s="88">
        <v>0.8</v>
      </c>
      <c r="O35" s="86">
        <f t="shared" si="1"/>
        <v>0.10888888888888888</v>
      </c>
      <c r="P35" s="88">
        <v>0.53675200000000001</v>
      </c>
      <c r="Q35" s="85">
        <v>10</v>
      </c>
      <c r="R35" s="86">
        <f t="shared" si="2"/>
        <v>1.5655266666666672E-3</v>
      </c>
      <c r="S35" s="86">
        <f t="shared" si="3"/>
        <v>34.526666646153849</v>
      </c>
      <c r="T35" s="90"/>
    </row>
    <row r="36" spans="1:20" ht="28.5" customHeight="1">
      <c r="A36" s="16">
        <v>32</v>
      </c>
      <c r="B36" s="79">
        <v>32</v>
      </c>
      <c r="C36" s="79" t="s">
        <v>461</v>
      </c>
      <c r="D36" s="79" t="s">
        <v>479</v>
      </c>
      <c r="E36" s="79" t="s">
        <v>481</v>
      </c>
      <c r="F36" s="79" t="s">
        <v>482</v>
      </c>
      <c r="G36" s="79" t="s">
        <v>317</v>
      </c>
      <c r="H36" s="79">
        <v>1.000000000000002</v>
      </c>
      <c r="I36" s="79">
        <v>1</v>
      </c>
      <c r="J36" s="85">
        <v>28.846153846153847</v>
      </c>
      <c r="K36" s="86">
        <f t="shared" si="0"/>
        <v>0.48076923076923178</v>
      </c>
      <c r="L36" s="79">
        <v>59.9</v>
      </c>
      <c r="M36" s="87">
        <v>0.7</v>
      </c>
      <c r="N36" s="88">
        <v>0.8</v>
      </c>
      <c r="O36" s="86">
        <f t="shared" si="1"/>
        <v>0.55906666666666782</v>
      </c>
      <c r="P36" s="88">
        <v>23.736563</v>
      </c>
      <c r="Q36" s="85">
        <v>10</v>
      </c>
      <c r="R36" s="86">
        <f t="shared" si="2"/>
        <v>5.934140750000011E-2</v>
      </c>
      <c r="S36" s="86">
        <f t="shared" si="3"/>
        <v>65.950638296153855</v>
      </c>
      <c r="T36" s="90"/>
    </row>
    <row r="37" spans="1:20" ht="28.5" customHeight="1">
      <c r="A37" s="16">
        <v>33</v>
      </c>
      <c r="B37" s="79">
        <v>33</v>
      </c>
      <c r="C37" s="79" t="s">
        <v>461</v>
      </c>
      <c r="D37" s="79" t="s">
        <v>480</v>
      </c>
      <c r="E37" s="79" t="s">
        <v>379</v>
      </c>
      <c r="F37" s="79" t="s">
        <v>380</v>
      </c>
      <c r="G37" s="79" t="s">
        <v>317</v>
      </c>
      <c r="H37" s="79">
        <v>0.83333333333333404</v>
      </c>
      <c r="I37" s="79">
        <v>1</v>
      </c>
      <c r="J37" s="85">
        <v>28.846153846153847</v>
      </c>
      <c r="K37" s="86">
        <f t="shared" si="0"/>
        <v>0.40064102564102599</v>
      </c>
      <c r="L37" s="79">
        <v>32.75</v>
      </c>
      <c r="M37" s="87">
        <v>0.7</v>
      </c>
      <c r="N37" s="88">
        <v>0.8</v>
      </c>
      <c r="O37" s="86">
        <f t="shared" si="1"/>
        <v>0.25472222222222246</v>
      </c>
      <c r="P37" s="88">
        <v>13.976734</v>
      </c>
      <c r="Q37" s="85">
        <v>10</v>
      </c>
      <c r="R37" s="86">
        <f t="shared" si="2"/>
        <v>2.911819583333336E-2</v>
      </c>
      <c r="S37" s="86">
        <f t="shared" si="3"/>
        <v>49.282663946153853</v>
      </c>
      <c r="T37" s="90"/>
    </row>
    <row r="38" spans="1:20" ht="28.5" customHeight="1">
      <c r="A38" s="16">
        <v>34</v>
      </c>
      <c r="B38" s="79">
        <v>34</v>
      </c>
      <c r="C38" s="79" t="s">
        <v>434</v>
      </c>
      <c r="D38" s="79" t="s">
        <v>402</v>
      </c>
      <c r="E38" s="79" t="s">
        <v>375</v>
      </c>
      <c r="F38" s="79" t="s">
        <v>376</v>
      </c>
      <c r="G38" s="79" t="s">
        <v>317</v>
      </c>
      <c r="H38" s="79">
        <v>0.14705882352941102</v>
      </c>
      <c r="I38" s="79">
        <v>1</v>
      </c>
      <c r="J38" s="85">
        <v>28.846153846153847</v>
      </c>
      <c r="K38" s="86">
        <f t="shared" si="0"/>
        <v>7.0701357466062986E-2</v>
      </c>
      <c r="L38" s="79">
        <v>50</v>
      </c>
      <c r="M38" s="87">
        <v>0.7</v>
      </c>
      <c r="N38" s="88">
        <v>0.8</v>
      </c>
      <c r="O38" s="86">
        <f t="shared" si="1"/>
        <v>6.8627450980391802E-2</v>
      </c>
      <c r="P38" s="79">
        <v>2.7350430000000001</v>
      </c>
      <c r="Q38" s="85">
        <v>10</v>
      </c>
      <c r="R38" s="86">
        <f t="shared" si="2"/>
        <v>1.0055305147058772E-3</v>
      </c>
      <c r="S38" s="86">
        <f t="shared" si="3"/>
        <v>57.256410296153831</v>
      </c>
      <c r="T38" s="90"/>
    </row>
    <row r="39" spans="1:20" ht="28.5" customHeight="1">
      <c r="A39" s="16">
        <v>35</v>
      </c>
      <c r="B39" s="79">
        <v>35</v>
      </c>
      <c r="C39" s="79" t="s">
        <v>461</v>
      </c>
      <c r="D39" s="79" t="s">
        <v>474</v>
      </c>
      <c r="E39" s="79" t="s">
        <v>377</v>
      </c>
      <c r="F39" s="79" t="s">
        <v>378</v>
      </c>
      <c r="G39" s="79" t="s">
        <v>317</v>
      </c>
      <c r="H39" s="79">
        <v>1.249999999999998</v>
      </c>
      <c r="I39" s="79">
        <v>1</v>
      </c>
      <c r="J39" s="85">
        <v>28.846153846153847</v>
      </c>
      <c r="K39" s="86">
        <f t="shared" si="0"/>
        <v>0.60096153846153755</v>
      </c>
      <c r="L39" s="79">
        <v>76.5</v>
      </c>
      <c r="M39" s="87">
        <v>0.7</v>
      </c>
      <c r="N39" s="88">
        <v>0.8</v>
      </c>
      <c r="O39" s="86">
        <f t="shared" si="1"/>
        <v>0.89249999999999874</v>
      </c>
      <c r="P39" s="88">
        <v>45.845903999999997</v>
      </c>
      <c r="Q39" s="85">
        <v>10</v>
      </c>
      <c r="R39" s="86">
        <f t="shared" si="2"/>
        <v>0.14326844999999977</v>
      </c>
      <c r="S39" s="86">
        <f t="shared" si="3"/>
        <v>78.563039446153851</v>
      </c>
      <c r="T39" s="90"/>
    </row>
    <row r="40" spans="1:20" ht="28.5" customHeight="1">
      <c r="A40" s="16">
        <v>36</v>
      </c>
      <c r="B40" s="79">
        <v>36</v>
      </c>
      <c r="C40" s="79" t="s">
        <v>540</v>
      </c>
      <c r="D40" s="79" t="s">
        <v>474</v>
      </c>
      <c r="E40" s="79"/>
      <c r="F40" s="79"/>
      <c r="G40" s="79" t="s">
        <v>317</v>
      </c>
      <c r="H40" s="79">
        <v>0.25</v>
      </c>
      <c r="I40" s="79">
        <v>1</v>
      </c>
      <c r="J40" s="85">
        <v>28.846153846153847</v>
      </c>
      <c r="K40" s="86">
        <f t="shared" si="0"/>
        <v>0.1201923076923077</v>
      </c>
      <c r="L40" s="79"/>
      <c r="M40" s="87">
        <v>0.7</v>
      </c>
      <c r="N40" s="88">
        <v>0.8</v>
      </c>
      <c r="O40" s="86">
        <f t="shared" si="1"/>
        <v>0</v>
      </c>
      <c r="P40" s="88"/>
      <c r="Q40" s="85">
        <v>10</v>
      </c>
      <c r="R40" s="86">
        <f t="shared" si="2"/>
        <v>0</v>
      </c>
      <c r="S40" s="86">
        <f t="shared" si="3"/>
        <v>28.846153846153847</v>
      </c>
      <c r="T40" s="90"/>
    </row>
    <row r="41" spans="1:20" ht="28.5" customHeight="1">
      <c r="A41" s="16">
        <v>37</v>
      </c>
      <c r="B41" s="79">
        <v>37</v>
      </c>
      <c r="C41" s="79" t="s">
        <v>461</v>
      </c>
      <c r="D41" s="79" t="s">
        <v>342</v>
      </c>
      <c r="E41" s="79" t="s">
        <v>377</v>
      </c>
      <c r="F41" s="79" t="s">
        <v>378</v>
      </c>
      <c r="G41" s="79" t="s">
        <v>317</v>
      </c>
      <c r="H41" s="79">
        <v>1.249999999999998</v>
      </c>
      <c r="I41" s="79">
        <v>1</v>
      </c>
      <c r="J41" s="85">
        <v>28.846153846153847</v>
      </c>
      <c r="K41" s="86">
        <f t="shared" si="0"/>
        <v>0.60096153846153755</v>
      </c>
      <c r="L41" s="79">
        <v>76.5</v>
      </c>
      <c r="M41" s="87">
        <v>0.7</v>
      </c>
      <c r="N41" s="88">
        <v>0.8</v>
      </c>
      <c r="O41" s="86">
        <f t="shared" si="1"/>
        <v>0.89249999999999874</v>
      </c>
      <c r="P41" s="88">
        <v>45.845903999999997</v>
      </c>
      <c r="Q41" s="85">
        <v>10</v>
      </c>
      <c r="R41" s="86">
        <f t="shared" si="2"/>
        <v>0.14326844999999977</v>
      </c>
      <c r="S41" s="86">
        <f t="shared" si="3"/>
        <v>78.563039446153851</v>
      </c>
      <c r="T41" s="90"/>
    </row>
    <row r="42" spans="1:20" ht="28.5" customHeight="1">
      <c r="A42" s="16">
        <v>38</v>
      </c>
      <c r="B42" s="79">
        <v>38</v>
      </c>
      <c r="C42" s="79" t="s">
        <v>461</v>
      </c>
      <c r="D42" s="79" t="s">
        <v>403</v>
      </c>
      <c r="E42" s="79" t="s">
        <v>379</v>
      </c>
      <c r="F42" s="79" t="s">
        <v>380</v>
      </c>
      <c r="G42" s="79" t="s">
        <v>317</v>
      </c>
      <c r="H42" s="79">
        <v>0.83333333333333404</v>
      </c>
      <c r="I42" s="79">
        <v>1</v>
      </c>
      <c r="J42" s="85">
        <v>28.846153846153847</v>
      </c>
      <c r="K42" s="86">
        <f t="shared" si="0"/>
        <v>0.40064102564102599</v>
      </c>
      <c r="L42" s="79">
        <v>32.75</v>
      </c>
      <c r="M42" s="87">
        <v>0.7</v>
      </c>
      <c r="N42" s="88">
        <v>0.8</v>
      </c>
      <c r="O42" s="86">
        <f t="shared" si="1"/>
        <v>0.25472222222222246</v>
      </c>
      <c r="P42" s="88">
        <v>13.976734</v>
      </c>
      <c r="Q42" s="85">
        <v>10</v>
      </c>
      <c r="R42" s="86">
        <f t="shared" si="2"/>
        <v>2.911819583333336E-2</v>
      </c>
      <c r="S42" s="86">
        <f t="shared" si="3"/>
        <v>49.282663946153853</v>
      </c>
      <c r="T42" s="90"/>
    </row>
    <row r="43" spans="1:20" ht="28.5" customHeight="1">
      <c r="A43" s="16">
        <v>39</v>
      </c>
      <c r="B43" s="79">
        <v>39</v>
      </c>
      <c r="C43" s="79" t="s">
        <v>383</v>
      </c>
      <c r="D43" s="79" t="s">
        <v>456</v>
      </c>
      <c r="E43" s="80" t="s">
        <v>455</v>
      </c>
      <c r="F43" s="79" t="s">
        <v>381</v>
      </c>
      <c r="G43" s="79" t="s">
        <v>317</v>
      </c>
      <c r="H43" s="79">
        <v>7</v>
      </c>
      <c r="I43" s="79">
        <v>4</v>
      </c>
      <c r="J43" s="85">
        <v>28.846153846153847</v>
      </c>
      <c r="K43" s="86">
        <f t="shared" si="0"/>
        <v>13.461538461538462</v>
      </c>
      <c r="L43" s="79">
        <v>1.5</v>
      </c>
      <c r="M43" s="87">
        <v>0.7</v>
      </c>
      <c r="N43" s="88">
        <v>0.8</v>
      </c>
      <c r="O43" s="86">
        <f t="shared" si="1"/>
        <v>9.799999999999999E-2</v>
      </c>
      <c r="P43" s="88">
        <v>15.462961499999999</v>
      </c>
      <c r="Q43" s="85">
        <v>10</v>
      </c>
      <c r="R43" s="86">
        <f t="shared" si="2"/>
        <v>0.27060182625000001</v>
      </c>
      <c r="S43" s="86">
        <f t="shared" si="3"/>
        <v>118.54405960961539</v>
      </c>
      <c r="T43" s="90"/>
    </row>
    <row r="44" spans="1:20" ht="28.5" customHeight="1">
      <c r="A44" s="16">
        <v>40</v>
      </c>
      <c r="B44" s="79">
        <v>40</v>
      </c>
      <c r="C44" s="79" t="s">
        <v>383</v>
      </c>
      <c r="D44" s="79" t="s">
        <v>458</v>
      </c>
      <c r="E44" s="79" t="s">
        <v>457</v>
      </c>
      <c r="F44" s="79" t="s">
        <v>381</v>
      </c>
      <c r="G44" s="79" t="s">
        <v>317</v>
      </c>
      <c r="H44" s="79">
        <v>4.0949999999999998</v>
      </c>
      <c r="I44" s="79">
        <v>4</v>
      </c>
      <c r="J44" s="85">
        <v>28.846153846153847</v>
      </c>
      <c r="K44" s="86">
        <f t="shared" si="0"/>
        <v>7.8749999999999991</v>
      </c>
      <c r="L44" s="79">
        <v>1.5</v>
      </c>
      <c r="M44" s="87">
        <v>0.7</v>
      </c>
      <c r="N44" s="88">
        <v>0.8</v>
      </c>
      <c r="O44" s="86">
        <f t="shared" si="1"/>
        <v>5.7329999999999992E-2</v>
      </c>
      <c r="P44" s="88">
        <v>15.462961499999999</v>
      </c>
      <c r="Q44" s="85">
        <v>10</v>
      </c>
      <c r="R44" s="86">
        <f t="shared" si="2"/>
        <v>0.15830206835624999</v>
      </c>
      <c r="S44" s="86">
        <f t="shared" si="3"/>
        <v>118.54405960961539</v>
      </c>
      <c r="T44" s="90"/>
    </row>
    <row r="45" spans="1:20" ht="28.5" customHeight="1">
      <c r="A45" s="16">
        <v>41</v>
      </c>
      <c r="B45" s="79">
        <v>41</v>
      </c>
      <c r="C45" s="79" t="s">
        <v>384</v>
      </c>
      <c r="D45" s="79" t="s">
        <v>459</v>
      </c>
      <c r="E45" s="79" t="s">
        <v>385</v>
      </c>
      <c r="F45" s="79" t="s">
        <v>382</v>
      </c>
      <c r="G45" s="79" t="s">
        <v>317</v>
      </c>
      <c r="H45" s="79">
        <v>2.0024999999999999</v>
      </c>
      <c r="I45" s="79">
        <v>3</v>
      </c>
      <c r="J45" s="85">
        <v>28.846153846153847</v>
      </c>
      <c r="K45" s="86">
        <f t="shared" si="0"/>
        <v>2.8882211538461542</v>
      </c>
      <c r="L45" s="79">
        <v>65</v>
      </c>
      <c r="M45" s="87">
        <v>0.7</v>
      </c>
      <c r="N45" s="88">
        <v>0.8</v>
      </c>
      <c r="O45" s="86">
        <f t="shared" si="1"/>
        <v>1.2148500000000002</v>
      </c>
      <c r="P45" s="79">
        <v>265.48672566371698</v>
      </c>
      <c r="Q45" s="85">
        <v>10</v>
      </c>
      <c r="R45" s="86">
        <f t="shared" si="2"/>
        <v>1.3290929203539832</v>
      </c>
      <c r="S45" s="86">
        <f t="shared" si="3"/>
        <v>162.76147038801912</v>
      </c>
      <c r="T45" s="90"/>
    </row>
    <row r="46" spans="1:20" ht="28.5" customHeight="1">
      <c r="A46" s="16">
        <v>42</v>
      </c>
      <c r="B46" s="79">
        <v>42</v>
      </c>
      <c r="C46" s="79" t="s">
        <v>384</v>
      </c>
      <c r="D46" s="79" t="s">
        <v>460</v>
      </c>
      <c r="E46" s="79" t="s">
        <v>385</v>
      </c>
      <c r="F46" s="79" t="s">
        <v>382</v>
      </c>
      <c r="G46" s="79" t="s">
        <v>317</v>
      </c>
      <c r="H46" s="79">
        <v>0.96750000000000003</v>
      </c>
      <c r="I46" s="79">
        <v>3</v>
      </c>
      <c r="J46" s="85">
        <v>28.846153846153847</v>
      </c>
      <c r="K46" s="86">
        <f t="shared" si="0"/>
        <v>1.3954326923076923</v>
      </c>
      <c r="L46" s="79">
        <v>65</v>
      </c>
      <c r="M46" s="87">
        <v>0.7</v>
      </c>
      <c r="N46" s="88">
        <v>0.8</v>
      </c>
      <c r="O46" s="86">
        <f t="shared" si="1"/>
        <v>0.58694999999999997</v>
      </c>
      <c r="P46" s="79">
        <v>265.48672566371698</v>
      </c>
      <c r="Q46" s="85">
        <v>10</v>
      </c>
      <c r="R46" s="86">
        <f t="shared" si="2"/>
        <v>0.6421460176991155</v>
      </c>
      <c r="S46" s="86">
        <f t="shared" si="3"/>
        <v>162.76147038801909</v>
      </c>
      <c r="T46" s="90"/>
    </row>
    <row r="47" spans="1:20" ht="28.5" customHeight="1">
      <c r="A47" s="16">
        <v>43</v>
      </c>
      <c r="B47" s="79">
        <v>43</v>
      </c>
      <c r="C47" s="79" t="s">
        <v>440</v>
      </c>
      <c r="D47" s="79" t="s">
        <v>418</v>
      </c>
      <c r="E47" s="79" t="s">
        <v>371</v>
      </c>
      <c r="F47" s="79" t="s">
        <v>372</v>
      </c>
      <c r="G47" s="79" t="s">
        <v>317</v>
      </c>
      <c r="H47" s="79">
        <v>0.52083333333333415</v>
      </c>
      <c r="I47" s="79">
        <v>1</v>
      </c>
      <c r="J47" s="85">
        <v>28.846153846153847</v>
      </c>
      <c r="K47" s="86">
        <f t="shared" si="0"/>
        <v>0.25040064102564147</v>
      </c>
      <c r="L47" s="79">
        <v>0.252137</v>
      </c>
      <c r="M47" s="87">
        <v>0.7</v>
      </c>
      <c r="N47" s="88">
        <v>0.8</v>
      </c>
      <c r="O47" s="86">
        <f t="shared" si="1"/>
        <v>1.2256659722222243E-3</v>
      </c>
      <c r="P47" s="88">
        <v>0.55000000000000004</v>
      </c>
      <c r="Q47" s="85">
        <v>10</v>
      </c>
      <c r="R47" s="86">
        <f t="shared" si="2"/>
        <v>7.1614583333333437E-4</v>
      </c>
      <c r="S47" s="86">
        <f t="shared" si="3"/>
        <v>29.069850566153857</v>
      </c>
      <c r="T47" s="90"/>
    </row>
    <row r="48" spans="1:20" ht="28.5" customHeight="1">
      <c r="A48" s="16">
        <v>44</v>
      </c>
      <c r="B48" s="79">
        <v>44</v>
      </c>
      <c r="C48" s="79" t="s">
        <v>440</v>
      </c>
      <c r="D48" s="79" t="s">
        <v>418</v>
      </c>
      <c r="E48" s="79" t="s">
        <v>420</v>
      </c>
      <c r="F48" s="79" t="s">
        <v>422</v>
      </c>
      <c r="G48" s="79" t="s">
        <v>317</v>
      </c>
      <c r="H48" s="79">
        <v>0.25000000000000022</v>
      </c>
      <c r="I48" s="79">
        <v>1</v>
      </c>
      <c r="J48" s="85">
        <v>28.846153846153847</v>
      </c>
      <c r="K48" s="86">
        <f t="shared" si="0"/>
        <v>0.12019230769230779</v>
      </c>
      <c r="L48" s="79">
        <v>4</v>
      </c>
      <c r="M48" s="87">
        <v>0.7</v>
      </c>
      <c r="N48" s="88">
        <v>0.8</v>
      </c>
      <c r="O48" s="86">
        <f t="shared" si="1"/>
        <v>9.333333333333341E-3</v>
      </c>
      <c r="P48" s="88">
        <v>7.094017</v>
      </c>
      <c r="Q48" s="85">
        <v>10</v>
      </c>
      <c r="R48" s="86">
        <f t="shared" si="2"/>
        <v>4.4337606250000041E-3</v>
      </c>
      <c r="S48" s="86">
        <f t="shared" si="3"/>
        <v>32.150256396153843</v>
      </c>
      <c r="T48" s="90"/>
    </row>
    <row r="49" spans="1:20" ht="28.5" customHeight="1">
      <c r="A49" s="16">
        <v>45</v>
      </c>
      <c r="B49" s="79">
        <v>45</v>
      </c>
      <c r="C49" s="79" t="s">
        <v>433</v>
      </c>
      <c r="D49" s="79" t="s">
        <v>424</v>
      </c>
      <c r="E49" s="79" t="s">
        <v>420</v>
      </c>
      <c r="F49" s="79" t="s">
        <v>422</v>
      </c>
      <c r="G49" s="79" t="s">
        <v>317</v>
      </c>
      <c r="H49" s="79">
        <v>0.1041666666666672</v>
      </c>
      <c r="I49" s="79">
        <v>1</v>
      </c>
      <c r="J49" s="85">
        <v>28.846153846153847</v>
      </c>
      <c r="K49" s="86">
        <f t="shared" si="0"/>
        <v>5.0080128205128457E-2</v>
      </c>
      <c r="L49" s="79">
        <v>4</v>
      </c>
      <c r="M49" s="87">
        <v>0.7</v>
      </c>
      <c r="N49" s="88">
        <v>0.8</v>
      </c>
      <c r="O49" s="86">
        <f t="shared" si="1"/>
        <v>3.8888888888889087E-3</v>
      </c>
      <c r="P49" s="88">
        <v>7.094017</v>
      </c>
      <c r="Q49" s="85">
        <v>10</v>
      </c>
      <c r="R49" s="86">
        <f t="shared" si="2"/>
        <v>1.847400260416676E-3</v>
      </c>
      <c r="S49" s="86">
        <f t="shared" si="3"/>
        <v>32.150256396153843</v>
      </c>
      <c r="T49" s="90"/>
    </row>
    <row r="50" spans="1:20" ht="28.5" customHeight="1">
      <c r="A50" s="16">
        <v>46</v>
      </c>
      <c r="B50" s="79">
        <v>46</v>
      </c>
      <c r="C50" s="79" t="s">
        <v>433</v>
      </c>
      <c r="D50" s="79" t="s">
        <v>425</v>
      </c>
      <c r="E50" s="79" t="s">
        <v>420</v>
      </c>
      <c r="F50" s="79" t="s">
        <v>422</v>
      </c>
      <c r="G50" s="79" t="s">
        <v>317</v>
      </c>
      <c r="H50" s="79">
        <v>0.1041666666666672</v>
      </c>
      <c r="I50" s="79">
        <v>1</v>
      </c>
      <c r="J50" s="85">
        <v>28.846153846153847</v>
      </c>
      <c r="K50" s="86">
        <f t="shared" si="0"/>
        <v>5.0080128205128457E-2</v>
      </c>
      <c r="L50" s="79">
        <v>4</v>
      </c>
      <c r="M50" s="87">
        <v>0.7</v>
      </c>
      <c r="N50" s="88">
        <v>0.8</v>
      </c>
      <c r="O50" s="86">
        <f t="shared" si="1"/>
        <v>3.8888888888889087E-3</v>
      </c>
      <c r="P50" s="88">
        <v>7.094017</v>
      </c>
      <c r="Q50" s="85">
        <v>10</v>
      </c>
      <c r="R50" s="86">
        <f t="shared" si="2"/>
        <v>1.847400260416676E-3</v>
      </c>
      <c r="S50" s="86">
        <f t="shared" si="3"/>
        <v>32.150256396153843</v>
      </c>
      <c r="T50" s="90"/>
    </row>
    <row r="51" spans="1:20" ht="28.5" customHeight="1">
      <c r="A51" s="16">
        <v>47</v>
      </c>
      <c r="B51" s="79">
        <v>47</v>
      </c>
      <c r="C51" s="79" t="s">
        <v>534</v>
      </c>
      <c r="D51" s="79" t="s">
        <v>425</v>
      </c>
      <c r="E51" s="79" t="s">
        <v>420</v>
      </c>
      <c r="F51" s="79" t="s">
        <v>422</v>
      </c>
      <c r="G51" s="79" t="s">
        <v>317</v>
      </c>
      <c r="H51" s="79">
        <v>0.1041666666666672</v>
      </c>
      <c r="I51" s="79">
        <v>1</v>
      </c>
      <c r="J51" s="85">
        <v>28.846153846153847</v>
      </c>
      <c r="K51" s="86">
        <f t="shared" si="0"/>
        <v>5.0080128205128457E-2</v>
      </c>
      <c r="L51" s="79">
        <v>4</v>
      </c>
      <c r="M51" s="87">
        <v>0.7</v>
      </c>
      <c r="N51" s="88">
        <v>0.8</v>
      </c>
      <c r="O51" s="86">
        <f t="shared" si="1"/>
        <v>3.8888888888889087E-3</v>
      </c>
      <c r="P51" s="88">
        <v>7.094017</v>
      </c>
      <c r="Q51" s="85">
        <v>10</v>
      </c>
      <c r="R51" s="86">
        <f t="shared" si="2"/>
        <v>1.847400260416676E-3</v>
      </c>
      <c r="S51" s="86">
        <f t="shared" si="3"/>
        <v>32.150256396153843</v>
      </c>
      <c r="T51" s="90"/>
    </row>
    <row r="52" spans="1:20" ht="28.5" customHeight="1">
      <c r="A52" s="16">
        <v>48</v>
      </c>
      <c r="B52" s="79">
        <v>48</v>
      </c>
      <c r="C52" s="79" t="s">
        <v>434</v>
      </c>
      <c r="D52" s="79" t="s">
        <v>426</v>
      </c>
      <c r="E52" s="79" t="s">
        <v>430</v>
      </c>
      <c r="F52" s="79" t="s">
        <v>432</v>
      </c>
      <c r="G52" s="79" t="s">
        <v>317</v>
      </c>
      <c r="H52" s="79">
        <v>0.19607843137254899</v>
      </c>
      <c r="I52" s="79">
        <v>1</v>
      </c>
      <c r="J52" s="85">
        <v>28.846153846153847</v>
      </c>
      <c r="K52" s="86">
        <f t="shared" si="0"/>
        <v>9.4268476621417796E-2</v>
      </c>
      <c r="L52" s="79">
        <v>18.8</v>
      </c>
      <c r="M52" s="87">
        <v>0.7</v>
      </c>
      <c r="N52" s="88">
        <v>0.8</v>
      </c>
      <c r="O52" s="86">
        <f t="shared" si="1"/>
        <v>3.4405228758169933E-2</v>
      </c>
      <c r="P52" s="88">
        <v>36.538461249999997</v>
      </c>
      <c r="Q52" s="85">
        <v>10</v>
      </c>
      <c r="R52" s="86">
        <f t="shared" si="2"/>
        <v>1.7911010416666664E-2</v>
      </c>
      <c r="S52" s="86">
        <f t="shared" si="3"/>
        <v>44.854923033653847</v>
      </c>
      <c r="T52" s="90"/>
    </row>
    <row r="53" spans="1:20" ht="28.5" customHeight="1">
      <c r="A53" s="16">
        <v>49</v>
      </c>
      <c r="B53" s="79">
        <v>49</v>
      </c>
      <c r="C53" s="79" t="s">
        <v>434</v>
      </c>
      <c r="D53" s="79" t="s">
        <v>427</v>
      </c>
      <c r="E53" s="79" t="s">
        <v>374</v>
      </c>
      <c r="F53" s="79" t="s">
        <v>364</v>
      </c>
      <c r="G53" s="79" t="s">
        <v>317</v>
      </c>
      <c r="H53" s="79">
        <v>0.19607843137254899</v>
      </c>
      <c r="I53" s="79">
        <v>1</v>
      </c>
      <c r="J53" s="85">
        <v>28.846153846153847</v>
      </c>
      <c r="K53" s="86">
        <f t="shared" si="0"/>
        <v>9.4268476621417796E-2</v>
      </c>
      <c r="L53" s="79">
        <v>10</v>
      </c>
      <c r="M53" s="87">
        <v>0.7</v>
      </c>
      <c r="N53" s="88">
        <v>0.8</v>
      </c>
      <c r="O53" s="86">
        <f t="shared" si="1"/>
        <v>1.8300653594771239E-2</v>
      </c>
      <c r="P53" s="88">
        <v>0.53675200000000001</v>
      </c>
      <c r="Q53" s="85">
        <v>10</v>
      </c>
      <c r="R53" s="86">
        <f t="shared" si="2"/>
        <v>2.6311372549019612E-4</v>
      </c>
      <c r="S53" s="86">
        <f t="shared" si="3"/>
        <v>34.526666646153849</v>
      </c>
      <c r="T53" s="90"/>
    </row>
    <row r="54" spans="1:20" ht="28.5" customHeight="1">
      <c r="A54" s="16">
        <v>50</v>
      </c>
      <c r="B54" s="79">
        <v>50</v>
      </c>
      <c r="C54" s="79" t="s">
        <v>435</v>
      </c>
      <c r="D54" s="79" t="s">
        <v>428</v>
      </c>
      <c r="E54" s="79" t="s">
        <v>361</v>
      </c>
      <c r="F54" s="79" t="s">
        <v>362</v>
      </c>
      <c r="G54" s="79" t="s">
        <v>317</v>
      </c>
      <c r="H54" s="79">
        <v>7.9999999999999807E-2</v>
      </c>
      <c r="I54" s="79">
        <v>7</v>
      </c>
      <c r="J54" s="85">
        <v>28.846153846153847</v>
      </c>
      <c r="K54" s="86">
        <f t="shared" si="0"/>
        <v>0.26923076923076855</v>
      </c>
      <c r="L54" s="79">
        <v>132</v>
      </c>
      <c r="M54" s="87">
        <v>0.7</v>
      </c>
      <c r="N54" s="88">
        <v>0.8</v>
      </c>
      <c r="O54" s="86">
        <f t="shared" si="1"/>
        <v>9.8559999999999759E-2</v>
      </c>
      <c r="P54" s="88">
        <v>442.47787599999998</v>
      </c>
      <c r="Q54" s="85">
        <v>10</v>
      </c>
      <c r="R54" s="86">
        <f t="shared" si="2"/>
        <v>8.8495575199999787E-2</v>
      </c>
      <c r="S54" s="86">
        <f t="shared" si="3"/>
        <v>342.21475832307692</v>
      </c>
      <c r="T54" s="90"/>
    </row>
    <row r="55" spans="1:20" ht="28.5" customHeight="1">
      <c r="A55" s="16">
        <v>51</v>
      </c>
      <c r="B55" s="79">
        <v>51</v>
      </c>
      <c r="C55" s="79" t="s">
        <v>434</v>
      </c>
      <c r="D55" s="79" t="s">
        <v>429</v>
      </c>
      <c r="E55" s="79" t="s">
        <v>431</v>
      </c>
      <c r="F55" s="79" t="s">
        <v>360</v>
      </c>
      <c r="G55" s="79" t="s">
        <v>317</v>
      </c>
      <c r="H55" s="79">
        <v>0.37000000000000022</v>
      </c>
      <c r="I55" s="79">
        <v>1</v>
      </c>
      <c r="J55" s="85">
        <v>28.846153846153847</v>
      </c>
      <c r="K55" s="86">
        <f t="shared" si="0"/>
        <v>0.17788461538461547</v>
      </c>
      <c r="L55" s="79">
        <v>18.8</v>
      </c>
      <c r="M55" s="87">
        <v>0.7</v>
      </c>
      <c r="N55" s="88">
        <v>0.8</v>
      </c>
      <c r="O55" s="86">
        <f t="shared" si="1"/>
        <v>6.4922666666666712E-2</v>
      </c>
      <c r="P55" s="88">
        <v>36.538461249999997</v>
      </c>
      <c r="Q55" s="85">
        <v>10</v>
      </c>
      <c r="R55" s="86">
        <f t="shared" si="2"/>
        <v>3.3798076656250016E-2</v>
      </c>
      <c r="S55" s="86">
        <f t="shared" si="3"/>
        <v>44.854923033653847</v>
      </c>
      <c r="T55" s="90"/>
    </row>
    <row r="56" spans="1:20" ht="28.5" customHeight="1">
      <c r="A56" s="16">
        <v>52</v>
      </c>
      <c r="B56" s="79">
        <v>52</v>
      </c>
      <c r="C56" s="79" t="s">
        <v>436</v>
      </c>
      <c r="D56" s="79" t="s">
        <v>437</v>
      </c>
      <c r="E56" s="79" t="s">
        <v>439</v>
      </c>
      <c r="F56" s="79" t="s">
        <v>438</v>
      </c>
      <c r="G56" s="79" t="s">
        <v>317</v>
      </c>
      <c r="H56" s="79">
        <v>1.3875</v>
      </c>
      <c r="I56" s="79">
        <v>15</v>
      </c>
      <c r="J56" s="85">
        <v>28.846153846153847</v>
      </c>
      <c r="K56" s="86">
        <f t="shared" si="0"/>
        <v>10.006009615384615</v>
      </c>
      <c r="L56" s="79">
        <v>4.7</v>
      </c>
      <c r="M56" s="87">
        <v>0.7</v>
      </c>
      <c r="N56" s="88">
        <v>0.8</v>
      </c>
      <c r="O56" s="86">
        <f t="shared" si="1"/>
        <v>6.0865000000000002E-2</v>
      </c>
      <c r="P56" s="88">
        <v>73.512230000000002</v>
      </c>
      <c r="Q56" s="85">
        <v>10</v>
      </c>
      <c r="R56" s="86">
        <f t="shared" si="2"/>
        <v>0.25499554781250006</v>
      </c>
      <c r="S56" s="86">
        <f t="shared" si="3"/>
        <v>446.35114219230769</v>
      </c>
      <c r="T56" s="90"/>
    </row>
    <row r="57" spans="1:20" ht="28.5" customHeight="1">
      <c r="A57" s="16">
        <v>53</v>
      </c>
      <c r="B57" s="79">
        <v>53</v>
      </c>
      <c r="C57" s="79" t="s">
        <v>434</v>
      </c>
      <c r="D57" s="79" t="s">
        <v>442</v>
      </c>
      <c r="E57" s="79" t="s">
        <v>447</v>
      </c>
      <c r="F57" s="79" t="s">
        <v>364</v>
      </c>
      <c r="G57" s="79" t="s">
        <v>317</v>
      </c>
      <c r="H57" s="79">
        <v>1.7156862745097998</v>
      </c>
      <c r="I57" s="79">
        <v>1</v>
      </c>
      <c r="J57" s="85">
        <v>28.846153846153847</v>
      </c>
      <c r="K57" s="86">
        <f t="shared" si="0"/>
        <v>0.8248491704374038</v>
      </c>
      <c r="L57" s="79">
        <v>10</v>
      </c>
      <c r="M57" s="87">
        <v>0.7</v>
      </c>
      <c r="N57" s="88">
        <v>0.8</v>
      </c>
      <c r="O57" s="86">
        <f t="shared" si="1"/>
        <v>0.16013071895424799</v>
      </c>
      <c r="P57" s="88">
        <v>0.53675200000000001</v>
      </c>
      <c r="Q57" s="85">
        <v>10</v>
      </c>
      <c r="R57" s="86">
        <f t="shared" si="2"/>
        <v>2.3022450980392109E-3</v>
      </c>
      <c r="S57" s="86">
        <f t="shared" si="3"/>
        <v>34.526666646153849</v>
      </c>
      <c r="T57" s="90"/>
    </row>
    <row r="58" spans="1:20" ht="28.5" customHeight="1">
      <c r="A58" s="16">
        <v>54</v>
      </c>
      <c r="B58" s="79">
        <v>54</v>
      </c>
      <c r="C58" s="79" t="s">
        <v>434</v>
      </c>
      <c r="D58" s="79" t="s">
        <v>443</v>
      </c>
      <c r="E58" s="79" t="s">
        <v>430</v>
      </c>
      <c r="F58" s="79" t="s">
        <v>432</v>
      </c>
      <c r="G58" s="79" t="s">
        <v>317</v>
      </c>
      <c r="H58" s="79">
        <v>2.33</v>
      </c>
      <c r="I58" s="79">
        <v>1</v>
      </c>
      <c r="J58" s="85">
        <v>28.846153846153847</v>
      </c>
      <c r="K58" s="86">
        <f t="shared" si="0"/>
        <v>1.1201923076923079</v>
      </c>
      <c r="L58" s="79">
        <v>18.8</v>
      </c>
      <c r="M58" s="87">
        <v>0.7</v>
      </c>
      <c r="N58" s="88">
        <v>0.8</v>
      </c>
      <c r="O58" s="86">
        <f t="shared" si="1"/>
        <v>0.40883733333333333</v>
      </c>
      <c r="P58" s="88">
        <v>36.538461249999997</v>
      </c>
      <c r="Q58" s="85">
        <v>10</v>
      </c>
      <c r="R58" s="86">
        <f t="shared" si="2"/>
        <v>0.21283653678125</v>
      </c>
      <c r="S58" s="86">
        <f t="shared" si="3"/>
        <v>44.854923033653847</v>
      </c>
      <c r="T58" s="90"/>
    </row>
    <row r="59" spans="1:20" ht="28.5" customHeight="1">
      <c r="A59" s="16">
        <v>55</v>
      </c>
      <c r="B59" s="79">
        <v>55</v>
      </c>
      <c r="C59" s="79" t="s">
        <v>440</v>
      </c>
      <c r="D59" s="79" t="s">
        <v>444</v>
      </c>
      <c r="E59" s="79" t="s">
        <v>368</v>
      </c>
      <c r="F59" s="79">
        <v>315</v>
      </c>
      <c r="G59" s="79" t="s">
        <v>317</v>
      </c>
      <c r="H59" s="79">
        <v>0.16666666666666621</v>
      </c>
      <c r="I59" s="79">
        <v>1</v>
      </c>
      <c r="J59" s="85">
        <v>28.846153846153847</v>
      </c>
      <c r="K59" s="86">
        <f t="shared" si="0"/>
        <v>8.0128205128204913E-2</v>
      </c>
      <c r="L59" s="79">
        <v>3</v>
      </c>
      <c r="M59" s="87">
        <v>0.7</v>
      </c>
      <c r="N59" s="88">
        <v>0.8</v>
      </c>
      <c r="O59" s="86">
        <f t="shared" si="1"/>
        <v>4.666666666666654E-3</v>
      </c>
      <c r="P59" s="88">
        <v>1.6239319999999999</v>
      </c>
      <c r="Q59" s="85">
        <v>10</v>
      </c>
      <c r="R59" s="86">
        <f t="shared" si="2"/>
        <v>6.7663833333333145E-4</v>
      </c>
      <c r="S59" s="86">
        <f t="shared" si="3"/>
        <v>30.769743646153845</v>
      </c>
      <c r="T59" s="90"/>
    </row>
    <row r="60" spans="1:20" ht="28.5" customHeight="1">
      <c r="A60" s="16">
        <v>56</v>
      </c>
      <c r="B60" s="79">
        <v>56</v>
      </c>
      <c r="C60" s="79" t="s">
        <v>535</v>
      </c>
      <c r="D60" s="79" t="s">
        <v>444</v>
      </c>
      <c r="E60" s="79" t="s">
        <v>371</v>
      </c>
      <c r="F60" s="79" t="s">
        <v>372</v>
      </c>
      <c r="G60" s="79" t="s">
        <v>317</v>
      </c>
      <c r="H60" s="79">
        <v>0.52083333333333415</v>
      </c>
      <c r="I60" s="79">
        <v>1</v>
      </c>
      <c r="J60" s="85">
        <v>28.846153846153847</v>
      </c>
      <c r="K60" s="86">
        <f t="shared" si="0"/>
        <v>0.25040064102564147</v>
      </c>
      <c r="L60" s="79">
        <v>0.252137</v>
      </c>
      <c r="M60" s="87">
        <v>0.7</v>
      </c>
      <c r="N60" s="88">
        <v>0.8</v>
      </c>
      <c r="O60" s="86">
        <f t="shared" si="1"/>
        <v>1.2256659722222243E-3</v>
      </c>
      <c r="P60" s="88">
        <v>0.55000000000000004</v>
      </c>
      <c r="Q60" s="85">
        <v>10</v>
      </c>
      <c r="R60" s="86">
        <f t="shared" si="2"/>
        <v>7.1614583333333437E-4</v>
      </c>
      <c r="S60" s="86">
        <f t="shared" si="3"/>
        <v>29.069850566153857</v>
      </c>
      <c r="T60" s="90"/>
    </row>
    <row r="61" spans="1:20" ht="28.5" customHeight="1">
      <c r="A61" s="16">
        <v>57</v>
      </c>
      <c r="B61" s="79">
        <v>57</v>
      </c>
      <c r="C61" s="79" t="s">
        <v>434</v>
      </c>
      <c r="D61" s="79" t="s">
        <v>445</v>
      </c>
      <c r="E61" s="79" t="s">
        <v>431</v>
      </c>
      <c r="F61" s="79" t="s">
        <v>360</v>
      </c>
      <c r="G61" s="79" t="s">
        <v>317</v>
      </c>
      <c r="H61" s="79">
        <v>0.73529411764705799</v>
      </c>
      <c r="I61" s="79">
        <v>1</v>
      </c>
      <c r="J61" s="85">
        <v>28.846153846153847</v>
      </c>
      <c r="K61" s="86">
        <f t="shared" si="0"/>
        <v>0.35350678733031632</v>
      </c>
      <c r="L61" s="79">
        <v>18.8</v>
      </c>
      <c r="M61" s="87">
        <v>0.7</v>
      </c>
      <c r="N61" s="88">
        <v>0.8</v>
      </c>
      <c r="O61" s="86">
        <f t="shared" si="1"/>
        <v>0.12901960784313712</v>
      </c>
      <c r="P61" s="88">
        <v>36.538461249999997</v>
      </c>
      <c r="Q61" s="85">
        <v>10</v>
      </c>
      <c r="R61" s="86">
        <f t="shared" si="2"/>
        <v>6.7166289062499926E-2</v>
      </c>
      <c r="S61" s="86">
        <f t="shared" si="3"/>
        <v>44.85492303365384</v>
      </c>
      <c r="T61" s="90"/>
    </row>
    <row r="62" spans="1:20" ht="28.5" customHeight="1">
      <c r="A62" s="16">
        <v>58</v>
      </c>
      <c r="B62" s="79">
        <v>58</v>
      </c>
      <c r="C62" s="79" t="s">
        <v>441</v>
      </c>
      <c r="D62" s="79" t="s">
        <v>446</v>
      </c>
      <c r="E62" s="79" t="s">
        <v>420</v>
      </c>
      <c r="F62" s="79" t="s">
        <v>422</v>
      </c>
      <c r="G62" s="79" t="s">
        <v>317</v>
      </c>
      <c r="H62" s="79">
        <v>0.1000000000000002</v>
      </c>
      <c r="I62" s="79">
        <v>1</v>
      </c>
      <c r="J62" s="85">
        <v>28.846153846153847</v>
      </c>
      <c r="K62" s="86">
        <f t="shared" si="0"/>
        <v>4.8076923076923177E-2</v>
      </c>
      <c r="L62" s="79">
        <v>4</v>
      </c>
      <c r="M62" s="87">
        <v>0.7</v>
      </c>
      <c r="N62" s="88">
        <v>0.8</v>
      </c>
      <c r="O62" s="86">
        <f t="shared" si="1"/>
        <v>3.7333333333333407E-3</v>
      </c>
      <c r="P62" s="88">
        <v>7.094017</v>
      </c>
      <c r="Q62" s="85">
        <v>10</v>
      </c>
      <c r="R62" s="86">
        <f t="shared" si="2"/>
        <v>1.7735042500000035E-3</v>
      </c>
      <c r="S62" s="86">
        <f t="shared" si="3"/>
        <v>32.150256396153843</v>
      </c>
      <c r="T62" s="90"/>
    </row>
    <row r="63" spans="1:20" ht="28.5" customHeight="1">
      <c r="A63" s="16">
        <v>59</v>
      </c>
      <c r="B63" s="79">
        <v>59</v>
      </c>
      <c r="C63" s="79" t="s">
        <v>435</v>
      </c>
      <c r="D63" s="79" t="s">
        <v>448</v>
      </c>
      <c r="E63" s="79" t="s">
        <v>361</v>
      </c>
      <c r="F63" s="79" t="s">
        <v>362</v>
      </c>
      <c r="G63" s="79" t="s">
        <v>317</v>
      </c>
      <c r="H63" s="79">
        <v>1.171875E-2</v>
      </c>
      <c r="I63" s="79">
        <v>7</v>
      </c>
      <c r="J63" s="85">
        <v>28.846153846153847</v>
      </c>
      <c r="K63" s="86">
        <f t="shared" si="0"/>
        <v>3.9438100961538464E-2</v>
      </c>
      <c r="L63" s="79">
        <v>132</v>
      </c>
      <c r="M63" s="87">
        <v>0.7</v>
      </c>
      <c r="N63" s="88">
        <v>0.8</v>
      </c>
      <c r="O63" s="86">
        <f t="shared" si="1"/>
        <v>1.4437500000000001E-2</v>
      </c>
      <c r="P63" s="88">
        <v>442.47787599999998</v>
      </c>
      <c r="Q63" s="85">
        <v>10</v>
      </c>
      <c r="R63" s="86">
        <f t="shared" si="2"/>
        <v>1.29632190234375E-2</v>
      </c>
      <c r="S63" s="86">
        <f t="shared" si="3"/>
        <v>342.21475832307692</v>
      </c>
      <c r="T63" s="90"/>
    </row>
    <row r="64" spans="1:20" ht="28.5" customHeight="1">
      <c r="A64" s="16">
        <v>60</v>
      </c>
      <c r="B64" s="79">
        <v>60</v>
      </c>
      <c r="C64" s="79" t="s">
        <v>434</v>
      </c>
      <c r="D64" s="79" t="s">
        <v>449</v>
      </c>
      <c r="E64" s="79" t="s">
        <v>453</v>
      </c>
      <c r="F64" s="79" t="s">
        <v>373</v>
      </c>
      <c r="G64" s="79" t="s">
        <v>317</v>
      </c>
      <c r="H64" s="79">
        <v>1.8382352941176481</v>
      </c>
      <c r="I64" s="79">
        <v>1</v>
      </c>
      <c r="J64" s="85">
        <v>28.846153846153847</v>
      </c>
      <c r="K64" s="86">
        <f t="shared" si="0"/>
        <v>0.88376696832579238</v>
      </c>
      <c r="L64" s="79">
        <v>19.8</v>
      </c>
      <c r="M64" s="87">
        <v>0.7</v>
      </c>
      <c r="N64" s="88">
        <v>0.8</v>
      </c>
      <c r="O64" s="86">
        <f t="shared" si="1"/>
        <v>0.3397058823529413</v>
      </c>
      <c r="P64" s="88">
        <v>37.564101999999998</v>
      </c>
      <c r="Q64" s="85">
        <v>10</v>
      </c>
      <c r="R64" s="86">
        <f t="shared" si="2"/>
        <v>0.17262914522058828</v>
      </c>
      <c r="S64" s="86">
        <f t="shared" si="3"/>
        <v>45.568769146153855</v>
      </c>
      <c r="T64" s="90"/>
    </row>
    <row r="65" spans="1:20" ht="28.5" customHeight="1">
      <c r="A65" s="16">
        <v>61</v>
      </c>
      <c r="B65" s="79">
        <v>61</v>
      </c>
      <c r="C65" s="79" t="s">
        <v>435</v>
      </c>
      <c r="D65" s="79" t="s">
        <v>450</v>
      </c>
      <c r="E65" s="79" t="s">
        <v>361</v>
      </c>
      <c r="F65" s="79" t="s">
        <v>362</v>
      </c>
      <c r="G65" s="79" t="s">
        <v>317</v>
      </c>
      <c r="H65" s="79">
        <v>1.171875E-2</v>
      </c>
      <c r="I65" s="79">
        <v>7</v>
      </c>
      <c r="J65" s="85">
        <v>28.846153846153847</v>
      </c>
      <c r="K65" s="86">
        <f t="shared" si="0"/>
        <v>3.9438100961538464E-2</v>
      </c>
      <c r="L65" s="79">
        <v>132</v>
      </c>
      <c r="M65" s="87">
        <v>0.7</v>
      </c>
      <c r="N65" s="88">
        <v>0.8</v>
      </c>
      <c r="O65" s="86">
        <f t="shared" si="1"/>
        <v>1.4437500000000001E-2</v>
      </c>
      <c r="P65" s="88">
        <v>442.47787599999998</v>
      </c>
      <c r="Q65" s="85">
        <v>10</v>
      </c>
      <c r="R65" s="86">
        <f t="shared" si="2"/>
        <v>1.29632190234375E-2</v>
      </c>
      <c r="S65" s="86">
        <f t="shared" si="3"/>
        <v>342.21475832307692</v>
      </c>
      <c r="T65" s="90"/>
    </row>
    <row r="66" spans="1:20" ht="28.5" customHeight="1">
      <c r="A66" s="16">
        <v>62</v>
      </c>
      <c r="B66" s="79">
        <v>62</v>
      </c>
      <c r="C66" s="79" t="s">
        <v>434</v>
      </c>
      <c r="D66" s="79" t="s">
        <v>451</v>
      </c>
      <c r="E66" s="79" t="s">
        <v>454</v>
      </c>
      <c r="F66" s="79" t="s">
        <v>432</v>
      </c>
      <c r="G66" s="79" t="s">
        <v>317</v>
      </c>
      <c r="H66" s="79">
        <v>0.61274509803921595</v>
      </c>
      <c r="I66" s="79">
        <v>1</v>
      </c>
      <c r="J66" s="85">
        <v>28.846153846153847</v>
      </c>
      <c r="K66" s="86">
        <f t="shared" si="0"/>
        <v>0.29458898944193074</v>
      </c>
      <c r="L66" s="79">
        <v>18.8</v>
      </c>
      <c r="M66" s="87">
        <v>0.7</v>
      </c>
      <c r="N66" s="88">
        <v>0.8</v>
      </c>
      <c r="O66" s="86">
        <f t="shared" si="1"/>
        <v>0.10751633986928109</v>
      </c>
      <c r="P66" s="88">
        <v>36.538461249999997</v>
      </c>
      <c r="Q66" s="85">
        <v>10</v>
      </c>
      <c r="R66" s="86">
        <f t="shared" si="2"/>
        <v>5.5971907552083353E-2</v>
      </c>
      <c r="S66" s="86">
        <f t="shared" si="3"/>
        <v>44.854923033653847</v>
      </c>
      <c r="T66" s="90"/>
    </row>
    <row r="67" spans="1:20" ht="28.5" customHeight="1">
      <c r="A67" s="16">
        <v>63</v>
      </c>
      <c r="B67" s="79">
        <v>63</v>
      </c>
      <c r="C67" s="79" t="s">
        <v>434</v>
      </c>
      <c r="D67" s="79" t="s">
        <v>452</v>
      </c>
      <c r="E67" s="79" t="s">
        <v>454</v>
      </c>
      <c r="F67" s="79" t="s">
        <v>432</v>
      </c>
      <c r="G67" s="79" t="s">
        <v>317</v>
      </c>
      <c r="H67" s="79">
        <v>0.90686274509803799</v>
      </c>
      <c r="I67" s="79">
        <v>1</v>
      </c>
      <c r="J67" s="85">
        <v>28.846153846153847</v>
      </c>
      <c r="K67" s="86">
        <f t="shared" si="0"/>
        <v>0.43599170437405671</v>
      </c>
      <c r="L67" s="79">
        <v>18.8</v>
      </c>
      <c r="M67" s="87">
        <v>0.7</v>
      </c>
      <c r="N67" s="88">
        <v>0.8</v>
      </c>
      <c r="O67" s="86">
        <f t="shared" si="1"/>
        <v>0.15912418300653575</v>
      </c>
      <c r="P67" s="88">
        <v>36.538461249999997</v>
      </c>
      <c r="Q67" s="85">
        <v>10</v>
      </c>
      <c r="R67" s="86">
        <f t="shared" si="2"/>
        <v>8.2838423177083217E-2</v>
      </c>
      <c r="S67" s="86">
        <f t="shared" si="3"/>
        <v>44.85492303365384</v>
      </c>
      <c r="T67" s="90"/>
    </row>
    <row r="68" spans="1:20" ht="28.5" customHeight="1">
      <c r="A68" s="16">
        <v>64</v>
      </c>
      <c r="B68" s="79">
        <v>64</v>
      </c>
      <c r="C68" s="79" t="s">
        <v>435</v>
      </c>
      <c r="D68" s="79" t="s">
        <v>462</v>
      </c>
      <c r="E68" s="79" t="s">
        <v>361</v>
      </c>
      <c r="F68" s="79" t="s">
        <v>362</v>
      </c>
      <c r="G68" s="79" t="s">
        <v>317</v>
      </c>
      <c r="H68" s="79">
        <v>1.171875E-2</v>
      </c>
      <c r="I68" s="79">
        <v>7</v>
      </c>
      <c r="J68" s="85">
        <v>28.846153846153847</v>
      </c>
      <c r="K68" s="86">
        <f t="shared" ref="K68:K104" si="4">H68/60*I68*J68</f>
        <v>3.9438100961538464E-2</v>
      </c>
      <c r="L68" s="79">
        <v>132</v>
      </c>
      <c r="M68" s="87">
        <v>0.7</v>
      </c>
      <c r="N68" s="88">
        <v>0.8</v>
      </c>
      <c r="O68" s="86">
        <f t="shared" ref="O68:O104" si="5">H68/60*L68*M68*N68</f>
        <v>1.4437500000000001E-2</v>
      </c>
      <c r="P68" s="88">
        <v>442.47787599999998</v>
      </c>
      <c r="Q68" s="85">
        <v>10</v>
      </c>
      <c r="R68" s="86">
        <f t="shared" si="2"/>
        <v>1.29632190234375E-2</v>
      </c>
      <c r="S68" s="86">
        <f t="shared" si="3"/>
        <v>342.21475832307692</v>
      </c>
      <c r="T68" s="90"/>
    </row>
    <row r="69" spans="1:20" ht="28.5" customHeight="1">
      <c r="A69" s="16">
        <v>65</v>
      </c>
      <c r="B69" s="79">
        <v>65</v>
      </c>
      <c r="C69" s="79" t="s">
        <v>435</v>
      </c>
      <c r="D69" s="79" t="s">
        <v>463</v>
      </c>
      <c r="E69" s="79" t="s">
        <v>361</v>
      </c>
      <c r="F69" s="79" t="s">
        <v>362</v>
      </c>
      <c r="G69" s="79" t="s">
        <v>317</v>
      </c>
      <c r="H69" s="79">
        <v>1.171875E-2</v>
      </c>
      <c r="I69" s="79">
        <v>7</v>
      </c>
      <c r="J69" s="85">
        <v>28.846153846153847</v>
      </c>
      <c r="K69" s="86">
        <f t="shared" si="4"/>
        <v>3.9438100961538464E-2</v>
      </c>
      <c r="L69" s="79">
        <v>132</v>
      </c>
      <c r="M69" s="87">
        <v>0.7</v>
      </c>
      <c r="N69" s="88">
        <v>0.8</v>
      </c>
      <c r="O69" s="86">
        <f t="shared" si="5"/>
        <v>1.4437500000000001E-2</v>
      </c>
      <c r="P69" s="88">
        <v>442.47787599999998</v>
      </c>
      <c r="Q69" s="85">
        <v>10</v>
      </c>
      <c r="R69" s="86">
        <f t="shared" ref="R69:R104" si="6">IFERROR(P69*10000*0.9/Q69/300/20/60*H69,"")</f>
        <v>1.29632190234375E-2</v>
      </c>
      <c r="S69" s="86">
        <f t="shared" ref="S69:S104" si="7">IFERROR((K69+O69+R69)/H69*60,"")</f>
        <v>342.21475832307692</v>
      </c>
      <c r="T69" s="90"/>
    </row>
    <row r="70" spans="1:20" ht="28.5" customHeight="1">
      <c r="A70" s="16">
        <v>66</v>
      </c>
      <c r="B70" s="79">
        <v>66</v>
      </c>
      <c r="C70" s="79" t="s">
        <v>434</v>
      </c>
      <c r="D70" s="79" t="s">
        <v>464</v>
      </c>
      <c r="E70" s="79" t="s">
        <v>475</v>
      </c>
      <c r="F70" s="79" t="s">
        <v>360</v>
      </c>
      <c r="G70" s="79" t="s">
        <v>317</v>
      </c>
      <c r="H70" s="79">
        <v>2.8431372549019618</v>
      </c>
      <c r="I70" s="79">
        <v>1</v>
      </c>
      <c r="J70" s="85">
        <v>28.846153846153847</v>
      </c>
      <c r="K70" s="86">
        <f t="shared" si="4"/>
        <v>1.3668929110105585</v>
      </c>
      <c r="L70" s="79">
        <v>18.8</v>
      </c>
      <c r="M70" s="87">
        <v>0.7</v>
      </c>
      <c r="N70" s="88">
        <v>0.8</v>
      </c>
      <c r="O70" s="86">
        <f t="shared" si="5"/>
        <v>0.49887581699346423</v>
      </c>
      <c r="P70" s="88">
        <v>36.538461249999997</v>
      </c>
      <c r="Q70" s="85">
        <v>10</v>
      </c>
      <c r="R70" s="86">
        <f t="shared" si="6"/>
        <v>0.25970965104166677</v>
      </c>
      <c r="S70" s="86">
        <f t="shared" si="7"/>
        <v>44.85492303365384</v>
      </c>
      <c r="T70" s="90"/>
    </row>
    <row r="71" spans="1:20" ht="28.5" customHeight="1">
      <c r="A71" s="16">
        <v>67</v>
      </c>
      <c r="B71" s="79">
        <v>67</v>
      </c>
      <c r="C71" s="79" t="s">
        <v>435</v>
      </c>
      <c r="D71" s="79" t="s">
        <v>465</v>
      </c>
      <c r="E71" s="79" t="s">
        <v>361</v>
      </c>
      <c r="F71" s="79" t="s">
        <v>362</v>
      </c>
      <c r="G71" s="79" t="s">
        <v>317</v>
      </c>
      <c r="H71" s="79">
        <v>1.171875E-2</v>
      </c>
      <c r="I71" s="79">
        <v>7</v>
      </c>
      <c r="J71" s="85">
        <v>28.846153846153847</v>
      </c>
      <c r="K71" s="86">
        <f t="shared" si="4"/>
        <v>3.9438100961538464E-2</v>
      </c>
      <c r="L71" s="79">
        <v>132</v>
      </c>
      <c r="M71" s="87">
        <v>0.7</v>
      </c>
      <c r="N71" s="88">
        <v>0.8</v>
      </c>
      <c r="O71" s="86">
        <f t="shared" si="5"/>
        <v>1.4437500000000001E-2</v>
      </c>
      <c r="P71" s="88">
        <v>442.47787599999998</v>
      </c>
      <c r="Q71" s="85">
        <v>10</v>
      </c>
      <c r="R71" s="86">
        <f t="shared" si="6"/>
        <v>1.29632190234375E-2</v>
      </c>
      <c r="S71" s="86">
        <f t="shared" si="7"/>
        <v>342.21475832307692</v>
      </c>
      <c r="T71" s="90"/>
    </row>
    <row r="72" spans="1:20" ht="28.5" customHeight="1">
      <c r="A72" s="16">
        <v>68</v>
      </c>
      <c r="B72" s="79">
        <v>68</v>
      </c>
      <c r="C72" s="79" t="s">
        <v>434</v>
      </c>
      <c r="D72" s="79" t="s">
        <v>466</v>
      </c>
      <c r="E72" s="79" t="s">
        <v>431</v>
      </c>
      <c r="F72" s="79" t="s">
        <v>360</v>
      </c>
      <c r="G72" s="79" t="s">
        <v>317</v>
      </c>
      <c r="H72" s="79">
        <v>2.450980392156858</v>
      </c>
      <c r="I72" s="79">
        <v>1</v>
      </c>
      <c r="J72" s="85">
        <v>28.846153846153847</v>
      </c>
      <c r="K72" s="86">
        <f t="shared" si="4"/>
        <v>1.1783559577677203</v>
      </c>
      <c r="L72" s="79">
        <v>18.8</v>
      </c>
      <c r="M72" s="87">
        <v>0.7</v>
      </c>
      <c r="N72" s="88">
        <v>0.8</v>
      </c>
      <c r="O72" s="86">
        <f t="shared" si="5"/>
        <v>0.43006535947712338</v>
      </c>
      <c r="P72" s="88">
        <v>36.538461249999997</v>
      </c>
      <c r="Q72" s="85">
        <v>10</v>
      </c>
      <c r="R72" s="86">
        <f t="shared" si="6"/>
        <v>0.22388763020833288</v>
      </c>
      <c r="S72" s="86">
        <f t="shared" si="7"/>
        <v>44.854923033653847</v>
      </c>
      <c r="T72" s="90"/>
    </row>
    <row r="73" spans="1:20" ht="28.5" customHeight="1">
      <c r="A73" s="16">
        <v>69</v>
      </c>
      <c r="B73" s="79">
        <v>69</v>
      </c>
      <c r="C73" s="79" t="s">
        <v>536</v>
      </c>
      <c r="D73" s="79" t="s">
        <v>466</v>
      </c>
      <c r="E73" s="79" t="s">
        <v>476</v>
      </c>
      <c r="F73" s="79" t="s">
        <v>364</v>
      </c>
      <c r="G73" s="79" t="s">
        <v>317</v>
      </c>
      <c r="H73" s="79">
        <v>0.66176470588235403</v>
      </c>
      <c r="I73" s="79">
        <v>1</v>
      </c>
      <c r="J73" s="85">
        <v>28.846153846153847</v>
      </c>
      <c r="K73" s="86">
        <f t="shared" si="4"/>
        <v>0.3181561085972856</v>
      </c>
      <c r="L73" s="79">
        <v>10</v>
      </c>
      <c r="M73" s="87">
        <v>0.7</v>
      </c>
      <c r="N73" s="88">
        <v>0.8</v>
      </c>
      <c r="O73" s="86">
        <f t="shared" si="5"/>
        <v>6.1764705882353034E-2</v>
      </c>
      <c r="P73" s="88">
        <v>0.53675200000000001</v>
      </c>
      <c r="Q73" s="85">
        <v>10</v>
      </c>
      <c r="R73" s="86">
        <f t="shared" si="6"/>
        <v>8.8800882352941353E-4</v>
      </c>
      <c r="S73" s="86">
        <f t="shared" si="7"/>
        <v>34.526666646153849</v>
      </c>
      <c r="T73" s="90"/>
    </row>
    <row r="74" spans="1:20" ht="28.5" customHeight="1">
      <c r="A74" s="16">
        <v>70</v>
      </c>
      <c r="B74" s="79">
        <v>70</v>
      </c>
      <c r="C74" s="79" t="s">
        <v>435</v>
      </c>
      <c r="D74" s="79" t="s">
        <v>467</v>
      </c>
      <c r="E74" s="79" t="s">
        <v>361</v>
      </c>
      <c r="F74" s="79" t="s">
        <v>362</v>
      </c>
      <c r="G74" s="79" t="s">
        <v>317</v>
      </c>
      <c r="H74" s="79">
        <v>1.171875E-2</v>
      </c>
      <c r="I74" s="79">
        <v>7</v>
      </c>
      <c r="J74" s="85">
        <v>28.846153846153847</v>
      </c>
      <c r="K74" s="86">
        <f t="shared" si="4"/>
        <v>3.9438100961538464E-2</v>
      </c>
      <c r="L74" s="79">
        <v>132</v>
      </c>
      <c r="M74" s="87">
        <v>0.7</v>
      </c>
      <c r="N74" s="88">
        <v>0.8</v>
      </c>
      <c r="O74" s="86">
        <f t="shared" si="5"/>
        <v>1.4437500000000001E-2</v>
      </c>
      <c r="P74" s="88">
        <v>442.47787599999998</v>
      </c>
      <c r="Q74" s="85">
        <v>10</v>
      </c>
      <c r="R74" s="86">
        <f t="shared" si="6"/>
        <v>1.29632190234375E-2</v>
      </c>
      <c r="S74" s="86">
        <f t="shared" si="7"/>
        <v>342.21475832307692</v>
      </c>
      <c r="T74" s="90"/>
    </row>
    <row r="75" spans="1:20" ht="28.5" customHeight="1">
      <c r="A75" s="16">
        <v>71</v>
      </c>
      <c r="B75" s="79">
        <v>71</v>
      </c>
      <c r="C75" s="79" t="s">
        <v>435</v>
      </c>
      <c r="D75" s="79" t="s">
        <v>468</v>
      </c>
      <c r="E75" s="79" t="s">
        <v>361</v>
      </c>
      <c r="F75" s="79" t="s">
        <v>362</v>
      </c>
      <c r="G75" s="79" t="s">
        <v>317</v>
      </c>
      <c r="H75" s="79">
        <v>1.171875E-2</v>
      </c>
      <c r="I75" s="79">
        <v>7</v>
      </c>
      <c r="J75" s="85">
        <v>28.846153846153847</v>
      </c>
      <c r="K75" s="86">
        <f t="shared" si="4"/>
        <v>3.9438100961538464E-2</v>
      </c>
      <c r="L75" s="79">
        <v>132</v>
      </c>
      <c r="M75" s="87">
        <v>0.7</v>
      </c>
      <c r="N75" s="88">
        <v>0.8</v>
      </c>
      <c r="O75" s="86">
        <f t="shared" si="5"/>
        <v>1.4437500000000001E-2</v>
      </c>
      <c r="P75" s="88">
        <v>442.47787599999998</v>
      </c>
      <c r="Q75" s="85">
        <v>10</v>
      </c>
      <c r="R75" s="86">
        <f t="shared" si="6"/>
        <v>1.29632190234375E-2</v>
      </c>
      <c r="S75" s="86">
        <f t="shared" si="7"/>
        <v>342.21475832307692</v>
      </c>
      <c r="T75" s="90"/>
    </row>
    <row r="76" spans="1:20" ht="28.5" customHeight="1">
      <c r="A76" s="16">
        <v>72</v>
      </c>
      <c r="B76" s="79">
        <v>72</v>
      </c>
      <c r="C76" s="79" t="s">
        <v>435</v>
      </c>
      <c r="D76" s="79" t="s">
        <v>469</v>
      </c>
      <c r="E76" s="79" t="s">
        <v>361</v>
      </c>
      <c r="F76" s="79" t="s">
        <v>362</v>
      </c>
      <c r="G76" s="79" t="s">
        <v>317</v>
      </c>
      <c r="H76" s="79">
        <v>2.34375E-2</v>
      </c>
      <c r="I76" s="79">
        <v>7</v>
      </c>
      <c r="J76" s="85">
        <v>28.846153846153847</v>
      </c>
      <c r="K76" s="86">
        <f t="shared" si="4"/>
        <v>7.8876201923076927E-2</v>
      </c>
      <c r="L76" s="79">
        <v>132</v>
      </c>
      <c r="M76" s="87">
        <v>0.7</v>
      </c>
      <c r="N76" s="88">
        <v>0.8</v>
      </c>
      <c r="O76" s="86">
        <f t="shared" si="5"/>
        <v>2.8875000000000001E-2</v>
      </c>
      <c r="P76" s="88">
        <v>442.47787599999998</v>
      </c>
      <c r="Q76" s="85">
        <v>10</v>
      </c>
      <c r="R76" s="86">
        <f t="shared" si="6"/>
        <v>2.5926438046875E-2</v>
      </c>
      <c r="S76" s="86">
        <f t="shared" si="7"/>
        <v>342.21475832307692</v>
      </c>
      <c r="T76" s="90"/>
    </row>
    <row r="77" spans="1:20" ht="28.5" customHeight="1">
      <c r="A77" s="16">
        <v>73</v>
      </c>
      <c r="B77" s="79">
        <v>73</v>
      </c>
      <c r="C77" s="79" t="s">
        <v>435</v>
      </c>
      <c r="D77" s="79" t="s">
        <v>470</v>
      </c>
      <c r="E77" s="79" t="s">
        <v>361</v>
      </c>
      <c r="F77" s="79" t="s">
        <v>362</v>
      </c>
      <c r="G77" s="79" t="s">
        <v>317</v>
      </c>
      <c r="H77" s="79">
        <v>1.171875E-2</v>
      </c>
      <c r="I77" s="79">
        <v>7</v>
      </c>
      <c r="J77" s="85">
        <v>28.846153846153847</v>
      </c>
      <c r="K77" s="86">
        <f t="shared" si="4"/>
        <v>3.9438100961538464E-2</v>
      </c>
      <c r="L77" s="79">
        <v>132</v>
      </c>
      <c r="M77" s="87">
        <v>0.7</v>
      </c>
      <c r="N77" s="88">
        <v>0.8</v>
      </c>
      <c r="O77" s="86">
        <f t="shared" si="5"/>
        <v>1.4437500000000001E-2</v>
      </c>
      <c r="P77" s="88">
        <v>442.47787599999998</v>
      </c>
      <c r="Q77" s="85">
        <v>10</v>
      </c>
      <c r="R77" s="86">
        <f t="shared" si="6"/>
        <v>1.29632190234375E-2</v>
      </c>
      <c r="S77" s="86">
        <f t="shared" si="7"/>
        <v>342.21475832307692</v>
      </c>
      <c r="T77" s="90"/>
    </row>
    <row r="78" spans="1:20" ht="28.5" customHeight="1">
      <c r="A78" s="16">
        <v>74</v>
      </c>
      <c r="B78" s="79">
        <v>74</v>
      </c>
      <c r="C78" s="79" t="s">
        <v>461</v>
      </c>
      <c r="D78" s="79" t="s">
        <v>471</v>
      </c>
      <c r="E78" s="79" t="s">
        <v>477</v>
      </c>
      <c r="F78" s="79" t="s">
        <v>478</v>
      </c>
      <c r="G78" s="79" t="s">
        <v>317</v>
      </c>
      <c r="H78" s="79">
        <v>0.1171875</v>
      </c>
      <c r="I78" s="79">
        <v>1</v>
      </c>
      <c r="J78" s="85">
        <v>28.846153846153847</v>
      </c>
      <c r="K78" s="86">
        <f t="shared" si="4"/>
        <v>5.6340144230769232E-2</v>
      </c>
      <c r="L78" s="79">
        <v>22.75</v>
      </c>
      <c r="M78" s="87">
        <v>0.7</v>
      </c>
      <c r="N78" s="88">
        <v>0.8</v>
      </c>
      <c r="O78" s="86">
        <f t="shared" si="5"/>
        <v>2.48828125E-2</v>
      </c>
      <c r="P78" s="88">
        <v>14.197439000000001</v>
      </c>
      <c r="Q78" s="85">
        <v>10</v>
      </c>
      <c r="R78" s="86">
        <f t="shared" si="6"/>
        <v>4.15940595703125E-3</v>
      </c>
      <c r="S78" s="86">
        <f t="shared" si="7"/>
        <v>43.715769696153849</v>
      </c>
      <c r="T78" s="90"/>
    </row>
    <row r="79" spans="1:20" ht="28.5" customHeight="1">
      <c r="A79" s="16">
        <v>75</v>
      </c>
      <c r="B79" s="79">
        <v>75</v>
      </c>
      <c r="C79" s="79" t="s">
        <v>461</v>
      </c>
      <c r="D79" s="79" t="s">
        <v>472</v>
      </c>
      <c r="E79" s="79" t="s">
        <v>379</v>
      </c>
      <c r="F79" s="79" t="s">
        <v>412</v>
      </c>
      <c r="G79" s="79" t="s">
        <v>317</v>
      </c>
      <c r="H79" s="79">
        <v>6.2500000000000194E-2</v>
      </c>
      <c r="I79" s="79">
        <v>1</v>
      </c>
      <c r="J79" s="85">
        <v>28.846153846153847</v>
      </c>
      <c r="K79" s="86">
        <f t="shared" si="4"/>
        <v>3.0048076923077018E-2</v>
      </c>
      <c r="L79" s="79">
        <v>44.05</v>
      </c>
      <c r="M79" s="87">
        <v>0.7</v>
      </c>
      <c r="N79" s="88">
        <v>0.8</v>
      </c>
      <c r="O79" s="86">
        <f t="shared" si="5"/>
        <v>2.5695833333333407E-2</v>
      </c>
      <c r="P79" s="88">
        <v>29.618462000000001</v>
      </c>
      <c r="Q79" s="85">
        <v>10</v>
      </c>
      <c r="R79" s="86">
        <f t="shared" si="6"/>
        <v>4.6278846875000149E-3</v>
      </c>
      <c r="S79" s="86">
        <f t="shared" si="7"/>
        <v>57.956923146153848</v>
      </c>
      <c r="T79" s="90"/>
    </row>
    <row r="80" spans="1:20" ht="28.5" customHeight="1">
      <c r="A80" s="16">
        <v>76</v>
      </c>
      <c r="B80" s="79">
        <v>76</v>
      </c>
      <c r="C80" s="79" t="s">
        <v>461</v>
      </c>
      <c r="D80" s="79" t="s">
        <v>473</v>
      </c>
      <c r="E80" s="79" t="s">
        <v>477</v>
      </c>
      <c r="F80" s="79" t="s">
        <v>478</v>
      </c>
      <c r="G80" s="79" t="s">
        <v>317</v>
      </c>
      <c r="H80" s="79">
        <v>0.34999999999999981</v>
      </c>
      <c r="I80" s="79">
        <v>1</v>
      </c>
      <c r="J80" s="85">
        <v>28.846153846153847</v>
      </c>
      <c r="K80" s="86">
        <f t="shared" si="4"/>
        <v>0.16826923076923067</v>
      </c>
      <c r="L80" s="79">
        <v>22.75</v>
      </c>
      <c r="M80" s="87">
        <v>0.7</v>
      </c>
      <c r="N80" s="88">
        <v>0.8</v>
      </c>
      <c r="O80" s="86">
        <f t="shared" si="5"/>
        <v>7.4316666666666628E-2</v>
      </c>
      <c r="P80" s="88">
        <v>14.197439000000001</v>
      </c>
      <c r="Q80" s="85">
        <v>10</v>
      </c>
      <c r="R80" s="86">
        <f t="shared" si="6"/>
        <v>1.2422759124999993E-2</v>
      </c>
      <c r="S80" s="86">
        <f t="shared" si="7"/>
        <v>43.715769696153856</v>
      </c>
      <c r="T80" s="90"/>
    </row>
    <row r="81" spans="1:20" ht="28.5" customHeight="1">
      <c r="A81" s="16">
        <v>77</v>
      </c>
      <c r="B81" s="79"/>
      <c r="C81" s="79"/>
      <c r="D81" s="79"/>
      <c r="E81" s="79"/>
      <c r="F81" s="79"/>
      <c r="G81" s="79"/>
      <c r="H81" s="79"/>
      <c r="I81" s="79"/>
      <c r="J81" s="85"/>
      <c r="K81" s="86">
        <f t="shared" si="4"/>
        <v>0</v>
      </c>
      <c r="L81" s="79"/>
      <c r="M81" s="87"/>
      <c r="N81" s="88"/>
      <c r="O81" s="86">
        <f t="shared" si="5"/>
        <v>0</v>
      </c>
      <c r="P81" s="88"/>
      <c r="Q81" s="85"/>
      <c r="R81" s="86" t="str">
        <f t="shared" si="6"/>
        <v/>
      </c>
      <c r="S81" s="86" t="str">
        <f t="shared" si="7"/>
        <v/>
      </c>
      <c r="T81" s="90"/>
    </row>
    <row r="82" spans="1:20" ht="28.5" customHeight="1">
      <c r="A82" s="16">
        <v>78</v>
      </c>
      <c r="B82" s="79"/>
      <c r="C82" s="79"/>
      <c r="D82" s="79"/>
      <c r="E82" s="79"/>
      <c r="F82" s="79"/>
      <c r="G82" s="79"/>
      <c r="H82" s="79"/>
      <c r="I82" s="79"/>
      <c r="J82" s="85"/>
      <c r="K82" s="86">
        <f t="shared" si="4"/>
        <v>0</v>
      </c>
      <c r="L82" s="79"/>
      <c r="M82" s="87"/>
      <c r="N82" s="88"/>
      <c r="O82" s="86">
        <f t="shared" si="5"/>
        <v>0</v>
      </c>
      <c r="P82" s="88"/>
      <c r="Q82" s="85"/>
      <c r="R82" s="86" t="str">
        <f t="shared" si="6"/>
        <v/>
      </c>
      <c r="S82" s="86" t="str">
        <f t="shared" si="7"/>
        <v/>
      </c>
      <c r="T82" s="90"/>
    </row>
    <row r="83" spans="1:20" ht="28.5" customHeight="1">
      <c r="A83" s="16">
        <v>79</v>
      </c>
      <c r="B83" s="79"/>
      <c r="C83" s="79"/>
      <c r="D83" s="79"/>
      <c r="E83" s="79"/>
      <c r="F83" s="79"/>
      <c r="G83" s="79"/>
      <c r="H83" s="79"/>
      <c r="I83" s="79"/>
      <c r="J83" s="85"/>
      <c r="K83" s="86">
        <f t="shared" si="4"/>
        <v>0</v>
      </c>
      <c r="L83" s="79"/>
      <c r="M83" s="87"/>
      <c r="N83" s="88"/>
      <c r="O83" s="86">
        <f t="shared" si="5"/>
        <v>0</v>
      </c>
      <c r="P83" s="88"/>
      <c r="Q83" s="85"/>
      <c r="R83" s="86" t="str">
        <f t="shared" si="6"/>
        <v/>
      </c>
      <c r="S83" s="86" t="str">
        <f t="shared" si="7"/>
        <v/>
      </c>
      <c r="T83" s="90"/>
    </row>
    <row r="84" spans="1:20" ht="28.5" customHeight="1">
      <c r="A84" s="16">
        <v>80</v>
      </c>
      <c r="B84" s="79"/>
      <c r="C84" s="79"/>
      <c r="D84" s="79"/>
      <c r="E84" s="79"/>
      <c r="F84" s="79"/>
      <c r="G84" s="79"/>
      <c r="H84" s="79"/>
      <c r="I84" s="79"/>
      <c r="J84" s="85"/>
      <c r="K84" s="86">
        <f t="shared" si="4"/>
        <v>0</v>
      </c>
      <c r="L84" s="79"/>
      <c r="M84" s="87"/>
      <c r="N84" s="88"/>
      <c r="O84" s="86">
        <f t="shared" si="5"/>
        <v>0</v>
      </c>
      <c r="P84" s="88"/>
      <c r="Q84" s="85"/>
      <c r="R84" s="86" t="str">
        <f t="shared" si="6"/>
        <v/>
      </c>
      <c r="S84" s="86" t="str">
        <f t="shared" si="7"/>
        <v/>
      </c>
      <c r="T84" s="90"/>
    </row>
    <row r="85" spans="1:20" ht="28.5" customHeight="1">
      <c r="A85" s="16">
        <v>81</v>
      </c>
      <c r="B85" s="79"/>
      <c r="C85" s="79"/>
      <c r="D85" s="79"/>
      <c r="E85" s="79"/>
      <c r="F85" s="79"/>
      <c r="G85" s="79"/>
      <c r="H85" s="79"/>
      <c r="I85" s="79"/>
      <c r="J85" s="85"/>
      <c r="K85" s="86">
        <f t="shared" si="4"/>
        <v>0</v>
      </c>
      <c r="L85" s="79"/>
      <c r="M85" s="87"/>
      <c r="N85" s="88"/>
      <c r="O85" s="86">
        <f t="shared" si="5"/>
        <v>0</v>
      </c>
      <c r="P85" s="88"/>
      <c r="Q85" s="85"/>
      <c r="R85" s="86" t="str">
        <f t="shared" si="6"/>
        <v/>
      </c>
      <c r="S85" s="86" t="str">
        <f t="shared" si="7"/>
        <v/>
      </c>
      <c r="T85" s="90"/>
    </row>
    <row r="86" spans="1:20" ht="28.5" customHeight="1">
      <c r="A86" s="16">
        <v>82</v>
      </c>
      <c r="B86" s="79"/>
      <c r="C86" s="79"/>
      <c r="D86" s="79"/>
      <c r="E86" s="79"/>
      <c r="F86" s="79"/>
      <c r="G86" s="79"/>
      <c r="H86" s="79"/>
      <c r="I86" s="79"/>
      <c r="J86" s="85"/>
      <c r="K86" s="86">
        <f t="shared" si="4"/>
        <v>0</v>
      </c>
      <c r="L86" s="79"/>
      <c r="M86" s="87"/>
      <c r="N86" s="88"/>
      <c r="O86" s="86">
        <f t="shared" si="5"/>
        <v>0</v>
      </c>
      <c r="P86" s="88"/>
      <c r="Q86" s="85"/>
      <c r="R86" s="86" t="str">
        <f t="shared" si="6"/>
        <v/>
      </c>
      <c r="S86" s="86" t="str">
        <f t="shared" si="7"/>
        <v/>
      </c>
      <c r="T86" s="90"/>
    </row>
    <row r="87" spans="1:20" ht="28.5" customHeight="1">
      <c r="A87" s="16">
        <v>83</v>
      </c>
      <c r="B87" s="79"/>
      <c r="C87" s="79"/>
      <c r="D87" s="79"/>
      <c r="E87" s="79"/>
      <c r="F87" s="79"/>
      <c r="G87" s="79"/>
      <c r="H87" s="79"/>
      <c r="I87" s="79"/>
      <c r="J87" s="85"/>
      <c r="K87" s="86">
        <f t="shared" si="4"/>
        <v>0</v>
      </c>
      <c r="L87" s="79"/>
      <c r="M87" s="87"/>
      <c r="N87" s="88"/>
      <c r="O87" s="86">
        <f t="shared" si="5"/>
        <v>0</v>
      </c>
      <c r="P87" s="88"/>
      <c r="Q87" s="85"/>
      <c r="R87" s="86" t="str">
        <f t="shared" si="6"/>
        <v/>
      </c>
      <c r="S87" s="86" t="str">
        <f t="shared" si="7"/>
        <v/>
      </c>
      <c r="T87" s="90"/>
    </row>
    <row r="88" spans="1:20" ht="28.5" customHeight="1">
      <c r="A88" s="16">
        <v>84</v>
      </c>
      <c r="B88" s="79"/>
      <c r="C88" s="79"/>
      <c r="D88" s="79"/>
      <c r="E88" s="79"/>
      <c r="F88" s="79"/>
      <c r="G88" s="79"/>
      <c r="H88" s="79"/>
      <c r="I88" s="79"/>
      <c r="J88" s="85"/>
      <c r="K88" s="86">
        <f t="shared" si="4"/>
        <v>0</v>
      </c>
      <c r="L88" s="79"/>
      <c r="M88" s="87"/>
      <c r="N88" s="88"/>
      <c r="O88" s="86">
        <f t="shared" si="5"/>
        <v>0</v>
      </c>
      <c r="P88" s="88"/>
      <c r="Q88" s="85"/>
      <c r="R88" s="86" t="str">
        <f t="shared" si="6"/>
        <v/>
      </c>
      <c r="S88" s="86" t="str">
        <f t="shared" si="7"/>
        <v/>
      </c>
      <c r="T88" s="90"/>
    </row>
    <row r="89" spans="1:20" ht="28.5" customHeight="1">
      <c r="A89" s="16">
        <v>85</v>
      </c>
      <c r="B89" s="79"/>
      <c r="C89" s="79"/>
      <c r="D89" s="79"/>
      <c r="E89" s="79"/>
      <c r="F89" s="79"/>
      <c r="G89" s="79"/>
      <c r="H89" s="79"/>
      <c r="I89" s="79"/>
      <c r="J89" s="85"/>
      <c r="K89" s="86">
        <f t="shared" si="4"/>
        <v>0</v>
      </c>
      <c r="L89" s="79"/>
      <c r="M89" s="87"/>
      <c r="N89" s="88"/>
      <c r="O89" s="86">
        <f t="shared" si="5"/>
        <v>0</v>
      </c>
      <c r="P89" s="88"/>
      <c r="Q89" s="85"/>
      <c r="R89" s="86" t="str">
        <f t="shared" si="6"/>
        <v/>
      </c>
      <c r="S89" s="86" t="str">
        <f t="shared" si="7"/>
        <v/>
      </c>
      <c r="T89" s="90"/>
    </row>
    <row r="90" spans="1:20" ht="28.5" customHeight="1">
      <c r="A90" s="16">
        <v>86</v>
      </c>
      <c r="B90" s="79"/>
      <c r="C90" s="79"/>
      <c r="D90" s="79"/>
      <c r="E90" s="79"/>
      <c r="F90" s="79"/>
      <c r="G90" s="79"/>
      <c r="H90" s="79"/>
      <c r="I90" s="79"/>
      <c r="J90" s="85"/>
      <c r="K90" s="86">
        <f t="shared" si="4"/>
        <v>0</v>
      </c>
      <c r="L90" s="79"/>
      <c r="M90" s="87"/>
      <c r="N90" s="88"/>
      <c r="O90" s="86">
        <f t="shared" si="5"/>
        <v>0</v>
      </c>
      <c r="P90" s="88"/>
      <c r="Q90" s="85"/>
      <c r="R90" s="86" t="str">
        <f t="shared" si="6"/>
        <v/>
      </c>
      <c r="S90" s="86" t="str">
        <f t="shared" si="7"/>
        <v/>
      </c>
      <c r="T90" s="90"/>
    </row>
    <row r="91" spans="1:20" ht="28.5" customHeight="1">
      <c r="A91" s="16">
        <v>87</v>
      </c>
      <c r="B91" s="79"/>
      <c r="C91" s="79"/>
      <c r="D91" s="79"/>
      <c r="E91" s="79"/>
      <c r="F91" s="79"/>
      <c r="G91" s="79"/>
      <c r="H91" s="79"/>
      <c r="I91" s="79"/>
      <c r="J91" s="85"/>
      <c r="K91" s="86">
        <f t="shared" si="4"/>
        <v>0</v>
      </c>
      <c r="L91" s="79"/>
      <c r="M91" s="87"/>
      <c r="N91" s="88"/>
      <c r="O91" s="86">
        <f t="shared" si="5"/>
        <v>0</v>
      </c>
      <c r="P91" s="88"/>
      <c r="Q91" s="85"/>
      <c r="R91" s="86" t="str">
        <f t="shared" si="6"/>
        <v/>
      </c>
      <c r="S91" s="86" t="str">
        <f t="shared" si="7"/>
        <v/>
      </c>
      <c r="T91" s="90"/>
    </row>
    <row r="92" spans="1:20" ht="28.5" customHeight="1">
      <c r="A92" s="16">
        <v>88</v>
      </c>
      <c r="B92" s="79"/>
      <c r="C92" s="79"/>
      <c r="D92" s="79"/>
      <c r="E92" s="79"/>
      <c r="F92" s="79"/>
      <c r="G92" s="79"/>
      <c r="H92" s="79"/>
      <c r="I92" s="79"/>
      <c r="J92" s="85"/>
      <c r="K92" s="86">
        <f t="shared" si="4"/>
        <v>0</v>
      </c>
      <c r="L92" s="79"/>
      <c r="M92" s="87"/>
      <c r="N92" s="88"/>
      <c r="O92" s="86">
        <f t="shared" si="5"/>
        <v>0</v>
      </c>
      <c r="P92" s="88"/>
      <c r="Q92" s="85"/>
      <c r="R92" s="86" t="str">
        <f t="shared" si="6"/>
        <v/>
      </c>
      <c r="S92" s="86" t="str">
        <f t="shared" si="7"/>
        <v/>
      </c>
      <c r="T92" s="90"/>
    </row>
    <row r="93" spans="1:20" ht="28.5" customHeight="1">
      <c r="A93" s="16">
        <v>89</v>
      </c>
      <c r="B93" s="79"/>
      <c r="C93" s="79"/>
      <c r="D93" s="80"/>
      <c r="E93" s="79"/>
      <c r="F93" s="79"/>
      <c r="G93" s="79"/>
      <c r="H93" s="79"/>
      <c r="I93" s="79"/>
      <c r="J93" s="85"/>
      <c r="K93" s="86">
        <f t="shared" si="4"/>
        <v>0</v>
      </c>
      <c r="L93" s="79"/>
      <c r="M93" s="87"/>
      <c r="N93" s="88"/>
      <c r="O93" s="86">
        <f t="shared" si="5"/>
        <v>0</v>
      </c>
      <c r="P93" s="88"/>
      <c r="Q93" s="85"/>
      <c r="R93" s="86" t="str">
        <f t="shared" si="6"/>
        <v/>
      </c>
      <c r="S93" s="86" t="str">
        <f t="shared" si="7"/>
        <v/>
      </c>
      <c r="T93" s="90"/>
    </row>
    <row r="94" spans="1:20" ht="28.5" customHeight="1">
      <c r="A94" s="16">
        <v>90</v>
      </c>
      <c r="B94" s="79"/>
      <c r="C94" s="79"/>
      <c r="D94" s="80"/>
      <c r="E94" s="79"/>
      <c r="F94" s="79"/>
      <c r="G94" s="79"/>
      <c r="H94" s="79"/>
      <c r="I94" s="79"/>
      <c r="J94" s="85"/>
      <c r="K94" s="86">
        <f t="shared" si="4"/>
        <v>0</v>
      </c>
      <c r="L94" s="79"/>
      <c r="M94" s="87"/>
      <c r="N94" s="88"/>
      <c r="O94" s="86">
        <f t="shared" si="5"/>
        <v>0</v>
      </c>
      <c r="P94" s="88"/>
      <c r="Q94" s="85"/>
      <c r="R94" s="86" t="str">
        <f t="shared" si="6"/>
        <v/>
      </c>
      <c r="S94" s="86" t="str">
        <f t="shared" si="7"/>
        <v/>
      </c>
      <c r="T94" s="90"/>
    </row>
    <row r="95" spans="1:20" ht="28.5" customHeight="1">
      <c r="A95" s="16">
        <v>91</v>
      </c>
      <c r="B95" s="79"/>
      <c r="C95" s="79"/>
      <c r="D95" s="80"/>
      <c r="E95" s="79"/>
      <c r="F95" s="79"/>
      <c r="G95" s="79"/>
      <c r="H95" s="79"/>
      <c r="I95" s="79"/>
      <c r="J95" s="85"/>
      <c r="K95" s="86">
        <f t="shared" si="4"/>
        <v>0</v>
      </c>
      <c r="L95" s="79"/>
      <c r="M95" s="87"/>
      <c r="N95" s="88"/>
      <c r="O95" s="86">
        <f t="shared" si="5"/>
        <v>0</v>
      </c>
      <c r="P95" s="88"/>
      <c r="Q95" s="85"/>
      <c r="R95" s="86" t="str">
        <f t="shared" si="6"/>
        <v/>
      </c>
      <c r="S95" s="86" t="str">
        <f t="shared" si="7"/>
        <v/>
      </c>
      <c r="T95" s="90"/>
    </row>
    <row r="96" spans="1:20" ht="28.5" customHeight="1">
      <c r="A96" s="16">
        <v>92</v>
      </c>
      <c r="B96" s="79"/>
      <c r="C96" s="79"/>
      <c r="D96" s="80"/>
      <c r="E96" s="79"/>
      <c r="F96" s="79"/>
      <c r="G96" s="79"/>
      <c r="H96" s="79"/>
      <c r="I96" s="79"/>
      <c r="J96" s="85"/>
      <c r="K96" s="86">
        <f t="shared" si="4"/>
        <v>0</v>
      </c>
      <c r="L96" s="79"/>
      <c r="M96" s="87"/>
      <c r="N96" s="88"/>
      <c r="O96" s="86">
        <f t="shared" si="5"/>
        <v>0</v>
      </c>
      <c r="P96" s="88"/>
      <c r="Q96" s="85"/>
      <c r="R96" s="86" t="str">
        <f t="shared" si="6"/>
        <v/>
      </c>
      <c r="S96" s="86" t="str">
        <f t="shared" si="7"/>
        <v/>
      </c>
      <c r="T96" s="90"/>
    </row>
    <row r="97" spans="1:20" ht="28.5" customHeight="1">
      <c r="A97" s="16">
        <v>93</v>
      </c>
      <c r="B97" s="79"/>
      <c r="C97" s="79"/>
      <c r="D97" s="80"/>
      <c r="E97" s="79"/>
      <c r="F97" s="79"/>
      <c r="G97" s="79"/>
      <c r="H97" s="79"/>
      <c r="I97" s="79"/>
      <c r="J97" s="85"/>
      <c r="K97" s="86">
        <f t="shared" si="4"/>
        <v>0</v>
      </c>
      <c r="L97" s="79"/>
      <c r="M97" s="87"/>
      <c r="N97" s="88"/>
      <c r="O97" s="86">
        <f t="shared" si="5"/>
        <v>0</v>
      </c>
      <c r="P97" s="88"/>
      <c r="Q97" s="85"/>
      <c r="R97" s="86" t="str">
        <f t="shared" si="6"/>
        <v/>
      </c>
      <c r="S97" s="86" t="str">
        <f t="shared" si="7"/>
        <v/>
      </c>
      <c r="T97" s="90"/>
    </row>
    <row r="98" spans="1:20" ht="28.5" customHeight="1">
      <c r="A98" s="16">
        <v>94</v>
      </c>
      <c r="B98" s="79"/>
      <c r="C98" s="79"/>
      <c r="D98" s="80"/>
      <c r="E98" s="79"/>
      <c r="F98" s="79"/>
      <c r="G98" s="79"/>
      <c r="H98" s="79"/>
      <c r="I98" s="79"/>
      <c r="J98" s="85"/>
      <c r="K98" s="86">
        <f t="shared" si="4"/>
        <v>0</v>
      </c>
      <c r="L98" s="79"/>
      <c r="M98" s="87"/>
      <c r="N98" s="88"/>
      <c r="O98" s="86">
        <f t="shared" si="5"/>
        <v>0</v>
      </c>
      <c r="P98" s="88"/>
      <c r="Q98" s="85"/>
      <c r="R98" s="86" t="str">
        <f t="shared" si="6"/>
        <v/>
      </c>
      <c r="S98" s="86" t="str">
        <f t="shared" si="7"/>
        <v/>
      </c>
      <c r="T98" s="90"/>
    </row>
    <row r="99" spans="1:20" ht="28.5" customHeight="1">
      <c r="A99" s="16">
        <v>95</v>
      </c>
      <c r="B99" s="79"/>
      <c r="C99" s="79"/>
      <c r="D99" s="80"/>
      <c r="E99" s="79"/>
      <c r="F99" s="79"/>
      <c r="G99" s="79"/>
      <c r="H99" s="79"/>
      <c r="I99" s="79"/>
      <c r="J99" s="85"/>
      <c r="K99" s="86">
        <f t="shared" si="4"/>
        <v>0</v>
      </c>
      <c r="L99" s="79"/>
      <c r="M99" s="87"/>
      <c r="N99" s="88"/>
      <c r="O99" s="86">
        <f t="shared" si="5"/>
        <v>0</v>
      </c>
      <c r="P99" s="88"/>
      <c r="Q99" s="85"/>
      <c r="R99" s="86" t="str">
        <f t="shared" si="6"/>
        <v/>
      </c>
      <c r="S99" s="86" t="str">
        <f t="shared" si="7"/>
        <v/>
      </c>
      <c r="T99" s="90"/>
    </row>
    <row r="100" spans="1:20" ht="28.5" customHeight="1">
      <c r="A100" s="16">
        <v>96</v>
      </c>
      <c r="B100" s="79"/>
      <c r="C100" s="79"/>
      <c r="D100" s="80"/>
      <c r="E100" s="79"/>
      <c r="F100" s="79"/>
      <c r="G100" s="79"/>
      <c r="H100" s="79"/>
      <c r="I100" s="79"/>
      <c r="J100" s="85"/>
      <c r="K100" s="86">
        <f t="shared" si="4"/>
        <v>0</v>
      </c>
      <c r="L100" s="79"/>
      <c r="M100" s="87"/>
      <c r="N100" s="88"/>
      <c r="O100" s="86">
        <f t="shared" si="5"/>
        <v>0</v>
      </c>
      <c r="P100" s="88"/>
      <c r="Q100" s="85"/>
      <c r="R100" s="86" t="str">
        <f t="shared" si="6"/>
        <v/>
      </c>
      <c r="S100" s="86" t="str">
        <f t="shared" si="7"/>
        <v/>
      </c>
      <c r="T100" s="90"/>
    </row>
    <row r="101" spans="1:20" ht="28.5" customHeight="1">
      <c r="A101" s="16">
        <v>97</v>
      </c>
      <c r="B101" s="79"/>
      <c r="C101" s="79"/>
      <c r="D101" s="80"/>
      <c r="E101" s="79"/>
      <c r="F101" s="79"/>
      <c r="G101" s="79"/>
      <c r="H101" s="79"/>
      <c r="I101" s="79"/>
      <c r="J101" s="85"/>
      <c r="K101" s="86">
        <f t="shared" si="4"/>
        <v>0</v>
      </c>
      <c r="L101" s="79"/>
      <c r="M101" s="87"/>
      <c r="N101" s="88"/>
      <c r="O101" s="86">
        <f t="shared" si="5"/>
        <v>0</v>
      </c>
      <c r="P101" s="88"/>
      <c r="Q101" s="85"/>
      <c r="R101" s="86" t="str">
        <f t="shared" si="6"/>
        <v/>
      </c>
      <c r="S101" s="86" t="str">
        <f t="shared" si="7"/>
        <v/>
      </c>
      <c r="T101" s="90"/>
    </row>
    <row r="102" spans="1:20" ht="28.5" customHeight="1">
      <c r="A102" s="16">
        <v>98</v>
      </c>
      <c r="B102" s="79"/>
      <c r="C102" s="79"/>
      <c r="D102" s="80"/>
      <c r="E102" s="79"/>
      <c r="F102" s="79"/>
      <c r="G102" s="79"/>
      <c r="H102" s="79"/>
      <c r="I102" s="79"/>
      <c r="J102" s="85"/>
      <c r="K102" s="86">
        <f t="shared" si="4"/>
        <v>0</v>
      </c>
      <c r="L102" s="79"/>
      <c r="M102" s="87"/>
      <c r="N102" s="88"/>
      <c r="O102" s="86">
        <f t="shared" si="5"/>
        <v>0</v>
      </c>
      <c r="P102" s="88"/>
      <c r="Q102" s="85"/>
      <c r="R102" s="86" t="str">
        <f t="shared" si="6"/>
        <v/>
      </c>
      <c r="S102" s="86" t="str">
        <f t="shared" si="7"/>
        <v/>
      </c>
      <c r="T102" s="90"/>
    </row>
    <row r="103" spans="1:20" ht="28.5" customHeight="1">
      <c r="A103" s="16">
        <v>99</v>
      </c>
      <c r="B103" s="79"/>
      <c r="C103" s="79"/>
      <c r="D103" s="80"/>
      <c r="E103" s="79"/>
      <c r="F103" s="79"/>
      <c r="G103" s="79"/>
      <c r="H103" s="79"/>
      <c r="I103" s="79"/>
      <c r="J103" s="85"/>
      <c r="K103" s="86">
        <f t="shared" si="4"/>
        <v>0</v>
      </c>
      <c r="L103" s="79"/>
      <c r="M103" s="87"/>
      <c r="N103" s="88"/>
      <c r="O103" s="86">
        <f t="shared" si="5"/>
        <v>0</v>
      </c>
      <c r="P103" s="88"/>
      <c r="Q103" s="85"/>
      <c r="R103" s="86" t="str">
        <f t="shared" si="6"/>
        <v/>
      </c>
      <c r="S103" s="86" t="str">
        <f t="shared" si="7"/>
        <v/>
      </c>
      <c r="T103" s="90"/>
    </row>
    <row r="104" spans="1:20" ht="28.5" customHeight="1">
      <c r="A104" s="16">
        <v>100</v>
      </c>
      <c r="B104" s="79"/>
      <c r="C104" s="79"/>
      <c r="D104" s="80"/>
      <c r="E104" s="79"/>
      <c r="F104" s="79"/>
      <c r="G104" s="79"/>
      <c r="H104" s="79"/>
      <c r="I104" s="79"/>
      <c r="J104" s="85"/>
      <c r="K104" s="86">
        <f t="shared" si="4"/>
        <v>0</v>
      </c>
      <c r="L104" s="88"/>
      <c r="M104" s="87"/>
      <c r="N104" s="88"/>
      <c r="O104" s="86">
        <f t="shared" si="5"/>
        <v>0</v>
      </c>
      <c r="P104" s="88"/>
      <c r="Q104" s="85"/>
      <c r="R104" s="86" t="str">
        <f t="shared" si="6"/>
        <v/>
      </c>
      <c r="S104" s="86" t="str">
        <f t="shared" si="7"/>
        <v/>
      </c>
      <c r="T104" s="90"/>
    </row>
    <row r="105" spans="1:20" ht="20.100000000000001" customHeight="1">
      <c r="A105" s="91" t="s">
        <v>138</v>
      </c>
      <c r="B105" s="92" t="s">
        <v>139</v>
      </c>
      <c r="C105" s="92" t="s">
        <v>139</v>
      </c>
      <c r="D105" s="92" t="s">
        <v>139</v>
      </c>
      <c r="E105" s="92" t="s">
        <v>139</v>
      </c>
      <c r="F105" s="92" t="s">
        <v>139</v>
      </c>
      <c r="G105" s="92" t="s">
        <v>139</v>
      </c>
      <c r="H105" s="92" t="s">
        <v>139</v>
      </c>
      <c r="I105" s="96" t="s">
        <v>139</v>
      </c>
      <c r="J105" s="96" t="s">
        <v>139</v>
      </c>
      <c r="K105" s="97">
        <f>SUM(K5:K104)</f>
        <v>78.391253947492416</v>
      </c>
      <c r="L105" s="86" t="s">
        <v>139</v>
      </c>
      <c r="M105" s="98" t="s">
        <v>139</v>
      </c>
      <c r="N105" s="92" t="s">
        <v>139</v>
      </c>
      <c r="O105" s="97">
        <f>SUM(O5:O104)</f>
        <v>11.876483376470588</v>
      </c>
      <c r="P105" s="86" t="s">
        <v>139</v>
      </c>
      <c r="Q105" s="100" t="s">
        <v>139</v>
      </c>
      <c r="R105" s="97">
        <f>SUM(R5:R104)</f>
        <v>7.7025482219091215</v>
      </c>
      <c r="S105" s="97">
        <f>SUM(S5:S104)</f>
        <v>11342.773890966035</v>
      </c>
      <c r="T105" s="92" t="s">
        <v>139</v>
      </c>
    </row>
    <row r="106" spans="1:20" ht="126" customHeight="1">
      <c r="A106" s="260" t="s">
        <v>204</v>
      </c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</row>
    <row r="107" spans="1:20" ht="21.95" customHeight="1">
      <c r="A107" s="93"/>
      <c r="B107" s="93"/>
      <c r="C107" s="94" t="s">
        <v>205</v>
      </c>
      <c r="D107" s="95"/>
      <c r="E107" s="95"/>
      <c r="F107" s="95"/>
      <c r="G107" s="95"/>
      <c r="H107" s="95"/>
      <c r="I107" s="95"/>
      <c r="J107" s="95"/>
      <c r="K107" s="99"/>
      <c r="L107" s="99"/>
      <c r="M107" s="99"/>
      <c r="N107" s="99"/>
      <c r="O107" s="99"/>
      <c r="P107" s="99"/>
      <c r="Q107" s="99"/>
      <c r="R107" s="99"/>
      <c r="S107" s="101"/>
      <c r="T107" s="102"/>
    </row>
  </sheetData>
  <sheetProtection password="CE0A" sheet="1" objects="1"/>
  <mergeCells count="15">
    <mergeCell ref="A1:T1"/>
    <mergeCell ref="I2:K2"/>
    <mergeCell ref="L2:O2"/>
    <mergeCell ref="P2:R2"/>
    <mergeCell ref="A106:T106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honeticPr fontId="58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showZeros="0" topLeftCell="A4" workbookViewId="0">
      <selection activeCell="H16" sqref="H16"/>
    </sheetView>
  </sheetViews>
  <sheetFormatPr defaultColWidth="9" defaultRowHeight="13.5"/>
  <cols>
    <col min="1" max="1" width="6" style="9" customWidth="1"/>
    <col min="2" max="2" width="5.125" style="9" customWidth="1"/>
    <col min="3" max="3" width="12.625" style="9" customWidth="1"/>
    <col min="4" max="4" width="8.75" style="10" customWidth="1"/>
    <col min="5" max="5" width="9.25" style="10" customWidth="1"/>
    <col min="6" max="6" width="8.625" style="10" customWidth="1"/>
    <col min="7" max="7" width="9.5" style="10" customWidth="1"/>
    <col min="8" max="8" width="9.625" style="10" customWidth="1"/>
    <col min="9" max="9" width="8.625" style="10" customWidth="1"/>
    <col min="10" max="10" width="10.375" style="46" customWidth="1"/>
    <col min="11" max="11" width="8.375" style="47" customWidth="1"/>
    <col min="12" max="12" width="9.375" style="10" customWidth="1"/>
    <col min="13" max="13" width="6.625" style="47" customWidth="1"/>
    <col min="14" max="14" width="12.625" style="47" customWidth="1"/>
    <col min="15" max="16" width="10.625" style="10" customWidth="1"/>
    <col min="17" max="17" width="6.25" style="10" customWidth="1"/>
    <col min="18" max="18" width="11.25" style="10" customWidth="1"/>
    <col min="19" max="19" width="6.5" style="10" customWidth="1"/>
    <col min="20" max="20" width="8.625" style="10" customWidth="1"/>
    <col min="21" max="21" width="7.625" style="10" customWidth="1"/>
    <col min="22" max="22" width="8.625" style="10" customWidth="1"/>
    <col min="23" max="23" width="11.625" style="10" customWidth="1"/>
    <col min="24" max="24" width="10.625" style="10" customWidth="1"/>
    <col min="25" max="16384" width="9" style="10"/>
  </cols>
  <sheetData>
    <row r="1" spans="1:24" ht="24.95" customHeight="1">
      <c r="A1" s="269" t="s">
        <v>206</v>
      </c>
      <c r="B1" s="269"/>
      <c r="C1" s="269"/>
      <c r="D1" s="269"/>
      <c r="E1" s="269"/>
      <c r="F1" s="269"/>
      <c r="G1" s="269"/>
      <c r="H1" s="269"/>
      <c r="I1" s="269"/>
      <c r="J1" s="270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4" s="45" customFormat="1" ht="18.75" customHeight="1">
      <c r="A2" s="272" t="s">
        <v>1</v>
      </c>
      <c r="B2" s="271" t="s">
        <v>179</v>
      </c>
      <c r="C2" s="272" t="s">
        <v>180</v>
      </c>
      <c r="D2" s="271" t="s">
        <v>207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 t="s">
        <v>208</v>
      </c>
      <c r="R2" s="272"/>
      <c r="S2" s="272"/>
      <c r="T2" s="272"/>
      <c r="U2" s="272"/>
      <c r="V2" s="272"/>
      <c r="W2" s="272"/>
      <c r="X2" s="277" t="s">
        <v>103</v>
      </c>
    </row>
    <row r="3" spans="1:24" ht="42.75">
      <c r="A3" s="272"/>
      <c r="B3" s="271"/>
      <c r="C3" s="272"/>
      <c r="D3" s="50" t="s">
        <v>209</v>
      </c>
      <c r="E3" s="50" t="s">
        <v>107</v>
      </c>
      <c r="F3" s="50" t="s">
        <v>210</v>
      </c>
      <c r="G3" s="50" t="s">
        <v>211</v>
      </c>
      <c r="H3" s="50" t="s">
        <v>212</v>
      </c>
      <c r="I3" s="50" t="s">
        <v>213</v>
      </c>
      <c r="J3" s="57" t="s">
        <v>214</v>
      </c>
      <c r="K3" s="58" t="s">
        <v>215</v>
      </c>
      <c r="L3" s="50" t="s">
        <v>216</v>
      </c>
      <c r="M3" s="58" t="s">
        <v>217</v>
      </c>
      <c r="N3" s="58" t="s">
        <v>218</v>
      </c>
      <c r="O3" s="50" t="s">
        <v>219</v>
      </c>
      <c r="P3" s="50" t="s">
        <v>220</v>
      </c>
      <c r="Q3" s="50" t="s">
        <v>221</v>
      </c>
      <c r="R3" s="50" t="s">
        <v>222</v>
      </c>
      <c r="S3" s="50" t="s">
        <v>223</v>
      </c>
      <c r="T3" s="50" t="s">
        <v>224</v>
      </c>
      <c r="U3" s="50" t="s">
        <v>225</v>
      </c>
      <c r="V3" s="50" t="s">
        <v>226</v>
      </c>
      <c r="W3" s="50" t="s">
        <v>227</v>
      </c>
      <c r="X3" s="277"/>
    </row>
    <row r="4" spans="1:24" ht="24" customHeight="1">
      <c r="A4" s="51" t="s">
        <v>122</v>
      </c>
      <c r="B4" s="51" t="s">
        <v>199</v>
      </c>
      <c r="C4" s="51" t="s">
        <v>228</v>
      </c>
      <c r="D4" s="52" t="s">
        <v>229</v>
      </c>
      <c r="E4" s="52" t="s">
        <v>230</v>
      </c>
      <c r="F4" s="52">
        <v>500</v>
      </c>
      <c r="G4" s="52">
        <v>400</v>
      </c>
      <c r="H4" s="52">
        <v>15.5</v>
      </c>
      <c r="I4" s="52">
        <v>5000</v>
      </c>
      <c r="J4" s="59">
        <f>F4*H4+I4</f>
        <v>12750</v>
      </c>
      <c r="K4" s="60">
        <v>2000</v>
      </c>
      <c r="L4" s="61">
        <v>3000</v>
      </c>
      <c r="M4" s="60">
        <v>10</v>
      </c>
      <c r="N4" s="60">
        <v>2200</v>
      </c>
      <c r="O4" s="61">
        <v>2500</v>
      </c>
      <c r="P4" s="61">
        <f>IFERROR(((J4+L4*M4)-O4)/(K4+N4*M4),"")</f>
        <v>1.6770833333333333</v>
      </c>
      <c r="Q4" s="51" t="s">
        <v>139</v>
      </c>
      <c r="R4" s="51" t="s">
        <v>139</v>
      </c>
      <c r="S4" s="51" t="s">
        <v>139</v>
      </c>
      <c r="T4" s="51" t="s">
        <v>139</v>
      </c>
      <c r="U4" s="51" t="s">
        <v>139</v>
      </c>
      <c r="V4" s="51" t="s">
        <v>139</v>
      </c>
      <c r="W4" s="51" t="s">
        <v>139</v>
      </c>
      <c r="X4" s="70"/>
    </row>
    <row r="5" spans="1:24" ht="24" customHeight="1">
      <c r="A5" s="51" t="s">
        <v>122</v>
      </c>
      <c r="B5" s="51" t="s">
        <v>231</v>
      </c>
      <c r="C5" s="51" t="s">
        <v>232</v>
      </c>
      <c r="D5" s="53" t="s">
        <v>233</v>
      </c>
      <c r="E5" s="53" t="s">
        <v>234</v>
      </c>
      <c r="F5" s="53">
        <v>100</v>
      </c>
      <c r="G5" s="53">
        <v>80</v>
      </c>
      <c r="H5" s="53">
        <v>5.5</v>
      </c>
      <c r="I5" s="53">
        <v>2000</v>
      </c>
      <c r="J5" s="59">
        <f>F5*H5+I5</f>
        <v>2550</v>
      </c>
      <c r="K5" s="60">
        <v>100000</v>
      </c>
      <c r="L5" s="61">
        <v>1500</v>
      </c>
      <c r="M5" s="60">
        <v>8</v>
      </c>
      <c r="N5" s="60">
        <v>80000</v>
      </c>
      <c r="O5" s="61">
        <v>800</v>
      </c>
      <c r="P5" s="61">
        <f>IFERROR(((J5+L5*M5)-O5)/(K5+N5*M5),"")</f>
        <v>1.8581081081081082E-2</v>
      </c>
      <c r="Q5" s="71" t="s">
        <v>235</v>
      </c>
      <c r="R5" s="51" t="s">
        <v>236</v>
      </c>
      <c r="S5" s="51" t="s">
        <v>237</v>
      </c>
      <c r="T5" s="72">
        <v>26</v>
      </c>
      <c r="U5" s="51">
        <v>2000</v>
      </c>
      <c r="V5" s="51">
        <v>6</v>
      </c>
      <c r="W5" s="51">
        <f>IFERROR((T5*V5/U5),"")</f>
        <v>7.8E-2</v>
      </c>
      <c r="X5" s="70"/>
    </row>
    <row r="6" spans="1:24" ht="28.5" customHeight="1">
      <c r="A6" s="16">
        <v>1</v>
      </c>
      <c r="B6" s="54"/>
      <c r="C6" s="79" t="s">
        <v>541</v>
      </c>
      <c r="D6" s="55"/>
      <c r="E6" s="55"/>
      <c r="F6" s="55"/>
      <c r="G6" s="55"/>
      <c r="H6" s="55"/>
      <c r="I6" s="55">
        <v>982568</v>
      </c>
      <c r="J6" s="59">
        <f>F6*H6+I6</f>
        <v>982568</v>
      </c>
      <c r="K6" s="62">
        <v>100000</v>
      </c>
      <c r="L6" s="63"/>
      <c r="M6" s="62"/>
      <c r="N6" s="62"/>
      <c r="O6" s="63"/>
      <c r="P6" s="64">
        <f>IFERROR(((J6+L6*M6)-O6)/(K6+N6*M6),"")</f>
        <v>9.8256800000000002</v>
      </c>
      <c r="Q6" s="54"/>
      <c r="R6" s="54"/>
      <c r="S6" s="54"/>
      <c r="T6" s="73"/>
      <c r="U6" s="54"/>
      <c r="V6" s="54"/>
      <c r="W6" s="49" t="str">
        <f>IFERROR((T6*V6/U6),"")</f>
        <v/>
      </c>
      <c r="X6" s="74"/>
    </row>
    <row r="7" spans="1:24" ht="28.5" customHeight="1">
      <c r="A7" s="16">
        <v>2</v>
      </c>
      <c r="B7" s="54"/>
      <c r="C7" s="79" t="s">
        <v>392</v>
      </c>
      <c r="D7" s="55"/>
      <c r="E7" s="55"/>
      <c r="F7" s="55"/>
      <c r="G7" s="55"/>
      <c r="H7" s="55"/>
      <c r="I7" s="55">
        <v>89750</v>
      </c>
      <c r="J7" s="59">
        <f t="shared" ref="J7:J35" si="0">F7*H7+I7</f>
        <v>89750</v>
      </c>
      <c r="K7" s="62">
        <v>100000</v>
      </c>
      <c r="L7" s="63"/>
      <c r="M7" s="62"/>
      <c r="N7" s="62"/>
      <c r="O7" s="63"/>
      <c r="P7" s="64">
        <f t="shared" ref="P7:P35" si="1">IFERROR(((J7+L7*M7)-O7)/(K7+N7*M7),"")</f>
        <v>0.89749999999999996</v>
      </c>
      <c r="Q7" s="54"/>
      <c r="R7" s="54"/>
      <c r="S7" s="54"/>
      <c r="T7" s="73"/>
      <c r="U7" s="54"/>
      <c r="V7" s="54"/>
      <c r="W7" s="49" t="str">
        <f t="shared" ref="W7:W35" si="2">IFERROR((T7*V7/U7),"")</f>
        <v/>
      </c>
      <c r="X7" s="74"/>
    </row>
    <row r="8" spans="1:24" ht="28.5" customHeight="1">
      <c r="A8" s="16">
        <v>3</v>
      </c>
      <c r="B8" s="54"/>
      <c r="C8" s="79" t="s">
        <v>542</v>
      </c>
      <c r="D8" s="55"/>
      <c r="E8" s="55"/>
      <c r="F8" s="55"/>
      <c r="G8" s="55"/>
      <c r="H8" s="55"/>
      <c r="I8" s="55">
        <v>347063</v>
      </c>
      <c r="J8" s="59">
        <f t="shared" si="0"/>
        <v>347063</v>
      </c>
      <c r="K8" s="62">
        <v>100000</v>
      </c>
      <c r="L8" s="63"/>
      <c r="M8" s="62"/>
      <c r="N8" s="62"/>
      <c r="O8" s="63"/>
      <c r="P8" s="64">
        <f t="shared" si="1"/>
        <v>3.4706299999999999</v>
      </c>
      <c r="Q8" s="54"/>
      <c r="R8" s="54"/>
      <c r="S8" s="54"/>
      <c r="T8" s="73"/>
      <c r="U8" s="54"/>
      <c r="V8" s="54"/>
      <c r="W8" s="49" t="str">
        <f t="shared" si="2"/>
        <v/>
      </c>
      <c r="X8" s="74"/>
    </row>
    <row r="9" spans="1:24" ht="28.5" customHeight="1">
      <c r="A9" s="16">
        <v>4</v>
      </c>
      <c r="B9" s="54"/>
      <c r="C9" s="54"/>
      <c r="D9" s="55"/>
      <c r="E9" s="55"/>
      <c r="F9" s="55"/>
      <c r="G9" s="55"/>
      <c r="H9" s="55"/>
      <c r="I9" s="55"/>
      <c r="J9" s="59">
        <f t="shared" si="0"/>
        <v>0</v>
      </c>
      <c r="K9" s="62"/>
      <c r="L9" s="63"/>
      <c r="M9" s="62"/>
      <c r="N9" s="62"/>
      <c r="O9" s="63"/>
      <c r="P9" s="64" t="str">
        <f t="shared" si="1"/>
        <v/>
      </c>
      <c r="Q9" s="54"/>
      <c r="R9" s="54"/>
      <c r="S9" s="54"/>
      <c r="T9" s="73"/>
      <c r="U9" s="54"/>
      <c r="V9" s="54"/>
      <c r="W9" s="49" t="str">
        <f t="shared" si="2"/>
        <v/>
      </c>
      <c r="X9" s="74"/>
    </row>
    <row r="10" spans="1:24" ht="28.5" customHeight="1">
      <c r="A10" s="16">
        <v>5</v>
      </c>
      <c r="B10" s="54"/>
      <c r="C10" s="54"/>
      <c r="D10" s="55"/>
      <c r="E10" s="55"/>
      <c r="F10" s="55"/>
      <c r="G10" s="55"/>
      <c r="H10" s="55"/>
      <c r="I10" s="55"/>
      <c r="J10" s="59">
        <f t="shared" si="0"/>
        <v>0</v>
      </c>
      <c r="K10" s="62"/>
      <c r="L10" s="63"/>
      <c r="M10" s="62"/>
      <c r="N10" s="62"/>
      <c r="O10" s="63"/>
      <c r="P10" s="64" t="str">
        <f t="shared" si="1"/>
        <v/>
      </c>
      <c r="Q10" s="54"/>
      <c r="R10" s="54"/>
      <c r="S10" s="54"/>
      <c r="T10" s="73"/>
      <c r="U10" s="54"/>
      <c r="V10" s="54"/>
      <c r="W10" s="49" t="str">
        <f t="shared" si="2"/>
        <v/>
      </c>
      <c r="X10" s="74"/>
    </row>
    <row r="11" spans="1:24" ht="28.5" customHeight="1">
      <c r="A11" s="16">
        <v>6</v>
      </c>
      <c r="B11" s="54"/>
      <c r="C11" s="54"/>
      <c r="D11" s="55"/>
      <c r="E11" s="55"/>
      <c r="F11" s="55"/>
      <c r="G11" s="55"/>
      <c r="H11" s="55"/>
      <c r="I11" s="55"/>
      <c r="J11" s="59">
        <f t="shared" si="0"/>
        <v>0</v>
      </c>
      <c r="K11" s="62"/>
      <c r="L11" s="63"/>
      <c r="M11" s="62"/>
      <c r="N11" s="62"/>
      <c r="O11" s="63"/>
      <c r="P11" s="64" t="str">
        <f t="shared" si="1"/>
        <v/>
      </c>
      <c r="Q11" s="54"/>
      <c r="R11" s="54"/>
      <c r="S11" s="54"/>
      <c r="T11" s="73"/>
      <c r="U11" s="54"/>
      <c r="V11" s="54"/>
      <c r="W11" s="49" t="str">
        <f t="shared" si="2"/>
        <v/>
      </c>
      <c r="X11" s="74"/>
    </row>
    <row r="12" spans="1:24" ht="28.5" customHeight="1">
      <c r="A12" s="16">
        <v>7</v>
      </c>
      <c r="B12" s="54"/>
      <c r="C12" s="54"/>
      <c r="D12" s="55"/>
      <c r="E12" s="55"/>
      <c r="F12" s="55"/>
      <c r="G12" s="55"/>
      <c r="H12" s="55"/>
      <c r="I12" s="55"/>
      <c r="J12" s="59">
        <f t="shared" si="0"/>
        <v>0</v>
      </c>
      <c r="K12" s="62"/>
      <c r="L12" s="63"/>
      <c r="M12" s="62"/>
      <c r="N12" s="62"/>
      <c r="O12" s="63"/>
      <c r="P12" s="64" t="str">
        <f t="shared" si="1"/>
        <v/>
      </c>
      <c r="Q12" s="54"/>
      <c r="R12" s="54"/>
      <c r="S12" s="54"/>
      <c r="T12" s="73"/>
      <c r="U12" s="54"/>
      <c r="V12" s="54"/>
      <c r="W12" s="49" t="str">
        <f t="shared" si="2"/>
        <v/>
      </c>
      <c r="X12" s="74"/>
    </row>
    <row r="13" spans="1:24" ht="28.5" customHeight="1">
      <c r="A13" s="16">
        <v>8</v>
      </c>
      <c r="B13" s="54"/>
      <c r="C13" s="54"/>
      <c r="D13" s="55"/>
      <c r="E13" s="55"/>
      <c r="F13" s="55"/>
      <c r="G13" s="55"/>
      <c r="H13" s="55"/>
      <c r="I13" s="55"/>
      <c r="J13" s="59">
        <f t="shared" si="0"/>
        <v>0</v>
      </c>
      <c r="K13" s="62"/>
      <c r="L13" s="63"/>
      <c r="M13" s="62"/>
      <c r="N13" s="62"/>
      <c r="O13" s="63"/>
      <c r="P13" s="64" t="str">
        <f t="shared" si="1"/>
        <v/>
      </c>
      <c r="Q13" s="54"/>
      <c r="R13" s="54"/>
      <c r="S13" s="54"/>
      <c r="T13" s="73"/>
      <c r="U13" s="54"/>
      <c r="V13" s="54"/>
      <c r="W13" s="49" t="str">
        <f t="shared" si="2"/>
        <v/>
      </c>
      <c r="X13" s="74"/>
    </row>
    <row r="14" spans="1:24" ht="28.5" customHeight="1">
      <c r="A14" s="16">
        <v>9</v>
      </c>
      <c r="B14" s="54"/>
      <c r="C14" s="54"/>
      <c r="D14" s="55"/>
      <c r="E14" s="55"/>
      <c r="F14" s="55"/>
      <c r="G14" s="55"/>
      <c r="H14" s="55"/>
      <c r="I14" s="55"/>
      <c r="J14" s="59">
        <f t="shared" si="0"/>
        <v>0</v>
      </c>
      <c r="K14" s="62"/>
      <c r="L14" s="63"/>
      <c r="M14" s="62"/>
      <c r="N14" s="62"/>
      <c r="O14" s="63"/>
      <c r="P14" s="64" t="str">
        <f t="shared" si="1"/>
        <v/>
      </c>
      <c r="Q14" s="54"/>
      <c r="R14" s="54"/>
      <c r="S14" s="54"/>
      <c r="T14" s="73"/>
      <c r="U14" s="54"/>
      <c r="V14" s="54"/>
      <c r="W14" s="49" t="str">
        <f t="shared" si="2"/>
        <v/>
      </c>
      <c r="X14" s="74"/>
    </row>
    <row r="15" spans="1:24" ht="28.5" customHeight="1">
      <c r="A15" s="16">
        <v>10</v>
      </c>
      <c r="B15" s="54"/>
      <c r="C15" s="54"/>
      <c r="D15" s="55"/>
      <c r="E15" s="55"/>
      <c r="F15" s="55"/>
      <c r="G15" s="55"/>
      <c r="H15" s="55"/>
      <c r="I15" s="55"/>
      <c r="J15" s="59">
        <f t="shared" si="0"/>
        <v>0</v>
      </c>
      <c r="K15" s="62"/>
      <c r="L15" s="63"/>
      <c r="M15" s="62"/>
      <c r="N15" s="62"/>
      <c r="O15" s="63"/>
      <c r="P15" s="64" t="str">
        <f t="shared" si="1"/>
        <v/>
      </c>
      <c r="Q15" s="54"/>
      <c r="R15" s="54"/>
      <c r="S15" s="54"/>
      <c r="T15" s="73"/>
      <c r="U15" s="54"/>
      <c r="V15" s="54"/>
      <c r="W15" s="49" t="str">
        <f t="shared" si="2"/>
        <v/>
      </c>
      <c r="X15" s="74"/>
    </row>
    <row r="16" spans="1:24" ht="28.5" customHeight="1">
      <c r="A16" s="16">
        <v>11</v>
      </c>
      <c r="B16" s="54"/>
      <c r="C16" s="54"/>
      <c r="D16" s="55"/>
      <c r="E16" s="55"/>
      <c r="F16" s="55"/>
      <c r="G16" s="55"/>
      <c r="H16" s="55"/>
      <c r="I16" s="55"/>
      <c r="J16" s="59">
        <f t="shared" si="0"/>
        <v>0</v>
      </c>
      <c r="K16" s="62"/>
      <c r="L16" s="63"/>
      <c r="M16" s="62"/>
      <c r="N16" s="62"/>
      <c r="O16" s="63"/>
      <c r="P16" s="64" t="str">
        <f t="shared" si="1"/>
        <v/>
      </c>
      <c r="Q16" s="54"/>
      <c r="R16" s="54"/>
      <c r="S16" s="54"/>
      <c r="T16" s="73"/>
      <c r="U16" s="54"/>
      <c r="V16" s="54"/>
      <c r="W16" s="49" t="str">
        <f t="shared" si="2"/>
        <v/>
      </c>
      <c r="X16" s="74"/>
    </row>
    <row r="17" spans="1:24" ht="28.5" customHeight="1">
      <c r="A17" s="16">
        <v>12</v>
      </c>
      <c r="B17" s="54"/>
      <c r="C17" s="54"/>
      <c r="D17" s="55"/>
      <c r="E17" s="55"/>
      <c r="F17" s="55"/>
      <c r="G17" s="55"/>
      <c r="H17" s="55"/>
      <c r="I17" s="55"/>
      <c r="J17" s="59">
        <f t="shared" si="0"/>
        <v>0</v>
      </c>
      <c r="K17" s="62"/>
      <c r="L17" s="63"/>
      <c r="M17" s="62"/>
      <c r="N17" s="62"/>
      <c r="O17" s="63"/>
      <c r="P17" s="64" t="str">
        <f t="shared" si="1"/>
        <v/>
      </c>
      <c r="Q17" s="54"/>
      <c r="R17" s="54"/>
      <c r="S17" s="54"/>
      <c r="T17" s="73"/>
      <c r="U17" s="54"/>
      <c r="V17" s="54"/>
      <c r="W17" s="49" t="str">
        <f t="shared" si="2"/>
        <v/>
      </c>
      <c r="X17" s="74"/>
    </row>
    <row r="18" spans="1:24" ht="28.5" customHeight="1">
      <c r="A18" s="16">
        <v>13</v>
      </c>
      <c r="B18" s="54"/>
      <c r="C18" s="54"/>
      <c r="D18" s="55"/>
      <c r="E18" s="55"/>
      <c r="F18" s="55"/>
      <c r="G18" s="55"/>
      <c r="H18" s="55"/>
      <c r="I18" s="55"/>
      <c r="J18" s="59">
        <f t="shared" si="0"/>
        <v>0</v>
      </c>
      <c r="K18" s="62"/>
      <c r="L18" s="63"/>
      <c r="M18" s="62"/>
      <c r="N18" s="62"/>
      <c r="O18" s="63"/>
      <c r="P18" s="64" t="str">
        <f t="shared" si="1"/>
        <v/>
      </c>
      <c r="Q18" s="54"/>
      <c r="R18" s="54"/>
      <c r="S18" s="54"/>
      <c r="T18" s="73"/>
      <c r="U18" s="54"/>
      <c r="V18" s="54"/>
      <c r="W18" s="49" t="str">
        <f t="shared" si="2"/>
        <v/>
      </c>
      <c r="X18" s="74"/>
    </row>
    <row r="19" spans="1:24" ht="28.5" customHeight="1">
      <c r="A19" s="16">
        <v>14</v>
      </c>
      <c r="B19" s="54"/>
      <c r="C19" s="54"/>
      <c r="D19" s="55"/>
      <c r="E19" s="55"/>
      <c r="F19" s="55"/>
      <c r="G19" s="55"/>
      <c r="H19" s="55"/>
      <c r="I19" s="55"/>
      <c r="J19" s="59">
        <f t="shared" si="0"/>
        <v>0</v>
      </c>
      <c r="K19" s="62"/>
      <c r="L19" s="63"/>
      <c r="M19" s="62"/>
      <c r="N19" s="62"/>
      <c r="O19" s="63"/>
      <c r="P19" s="64" t="str">
        <f t="shared" si="1"/>
        <v/>
      </c>
      <c r="Q19" s="54"/>
      <c r="R19" s="54"/>
      <c r="S19" s="54"/>
      <c r="T19" s="73"/>
      <c r="U19" s="54"/>
      <c r="V19" s="54"/>
      <c r="W19" s="49" t="str">
        <f t="shared" si="2"/>
        <v/>
      </c>
      <c r="X19" s="74"/>
    </row>
    <row r="20" spans="1:24" ht="28.5" customHeight="1">
      <c r="A20" s="16">
        <v>15</v>
      </c>
      <c r="B20" s="54"/>
      <c r="C20" s="54"/>
      <c r="D20" s="55"/>
      <c r="E20" s="55"/>
      <c r="F20" s="55"/>
      <c r="G20" s="55"/>
      <c r="H20" s="55"/>
      <c r="I20" s="55"/>
      <c r="J20" s="59">
        <f t="shared" si="0"/>
        <v>0</v>
      </c>
      <c r="K20" s="62"/>
      <c r="L20" s="63"/>
      <c r="M20" s="62"/>
      <c r="N20" s="62"/>
      <c r="O20" s="63"/>
      <c r="P20" s="64" t="str">
        <f t="shared" si="1"/>
        <v/>
      </c>
      <c r="Q20" s="54"/>
      <c r="R20" s="54"/>
      <c r="S20" s="54"/>
      <c r="T20" s="73"/>
      <c r="U20" s="54"/>
      <c r="V20" s="54"/>
      <c r="W20" s="49" t="str">
        <f t="shared" si="2"/>
        <v/>
      </c>
      <c r="X20" s="74"/>
    </row>
    <row r="21" spans="1:24" ht="28.5" customHeight="1">
      <c r="A21" s="16">
        <v>16</v>
      </c>
      <c r="B21" s="54"/>
      <c r="C21" s="54"/>
      <c r="D21" s="55"/>
      <c r="E21" s="55"/>
      <c r="F21" s="55"/>
      <c r="G21" s="55"/>
      <c r="H21" s="55"/>
      <c r="I21" s="55"/>
      <c r="J21" s="59">
        <f t="shared" si="0"/>
        <v>0</v>
      </c>
      <c r="K21" s="62"/>
      <c r="L21" s="63"/>
      <c r="M21" s="62"/>
      <c r="N21" s="62"/>
      <c r="O21" s="63"/>
      <c r="P21" s="64" t="str">
        <f t="shared" si="1"/>
        <v/>
      </c>
      <c r="Q21" s="54"/>
      <c r="R21" s="54"/>
      <c r="S21" s="54"/>
      <c r="T21" s="73"/>
      <c r="U21" s="54"/>
      <c r="V21" s="54"/>
      <c r="W21" s="49" t="str">
        <f t="shared" si="2"/>
        <v/>
      </c>
      <c r="X21" s="74"/>
    </row>
    <row r="22" spans="1:24" ht="28.5" customHeight="1">
      <c r="A22" s="16">
        <v>17</v>
      </c>
      <c r="B22" s="54"/>
      <c r="C22" s="54"/>
      <c r="D22" s="55"/>
      <c r="E22" s="55"/>
      <c r="F22" s="55"/>
      <c r="G22" s="55"/>
      <c r="H22" s="55"/>
      <c r="I22" s="55"/>
      <c r="J22" s="59">
        <f t="shared" si="0"/>
        <v>0</v>
      </c>
      <c r="K22" s="62"/>
      <c r="L22" s="63"/>
      <c r="M22" s="62"/>
      <c r="N22" s="62"/>
      <c r="O22" s="63"/>
      <c r="P22" s="64" t="str">
        <f t="shared" si="1"/>
        <v/>
      </c>
      <c r="Q22" s="54"/>
      <c r="R22" s="54"/>
      <c r="S22" s="54"/>
      <c r="T22" s="73"/>
      <c r="U22" s="54"/>
      <c r="V22" s="54"/>
      <c r="W22" s="49" t="str">
        <f t="shared" si="2"/>
        <v/>
      </c>
      <c r="X22" s="74"/>
    </row>
    <row r="23" spans="1:24" ht="28.5" customHeight="1">
      <c r="A23" s="16">
        <v>18</v>
      </c>
      <c r="B23" s="54"/>
      <c r="C23" s="54"/>
      <c r="D23" s="55"/>
      <c r="E23" s="55"/>
      <c r="F23" s="55"/>
      <c r="G23" s="55"/>
      <c r="H23" s="55"/>
      <c r="I23" s="55"/>
      <c r="J23" s="59">
        <f t="shared" si="0"/>
        <v>0</v>
      </c>
      <c r="K23" s="62"/>
      <c r="L23" s="63"/>
      <c r="M23" s="62"/>
      <c r="N23" s="62"/>
      <c r="O23" s="63"/>
      <c r="P23" s="64" t="str">
        <f t="shared" si="1"/>
        <v/>
      </c>
      <c r="Q23" s="54"/>
      <c r="R23" s="54"/>
      <c r="S23" s="54"/>
      <c r="T23" s="73"/>
      <c r="U23" s="54"/>
      <c r="V23" s="54"/>
      <c r="W23" s="49" t="str">
        <f t="shared" si="2"/>
        <v/>
      </c>
      <c r="X23" s="74"/>
    </row>
    <row r="24" spans="1:24" ht="28.5" customHeight="1">
      <c r="A24" s="16">
        <v>19</v>
      </c>
      <c r="B24" s="54"/>
      <c r="C24" s="54"/>
      <c r="D24" s="55"/>
      <c r="E24" s="55"/>
      <c r="F24" s="55"/>
      <c r="G24" s="55"/>
      <c r="H24" s="55"/>
      <c r="I24" s="55"/>
      <c r="J24" s="59">
        <f t="shared" si="0"/>
        <v>0</v>
      </c>
      <c r="K24" s="62"/>
      <c r="L24" s="63"/>
      <c r="M24" s="62"/>
      <c r="N24" s="62"/>
      <c r="O24" s="63"/>
      <c r="P24" s="64" t="str">
        <f t="shared" si="1"/>
        <v/>
      </c>
      <c r="Q24" s="54"/>
      <c r="R24" s="54"/>
      <c r="S24" s="54"/>
      <c r="T24" s="73"/>
      <c r="U24" s="54"/>
      <c r="V24" s="54"/>
      <c r="W24" s="49" t="str">
        <f t="shared" si="2"/>
        <v/>
      </c>
      <c r="X24" s="74"/>
    </row>
    <row r="25" spans="1:24" ht="28.5" customHeight="1">
      <c r="A25" s="16">
        <v>20</v>
      </c>
      <c r="B25" s="54"/>
      <c r="C25" s="54"/>
      <c r="D25" s="55"/>
      <c r="E25" s="55"/>
      <c r="F25" s="55"/>
      <c r="G25" s="55"/>
      <c r="H25" s="55"/>
      <c r="I25" s="55"/>
      <c r="J25" s="59">
        <f t="shared" si="0"/>
        <v>0</v>
      </c>
      <c r="K25" s="62"/>
      <c r="L25" s="63"/>
      <c r="M25" s="62"/>
      <c r="N25" s="62"/>
      <c r="O25" s="63"/>
      <c r="P25" s="64" t="str">
        <f t="shared" si="1"/>
        <v/>
      </c>
      <c r="Q25" s="54"/>
      <c r="R25" s="54"/>
      <c r="S25" s="54"/>
      <c r="T25" s="73"/>
      <c r="U25" s="54"/>
      <c r="V25" s="54"/>
      <c r="W25" s="49" t="str">
        <f t="shared" si="2"/>
        <v/>
      </c>
      <c r="X25" s="74"/>
    </row>
    <row r="26" spans="1:24" ht="28.5" customHeight="1">
      <c r="A26" s="16">
        <v>21</v>
      </c>
      <c r="B26" s="54"/>
      <c r="C26" s="54"/>
      <c r="D26" s="55"/>
      <c r="E26" s="55"/>
      <c r="F26" s="55"/>
      <c r="G26" s="55"/>
      <c r="H26" s="55"/>
      <c r="I26" s="55"/>
      <c r="J26" s="59">
        <f t="shared" si="0"/>
        <v>0</v>
      </c>
      <c r="K26" s="62"/>
      <c r="L26" s="63"/>
      <c r="M26" s="62"/>
      <c r="N26" s="62"/>
      <c r="O26" s="63"/>
      <c r="P26" s="64" t="str">
        <f t="shared" si="1"/>
        <v/>
      </c>
      <c r="Q26" s="54"/>
      <c r="R26" s="54"/>
      <c r="S26" s="54"/>
      <c r="T26" s="73"/>
      <c r="U26" s="54"/>
      <c r="V26" s="54"/>
      <c r="W26" s="49" t="str">
        <f t="shared" si="2"/>
        <v/>
      </c>
      <c r="X26" s="74"/>
    </row>
    <row r="27" spans="1:24" ht="28.5" customHeight="1">
      <c r="A27" s="16">
        <v>22</v>
      </c>
      <c r="B27" s="54"/>
      <c r="C27" s="54"/>
      <c r="D27" s="55"/>
      <c r="E27" s="55"/>
      <c r="F27" s="55"/>
      <c r="G27" s="55"/>
      <c r="H27" s="55"/>
      <c r="I27" s="55"/>
      <c r="J27" s="59">
        <f t="shared" si="0"/>
        <v>0</v>
      </c>
      <c r="K27" s="62"/>
      <c r="L27" s="63"/>
      <c r="M27" s="62"/>
      <c r="N27" s="62"/>
      <c r="O27" s="63"/>
      <c r="P27" s="64" t="str">
        <f t="shared" si="1"/>
        <v/>
      </c>
      <c r="Q27" s="54"/>
      <c r="R27" s="54"/>
      <c r="S27" s="54"/>
      <c r="T27" s="73"/>
      <c r="U27" s="54"/>
      <c r="V27" s="54"/>
      <c r="W27" s="49" t="str">
        <f t="shared" si="2"/>
        <v/>
      </c>
      <c r="X27" s="74"/>
    </row>
    <row r="28" spans="1:24" ht="28.5" customHeight="1">
      <c r="A28" s="16">
        <v>23</v>
      </c>
      <c r="B28" s="54"/>
      <c r="C28" s="54"/>
      <c r="D28" s="55"/>
      <c r="E28" s="55"/>
      <c r="F28" s="55"/>
      <c r="G28" s="55"/>
      <c r="H28" s="55"/>
      <c r="I28" s="55"/>
      <c r="J28" s="59">
        <f t="shared" si="0"/>
        <v>0</v>
      </c>
      <c r="K28" s="62"/>
      <c r="L28" s="63"/>
      <c r="M28" s="62"/>
      <c r="N28" s="62"/>
      <c r="O28" s="63"/>
      <c r="P28" s="64" t="str">
        <f t="shared" si="1"/>
        <v/>
      </c>
      <c r="Q28" s="54"/>
      <c r="R28" s="54"/>
      <c r="S28" s="54"/>
      <c r="T28" s="73"/>
      <c r="U28" s="54"/>
      <c r="V28" s="54"/>
      <c r="W28" s="49" t="str">
        <f t="shared" si="2"/>
        <v/>
      </c>
      <c r="X28" s="74"/>
    </row>
    <row r="29" spans="1:24" ht="28.5" customHeight="1">
      <c r="A29" s="16">
        <v>24</v>
      </c>
      <c r="B29" s="54"/>
      <c r="C29" s="54"/>
      <c r="D29" s="55"/>
      <c r="E29" s="55"/>
      <c r="F29" s="55"/>
      <c r="G29" s="55"/>
      <c r="H29" s="55"/>
      <c r="I29" s="55"/>
      <c r="J29" s="59">
        <f t="shared" si="0"/>
        <v>0</v>
      </c>
      <c r="K29" s="62"/>
      <c r="L29" s="63"/>
      <c r="M29" s="62"/>
      <c r="N29" s="62"/>
      <c r="O29" s="63"/>
      <c r="P29" s="64" t="str">
        <f t="shared" si="1"/>
        <v/>
      </c>
      <c r="Q29" s="54"/>
      <c r="R29" s="54"/>
      <c r="S29" s="54"/>
      <c r="T29" s="73"/>
      <c r="U29" s="54"/>
      <c r="V29" s="54"/>
      <c r="W29" s="49" t="str">
        <f t="shared" si="2"/>
        <v/>
      </c>
      <c r="X29" s="74"/>
    </row>
    <row r="30" spans="1:24" ht="28.5" customHeight="1">
      <c r="A30" s="16">
        <v>25</v>
      </c>
      <c r="B30" s="54"/>
      <c r="C30" s="54"/>
      <c r="D30" s="55"/>
      <c r="E30" s="55"/>
      <c r="F30" s="55"/>
      <c r="G30" s="55"/>
      <c r="H30" s="55"/>
      <c r="I30" s="55"/>
      <c r="J30" s="59">
        <f t="shared" si="0"/>
        <v>0</v>
      </c>
      <c r="K30" s="62"/>
      <c r="L30" s="63"/>
      <c r="M30" s="62"/>
      <c r="N30" s="62"/>
      <c r="O30" s="63"/>
      <c r="P30" s="64" t="str">
        <f t="shared" si="1"/>
        <v/>
      </c>
      <c r="Q30" s="54"/>
      <c r="R30" s="54"/>
      <c r="S30" s="54"/>
      <c r="T30" s="73"/>
      <c r="U30" s="54"/>
      <c r="V30" s="54"/>
      <c r="W30" s="49" t="str">
        <f t="shared" si="2"/>
        <v/>
      </c>
      <c r="X30" s="74"/>
    </row>
    <row r="31" spans="1:24" ht="28.5" customHeight="1">
      <c r="A31" s="16">
        <v>26</v>
      </c>
      <c r="B31" s="54"/>
      <c r="C31" s="54"/>
      <c r="D31" s="55"/>
      <c r="E31" s="55"/>
      <c r="F31" s="55"/>
      <c r="G31" s="55"/>
      <c r="H31" s="55"/>
      <c r="I31" s="55"/>
      <c r="J31" s="59">
        <f t="shared" si="0"/>
        <v>0</v>
      </c>
      <c r="K31" s="62"/>
      <c r="L31" s="63"/>
      <c r="M31" s="62"/>
      <c r="N31" s="62"/>
      <c r="O31" s="63"/>
      <c r="P31" s="64" t="str">
        <f t="shared" si="1"/>
        <v/>
      </c>
      <c r="Q31" s="54"/>
      <c r="R31" s="54"/>
      <c r="S31" s="54"/>
      <c r="T31" s="73"/>
      <c r="U31" s="54"/>
      <c r="V31" s="54"/>
      <c r="W31" s="49" t="str">
        <f t="shared" si="2"/>
        <v/>
      </c>
      <c r="X31" s="74"/>
    </row>
    <row r="32" spans="1:24" ht="28.5" customHeight="1">
      <c r="A32" s="16">
        <v>27</v>
      </c>
      <c r="B32" s="54"/>
      <c r="C32" s="54"/>
      <c r="D32" s="55"/>
      <c r="E32" s="55"/>
      <c r="F32" s="55"/>
      <c r="G32" s="55"/>
      <c r="H32" s="55"/>
      <c r="I32" s="55"/>
      <c r="J32" s="59">
        <f t="shared" si="0"/>
        <v>0</v>
      </c>
      <c r="K32" s="62"/>
      <c r="L32" s="63"/>
      <c r="M32" s="62"/>
      <c r="N32" s="62"/>
      <c r="O32" s="63"/>
      <c r="P32" s="64" t="str">
        <f t="shared" si="1"/>
        <v/>
      </c>
      <c r="Q32" s="54"/>
      <c r="R32" s="54"/>
      <c r="S32" s="54"/>
      <c r="T32" s="73"/>
      <c r="U32" s="54"/>
      <c r="V32" s="54"/>
      <c r="W32" s="49" t="str">
        <f t="shared" si="2"/>
        <v/>
      </c>
      <c r="X32" s="74"/>
    </row>
    <row r="33" spans="1:24" ht="28.5" customHeight="1">
      <c r="A33" s="16">
        <v>28</v>
      </c>
      <c r="B33" s="54"/>
      <c r="C33" s="54"/>
      <c r="D33" s="55"/>
      <c r="E33" s="55"/>
      <c r="F33" s="55"/>
      <c r="G33" s="55"/>
      <c r="H33" s="55"/>
      <c r="I33" s="55"/>
      <c r="J33" s="59">
        <f t="shared" si="0"/>
        <v>0</v>
      </c>
      <c r="K33" s="62"/>
      <c r="L33" s="63"/>
      <c r="M33" s="62"/>
      <c r="N33" s="62"/>
      <c r="O33" s="63"/>
      <c r="P33" s="64" t="str">
        <f t="shared" si="1"/>
        <v/>
      </c>
      <c r="Q33" s="54"/>
      <c r="R33" s="54"/>
      <c r="S33" s="54"/>
      <c r="T33" s="73"/>
      <c r="U33" s="54"/>
      <c r="V33" s="54"/>
      <c r="W33" s="49" t="str">
        <f t="shared" si="2"/>
        <v/>
      </c>
      <c r="X33" s="74"/>
    </row>
    <row r="34" spans="1:24" ht="28.5" customHeight="1">
      <c r="A34" s="16">
        <v>29</v>
      </c>
      <c r="B34" s="54"/>
      <c r="C34" s="54"/>
      <c r="D34" s="55"/>
      <c r="E34" s="55"/>
      <c r="F34" s="55"/>
      <c r="G34" s="55"/>
      <c r="H34" s="55"/>
      <c r="I34" s="55"/>
      <c r="J34" s="59">
        <f t="shared" si="0"/>
        <v>0</v>
      </c>
      <c r="K34" s="62"/>
      <c r="L34" s="63"/>
      <c r="M34" s="62"/>
      <c r="N34" s="62"/>
      <c r="O34" s="63"/>
      <c r="P34" s="64" t="str">
        <f t="shared" si="1"/>
        <v/>
      </c>
      <c r="Q34" s="54"/>
      <c r="R34" s="54"/>
      <c r="S34" s="54"/>
      <c r="T34" s="73"/>
      <c r="U34" s="54"/>
      <c r="V34" s="54"/>
      <c r="W34" s="49" t="str">
        <f t="shared" si="2"/>
        <v/>
      </c>
      <c r="X34" s="74"/>
    </row>
    <row r="35" spans="1:24" ht="28.5" customHeight="1">
      <c r="A35" s="16">
        <v>30</v>
      </c>
      <c r="B35" s="54"/>
      <c r="C35" s="54"/>
      <c r="D35" s="55"/>
      <c r="E35" s="55"/>
      <c r="F35" s="55"/>
      <c r="G35" s="55"/>
      <c r="H35" s="55"/>
      <c r="I35" s="55"/>
      <c r="J35" s="59">
        <f t="shared" si="0"/>
        <v>0</v>
      </c>
      <c r="K35" s="62"/>
      <c r="L35" s="63"/>
      <c r="M35" s="62"/>
      <c r="N35" s="62"/>
      <c r="O35" s="63"/>
      <c r="P35" s="64" t="str">
        <f t="shared" si="1"/>
        <v/>
      </c>
      <c r="Q35" s="54"/>
      <c r="R35" s="54"/>
      <c r="S35" s="54"/>
      <c r="T35" s="73"/>
      <c r="U35" s="54"/>
      <c r="V35" s="54"/>
      <c r="W35" s="49" t="str">
        <f t="shared" si="2"/>
        <v/>
      </c>
      <c r="X35" s="74"/>
    </row>
    <row r="36" spans="1:24" ht="20.100000000000001" customHeight="1">
      <c r="A36" s="56" t="s">
        <v>138</v>
      </c>
      <c r="B36" s="49" t="s">
        <v>139</v>
      </c>
      <c r="C36" s="49" t="s">
        <v>139</v>
      </c>
      <c r="D36" s="49" t="s">
        <v>139</v>
      </c>
      <c r="E36" s="49" t="s">
        <v>139</v>
      </c>
      <c r="F36" s="49" t="s">
        <v>139</v>
      </c>
      <c r="G36" s="49" t="s">
        <v>139</v>
      </c>
      <c r="H36" s="49" t="s">
        <v>139</v>
      </c>
      <c r="I36" s="64" t="s">
        <v>139</v>
      </c>
      <c r="J36" s="65">
        <f>SUM(J6:J35)</f>
        <v>1419381</v>
      </c>
      <c r="K36" s="66" t="s">
        <v>139</v>
      </c>
      <c r="L36" s="49" t="s">
        <v>139</v>
      </c>
      <c r="M36" s="66" t="s">
        <v>139</v>
      </c>
      <c r="N36" s="66" t="s">
        <v>139</v>
      </c>
      <c r="O36" s="49" t="s">
        <v>139</v>
      </c>
      <c r="P36" s="64">
        <f>SUM(P6:P35)</f>
        <v>14.193809999999999</v>
      </c>
      <c r="Q36" s="49" t="s">
        <v>139</v>
      </c>
      <c r="R36" s="49" t="s">
        <v>139</v>
      </c>
      <c r="S36" s="49" t="s">
        <v>139</v>
      </c>
      <c r="T36" s="67" t="s">
        <v>139</v>
      </c>
      <c r="U36" s="49" t="s">
        <v>139</v>
      </c>
      <c r="V36" s="49" t="s">
        <v>139</v>
      </c>
      <c r="W36" s="64">
        <f>SUM(W6:W35)</f>
        <v>0</v>
      </c>
      <c r="X36" s="49" t="s">
        <v>139</v>
      </c>
    </row>
    <row r="37" spans="1:24" ht="20.100000000000001" customHeight="1">
      <c r="A37" s="271" t="s">
        <v>238</v>
      </c>
      <c r="B37" s="271"/>
      <c r="C37" s="271"/>
      <c r="D37" s="271"/>
      <c r="E37" s="271"/>
      <c r="F37" s="271"/>
      <c r="G37" s="271"/>
      <c r="H37" s="271"/>
      <c r="I37" s="271"/>
      <c r="J37" s="273"/>
      <c r="K37" s="271"/>
      <c r="L37" s="271"/>
      <c r="M37" s="271"/>
      <c r="N37" s="271"/>
      <c r="O37" s="271"/>
      <c r="P37" s="274">
        <f>P36+W36</f>
        <v>14.193809999999999</v>
      </c>
      <c r="Q37" s="274"/>
      <c r="R37" s="274"/>
      <c r="S37" s="274"/>
      <c r="T37" s="274"/>
      <c r="U37" s="274"/>
      <c r="V37" s="274"/>
      <c r="W37" s="274"/>
      <c r="X37" s="274"/>
    </row>
    <row r="38" spans="1:24" ht="84.95" customHeight="1">
      <c r="A38" s="275" t="s">
        <v>239</v>
      </c>
      <c r="B38" s="275"/>
      <c r="C38" s="275"/>
      <c r="D38" s="275"/>
      <c r="E38" s="275"/>
      <c r="F38" s="275"/>
      <c r="G38" s="275"/>
      <c r="H38" s="275"/>
      <c r="I38" s="275"/>
      <c r="J38" s="276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</row>
    <row r="39" spans="1:24">
      <c r="A39" s="20"/>
      <c r="B39" s="20"/>
      <c r="C39" s="20" t="s">
        <v>240</v>
      </c>
      <c r="D39" s="19"/>
      <c r="E39" s="19"/>
      <c r="F39" s="19"/>
      <c r="G39" s="19"/>
      <c r="H39" s="19"/>
      <c r="I39" s="19"/>
      <c r="J39" s="68"/>
      <c r="K39" s="69"/>
      <c r="L39" s="19"/>
      <c r="M39" s="69"/>
      <c r="N39" s="69"/>
      <c r="O39" s="19"/>
      <c r="P39" s="19"/>
      <c r="Q39" s="19"/>
      <c r="R39" s="19"/>
      <c r="S39" s="19"/>
      <c r="T39" s="19"/>
      <c r="U39" s="19"/>
      <c r="V39" s="19"/>
      <c r="W39" s="19"/>
    </row>
  </sheetData>
  <sheetProtection password="CE0A" sheet="1" objects="1"/>
  <mergeCells count="10">
    <mergeCell ref="A38:W38"/>
    <mergeCell ref="A2:A3"/>
    <mergeCell ref="B2:B3"/>
    <mergeCell ref="C2:C3"/>
    <mergeCell ref="X2:X3"/>
    <mergeCell ref="A1:W1"/>
    <mergeCell ref="D2:P2"/>
    <mergeCell ref="Q2:W2"/>
    <mergeCell ref="A37:O37"/>
    <mergeCell ref="P37:X37"/>
  </mergeCells>
  <phoneticPr fontId="5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showGridLines="0" showZeros="0" tabSelected="1" topLeftCell="D13" workbookViewId="0">
      <selection activeCell="M35" sqref="M35"/>
    </sheetView>
  </sheetViews>
  <sheetFormatPr defaultColWidth="9" defaultRowHeight="13.5"/>
  <cols>
    <col min="1" max="1" width="11.25" style="23" customWidth="1"/>
    <col min="2" max="2" width="14.625" style="23" customWidth="1"/>
    <col min="3" max="3" width="22.75" style="23" customWidth="1"/>
    <col min="4" max="4" width="16.625" style="23" customWidth="1"/>
    <col min="5" max="5" width="7.25" style="23" customWidth="1"/>
    <col min="6" max="6" width="10.875" style="23" customWidth="1"/>
    <col min="7" max="8" width="12.625" style="23" customWidth="1"/>
    <col min="9" max="10" width="9" style="23"/>
    <col min="11" max="11" width="10.25" style="23" customWidth="1"/>
    <col min="12" max="12" width="9" style="23"/>
    <col min="13" max="13" width="7.625" style="23" customWidth="1"/>
    <col min="14" max="17" width="16.625" style="23" customWidth="1"/>
    <col min="18" max="16384" width="9" style="23"/>
  </cols>
  <sheetData>
    <row r="1" spans="1:17" ht="24.95" customHeight="1">
      <c r="A1" s="281" t="s">
        <v>241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26.25" customHeight="1">
      <c r="A2" s="282" t="s">
        <v>242</v>
      </c>
      <c r="B2" s="282"/>
      <c r="C2" s="282"/>
      <c r="D2" s="282"/>
      <c r="E2" s="24"/>
      <c r="F2" s="282" t="s">
        <v>243</v>
      </c>
      <c r="G2" s="282"/>
      <c r="H2" s="282"/>
      <c r="I2" s="282"/>
      <c r="J2" s="282"/>
      <c r="K2" s="282"/>
      <c r="L2" s="282"/>
      <c r="N2" s="283" t="s">
        <v>244</v>
      </c>
      <c r="O2" s="283"/>
      <c r="P2" s="283"/>
      <c r="Q2" s="283"/>
    </row>
    <row r="3" spans="1:17" ht="17.25" customHeight="1">
      <c r="A3" s="292" t="s">
        <v>245</v>
      </c>
      <c r="B3" s="293"/>
      <c r="C3" s="293"/>
      <c r="D3" s="294"/>
      <c r="E3" s="25"/>
      <c r="F3" s="292" t="s">
        <v>246</v>
      </c>
      <c r="G3" s="301"/>
      <c r="H3" s="301"/>
      <c r="I3" s="301"/>
      <c r="J3" s="301"/>
      <c r="K3" s="301"/>
      <c r="L3" s="302"/>
      <c r="N3" s="292" t="s">
        <v>247</v>
      </c>
      <c r="O3" s="293"/>
      <c r="P3" s="293"/>
      <c r="Q3" s="294"/>
    </row>
    <row r="4" spans="1:17" ht="17.25" customHeight="1">
      <c r="A4" s="295"/>
      <c r="B4" s="296"/>
      <c r="C4" s="296"/>
      <c r="D4" s="297"/>
      <c r="E4" s="25"/>
      <c r="F4" s="303"/>
      <c r="G4" s="304"/>
      <c r="H4" s="304"/>
      <c r="I4" s="304"/>
      <c r="J4" s="304"/>
      <c r="K4" s="304"/>
      <c r="L4" s="305"/>
      <c r="N4" s="295"/>
      <c r="O4" s="296"/>
      <c r="P4" s="296"/>
      <c r="Q4" s="297"/>
    </row>
    <row r="5" spans="1:17" ht="17.25" customHeight="1">
      <c r="A5" s="295"/>
      <c r="B5" s="296"/>
      <c r="C5" s="296"/>
      <c r="D5" s="297"/>
      <c r="E5" s="25"/>
      <c r="F5" s="303"/>
      <c r="G5" s="304"/>
      <c r="H5" s="304"/>
      <c r="I5" s="304"/>
      <c r="J5" s="304"/>
      <c r="K5" s="304"/>
      <c r="L5" s="305"/>
      <c r="N5" s="295"/>
      <c r="O5" s="296"/>
      <c r="P5" s="296"/>
      <c r="Q5" s="297"/>
    </row>
    <row r="6" spans="1:17" ht="17.25" customHeight="1">
      <c r="A6" s="295"/>
      <c r="B6" s="296"/>
      <c r="C6" s="296"/>
      <c r="D6" s="297"/>
      <c r="E6" s="25"/>
      <c r="F6" s="303"/>
      <c r="G6" s="304"/>
      <c r="H6" s="304"/>
      <c r="I6" s="304"/>
      <c r="J6" s="304"/>
      <c r="K6" s="304"/>
      <c r="L6" s="305"/>
      <c r="N6" s="295"/>
      <c r="O6" s="296"/>
      <c r="P6" s="296"/>
      <c r="Q6" s="297"/>
    </row>
    <row r="7" spans="1:17" ht="17.25" customHeight="1">
      <c r="A7" s="295"/>
      <c r="B7" s="296"/>
      <c r="C7" s="296"/>
      <c r="D7" s="297"/>
      <c r="E7" s="25"/>
      <c r="F7" s="303"/>
      <c r="G7" s="304"/>
      <c r="H7" s="304"/>
      <c r="I7" s="304"/>
      <c r="J7" s="304"/>
      <c r="K7" s="304"/>
      <c r="L7" s="305"/>
      <c r="N7" s="295"/>
      <c r="O7" s="296"/>
      <c r="P7" s="296"/>
      <c r="Q7" s="297"/>
    </row>
    <row r="8" spans="1:17" ht="17.25" customHeight="1">
      <c r="A8" s="295"/>
      <c r="B8" s="296"/>
      <c r="C8" s="296"/>
      <c r="D8" s="297"/>
      <c r="E8" s="25"/>
      <c r="F8" s="303"/>
      <c r="G8" s="304"/>
      <c r="H8" s="304"/>
      <c r="I8" s="304"/>
      <c r="J8" s="304"/>
      <c r="K8" s="304"/>
      <c r="L8" s="305"/>
      <c r="N8" s="295"/>
      <c r="O8" s="296"/>
      <c r="P8" s="296"/>
      <c r="Q8" s="297"/>
    </row>
    <row r="9" spans="1:17" ht="17.25" customHeight="1">
      <c r="A9" s="295"/>
      <c r="B9" s="296"/>
      <c r="C9" s="296"/>
      <c r="D9" s="297"/>
      <c r="E9" s="25"/>
      <c r="F9" s="303"/>
      <c r="G9" s="304"/>
      <c r="H9" s="304"/>
      <c r="I9" s="304"/>
      <c r="J9" s="304"/>
      <c r="K9" s="304"/>
      <c r="L9" s="305"/>
      <c r="N9" s="295"/>
      <c r="O9" s="296"/>
      <c r="P9" s="296"/>
      <c r="Q9" s="297"/>
    </row>
    <row r="10" spans="1:17" ht="17.25" customHeight="1">
      <c r="A10" s="295"/>
      <c r="B10" s="296"/>
      <c r="C10" s="296"/>
      <c r="D10" s="297"/>
      <c r="E10" s="25"/>
      <c r="F10" s="303"/>
      <c r="G10" s="304"/>
      <c r="H10" s="304"/>
      <c r="I10" s="304"/>
      <c r="J10" s="304"/>
      <c r="K10" s="304"/>
      <c r="L10" s="305"/>
      <c r="N10" s="295"/>
      <c r="O10" s="296"/>
      <c r="P10" s="296"/>
      <c r="Q10" s="297"/>
    </row>
    <row r="11" spans="1:17" ht="17.25" customHeight="1">
      <c r="A11" s="295"/>
      <c r="B11" s="296"/>
      <c r="C11" s="296"/>
      <c r="D11" s="297"/>
      <c r="E11" s="25"/>
      <c r="F11" s="303"/>
      <c r="G11" s="304"/>
      <c r="H11" s="304"/>
      <c r="I11" s="304"/>
      <c r="J11" s="304"/>
      <c r="K11" s="304"/>
      <c r="L11" s="305"/>
      <c r="N11" s="295"/>
      <c r="O11" s="296"/>
      <c r="P11" s="296"/>
      <c r="Q11" s="297"/>
    </row>
    <row r="12" spans="1:17" ht="17.25" customHeight="1">
      <c r="A12" s="295"/>
      <c r="B12" s="296"/>
      <c r="C12" s="296"/>
      <c r="D12" s="297"/>
      <c r="E12" s="25"/>
      <c r="F12" s="303"/>
      <c r="G12" s="304"/>
      <c r="H12" s="304"/>
      <c r="I12" s="304"/>
      <c r="J12" s="304"/>
      <c r="K12" s="304"/>
      <c r="L12" s="305"/>
      <c r="N12" s="295"/>
      <c r="O12" s="296"/>
      <c r="P12" s="296"/>
      <c r="Q12" s="297"/>
    </row>
    <row r="13" spans="1:17" ht="17.25" customHeight="1">
      <c r="A13" s="295"/>
      <c r="B13" s="296"/>
      <c r="C13" s="296"/>
      <c r="D13" s="297"/>
      <c r="E13" s="25"/>
      <c r="F13" s="303"/>
      <c r="G13" s="304"/>
      <c r="H13" s="304"/>
      <c r="I13" s="304"/>
      <c r="J13" s="304"/>
      <c r="K13" s="304"/>
      <c r="L13" s="305"/>
      <c r="N13" s="295"/>
      <c r="O13" s="296"/>
      <c r="P13" s="296"/>
      <c r="Q13" s="297"/>
    </row>
    <row r="14" spans="1:17" ht="17.25" customHeight="1">
      <c r="A14" s="295"/>
      <c r="B14" s="296"/>
      <c r="C14" s="296"/>
      <c r="D14" s="297"/>
      <c r="E14" s="25"/>
      <c r="F14" s="303"/>
      <c r="G14" s="304"/>
      <c r="H14" s="304"/>
      <c r="I14" s="304"/>
      <c r="J14" s="304"/>
      <c r="K14" s="304"/>
      <c r="L14" s="305"/>
      <c r="N14" s="295"/>
      <c r="O14" s="296"/>
      <c r="P14" s="296"/>
      <c r="Q14" s="297"/>
    </row>
    <row r="15" spans="1:17" ht="17.25" customHeight="1">
      <c r="A15" s="295"/>
      <c r="B15" s="296"/>
      <c r="C15" s="296"/>
      <c r="D15" s="297"/>
      <c r="E15" s="25"/>
      <c r="F15" s="303"/>
      <c r="G15" s="304"/>
      <c r="H15" s="304"/>
      <c r="I15" s="304"/>
      <c r="J15" s="304"/>
      <c r="K15" s="304"/>
      <c r="L15" s="305"/>
      <c r="N15" s="295"/>
      <c r="O15" s="296"/>
      <c r="P15" s="296"/>
      <c r="Q15" s="297"/>
    </row>
    <row r="16" spans="1:17" ht="17.25" customHeight="1">
      <c r="A16" s="295"/>
      <c r="B16" s="296"/>
      <c r="C16" s="296"/>
      <c r="D16" s="297"/>
      <c r="E16" s="25"/>
      <c r="F16" s="303"/>
      <c r="G16" s="304"/>
      <c r="H16" s="304"/>
      <c r="I16" s="304"/>
      <c r="J16" s="304"/>
      <c r="K16" s="304"/>
      <c r="L16" s="305"/>
      <c r="N16" s="295"/>
      <c r="O16" s="296"/>
      <c r="P16" s="296"/>
      <c r="Q16" s="297"/>
    </row>
    <row r="17" spans="1:17" ht="17.25" customHeight="1">
      <c r="A17" s="295"/>
      <c r="B17" s="296"/>
      <c r="C17" s="296"/>
      <c r="D17" s="297"/>
      <c r="E17" s="25"/>
      <c r="F17" s="303"/>
      <c r="G17" s="304"/>
      <c r="H17" s="304"/>
      <c r="I17" s="304"/>
      <c r="J17" s="304"/>
      <c r="K17" s="304"/>
      <c r="L17" s="305"/>
      <c r="N17" s="295"/>
      <c r="O17" s="296"/>
      <c r="P17" s="296"/>
      <c r="Q17" s="297"/>
    </row>
    <row r="18" spans="1:17" ht="17.25" customHeight="1">
      <c r="A18" s="295"/>
      <c r="B18" s="296"/>
      <c r="C18" s="296"/>
      <c r="D18" s="297"/>
      <c r="E18" s="25"/>
      <c r="F18" s="303"/>
      <c r="G18" s="304"/>
      <c r="H18" s="304"/>
      <c r="I18" s="304"/>
      <c r="J18" s="304"/>
      <c r="K18" s="304"/>
      <c r="L18" s="305"/>
      <c r="N18" s="295"/>
      <c r="O18" s="296"/>
      <c r="P18" s="296"/>
      <c r="Q18" s="297"/>
    </row>
    <row r="19" spans="1:17" ht="17.25" customHeight="1">
      <c r="A19" s="295"/>
      <c r="B19" s="296"/>
      <c r="C19" s="296"/>
      <c r="D19" s="297"/>
      <c r="E19" s="25"/>
      <c r="F19" s="303"/>
      <c r="G19" s="304"/>
      <c r="H19" s="304"/>
      <c r="I19" s="304"/>
      <c r="J19" s="304"/>
      <c r="K19" s="304"/>
      <c r="L19" s="305"/>
      <c r="N19" s="295"/>
      <c r="O19" s="296"/>
      <c r="P19" s="296"/>
      <c r="Q19" s="297"/>
    </row>
    <row r="20" spans="1:17" ht="17.25" customHeight="1">
      <c r="A20" s="295"/>
      <c r="B20" s="296"/>
      <c r="C20" s="296"/>
      <c r="D20" s="297"/>
      <c r="E20" s="25"/>
      <c r="F20" s="303"/>
      <c r="G20" s="304"/>
      <c r="H20" s="304"/>
      <c r="I20" s="304"/>
      <c r="J20" s="304"/>
      <c r="K20" s="304"/>
      <c r="L20" s="305"/>
      <c r="N20" s="295"/>
      <c r="O20" s="296"/>
      <c r="P20" s="296"/>
      <c r="Q20" s="297"/>
    </row>
    <row r="21" spans="1:17" ht="17.25" customHeight="1">
      <c r="A21" s="295"/>
      <c r="B21" s="296"/>
      <c r="C21" s="296"/>
      <c r="D21" s="297"/>
      <c r="E21" s="25"/>
      <c r="F21" s="303"/>
      <c r="G21" s="304"/>
      <c r="H21" s="304"/>
      <c r="I21" s="304"/>
      <c r="J21" s="304"/>
      <c r="K21" s="304"/>
      <c r="L21" s="305"/>
      <c r="N21" s="295"/>
      <c r="O21" s="296"/>
      <c r="P21" s="296"/>
      <c r="Q21" s="297"/>
    </row>
    <row r="22" spans="1:17" ht="17.25" customHeight="1">
      <c r="A22" s="295"/>
      <c r="B22" s="296"/>
      <c r="C22" s="296"/>
      <c r="D22" s="297"/>
      <c r="E22" s="25"/>
      <c r="F22" s="303"/>
      <c r="G22" s="304"/>
      <c r="H22" s="304"/>
      <c r="I22" s="304"/>
      <c r="J22" s="304"/>
      <c r="K22" s="304"/>
      <c r="L22" s="305"/>
      <c r="N22" s="295"/>
      <c r="O22" s="296"/>
      <c r="P22" s="296"/>
      <c r="Q22" s="297"/>
    </row>
    <row r="23" spans="1:17" ht="17.25" customHeight="1">
      <c r="A23" s="298"/>
      <c r="B23" s="299"/>
      <c r="C23" s="299"/>
      <c r="D23" s="300"/>
      <c r="E23" s="25"/>
      <c r="F23" s="306"/>
      <c r="G23" s="307"/>
      <c r="H23" s="307"/>
      <c r="I23" s="307"/>
      <c r="J23" s="307"/>
      <c r="K23" s="307"/>
      <c r="L23" s="308"/>
      <c r="N23" s="298"/>
      <c r="O23" s="299"/>
      <c r="P23" s="299"/>
      <c r="Q23" s="300"/>
    </row>
    <row r="24" spans="1:17" ht="17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7" ht="20.100000000000001" customHeight="1">
      <c r="A25" s="284" t="s">
        <v>248</v>
      </c>
      <c r="B25" s="285"/>
      <c r="C25" s="26" t="s">
        <v>249</v>
      </c>
      <c r="D25" s="27">
        <f>B26*B27*B28/10^9</f>
        <v>2.1131250000000001</v>
      </c>
      <c r="F25" s="287" t="s">
        <v>250</v>
      </c>
      <c r="G25" s="28" t="s">
        <v>251</v>
      </c>
      <c r="H25" s="29" t="s">
        <v>252</v>
      </c>
      <c r="I25" s="286" t="s">
        <v>253</v>
      </c>
      <c r="J25" s="286"/>
      <c r="K25" s="286"/>
      <c r="L25" s="286" t="s">
        <v>254</v>
      </c>
      <c r="M25" s="286"/>
      <c r="N25" s="286"/>
      <c r="O25" s="286" t="s">
        <v>255</v>
      </c>
      <c r="P25" s="286"/>
      <c r="Q25" s="27" t="s">
        <v>256</v>
      </c>
    </row>
    <row r="26" spans="1:17" ht="20.100000000000001" customHeight="1">
      <c r="A26" s="30" t="s">
        <v>257</v>
      </c>
      <c r="B26" s="31">
        <v>1470</v>
      </c>
      <c r="C26" s="32" t="s">
        <v>258</v>
      </c>
      <c r="D26" s="33"/>
      <c r="F26" s="288"/>
      <c r="G26" s="34" t="s">
        <v>311</v>
      </c>
      <c r="H26" s="35" t="s">
        <v>386</v>
      </c>
      <c r="I26" s="309">
        <v>4</v>
      </c>
      <c r="J26" s="309"/>
      <c r="K26" s="309"/>
      <c r="L26" s="310">
        <v>1.33</v>
      </c>
      <c r="M26" s="310"/>
      <c r="N26" s="310"/>
      <c r="O26" s="278">
        <f>IFERROR(L26/I26,"0.00")</f>
        <v>0.33250000000000002</v>
      </c>
      <c r="P26" s="278"/>
      <c r="Q26" s="289">
        <f>IFERROR(O26+O28,"")</f>
        <v>0.33250000000000002</v>
      </c>
    </row>
    <row r="27" spans="1:17" ht="20.100000000000001" customHeight="1">
      <c r="A27" s="30" t="s">
        <v>259</v>
      </c>
      <c r="B27" s="31">
        <v>1150</v>
      </c>
      <c r="C27" s="32" t="s">
        <v>260</v>
      </c>
      <c r="D27" s="33">
        <v>47.5</v>
      </c>
      <c r="F27" s="313" t="s">
        <v>261</v>
      </c>
      <c r="G27" s="36" t="s">
        <v>262</v>
      </c>
      <c r="H27" s="37" t="s">
        <v>263</v>
      </c>
      <c r="I27" s="279" t="s">
        <v>264</v>
      </c>
      <c r="J27" s="279"/>
      <c r="K27" s="279"/>
      <c r="L27" s="279" t="s">
        <v>265</v>
      </c>
      <c r="M27" s="279"/>
      <c r="N27" s="279"/>
      <c r="O27" s="279" t="s">
        <v>266</v>
      </c>
      <c r="P27" s="279"/>
      <c r="Q27" s="290"/>
    </row>
    <row r="28" spans="1:17" ht="20.100000000000001" customHeight="1">
      <c r="A28" s="38" t="s">
        <v>267</v>
      </c>
      <c r="B28" s="39">
        <v>1250</v>
      </c>
      <c r="C28" s="40" t="s">
        <v>268</v>
      </c>
      <c r="D28" s="41">
        <v>22.11</v>
      </c>
      <c r="F28" s="314"/>
      <c r="G28" s="42"/>
      <c r="H28" s="43"/>
      <c r="I28" s="315"/>
      <c r="J28" s="315"/>
      <c r="K28" s="315"/>
      <c r="L28" s="316"/>
      <c r="M28" s="316"/>
      <c r="N28" s="316"/>
      <c r="O28" s="280" t="str">
        <f>IFERROR(L28/I28,"0.00")</f>
        <v>0.00</v>
      </c>
      <c r="P28" s="280"/>
      <c r="Q28" s="291"/>
    </row>
    <row r="29" spans="1:17" ht="42" customHeight="1">
      <c r="A29" s="311" t="s">
        <v>269</v>
      </c>
      <c r="B29" s="311"/>
      <c r="C29" s="311"/>
      <c r="D29" s="311"/>
      <c r="E29" s="311"/>
      <c r="F29" s="312" t="str">
        <f>IF(D28="","请注意，您还未填写单元格D28中的产品重量!","")</f>
        <v/>
      </c>
      <c r="G29" s="312"/>
      <c r="H29" s="312"/>
      <c r="I29" s="312"/>
      <c r="J29" s="312"/>
      <c r="K29" s="312"/>
      <c r="L29" s="312"/>
    </row>
    <row r="30" spans="1:17" s="3" customFormat="1" ht="22.5">
      <c r="B30" s="44" t="s">
        <v>270</v>
      </c>
      <c r="H30" s="44" t="s">
        <v>271</v>
      </c>
      <c r="O30" s="44" t="s">
        <v>272</v>
      </c>
    </row>
  </sheetData>
  <sheetProtection password="CE0A" sheet="1"/>
  <mergeCells count="25">
    <mergeCell ref="I26:K26"/>
    <mergeCell ref="L26:N26"/>
    <mergeCell ref="A29:E29"/>
    <mergeCell ref="F29:L29"/>
    <mergeCell ref="F27:F28"/>
    <mergeCell ref="I27:K27"/>
    <mergeCell ref="L27:N27"/>
    <mergeCell ref="I28:K28"/>
    <mergeCell ref="L28:N28"/>
    <mergeCell ref="O26:P26"/>
    <mergeCell ref="O27:P27"/>
    <mergeCell ref="O28:P28"/>
    <mergeCell ref="A1:Q1"/>
    <mergeCell ref="A2:D2"/>
    <mergeCell ref="F2:L2"/>
    <mergeCell ref="N2:Q2"/>
    <mergeCell ref="A25:B25"/>
    <mergeCell ref="I25:K25"/>
    <mergeCell ref="L25:N25"/>
    <mergeCell ref="O25:P25"/>
    <mergeCell ref="F25:F26"/>
    <mergeCell ref="Q26:Q28"/>
    <mergeCell ref="A3:D23"/>
    <mergeCell ref="N3:Q23"/>
    <mergeCell ref="F3:L23"/>
  </mergeCells>
  <phoneticPr fontId="58" type="noConversion"/>
  <conditionalFormatting sqref="D28">
    <cfRule type="cellIs" dxfId="2" priority="3" operator="equal">
      <formula>0</formula>
    </cfRule>
    <cfRule type="cellIs" dxfId="1" priority="2" operator="equal">
      <formula>0</formula>
    </cfRule>
    <cfRule type="cellIs" dxfId="0" priority="1" operator="equal">
      <formula>0</formula>
    </cfRule>
  </conditionalFormatting>
  <dataValidations count="2">
    <dataValidation type="list" allowBlank="1" showInputMessage="1" showErrorMessage="1" sqref="G26">
      <formula1>"纸箱,料斗,网箩,托盘,其它,无"</formula1>
    </dataValidation>
    <dataValidation type="list" allowBlank="1" showInputMessage="1" showErrorMessage="1" sqref="G28">
      <formula1>"专用器具,料斗,网箩,托盘,无"</formula1>
    </dataValidation>
  </dataValidations>
  <hyperlinks>
    <hyperlink ref="F29:J29" location="包装明细!D28" display="=IF(D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showGridLines="0" showZeros="0" topLeftCell="A7" workbookViewId="0">
      <selection activeCell="C12" sqref="C12"/>
    </sheetView>
  </sheetViews>
  <sheetFormatPr defaultColWidth="9" defaultRowHeight="13.5"/>
  <cols>
    <col min="1" max="1" width="15.5" style="10" customWidth="1"/>
    <col min="2" max="4" width="16" style="10" customWidth="1"/>
    <col min="5" max="5" width="18.25" style="10" customWidth="1"/>
    <col min="6" max="6" width="16.625" style="10" customWidth="1"/>
    <col min="7" max="9" width="17.5" style="10" customWidth="1"/>
    <col min="10" max="10" width="16.75" style="10" customWidth="1"/>
    <col min="11" max="16384" width="9" style="10"/>
  </cols>
  <sheetData>
    <row r="1" spans="1:10" ht="22.5">
      <c r="A1" s="317" t="s">
        <v>273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24" customHeight="1">
      <c r="A2" s="322" t="s">
        <v>274</v>
      </c>
      <c r="B2" s="11" t="s">
        <v>275</v>
      </c>
      <c r="C2" s="318" t="s">
        <v>309</v>
      </c>
      <c r="D2" s="319"/>
      <c r="E2" s="319"/>
      <c r="F2" s="319"/>
      <c r="G2" s="319"/>
      <c r="H2" s="319"/>
      <c r="I2" s="319"/>
      <c r="J2" s="320"/>
    </row>
    <row r="3" spans="1:10" ht="24" customHeight="1">
      <c r="A3" s="322"/>
      <c r="B3" s="11" t="s">
        <v>276</v>
      </c>
      <c r="C3" s="318" t="s">
        <v>390</v>
      </c>
      <c r="D3" s="319"/>
      <c r="E3" s="319"/>
      <c r="F3" s="319"/>
      <c r="G3" s="319"/>
      <c r="H3" s="319"/>
      <c r="I3" s="319"/>
      <c r="J3" s="320"/>
    </row>
    <row r="4" spans="1:10" ht="24" customHeight="1">
      <c r="A4" s="11" t="s">
        <v>277</v>
      </c>
      <c r="B4" s="12" t="s">
        <v>389</v>
      </c>
      <c r="C4" s="11" t="s">
        <v>278</v>
      </c>
      <c r="D4" s="13">
        <v>12.5</v>
      </c>
      <c r="E4" s="11" t="s">
        <v>279</v>
      </c>
      <c r="F4" s="12"/>
      <c r="G4" s="11" t="s">
        <v>280</v>
      </c>
      <c r="H4" s="12">
        <v>80</v>
      </c>
      <c r="I4" s="11" t="s">
        <v>281</v>
      </c>
      <c r="J4" s="21" t="s">
        <v>391</v>
      </c>
    </row>
    <row r="5" spans="1:10" ht="53.25" customHeight="1">
      <c r="A5" s="14" t="s">
        <v>1</v>
      </c>
      <c r="B5" s="11" t="s">
        <v>282</v>
      </c>
      <c r="C5" s="11" t="s">
        <v>283</v>
      </c>
      <c r="D5" s="14" t="s">
        <v>284</v>
      </c>
      <c r="E5" s="14" t="s">
        <v>285</v>
      </c>
      <c r="F5" s="15" t="s">
        <v>286</v>
      </c>
      <c r="G5" s="15" t="s">
        <v>287</v>
      </c>
      <c r="H5" s="15" t="s">
        <v>288</v>
      </c>
      <c r="I5" s="15" t="s">
        <v>289</v>
      </c>
      <c r="J5" s="14" t="s">
        <v>290</v>
      </c>
    </row>
    <row r="6" spans="1:10" ht="28.5" customHeight="1">
      <c r="A6" s="16">
        <v>1</v>
      </c>
      <c r="B6" s="12" t="s">
        <v>309</v>
      </c>
      <c r="C6" s="12" t="s">
        <v>387</v>
      </c>
      <c r="D6" s="12">
        <v>250</v>
      </c>
      <c r="E6" s="12">
        <v>3000</v>
      </c>
      <c r="F6" s="12">
        <v>42</v>
      </c>
      <c r="G6" s="12">
        <v>4</v>
      </c>
      <c r="H6" s="17" t="str">
        <f>IFERROR(E6/D6/F4,"")</f>
        <v/>
      </c>
      <c r="I6" s="17">
        <f>IFERROR(E6/D6/H4,"")</f>
        <v>0.15</v>
      </c>
      <c r="J6" s="22">
        <f>IFERROR(E6/F6/G6,"")</f>
        <v>17.857142857142858</v>
      </c>
    </row>
    <row r="7" spans="1:10" ht="28.5" customHeight="1">
      <c r="A7" s="16">
        <v>2</v>
      </c>
      <c r="B7" s="12" t="s">
        <v>387</v>
      </c>
      <c r="C7" s="12" t="s">
        <v>388</v>
      </c>
      <c r="D7" s="12">
        <v>5</v>
      </c>
      <c r="E7" s="12">
        <v>200</v>
      </c>
      <c r="F7" s="12">
        <v>9</v>
      </c>
      <c r="G7" s="12">
        <v>9</v>
      </c>
      <c r="H7" s="17" t="str">
        <f t="shared" ref="H7:H15" si="0">IFERROR(E7/D7/F5,"")</f>
        <v/>
      </c>
      <c r="I7" s="17" t="str">
        <f t="shared" ref="I7:I15" si="1">IFERROR(E7/D7/H5,"")</f>
        <v/>
      </c>
      <c r="J7" s="22">
        <f t="shared" ref="J7:J15" si="2">IFERROR(E7/F7/G7,"")</f>
        <v>2.4691358024691357</v>
      </c>
    </row>
    <row r="8" spans="1:10" ht="28.5" customHeight="1">
      <c r="A8" s="16">
        <v>3</v>
      </c>
      <c r="B8" s="12"/>
      <c r="C8" s="12"/>
      <c r="D8" s="12"/>
      <c r="E8" s="12"/>
      <c r="F8" s="12"/>
      <c r="G8" s="12"/>
      <c r="H8" s="17" t="str">
        <f t="shared" si="0"/>
        <v/>
      </c>
      <c r="I8" s="17" t="str">
        <f t="shared" si="1"/>
        <v/>
      </c>
      <c r="J8" s="22" t="str">
        <f t="shared" si="2"/>
        <v/>
      </c>
    </row>
    <row r="9" spans="1:10" ht="28.5" customHeight="1">
      <c r="A9" s="16">
        <v>4</v>
      </c>
      <c r="B9" s="12"/>
      <c r="C9" s="12"/>
      <c r="D9" s="12"/>
      <c r="E9" s="12"/>
      <c r="F9" s="12"/>
      <c r="G9" s="12"/>
      <c r="H9" s="17" t="str">
        <f t="shared" si="0"/>
        <v/>
      </c>
      <c r="I9" s="17" t="str">
        <f t="shared" si="1"/>
        <v/>
      </c>
      <c r="J9" s="22" t="str">
        <f t="shared" si="2"/>
        <v/>
      </c>
    </row>
    <row r="10" spans="1:10" ht="28.5" customHeight="1">
      <c r="A10" s="16">
        <v>5</v>
      </c>
      <c r="B10" s="12"/>
      <c r="C10" s="12"/>
      <c r="D10" s="12"/>
      <c r="E10" s="12"/>
      <c r="F10" s="12"/>
      <c r="G10" s="12"/>
      <c r="H10" s="17" t="str">
        <f t="shared" si="0"/>
        <v/>
      </c>
      <c r="I10" s="17" t="str">
        <f t="shared" si="1"/>
        <v/>
      </c>
      <c r="J10" s="22" t="str">
        <f t="shared" si="2"/>
        <v/>
      </c>
    </row>
    <row r="11" spans="1:10" ht="28.5" customHeight="1">
      <c r="A11" s="16">
        <v>6</v>
      </c>
      <c r="B11" s="12"/>
      <c r="C11" s="12"/>
      <c r="D11" s="12"/>
      <c r="E11" s="12"/>
      <c r="F11" s="12"/>
      <c r="G11" s="12"/>
      <c r="H11" s="17" t="str">
        <f t="shared" si="0"/>
        <v/>
      </c>
      <c r="I11" s="17" t="str">
        <f t="shared" si="1"/>
        <v/>
      </c>
      <c r="J11" s="22" t="str">
        <f t="shared" si="2"/>
        <v/>
      </c>
    </row>
    <row r="12" spans="1:10" ht="28.5" customHeight="1">
      <c r="A12" s="16">
        <v>7</v>
      </c>
      <c r="B12" s="12"/>
      <c r="C12" s="12"/>
      <c r="D12" s="12"/>
      <c r="E12" s="12"/>
      <c r="F12" s="12"/>
      <c r="G12" s="12"/>
      <c r="H12" s="17" t="str">
        <f t="shared" si="0"/>
        <v/>
      </c>
      <c r="I12" s="17" t="str">
        <f t="shared" si="1"/>
        <v/>
      </c>
      <c r="J12" s="22" t="str">
        <f t="shared" si="2"/>
        <v/>
      </c>
    </row>
    <row r="13" spans="1:10" ht="28.5" customHeight="1">
      <c r="A13" s="16">
        <v>8</v>
      </c>
      <c r="B13" s="12"/>
      <c r="C13" s="12"/>
      <c r="D13" s="12"/>
      <c r="E13" s="12"/>
      <c r="F13" s="12"/>
      <c r="G13" s="12"/>
      <c r="H13" s="17" t="str">
        <f t="shared" si="0"/>
        <v/>
      </c>
      <c r="I13" s="17" t="str">
        <f t="shared" si="1"/>
        <v/>
      </c>
      <c r="J13" s="22" t="str">
        <f t="shared" si="2"/>
        <v/>
      </c>
    </row>
    <row r="14" spans="1:10" ht="28.5" customHeight="1">
      <c r="A14" s="16">
        <v>9</v>
      </c>
      <c r="B14" s="12"/>
      <c r="C14" s="12"/>
      <c r="D14" s="12"/>
      <c r="E14" s="12"/>
      <c r="F14" s="12"/>
      <c r="G14" s="12"/>
      <c r="H14" s="17" t="str">
        <f t="shared" si="0"/>
        <v/>
      </c>
      <c r="I14" s="17" t="str">
        <f t="shared" si="1"/>
        <v/>
      </c>
      <c r="J14" s="22" t="str">
        <f t="shared" si="2"/>
        <v/>
      </c>
    </row>
    <row r="15" spans="1:10" ht="28.5" customHeight="1">
      <c r="A15" s="16">
        <v>10</v>
      </c>
      <c r="B15" s="12"/>
      <c r="C15" s="12"/>
      <c r="D15" s="12"/>
      <c r="E15" s="12"/>
      <c r="F15" s="12"/>
      <c r="G15" s="12"/>
      <c r="H15" s="17" t="str">
        <f t="shared" si="0"/>
        <v/>
      </c>
      <c r="I15" s="17" t="str">
        <f t="shared" si="1"/>
        <v/>
      </c>
      <c r="J15" s="22" t="str">
        <f t="shared" si="2"/>
        <v/>
      </c>
    </row>
    <row r="16" spans="1:10" s="9" customFormat="1" ht="21" customHeight="1">
      <c r="A16" s="18" t="s">
        <v>138</v>
      </c>
      <c r="B16" s="11" t="s">
        <v>139</v>
      </c>
      <c r="C16" s="11" t="s">
        <v>139</v>
      </c>
      <c r="D16" s="11">
        <f>SUM(D6:D15)</f>
        <v>255</v>
      </c>
      <c r="E16" s="11">
        <f>SUM(E6:E15)</f>
        <v>3200</v>
      </c>
      <c r="F16" s="11" t="s">
        <v>139</v>
      </c>
      <c r="G16" s="11" t="s">
        <v>139</v>
      </c>
      <c r="H16" s="11" t="s">
        <v>139</v>
      </c>
      <c r="I16" s="11" t="s">
        <v>139</v>
      </c>
      <c r="J16" s="22">
        <f>SUM(J6:J15)</f>
        <v>20.326278659611994</v>
      </c>
    </row>
    <row r="17" spans="1:10" ht="59.1" customHeight="1">
      <c r="A17" s="321" t="s">
        <v>291</v>
      </c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 ht="21" customHeight="1">
      <c r="A18" s="19"/>
      <c r="B18" s="20" t="s">
        <v>292</v>
      </c>
      <c r="C18" s="20"/>
      <c r="D18" s="20"/>
      <c r="E18" s="19"/>
      <c r="F18" s="19"/>
      <c r="G18" s="19"/>
      <c r="H18" s="19"/>
      <c r="I18" s="19"/>
      <c r="J18" s="19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phoneticPr fontId="58" type="noConversion"/>
  <dataValidations count="2">
    <dataValidation type="list" allowBlank="1" showInputMessage="1" showErrorMessage="1" sqref="B4">
      <formula1>"公路,铁路,水路,空运,其他"</formula1>
    </dataValidation>
    <dataValidation type="list" allowBlank="1" showInputMessage="1" showErrorMessage="1" sqref="J4">
      <formula1>"按重量,按体积"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9"/>
  <sheetViews>
    <sheetView showGridLines="0" showZeros="0" workbookViewId="0">
      <selection activeCell="F3" sqref="F3"/>
    </sheetView>
  </sheetViews>
  <sheetFormatPr defaultColWidth="9" defaultRowHeight="13.5"/>
  <cols>
    <col min="1" max="1" width="9" style="3"/>
    <col min="2" max="2" width="5.625" style="3" customWidth="1"/>
    <col min="3" max="3" width="8.875" style="3" customWidth="1"/>
    <col min="4" max="4" width="8.625" style="3" customWidth="1"/>
    <col min="5" max="5" width="10.625" style="3" customWidth="1"/>
    <col min="6" max="6" width="10" style="3" customWidth="1"/>
    <col min="7" max="7" width="8.125" style="3" customWidth="1"/>
    <col min="8" max="8" width="8.375" style="3" customWidth="1"/>
    <col min="9" max="9" width="9.25" style="3" customWidth="1"/>
    <col min="10" max="10" width="8.375" style="3" customWidth="1"/>
    <col min="11" max="14" width="7.375" style="3" customWidth="1"/>
    <col min="15" max="15" width="8.125" style="3" customWidth="1"/>
    <col min="16" max="16" width="7.375" style="3" customWidth="1"/>
    <col min="17" max="17" width="7.5" style="3" customWidth="1"/>
    <col min="18" max="20" width="7.375" style="3" customWidth="1"/>
    <col min="21" max="21" width="7.5" style="3" customWidth="1"/>
    <col min="22" max="22" width="7.375" style="3" customWidth="1"/>
    <col min="23" max="24" width="8" style="3" customWidth="1"/>
    <col min="25" max="25" width="7.25" style="3" customWidth="1"/>
    <col min="26" max="26" width="11" style="3" customWidth="1"/>
    <col min="27" max="27" width="11.375" style="3" customWidth="1"/>
    <col min="28" max="16384" width="9" style="3"/>
  </cols>
  <sheetData>
    <row r="1" spans="2:27" s="1" customFormat="1" ht="14.25" customHeight="1">
      <c r="B1" s="323" t="s">
        <v>293</v>
      </c>
      <c r="C1" s="323" t="s">
        <v>294</v>
      </c>
      <c r="D1" s="323" t="s">
        <v>295</v>
      </c>
      <c r="E1" s="323" t="s">
        <v>106</v>
      </c>
      <c r="F1" s="323" t="s">
        <v>296</v>
      </c>
      <c r="G1" s="323" t="s">
        <v>297</v>
      </c>
      <c r="H1" s="323" t="s">
        <v>298</v>
      </c>
      <c r="I1" s="328" t="s">
        <v>299</v>
      </c>
      <c r="J1" s="328"/>
      <c r="K1" s="328"/>
      <c r="L1" s="328"/>
      <c r="M1" s="328"/>
      <c r="N1" s="328"/>
      <c r="O1" s="328"/>
      <c r="P1" s="328"/>
      <c r="Q1" s="323" t="s">
        <v>300</v>
      </c>
      <c r="R1" s="328" t="s">
        <v>22</v>
      </c>
      <c r="S1" s="328"/>
      <c r="T1" s="328"/>
      <c r="U1" s="323" t="s">
        <v>301</v>
      </c>
      <c r="V1" s="327" t="s">
        <v>31</v>
      </c>
      <c r="W1" s="327" t="s">
        <v>33</v>
      </c>
      <c r="X1" s="327" t="s">
        <v>35</v>
      </c>
      <c r="Y1" s="325" t="s">
        <v>302</v>
      </c>
      <c r="Z1" s="324" t="s">
        <v>303</v>
      </c>
      <c r="AA1" s="325" t="s">
        <v>304</v>
      </c>
    </row>
    <row r="2" spans="2:27" s="1" customFormat="1" ht="42.75">
      <c r="B2" s="323"/>
      <c r="C2" s="323"/>
      <c r="D2" s="323"/>
      <c r="E2" s="323"/>
      <c r="F2" s="323"/>
      <c r="G2" s="323"/>
      <c r="H2" s="323"/>
      <c r="I2" s="6" t="s">
        <v>6</v>
      </c>
      <c r="J2" s="6" t="s">
        <v>8</v>
      </c>
      <c r="K2" s="6" t="s">
        <v>10</v>
      </c>
      <c r="L2" s="7" t="s">
        <v>12</v>
      </c>
      <c r="M2" s="7" t="s">
        <v>13</v>
      </c>
      <c r="N2" s="6" t="s">
        <v>14</v>
      </c>
      <c r="O2" s="7" t="s">
        <v>16</v>
      </c>
      <c r="P2" s="7" t="s">
        <v>18</v>
      </c>
      <c r="Q2" s="323"/>
      <c r="R2" s="8" t="s">
        <v>23</v>
      </c>
      <c r="S2" s="8" t="s">
        <v>25</v>
      </c>
      <c r="T2" s="8" t="s">
        <v>27</v>
      </c>
      <c r="U2" s="323"/>
      <c r="V2" s="327"/>
      <c r="W2" s="327"/>
      <c r="X2" s="327"/>
      <c r="Y2" s="325"/>
      <c r="Z2" s="324"/>
      <c r="AA2" s="325"/>
    </row>
    <row r="3" spans="2:27" s="2" customFormat="1" ht="57">
      <c r="B3" s="4" t="str">
        <f>'汇总表（只需打印此表）'!B6</f>
        <v>采购中心</v>
      </c>
      <c r="C3" s="4" t="str">
        <f>'汇总表（只需打印此表）'!D4</f>
        <v>河北光华荣昌汽车部件有限公司</v>
      </c>
      <c r="D3" s="4" t="str">
        <f>'汇总表（只需打印此表）'!B5</f>
        <v>WG1662511033/2</v>
      </c>
      <c r="E3" s="4" t="str">
        <f>'汇总表（只需打印此表）'!D5</f>
        <v>驾驶员座椅总成</v>
      </c>
      <c r="F3" s="5" t="str">
        <f>'汇总表（只需打印此表）'!D6</f>
        <v>周树杰15336406885</v>
      </c>
      <c r="G3" s="4" t="s">
        <v>305</v>
      </c>
      <c r="H3" s="5">
        <f>'汇总表（只需打印此表）'!C25</f>
        <v>2879.2361456318631</v>
      </c>
      <c r="I3" s="5">
        <f>'汇总表（只需打印此表）'!C9</f>
        <v>288.42497617599997</v>
      </c>
      <c r="J3" s="5">
        <f>'汇总表（只需打印此表）'!C10</f>
        <v>1898.3380968282977</v>
      </c>
      <c r="K3" s="5">
        <f>'汇总表（只需打印此表）'!C11</f>
        <v>78.391253947492416</v>
      </c>
      <c r="L3" s="5">
        <f>'汇总表（只需打印此表）'!C12</f>
        <v>11.876483376470588</v>
      </c>
      <c r="M3" s="5">
        <f>'汇总表（只需打印此表）'!C13</f>
        <v>7.7025482219091215</v>
      </c>
      <c r="N3" s="5">
        <f>'汇总表（只需打印此表）'!C14</f>
        <v>161.69799528226233</v>
      </c>
      <c r="O3" s="5">
        <f>'汇总表（只需打印此表）'!C15</f>
        <v>14.193809999999999</v>
      </c>
      <c r="P3" s="5">
        <f>'汇总表（只需打印此表）'!C16</f>
        <v>5.7684995235199992</v>
      </c>
      <c r="Q3" s="5">
        <f>'汇总表（只需打印此表）'!C17</f>
        <v>2466.393663355952</v>
      </c>
      <c r="R3" s="5">
        <f>'汇总表（只需打印此表）'!C18</f>
        <v>100.93880908614368</v>
      </c>
      <c r="S3" s="5">
        <f>'汇总表（只需打印此表）'!C19</f>
        <v>49.981385966351205</v>
      </c>
      <c r="T3" s="5">
        <f>'汇总表（只需打印此表）'!C20</f>
        <v>117.94382539600691</v>
      </c>
      <c r="U3" s="5">
        <f>'汇总表（只需打印此表）'!C21</f>
        <v>268.86402044850178</v>
      </c>
      <c r="V3" s="5">
        <f>'汇总表（只需打印此表）'!C22</f>
        <v>123.31968316779761</v>
      </c>
      <c r="W3" s="5">
        <f>包装明细!Q26</f>
        <v>0.33250000000000002</v>
      </c>
      <c r="X3" s="5">
        <f>运输明细!J16</f>
        <v>20.326278659611994</v>
      </c>
      <c r="Y3" s="5">
        <f>包装明细!D28</f>
        <v>22.11</v>
      </c>
      <c r="Z3" s="5">
        <f>加工明细!S105</f>
        <v>11342.773890966035</v>
      </c>
      <c r="AA3" s="4" t="str">
        <f>'汇总表（只需打印此表）'!B3</f>
        <v>李伟青15598490523</v>
      </c>
    </row>
    <row r="11" spans="2:27" ht="13.5" customHeight="1">
      <c r="B11" s="326" t="s">
        <v>306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</row>
    <row r="12" spans="2:27" ht="13.5" customHeight="1"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</row>
    <row r="13" spans="2:27" ht="13.5" customHeight="1"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</row>
    <row r="14" spans="2:27" ht="13.5" customHeight="1"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</row>
    <row r="15" spans="2:27" ht="13.5" customHeight="1"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</row>
    <row r="16" spans="2:27" ht="13.5" customHeight="1"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</row>
    <row r="17" spans="2:14" ht="13.5" customHeight="1"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</row>
    <row r="18" spans="2:14" ht="13.5" customHeight="1"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</row>
    <row r="19" spans="2:14" ht="13.5" customHeight="1"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</row>
  </sheetData>
  <sheetProtection password="CE0A" sheet="1" objects="1"/>
  <mergeCells count="18">
    <mergeCell ref="B11:N19"/>
    <mergeCell ref="U1:U2"/>
    <mergeCell ref="V1:V2"/>
    <mergeCell ref="W1:W2"/>
    <mergeCell ref="X1:X2"/>
    <mergeCell ref="I1:P1"/>
    <mergeCell ref="R1:T1"/>
    <mergeCell ref="B1:B2"/>
    <mergeCell ref="C1:C2"/>
    <mergeCell ref="D1:D2"/>
    <mergeCell ref="E1:E2"/>
    <mergeCell ref="F1:F2"/>
    <mergeCell ref="G1:G2"/>
    <mergeCell ref="H1:H2"/>
    <mergeCell ref="Q1:Q2"/>
    <mergeCell ref="Z1:Z2"/>
    <mergeCell ref="AA1:AA2"/>
    <mergeCell ref="Y1:Y2"/>
  </mergeCells>
  <phoneticPr fontId="58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ources/>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2019-06-03T06:06:00Z</cp:lastPrinted>
  <dcterms:created xsi:type="dcterms:W3CDTF">2014-04-03T05:19:00Z</dcterms:created>
  <dcterms:modified xsi:type="dcterms:W3CDTF">2021-09-10T06:52:58Z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2052-11.1.0.9662</vt:lpwstr>
  </property>
</Properties>
</file>