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评标\"/>
    </mc:Choice>
  </mc:AlternateContent>
  <xr:revisionPtr revIDLastSave="0" documentId="13_ncr:1_{272A8A77-9C97-47E7-A02F-9D620D248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模具费" sheetId="1" r:id="rId1"/>
  </sheets>
  <calcPr calcId="191029"/>
</workbook>
</file>

<file path=xl/calcChain.xml><?xml version="1.0" encoding="utf-8"?>
<calcChain xmlns="http://schemas.openxmlformats.org/spreadsheetml/2006/main">
  <c r="V251" i="1" l="1"/>
  <c r="V248" i="1"/>
  <c r="V238" i="1"/>
  <c r="S248" i="1" l="1"/>
  <c r="Q249" i="1" s="1"/>
  <c r="R248" i="1"/>
  <c r="P248" i="1"/>
  <c r="N249" i="1" s="1"/>
  <c r="O248" i="1"/>
  <c r="M248" i="1"/>
  <c r="K249" i="1" s="1"/>
  <c r="L248" i="1"/>
  <c r="J248" i="1"/>
  <c r="H249" i="1" s="1"/>
  <c r="I248" i="1"/>
  <c r="G248" i="1"/>
  <c r="E249" i="1" s="1"/>
  <c r="F248" i="1"/>
  <c r="Q239" i="1"/>
  <c r="S238" i="1"/>
  <c r="R238" i="1"/>
  <c r="P238" i="1"/>
  <c r="N239" i="1" s="1"/>
  <c r="O238" i="1"/>
  <c r="M238" i="1"/>
  <c r="K239" i="1" s="1"/>
  <c r="L238" i="1"/>
  <c r="J238" i="1"/>
  <c r="H239" i="1" s="1"/>
  <c r="I238" i="1"/>
  <c r="G238" i="1"/>
  <c r="E239" i="1" s="1"/>
  <c r="F238" i="1"/>
  <c r="V9" i="1"/>
  <c r="V21" i="1"/>
  <c r="V31" i="1"/>
  <c r="V39" i="1"/>
  <c r="V46" i="1"/>
  <c r="V54" i="1"/>
  <c r="V62" i="1"/>
  <c r="V70" i="1"/>
  <c r="V78" i="1"/>
  <c r="V85" i="1"/>
  <c r="V93" i="1"/>
  <c r="V125" i="1"/>
  <c r="V139" i="1"/>
  <c r="V150" i="1"/>
  <c r="V172" i="1"/>
  <c r="V183" i="1"/>
  <c r="V188" i="1"/>
  <c r="V198" i="1"/>
  <c r="V208" i="1"/>
  <c r="V218" i="1"/>
  <c r="V228" i="1"/>
  <c r="P11" i="1"/>
  <c r="P21" i="1" s="1"/>
  <c r="N22" i="1" s="1"/>
  <c r="P87" i="1"/>
  <c r="P93" i="1" s="1"/>
  <c r="N94" i="1" s="1"/>
  <c r="P80" i="1"/>
  <c r="P85" i="1" s="1"/>
  <c r="N86" i="1" s="1"/>
  <c r="P23" i="1"/>
  <c r="P31" i="1" s="1"/>
  <c r="N32" i="1" s="1"/>
  <c r="P127" i="1"/>
  <c r="P139" i="1"/>
  <c r="N140" i="1" s="1"/>
  <c r="S127" i="1"/>
  <c r="S139" i="1"/>
  <c r="Q140" i="1" s="1"/>
  <c r="S87" i="1"/>
  <c r="S93" i="1" s="1"/>
  <c r="Q94" i="1" s="1"/>
  <c r="S80" i="1"/>
  <c r="S85" i="1" s="1"/>
  <c r="Q86" i="1" s="1"/>
  <c r="S23" i="1"/>
  <c r="S31" i="1" s="1"/>
  <c r="Q32" i="1" s="1"/>
  <c r="S11" i="1"/>
  <c r="S21" i="1" s="1"/>
  <c r="Q22" i="1" s="1"/>
  <c r="S220" i="1"/>
  <c r="S228" i="1" s="1"/>
  <c r="Q229" i="1" s="1"/>
  <c r="S210" i="1"/>
  <c r="S200" i="1"/>
  <c r="S208" i="1"/>
  <c r="Q209" i="1" s="1"/>
  <c r="S190" i="1"/>
  <c r="S198" i="1" s="1"/>
  <c r="Q199" i="1" s="1"/>
  <c r="S185" i="1"/>
  <c r="S188" i="1" s="1"/>
  <c r="Q189" i="1" s="1"/>
  <c r="R228" i="1"/>
  <c r="S218" i="1"/>
  <c r="Q219" i="1" s="1"/>
  <c r="R218" i="1"/>
  <c r="R208" i="1"/>
  <c r="R198" i="1"/>
  <c r="R188" i="1"/>
  <c r="S183" i="1"/>
  <c r="Q184" i="1" s="1"/>
  <c r="R183" i="1"/>
  <c r="S172" i="1"/>
  <c r="Q173" i="1" s="1"/>
  <c r="R172" i="1"/>
  <c r="S161" i="1"/>
  <c r="Q162" i="1" s="1"/>
  <c r="R161" i="1"/>
  <c r="S150" i="1"/>
  <c r="Q151" i="1" s="1"/>
  <c r="R150" i="1"/>
  <c r="R139" i="1"/>
  <c r="S125" i="1"/>
  <c r="Q126" i="1" s="1"/>
  <c r="R125" i="1"/>
  <c r="S117" i="1"/>
  <c r="Q118" i="1" s="1"/>
  <c r="R117" i="1"/>
  <c r="S109" i="1"/>
  <c r="Q110" i="1" s="1"/>
  <c r="R109" i="1"/>
  <c r="S101" i="1"/>
  <c r="Q102" i="1" s="1"/>
  <c r="R101" i="1"/>
  <c r="R93" i="1"/>
  <c r="R85" i="1"/>
  <c r="S78" i="1"/>
  <c r="Q79" i="1" s="1"/>
  <c r="R78" i="1"/>
  <c r="S70" i="1"/>
  <c r="Q71" i="1" s="1"/>
  <c r="R70" i="1"/>
  <c r="S62" i="1"/>
  <c r="Q63" i="1" s="1"/>
  <c r="R62" i="1"/>
  <c r="S54" i="1"/>
  <c r="Q55" i="1" s="1"/>
  <c r="R54" i="1"/>
  <c r="S46" i="1"/>
  <c r="Q47" i="1" s="1"/>
  <c r="R46" i="1"/>
  <c r="S39" i="1"/>
  <c r="Q40" i="1" s="1"/>
  <c r="R39" i="1"/>
  <c r="R31" i="1"/>
  <c r="R21" i="1"/>
  <c r="S9" i="1"/>
  <c r="Q10" i="1" s="1"/>
  <c r="R9" i="1"/>
  <c r="O228" i="1"/>
  <c r="P228" i="1"/>
  <c r="N229" i="1" s="1"/>
  <c r="O218" i="1"/>
  <c r="P218" i="1"/>
  <c r="N219" i="1" s="1"/>
  <c r="P208" i="1"/>
  <c r="N209" i="1" s="1"/>
  <c r="O208" i="1"/>
  <c r="P198" i="1"/>
  <c r="N199" i="1" s="1"/>
  <c r="O198" i="1"/>
  <c r="O188" i="1"/>
  <c r="P188" i="1"/>
  <c r="N189" i="1" s="1"/>
  <c r="P183" i="1"/>
  <c r="N184" i="1" s="1"/>
  <c r="O183" i="1"/>
  <c r="P172" i="1"/>
  <c r="N173" i="1" s="1"/>
  <c r="O172" i="1"/>
  <c r="P161" i="1"/>
  <c r="N162" i="1" s="1"/>
  <c r="O161" i="1"/>
  <c r="P150" i="1"/>
  <c r="N151" i="1" s="1"/>
  <c r="O150" i="1"/>
  <c r="O139" i="1"/>
  <c r="P125" i="1"/>
  <c r="N126" i="1" s="1"/>
  <c r="O125" i="1"/>
  <c r="P117" i="1"/>
  <c r="N118" i="1" s="1"/>
  <c r="O117" i="1"/>
  <c r="P109" i="1"/>
  <c r="N110" i="1" s="1"/>
  <c r="O109" i="1"/>
  <c r="P101" i="1"/>
  <c r="N102" i="1" s="1"/>
  <c r="O101" i="1"/>
  <c r="O93" i="1"/>
  <c r="O85" i="1"/>
  <c r="P78" i="1"/>
  <c r="N79" i="1" s="1"/>
  <c r="O78" i="1"/>
  <c r="P70" i="1"/>
  <c r="N71" i="1" s="1"/>
  <c r="O70" i="1"/>
  <c r="P62" i="1"/>
  <c r="N63" i="1" s="1"/>
  <c r="O62" i="1"/>
  <c r="P54" i="1"/>
  <c r="N55" i="1" s="1"/>
  <c r="O54" i="1"/>
  <c r="P46" i="1"/>
  <c r="N47" i="1" s="1"/>
  <c r="O46" i="1"/>
  <c r="P39" i="1"/>
  <c r="N40" i="1" s="1"/>
  <c r="O39" i="1"/>
  <c r="O31" i="1"/>
  <c r="O21" i="1"/>
  <c r="P9" i="1"/>
  <c r="N10" i="1" s="1"/>
  <c r="O9" i="1"/>
  <c r="M227" i="1"/>
  <c r="M226" i="1"/>
  <c r="M225" i="1"/>
  <c r="M224" i="1"/>
  <c r="M223" i="1"/>
  <c r="M222" i="1"/>
  <c r="M221" i="1"/>
  <c r="M220" i="1"/>
  <c r="L228" i="1"/>
  <c r="J228" i="1"/>
  <c r="H229" i="1" s="1"/>
  <c r="I228" i="1"/>
  <c r="G228" i="1"/>
  <c r="E229" i="1" s="1"/>
  <c r="F228" i="1"/>
  <c r="M212" i="1"/>
  <c r="M211" i="1"/>
  <c r="M210" i="1"/>
  <c r="L218" i="1"/>
  <c r="J218" i="1"/>
  <c r="H219" i="1" s="1"/>
  <c r="I218" i="1"/>
  <c r="G218" i="1"/>
  <c r="E219" i="1" s="1"/>
  <c r="F218" i="1"/>
  <c r="M203" i="1"/>
  <c r="M202" i="1"/>
  <c r="M201" i="1"/>
  <c r="M200" i="1"/>
  <c r="L208" i="1"/>
  <c r="J208" i="1"/>
  <c r="H209" i="1" s="1"/>
  <c r="I208" i="1"/>
  <c r="G208" i="1"/>
  <c r="E209" i="1" s="1"/>
  <c r="F208" i="1"/>
  <c r="M193" i="1"/>
  <c r="M192" i="1"/>
  <c r="M191" i="1"/>
  <c r="M190" i="1"/>
  <c r="L198" i="1"/>
  <c r="J198" i="1"/>
  <c r="H199" i="1" s="1"/>
  <c r="I198" i="1"/>
  <c r="G198" i="1"/>
  <c r="E199" i="1" s="1"/>
  <c r="F198" i="1"/>
  <c r="M187" i="1"/>
  <c r="M186" i="1"/>
  <c r="M185" i="1"/>
  <c r="L188" i="1"/>
  <c r="I188" i="1"/>
  <c r="F188" i="1"/>
  <c r="J188" i="1"/>
  <c r="H189" i="1" s="1"/>
  <c r="G188" i="1"/>
  <c r="E189" i="1" s="1"/>
  <c r="M218" i="1"/>
  <c r="K219" i="1" s="1"/>
  <c r="M183" i="1"/>
  <c r="K184" i="1" s="1"/>
  <c r="M172" i="1"/>
  <c r="M161" i="1"/>
  <c r="K162" i="1" s="1"/>
  <c r="M150" i="1"/>
  <c r="K151" i="1" s="1"/>
  <c r="M125" i="1"/>
  <c r="K126" i="1" s="1"/>
  <c r="M117" i="1"/>
  <c r="K118" i="1" s="1"/>
  <c r="M109" i="1"/>
  <c r="K110" i="1" s="1"/>
  <c r="M101" i="1"/>
  <c r="K102" i="1" s="1"/>
  <c r="M78" i="1"/>
  <c r="K79" i="1" s="1"/>
  <c r="M70" i="1"/>
  <c r="K71" i="1" s="1"/>
  <c r="M62" i="1"/>
  <c r="K63" i="1" s="1"/>
  <c r="M54" i="1"/>
  <c r="K55" i="1" s="1"/>
  <c r="M85" i="1"/>
  <c r="M93" i="1"/>
  <c r="K94" i="1" s="1"/>
  <c r="M127" i="1"/>
  <c r="M139" i="1" s="1"/>
  <c r="K140" i="1" s="1"/>
  <c r="J95" i="1"/>
  <c r="J101" i="1" s="1"/>
  <c r="H102" i="1" s="1"/>
  <c r="J80" i="1"/>
  <c r="J85" i="1" s="1"/>
  <c r="H86" i="1" s="1"/>
  <c r="J72" i="1"/>
  <c r="J78" i="1" s="1"/>
  <c r="H79" i="1" s="1"/>
  <c r="J119" i="1"/>
  <c r="J125" i="1" s="1"/>
  <c r="H126" i="1" s="1"/>
  <c r="J174" i="1"/>
  <c r="J183" i="1" s="1"/>
  <c r="H184" i="1" s="1"/>
  <c r="J163" i="1"/>
  <c r="J172" i="1" s="1"/>
  <c r="H173" i="1" s="1"/>
  <c r="J152" i="1"/>
  <c r="J161" i="1" s="1"/>
  <c r="H162" i="1" s="1"/>
  <c r="J141" i="1"/>
  <c r="J150" i="1" s="1"/>
  <c r="H151" i="1" s="1"/>
  <c r="J127" i="1"/>
  <c r="J139" i="1" s="1"/>
  <c r="H140" i="1" s="1"/>
  <c r="J111" i="1"/>
  <c r="J117" i="1" s="1"/>
  <c r="H118" i="1" s="1"/>
  <c r="J103" i="1"/>
  <c r="J109" i="1" s="1"/>
  <c r="H110" i="1" s="1"/>
  <c r="J87" i="1"/>
  <c r="J93" i="1" s="1"/>
  <c r="H94" i="1" s="1"/>
  <c r="I93" i="1"/>
  <c r="J64" i="1"/>
  <c r="J70" i="1"/>
  <c r="H71" i="1" s="1"/>
  <c r="J56" i="1"/>
  <c r="J62" i="1" s="1"/>
  <c r="H63" i="1" s="1"/>
  <c r="J48" i="1"/>
  <c r="J54" i="1" s="1"/>
  <c r="H55" i="1" s="1"/>
  <c r="J41" i="1"/>
  <c r="J46" i="1" s="1"/>
  <c r="H47" i="1" s="1"/>
  <c r="J33" i="1"/>
  <c r="J39" i="1" s="1"/>
  <c r="H40" i="1" s="1"/>
  <c r="J23" i="1"/>
  <c r="J31" i="1" s="1"/>
  <c r="H32" i="1" s="1"/>
  <c r="J11" i="1"/>
  <c r="J21" i="1" s="1"/>
  <c r="H22" i="1" s="1"/>
  <c r="J4" i="1"/>
  <c r="J9" i="1" s="1"/>
  <c r="H10" i="1" s="1"/>
  <c r="G174" i="1"/>
  <c r="G183" i="1" s="1"/>
  <c r="E184" i="1" s="1"/>
  <c r="G163" i="1"/>
  <c r="G172" i="1" s="1"/>
  <c r="E173" i="1" s="1"/>
  <c r="G152" i="1"/>
  <c r="G161" i="1" s="1"/>
  <c r="E162" i="1" s="1"/>
  <c r="G141" i="1"/>
  <c r="G150" i="1" s="1"/>
  <c r="E151" i="1" s="1"/>
  <c r="G127" i="1"/>
  <c r="G139" i="1" s="1"/>
  <c r="E140" i="1" s="1"/>
  <c r="G119" i="1"/>
  <c r="G125" i="1" s="1"/>
  <c r="E126" i="1" s="1"/>
  <c r="G111" i="1"/>
  <c r="G117" i="1" s="1"/>
  <c r="E118" i="1" s="1"/>
  <c r="G103" i="1"/>
  <c r="G109" i="1"/>
  <c r="E110" i="1" s="1"/>
  <c r="G95" i="1"/>
  <c r="G101" i="1" s="1"/>
  <c r="E102" i="1" s="1"/>
  <c r="G87" i="1"/>
  <c r="G93" i="1" s="1"/>
  <c r="E94" i="1" s="1"/>
  <c r="G80" i="1"/>
  <c r="G85" i="1" s="1"/>
  <c r="E86" i="1" s="1"/>
  <c r="G72" i="1"/>
  <c r="G78" i="1" s="1"/>
  <c r="E79" i="1" s="1"/>
  <c r="G64" i="1"/>
  <c r="G70" i="1" s="1"/>
  <c r="E71" i="1" s="1"/>
  <c r="G56" i="1"/>
  <c r="G62" i="1"/>
  <c r="E63" i="1" s="1"/>
  <c r="G48" i="1"/>
  <c r="G54" i="1" s="1"/>
  <c r="E55" i="1" s="1"/>
  <c r="G41" i="1"/>
  <c r="G46" i="1" s="1"/>
  <c r="E47" i="1" s="1"/>
  <c r="G33" i="1"/>
  <c r="G39" i="1" s="1"/>
  <c r="E40" i="1" s="1"/>
  <c r="G23" i="1"/>
  <c r="G31" i="1" s="1"/>
  <c r="E32" i="1" s="1"/>
  <c r="G11" i="1"/>
  <c r="G21" i="1" s="1"/>
  <c r="E22" i="1" s="1"/>
  <c r="G4" i="1"/>
  <c r="G9" i="1" s="1"/>
  <c r="E10" i="1" s="1"/>
  <c r="F139" i="1"/>
  <c r="I139" i="1"/>
  <c r="L139" i="1"/>
  <c r="L183" i="1"/>
  <c r="I183" i="1"/>
  <c r="F183" i="1"/>
  <c r="K173" i="1"/>
  <c r="L172" i="1"/>
  <c r="I172" i="1"/>
  <c r="F172" i="1"/>
  <c r="L161" i="1"/>
  <c r="I161" i="1"/>
  <c r="F161" i="1"/>
  <c r="L150" i="1"/>
  <c r="I150" i="1"/>
  <c r="F150" i="1"/>
  <c r="L125" i="1"/>
  <c r="I125" i="1"/>
  <c r="F125" i="1"/>
  <c r="L117" i="1"/>
  <c r="I117" i="1"/>
  <c r="F117" i="1"/>
  <c r="L109" i="1"/>
  <c r="I109" i="1"/>
  <c r="F109" i="1"/>
  <c r="L101" i="1"/>
  <c r="I101" i="1"/>
  <c r="F101" i="1"/>
  <c r="L93" i="1"/>
  <c r="F93" i="1"/>
  <c r="K86" i="1"/>
  <c r="L85" i="1"/>
  <c r="I85" i="1"/>
  <c r="F85" i="1"/>
  <c r="L78" i="1"/>
  <c r="I78" i="1"/>
  <c r="F78" i="1"/>
  <c r="L70" i="1"/>
  <c r="I70" i="1"/>
  <c r="F70" i="1"/>
  <c r="L62" i="1"/>
  <c r="I62" i="1"/>
  <c r="F62" i="1"/>
  <c r="F39" i="1"/>
  <c r="F46" i="1"/>
  <c r="F54" i="1"/>
  <c r="L54" i="1"/>
  <c r="I54" i="1"/>
  <c r="M46" i="1"/>
  <c r="K47" i="1" s="1"/>
  <c r="L46" i="1"/>
  <c r="I46" i="1"/>
  <c r="M39" i="1"/>
  <c r="K40" i="1" s="1"/>
  <c r="L39" i="1"/>
  <c r="I39" i="1"/>
  <c r="M31" i="1"/>
  <c r="K32" i="1" s="1"/>
  <c r="L31" i="1"/>
  <c r="I31" i="1"/>
  <c r="F31" i="1"/>
  <c r="L21" i="1"/>
  <c r="I21" i="1"/>
  <c r="F21" i="1"/>
  <c r="L9" i="1"/>
  <c r="I9" i="1"/>
  <c r="F9" i="1"/>
  <c r="M9" i="1"/>
  <c r="K10" i="1" s="1"/>
  <c r="M21" i="1"/>
  <c r="K22" i="1" s="1"/>
  <c r="M228" i="1" l="1"/>
  <c r="K229" i="1" s="1"/>
  <c r="M188" i="1"/>
  <c r="K189" i="1" s="1"/>
  <c r="M198" i="1"/>
  <c r="K199" i="1" s="1"/>
  <c r="M208" i="1"/>
  <c r="K209" i="1" s="1"/>
</calcChain>
</file>

<file path=xl/sharedStrings.xml><?xml version="1.0" encoding="utf-8"?>
<sst xmlns="http://schemas.openxmlformats.org/spreadsheetml/2006/main" count="682" uniqueCount="128">
  <si>
    <t>图号</t>
  </si>
  <si>
    <t>零件名称</t>
  </si>
  <si>
    <t>零件模具图片名称</t>
  </si>
  <si>
    <t>工序</t>
  </si>
  <si>
    <t>数量</t>
  </si>
  <si>
    <t>模具费
(不含税）</t>
  </si>
  <si>
    <t>冲孔2</t>
  </si>
  <si>
    <t>合计</t>
  </si>
  <si>
    <t>每件模摊费（分摊10万件/种）</t>
  </si>
  <si>
    <t>轻卡钣金件-模具费汇总</t>
    <phoneticPr fontId="6" type="noConversion"/>
  </si>
  <si>
    <t>SLT0010607</t>
    <phoneticPr fontId="6" type="noConversion"/>
  </si>
  <si>
    <t>前排靠背复位卷簧限位支架</t>
    <phoneticPr fontId="6" type="noConversion"/>
  </si>
  <si>
    <t>泊头捷润</t>
    <phoneticPr fontId="6" type="noConversion"/>
  </si>
  <si>
    <t>沧州智凯</t>
    <phoneticPr fontId="6" type="noConversion"/>
  </si>
  <si>
    <t>南皮利达</t>
    <phoneticPr fontId="6" type="noConversion"/>
  </si>
  <si>
    <t>落料</t>
    <phoneticPr fontId="6" type="noConversion"/>
  </si>
  <si>
    <t>成型1</t>
    <phoneticPr fontId="6" type="noConversion"/>
  </si>
  <si>
    <t>成型2</t>
  </si>
  <si>
    <t>成型2</t>
    <phoneticPr fontId="6" type="noConversion"/>
  </si>
  <si>
    <t>冲孔</t>
    <phoneticPr fontId="6" type="noConversion"/>
  </si>
  <si>
    <t>检具</t>
    <phoneticPr fontId="6" type="noConversion"/>
  </si>
  <si>
    <t>SLT0010599</t>
    <phoneticPr fontId="6" type="noConversion"/>
  </si>
  <si>
    <t>副驾靠背左侧装车钣金焊接总成</t>
    <phoneticPr fontId="6" type="noConversion"/>
  </si>
  <si>
    <t>成型3</t>
  </si>
  <si>
    <t>落料1</t>
    <phoneticPr fontId="6" type="noConversion"/>
  </si>
  <si>
    <t>落料2</t>
  </si>
  <si>
    <t>落料2</t>
    <phoneticPr fontId="6" type="noConversion"/>
  </si>
  <si>
    <t>焊胎</t>
    <phoneticPr fontId="6" type="noConversion"/>
  </si>
  <si>
    <t>SLT0010230</t>
    <phoneticPr fontId="6" type="noConversion"/>
  </si>
  <si>
    <t>驾驶员座垫右侧安装板总成</t>
    <phoneticPr fontId="6" type="noConversion"/>
  </si>
  <si>
    <t>成型</t>
    <phoneticPr fontId="6" type="noConversion"/>
  </si>
  <si>
    <t>折弯</t>
    <phoneticPr fontId="6" type="noConversion"/>
  </si>
  <si>
    <t>SLT0010543</t>
    <phoneticPr fontId="6" type="noConversion"/>
  </si>
  <si>
    <t>滑轨左连接板1</t>
    <phoneticPr fontId="6" type="noConversion"/>
  </si>
  <si>
    <t>落料冲孔</t>
    <phoneticPr fontId="6" type="noConversion"/>
  </si>
  <si>
    <t>SLT0010641</t>
    <phoneticPr fontId="6" type="noConversion"/>
  </si>
  <si>
    <t>滑轨左连接板2</t>
    <phoneticPr fontId="6" type="noConversion"/>
  </si>
  <si>
    <t>SLT0010544</t>
    <phoneticPr fontId="6" type="noConversion"/>
  </si>
  <si>
    <t>滑轨右连接板1</t>
    <phoneticPr fontId="6" type="noConversion"/>
  </si>
  <si>
    <t>SLT0010642</t>
    <phoneticPr fontId="6" type="noConversion"/>
  </si>
  <si>
    <t>滑轨右连接板2</t>
    <phoneticPr fontId="6" type="noConversion"/>
  </si>
  <si>
    <t>整形</t>
    <phoneticPr fontId="6" type="noConversion"/>
  </si>
  <si>
    <t>SLT0010541</t>
    <phoneticPr fontId="6" type="noConversion"/>
  </si>
  <si>
    <t>阻尼器支架</t>
    <phoneticPr fontId="6" type="noConversion"/>
  </si>
  <si>
    <t>SLT0010546</t>
    <phoneticPr fontId="6" type="noConversion"/>
  </si>
  <si>
    <t>直线阀下支架</t>
    <phoneticPr fontId="6" type="noConversion"/>
  </si>
  <si>
    <t>SLT0010552</t>
    <phoneticPr fontId="6" type="noConversion"/>
  </si>
  <si>
    <t>左调角器焊接组件</t>
    <phoneticPr fontId="6" type="noConversion"/>
  </si>
  <si>
    <t>SLT0010558</t>
    <phoneticPr fontId="6" type="noConversion"/>
  </si>
  <si>
    <t>右调角器焊接组件</t>
    <phoneticPr fontId="6" type="noConversion"/>
  </si>
  <si>
    <t>预成型</t>
    <phoneticPr fontId="6" type="noConversion"/>
  </si>
  <si>
    <t>SLT0010549</t>
    <phoneticPr fontId="6" type="noConversion"/>
  </si>
  <si>
    <t>外绞架加强板</t>
    <phoneticPr fontId="6" type="noConversion"/>
  </si>
  <si>
    <t>SLT0010559</t>
    <phoneticPr fontId="6" type="noConversion"/>
  </si>
  <si>
    <t>外绞架加强片</t>
    <phoneticPr fontId="6" type="noConversion"/>
  </si>
  <si>
    <t>SLT0010565</t>
    <phoneticPr fontId="6" type="noConversion"/>
  </si>
  <si>
    <t>内绞架加强片</t>
    <phoneticPr fontId="6" type="noConversion"/>
  </si>
  <si>
    <t>SLT0010679</t>
    <phoneticPr fontId="6" type="noConversion"/>
  </si>
  <si>
    <t>左侧护板固定钣金</t>
    <phoneticPr fontId="6" type="noConversion"/>
  </si>
  <si>
    <t>SLT0010222</t>
    <phoneticPr fontId="6" type="noConversion"/>
  </si>
  <si>
    <t>驾驶员左侧调角器下连接板焊接总成</t>
    <phoneticPr fontId="6" type="noConversion"/>
  </si>
  <si>
    <t>落料3</t>
  </si>
  <si>
    <t>冲孔1</t>
    <phoneticPr fontId="6" type="noConversion"/>
  </si>
  <si>
    <t>冲孔3</t>
  </si>
  <si>
    <t>SLT0010646</t>
    <phoneticPr fontId="6" type="noConversion"/>
  </si>
  <si>
    <t>扶手安装支架焊接总成</t>
    <phoneticPr fontId="6" type="noConversion"/>
  </si>
  <si>
    <t>SLT0010553</t>
    <phoneticPr fontId="6" type="noConversion"/>
  </si>
  <si>
    <t>上盖板加强件</t>
    <phoneticPr fontId="6" type="noConversion"/>
  </si>
  <si>
    <t>SLT0010561</t>
    <phoneticPr fontId="6" type="noConversion"/>
  </si>
  <si>
    <t>减震器下挂钩</t>
    <phoneticPr fontId="6" type="noConversion"/>
  </si>
  <si>
    <t>SLT0010560</t>
    <phoneticPr fontId="6" type="noConversion"/>
  </si>
  <si>
    <t>安全上挂钩</t>
    <phoneticPr fontId="6" type="noConversion"/>
  </si>
  <si>
    <t>切边</t>
    <phoneticPr fontId="6" type="noConversion"/>
  </si>
  <si>
    <t>折弯冲孔</t>
    <phoneticPr fontId="6" type="noConversion"/>
  </si>
  <si>
    <t>焊具</t>
    <phoneticPr fontId="6" type="noConversion"/>
  </si>
  <si>
    <t>落料</t>
  </si>
  <si>
    <t>成型</t>
  </si>
  <si>
    <t>翻边</t>
  </si>
  <si>
    <t>冲孔</t>
  </si>
  <si>
    <t>剪板</t>
  </si>
  <si>
    <t>铆接</t>
  </si>
  <si>
    <t>SLT0010564</t>
    <phoneticPr fontId="6" type="noConversion"/>
  </si>
  <si>
    <t>滚轮上滑槽</t>
    <phoneticPr fontId="6" type="noConversion"/>
  </si>
  <si>
    <t>SLT0010686</t>
    <phoneticPr fontId="6" type="noConversion"/>
  </si>
  <si>
    <t>9月16日轻卡减震新增</t>
    <phoneticPr fontId="6" type="noConversion"/>
  </si>
  <si>
    <t>SLT0010540</t>
    <phoneticPr fontId="6" type="noConversion"/>
  </si>
  <si>
    <t>滚轮下滑槽</t>
    <phoneticPr fontId="6" type="noConversion"/>
  </si>
  <si>
    <t>整形</t>
  </si>
  <si>
    <t>驾驶员坐垫右侧安装板总成</t>
    <phoneticPr fontId="6" type="noConversion"/>
  </si>
  <si>
    <t>改为总成供货，需要利达重新报价</t>
    <phoneticPr fontId="6" type="noConversion"/>
  </si>
  <si>
    <t>SLT0010557</t>
    <phoneticPr fontId="6" type="noConversion"/>
  </si>
  <si>
    <t>SLT0010556</t>
    <phoneticPr fontId="6" type="noConversion"/>
  </si>
  <si>
    <t>内绞架支撑板组件</t>
    <phoneticPr fontId="6" type="noConversion"/>
  </si>
  <si>
    <t>外绞架支撑板组件</t>
    <phoneticPr fontId="6" type="noConversion"/>
  </si>
  <si>
    <t>文安恒德</t>
    <phoneticPr fontId="6" type="noConversion"/>
  </si>
  <si>
    <t>下料</t>
    <phoneticPr fontId="6" type="noConversion"/>
  </si>
  <si>
    <t>压型</t>
    <phoneticPr fontId="6" type="noConversion"/>
  </si>
  <si>
    <t>航天宏达</t>
    <phoneticPr fontId="6" type="noConversion"/>
  </si>
  <si>
    <t>op10下料</t>
  </si>
  <si>
    <t>op20成型</t>
  </si>
  <si>
    <t>op30冲孔</t>
  </si>
  <si>
    <t>op40冲孔</t>
  </si>
  <si>
    <t>op20压型</t>
  </si>
  <si>
    <t>op30成型</t>
  </si>
  <si>
    <t>op50冲孔</t>
  </si>
  <si>
    <t>模具未税目标价</t>
    <phoneticPr fontId="6" type="noConversion"/>
  </si>
  <si>
    <t>侧冲孔01</t>
    <phoneticPr fontId="6" type="noConversion"/>
  </si>
  <si>
    <t>焊台</t>
    <phoneticPr fontId="6" type="noConversion"/>
  </si>
  <si>
    <t>成型01</t>
    <phoneticPr fontId="6" type="noConversion"/>
  </si>
  <si>
    <t>成型02</t>
  </si>
  <si>
    <t>正冲+侧冲孔</t>
    <phoneticPr fontId="6" type="noConversion"/>
  </si>
  <si>
    <t>侧小孔</t>
    <phoneticPr fontId="6" type="noConversion"/>
  </si>
  <si>
    <t>折弯</t>
    <phoneticPr fontId="6" type="noConversion"/>
  </si>
  <si>
    <t>切边</t>
    <phoneticPr fontId="6" type="noConversion"/>
  </si>
  <si>
    <t>翻边</t>
    <phoneticPr fontId="6" type="noConversion"/>
  </si>
  <si>
    <t>成型</t>
    <phoneticPr fontId="6" type="noConversion"/>
  </si>
  <si>
    <t>冲孔</t>
    <phoneticPr fontId="6" type="noConversion"/>
  </si>
  <si>
    <t>冲侧孔</t>
    <phoneticPr fontId="6" type="noConversion"/>
  </si>
  <si>
    <t>总计</t>
    <phoneticPr fontId="6" type="noConversion"/>
  </si>
  <si>
    <t>荣昌预估</t>
    <phoneticPr fontId="6" type="noConversion"/>
  </si>
  <si>
    <t>备注：蓝色区域报价为我公司预估价格，价格为产品由模具公司开发商品模报价，模具汇总表中部分厂家所报模具价格所开发模具不属于商品模，只是满足能生产出基本产品需要，在模具外观、弹性脱料、耐用性等方面无法正常模具需要</t>
    <phoneticPr fontId="6" type="noConversion"/>
  </si>
  <si>
    <t>SLT0010539</t>
    <phoneticPr fontId="6" type="noConversion"/>
  </si>
  <si>
    <t>减震器上盖板</t>
    <phoneticPr fontId="6" type="noConversion"/>
  </si>
  <si>
    <t>侧冲孔</t>
  </si>
  <si>
    <t>翻孔</t>
  </si>
  <si>
    <t>每件模摊费（预付30%，剩余70%分摊10万件/种）</t>
    <phoneticPr fontId="6" type="noConversion"/>
  </si>
  <si>
    <t>SLT0010545</t>
    <phoneticPr fontId="6" type="noConversion"/>
  </si>
  <si>
    <t>减震器下底板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</si>
</sst>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#,##0.00_);[Red]\(#,##0.00\)"/>
    <numFmt numFmtId="182" formatCode="0.000_ "/>
  </numFmts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楷体_GB2312"/>
      <charset val="134"/>
    </font>
    <font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</cellStyleXfs>
  <cellXfs count="113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81" fontId="11" fillId="0" borderId="1" xfId="2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shrinkToFit="1"/>
    </xf>
    <xf numFmtId="181" fontId="11" fillId="4" borderId="1" xfId="2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81" fontId="11" fillId="0" borderId="1" xfId="2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shrinkToFit="1"/>
    </xf>
    <xf numFmtId="0" fontId="0" fillId="5" borderId="1" xfId="0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0" fillId="6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81" fontId="11" fillId="0" borderId="1" xfId="2" applyNumberFormat="1" applyFont="1" applyBorder="1" applyAlignment="1">
      <alignment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81" fontId="11" fillId="0" borderId="2" xfId="2" applyNumberFormat="1" applyFont="1" applyBorder="1" applyAlignment="1">
      <alignment horizontal="center" vertical="center" wrapText="1"/>
    </xf>
    <xf numFmtId="181" fontId="11" fillId="0" borderId="6" xfId="2" applyNumberFormat="1" applyFont="1" applyBorder="1" applyAlignment="1">
      <alignment horizontal="center" vertical="center" wrapText="1"/>
    </xf>
    <xf numFmtId="181" fontId="11" fillId="0" borderId="5" xfId="2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82" fontId="4" fillId="2" borderId="4" xfId="0" applyNumberFormat="1" applyFont="1" applyFill="1" applyBorder="1" applyAlignment="1">
      <alignment horizontal="center" vertical="center"/>
    </xf>
    <xf numFmtId="182" fontId="4" fillId="2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1" fontId="11" fillId="0" borderId="2" xfId="2" applyNumberFormat="1" applyFont="1" applyFill="1" applyBorder="1" applyAlignment="1">
      <alignment horizontal="center" vertical="center" wrapText="1"/>
    </xf>
    <xf numFmtId="181" fontId="11" fillId="0" borderId="6" xfId="2" applyNumberFormat="1" applyFont="1" applyFill="1" applyBorder="1" applyAlignment="1">
      <alignment horizontal="center" vertical="center" wrapText="1"/>
    </xf>
    <xf numFmtId="181" fontId="11" fillId="0" borderId="5" xfId="2" applyNumberFormat="1" applyFont="1" applyFill="1" applyBorder="1" applyAlignment="1">
      <alignment horizontal="center" vertical="center" wrapText="1"/>
    </xf>
    <xf numFmtId="181" fontId="11" fillId="5" borderId="1" xfId="2" applyNumberFormat="1" applyFont="1" applyFill="1" applyBorder="1" applyAlignment="1">
      <alignment horizontal="left" vertical="center" wrapText="1"/>
    </xf>
    <xf numFmtId="181" fontId="11" fillId="5" borderId="1" xfId="2" applyNumberFormat="1" applyFont="1" applyFill="1" applyBorder="1" applyAlignment="1">
      <alignment vertical="center" wrapText="1"/>
    </xf>
    <xf numFmtId="178" fontId="11" fillId="5" borderId="1" xfId="2" applyNumberFormat="1" applyFont="1" applyFill="1" applyBorder="1" applyAlignment="1">
      <alignment vertical="center" wrapText="1"/>
    </xf>
    <xf numFmtId="177" fontId="4" fillId="5" borderId="1" xfId="0" applyNumberFormat="1" applyFont="1" applyFill="1" applyBorder="1" applyAlignment="1">
      <alignment horizontal="center" vertical="center"/>
    </xf>
    <xf numFmtId="178" fontId="4" fillId="7" borderId="1" xfId="0" applyNumberFormat="1" applyFont="1" applyFill="1" applyBorder="1" applyAlignment="1">
      <alignment horizontal="center" vertical="center"/>
    </xf>
    <xf numFmtId="178" fontId="0" fillId="5" borderId="0" xfId="0" applyNumberFormat="1" applyFill="1">
      <alignment vertical="center"/>
    </xf>
  </cellXfs>
  <cellStyles count="9">
    <cellStyle name="BOM_Level_Below3" xfId="1" xr:uid="{00000000-0005-0000-0000-000000000000}"/>
    <cellStyle name="百分比 2" xfId="6" xr:uid="{00000000-0005-0000-0000-000001000000}"/>
    <cellStyle name="常规" xfId="0" builtinId="0"/>
    <cellStyle name="常规 2" xfId="4" xr:uid="{00000000-0005-0000-0000-000003000000}"/>
    <cellStyle name="常规 2 10" xfId="7" xr:uid="{00000000-0005-0000-0000-000004000000}"/>
    <cellStyle name="常规 3" xfId="5" xr:uid="{00000000-0005-0000-0000-000005000000}"/>
    <cellStyle name="常规 6" xfId="2" xr:uid="{00000000-0005-0000-0000-000006000000}"/>
    <cellStyle name="样式 1" xfId="3" xr:uid="{00000000-0005-0000-0000-000008000000}"/>
    <cellStyle name="样式 1 5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137161</xdr:colOff>
      <xdr:row>5</xdr:row>
      <xdr:rowOff>7620</xdr:rowOff>
    </xdr:from>
    <xdr:to>
      <xdr:col>2</xdr:col>
      <xdr:colOff>662940</xdr:colOff>
      <xdr:row>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6F03CE-2D6F-4A52-AED2-839436F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061" y="1131570"/>
          <a:ext cx="525779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150495</xdr:colOff>
      <xdr:row>12</xdr:row>
      <xdr:rowOff>166815</xdr:rowOff>
    </xdr:from>
    <xdr:to>
      <xdr:col>2</xdr:col>
      <xdr:colOff>711180</xdr:colOff>
      <xdr:row>16</xdr:row>
      <xdr:rowOff>38101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9EDCD4-5F0F-44B6-BCC2-427237D5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7395" y="2738565"/>
          <a:ext cx="560685" cy="5570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91441</xdr:colOff>
      <xdr:row>24</xdr:row>
      <xdr:rowOff>168875</xdr:rowOff>
    </xdr:from>
    <xdr:to>
      <xdr:col>2</xdr:col>
      <xdr:colOff>634249</xdr:colOff>
      <xdr:row>28</xdr:row>
      <xdr:rowOff>114300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A7F9D8-AD71-4CA6-B56C-1A6C03D3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341" y="5017100"/>
          <a:ext cx="542808" cy="63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45719</xdr:colOff>
      <xdr:row>34</xdr:row>
      <xdr:rowOff>22859</xdr:rowOff>
    </xdr:from>
    <xdr:to>
      <xdr:col>2</xdr:col>
      <xdr:colOff>495300</xdr:colOff>
      <xdr:row>36</xdr:row>
      <xdr:rowOff>129228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4B24872-56BE-47C3-B9EB-FB8F1747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2619" y="6804659"/>
          <a:ext cx="449581" cy="4492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89535</xdr:colOff>
      <xdr:row>41</xdr:row>
      <xdr:rowOff>72247</xdr:rowOff>
    </xdr:from>
    <xdr:to>
      <xdr:col>2</xdr:col>
      <xdr:colOff>581025</xdr:colOff>
      <xdr:row>44</xdr:row>
      <xdr:rowOff>63297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73C89A-AD63-4922-BD1B-4E37998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6435" y="8292322"/>
          <a:ext cx="491490" cy="50540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49</xdr:row>
      <xdr:rowOff>114299</xdr:rowOff>
    </xdr:from>
    <xdr:to>
      <xdr:col>2</xdr:col>
      <xdr:colOff>555528</xdr:colOff>
      <xdr:row>51</xdr:row>
      <xdr:rowOff>114300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396A94-AC4A-48EB-9A3D-6F030D8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5479" y="9944099"/>
          <a:ext cx="486949" cy="342901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57</xdr:row>
      <xdr:rowOff>53340</xdr:rowOff>
    </xdr:from>
    <xdr:to>
      <xdr:col>2</xdr:col>
      <xdr:colOff>759045</xdr:colOff>
      <xdr:row>60</xdr:row>
      <xdr:rowOff>85726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C0CCB2-823B-4169-925D-D80F46D1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5480" y="11492865"/>
          <a:ext cx="690465" cy="546736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65</xdr:row>
      <xdr:rowOff>83820</xdr:rowOff>
    </xdr:from>
    <xdr:to>
      <xdr:col>2</xdr:col>
      <xdr:colOff>592892</xdr:colOff>
      <xdr:row>67</xdr:row>
      <xdr:rowOff>144780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278B18E-B396-4D24-8E61-47755B2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700" y="12534900"/>
          <a:ext cx="478592" cy="42672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73</xdr:row>
      <xdr:rowOff>152400</xdr:rowOff>
    </xdr:from>
    <xdr:to>
      <xdr:col>2</xdr:col>
      <xdr:colOff>684734</xdr:colOff>
      <xdr:row>76</xdr:row>
      <xdr:rowOff>121920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71B2F7B-1B80-452F-A312-E95DB260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3559" y="14272260"/>
          <a:ext cx="547575" cy="51816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81</xdr:row>
      <xdr:rowOff>45720</xdr:rowOff>
    </xdr:from>
    <xdr:to>
      <xdr:col>2</xdr:col>
      <xdr:colOff>655074</xdr:colOff>
      <xdr:row>83</xdr:row>
      <xdr:rowOff>106680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0F9A69D-E9CE-4353-A877-7D8530B1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50720" y="16314420"/>
          <a:ext cx="571254" cy="403860"/>
        </a:xfrm>
        <a:prstGeom prst="rect">
          <a:avLst/>
        </a:prstGeom>
      </xdr:spPr>
    </xdr:pic>
    <xdr:clientData/>
  </xdr:twoCellAnchor>
  <xdr:twoCellAnchor>
    <xdr:from>
      <xdr:col>2</xdr:col>
      <xdr:colOff>91439</xdr:colOff>
      <xdr:row>88</xdr:row>
      <xdr:rowOff>83820</xdr:rowOff>
    </xdr:from>
    <xdr:to>
      <xdr:col>2</xdr:col>
      <xdr:colOff>602662</xdr:colOff>
      <xdr:row>90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3FA8E2C-BCDC-437D-99E6-B8AA0249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58339" y="17790795"/>
          <a:ext cx="511223" cy="411480"/>
        </a:xfrm>
        <a:prstGeom prst="rect">
          <a:avLst/>
        </a:prstGeom>
      </xdr:spPr>
    </xdr:pic>
    <xdr:clientData/>
  </xdr:twoCellAnchor>
  <xdr:twoCellAnchor>
    <xdr:from>
      <xdr:col>2</xdr:col>
      <xdr:colOff>53339</xdr:colOff>
      <xdr:row>97</xdr:row>
      <xdr:rowOff>60960</xdr:rowOff>
    </xdr:from>
    <xdr:to>
      <xdr:col>2</xdr:col>
      <xdr:colOff>624840</xdr:colOff>
      <xdr:row>98</xdr:row>
      <xdr:rowOff>152400</xdr:rowOff>
    </xdr:to>
    <xdr:pic>
      <xdr:nvPicPr>
        <xdr:cNvPr id="27" name="图片 26" descr="1629962997(1)">
          <a:extLst>
            <a:ext uri="{FF2B5EF4-FFF2-40B4-BE49-F238E27FC236}">
              <a16:creationId xmlns:a16="http://schemas.microsoft.com/office/drawing/2014/main" id="{D3FF45BC-6F27-46AC-A206-CFD9A5C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9739" y="19187160"/>
          <a:ext cx="571501" cy="27432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104</xdr:row>
      <xdr:rowOff>114300</xdr:rowOff>
    </xdr:from>
    <xdr:to>
      <xdr:col>2</xdr:col>
      <xdr:colOff>460380</xdr:colOff>
      <xdr:row>106</xdr:row>
      <xdr:rowOff>144780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37ADE79-F347-4325-8BC0-258469A7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6420" y="20726400"/>
          <a:ext cx="300360" cy="396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111</xdr:row>
      <xdr:rowOff>114300</xdr:rowOff>
    </xdr:from>
    <xdr:to>
      <xdr:col>2</xdr:col>
      <xdr:colOff>641923</xdr:colOff>
      <xdr:row>115</xdr:row>
      <xdr:rowOff>129540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7E664D4-699A-4E8E-8441-3A0A631F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" y="22212300"/>
          <a:ext cx="451423" cy="7467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118</xdr:row>
      <xdr:rowOff>136139</xdr:rowOff>
    </xdr:from>
    <xdr:to>
      <xdr:col>2</xdr:col>
      <xdr:colOff>683560</xdr:colOff>
      <xdr:row>121</xdr:row>
      <xdr:rowOff>15240</xdr:rowOff>
    </xdr:to>
    <xdr:pic>
      <xdr:nvPicPr>
        <xdr:cNvPr id="33" name="图片 1">
          <a:extLst>
            <a:ext uri="{FF2B5EF4-FFF2-40B4-BE49-F238E27FC236}">
              <a16:creationId xmlns:a16="http://schemas.microsoft.com/office/drawing/2014/main" id="{38B5256C-8B4F-420A-A7E9-F9350381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V="1">
          <a:off x="2039022" y="23646080"/>
          <a:ext cx="515920" cy="383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167640</xdr:colOff>
      <xdr:row>128</xdr:row>
      <xdr:rowOff>15240</xdr:rowOff>
    </xdr:from>
    <xdr:to>
      <xdr:col>2</xdr:col>
      <xdr:colOff>667946</xdr:colOff>
      <xdr:row>130</xdr:row>
      <xdr:rowOff>160020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257AD8-F17A-438B-BE3D-0C25B24D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39022" y="25452593"/>
          <a:ext cx="500306" cy="480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143</xdr:row>
      <xdr:rowOff>121920</xdr:rowOff>
    </xdr:from>
    <xdr:to>
      <xdr:col>2</xdr:col>
      <xdr:colOff>607634</xdr:colOff>
      <xdr:row>146</xdr:row>
      <xdr:rowOff>83820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1A9A45B-6488-454E-86B2-509AB44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7360" y="28140660"/>
          <a:ext cx="546674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154</xdr:row>
      <xdr:rowOff>152400</xdr:rowOff>
    </xdr:from>
    <xdr:to>
      <xdr:col>2</xdr:col>
      <xdr:colOff>536702</xdr:colOff>
      <xdr:row>156</xdr:row>
      <xdr:rowOff>137160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1D58052-78CA-4D11-B10B-A20EF77E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8320" y="30388560"/>
          <a:ext cx="414782" cy="3505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30480</xdr:rowOff>
    </xdr:from>
    <xdr:to>
      <xdr:col>2</xdr:col>
      <xdr:colOff>657444</xdr:colOff>
      <xdr:row>169</xdr:row>
      <xdr:rowOff>7172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619C3A8-A416-4419-9EEB-34ECCA6C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93302" y="32594774"/>
          <a:ext cx="535524" cy="480957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176</xdr:row>
      <xdr:rowOff>83820</xdr:rowOff>
    </xdr:from>
    <xdr:to>
      <xdr:col>2</xdr:col>
      <xdr:colOff>553666</xdr:colOff>
      <xdr:row>179</xdr:row>
      <xdr:rowOff>83820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125BB8E-DB76-4766-A665-74C8F2BA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92362" y="34575526"/>
          <a:ext cx="332686" cy="504265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184</xdr:row>
      <xdr:rowOff>160020</xdr:rowOff>
    </xdr:from>
    <xdr:to>
      <xdr:col>2</xdr:col>
      <xdr:colOff>635438</xdr:colOff>
      <xdr:row>187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BD0628E-78F3-47F5-B58F-520A8E21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1180" y="38145720"/>
          <a:ext cx="490658" cy="4495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167353</xdr:rowOff>
    </xdr:from>
    <xdr:to>
      <xdr:col>2</xdr:col>
      <xdr:colOff>609600</xdr:colOff>
      <xdr:row>215</xdr:row>
      <xdr:rowOff>105933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9916-ACD7-4028-A55B-E83D3F76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1722350" y="43814483"/>
          <a:ext cx="67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106681</xdr:colOff>
      <xdr:row>221</xdr:row>
      <xdr:rowOff>152405</xdr:rowOff>
    </xdr:from>
    <xdr:to>
      <xdr:col>2</xdr:col>
      <xdr:colOff>605118</xdr:colOff>
      <xdr:row>225</xdr:row>
      <xdr:rowOff>113198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04278DE-ABE2-4E32-9E15-B4E38AEF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1910709" y="43508083"/>
          <a:ext cx="633145" cy="4984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192</xdr:row>
      <xdr:rowOff>0</xdr:rowOff>
    </xdr:from>
    <xdr:to>
      <xdr:col>2</xdr:col>
      <xdr:colOff>690033</xdr:colOff>
      <xdr:row>194</xdr:row>
      <xdr:rowOff>91440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94ECAB5-8076-4A65-9BFD-0B256931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65448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202</xdr:row>
      <xdr:rowOff>91440</xdr:rowOff>
    </xdr:from>
    <xdr:to>
      <xdr:col>2</xdr:col>
      <xdr:colOff>594360</xdr:colOff>
      <xdr:row>204</xdr:row>
      <xdr:rowOff>55880</xdr:rowOff>
    </xdr:to>
    <xdr:pic>
      <xdr:nvPicPr>
        <xdr:cNvPr id="32" name="图片 37">
          <a:extLst>
            <a:ext uri="{FF2B5EF4-FFF2-40B4-BE49-F238E27FC236}">
              <a16:creationId xmlns:a16="http://schemas.microsoft.com/office/drawing/2014/main" id="{1A002F79-B90E-4FA7-8F5E-9DB6FB6F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178046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231</xdr:row>
      <xdr:rowOff>108450</xdr:rowOff>
    </xdr:from>
    <xdr:to>
      <xdr:col>2</xdr:col>
      <xdr:colOff>655320</xdr:colOff>
      <xdr:row>234</xdr:row>
      <xdr:rowOff>77883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6B4C5F2-2875-463B-9D56-A56CFF42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684063" y="47908667"/>
          <a:ext cx="838113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240</xdr:row>
      <xdr:rowOff>172738</xdr:rowOff>
    </xdr:from>
    <xdr:to>
      <xdr:col>2</xdr:col>
      <xdr:colOff>647699</xdr:colOff>
      <xdr:row>244</xdr:row>
      <xdr:rowOff>1867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5FC6F141-2BAF-4E5E-978E-40E00185F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546458" y="49939360"/>
          <a:ext cx="945683" cy="60959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3"/>
  <sheetViews>
    <sheetView tabSelected="1" topLeftCell="A233" zoomScale="85" zoomScaleNormal="85" workbookViewId="0">
      <selection activeCell="V252" sqref="V252"/>
    </sheetView>
  </sheetViews>
  <sheetFormatPr defaultColWidth="9" defaultRowHeight="14.4"/>
  <cols>
    <col min="1" max="1" width="11.109375" style="1" customWidth="1"/>
    <col min="2" max="2" width="13.33203125" style="1" customWidth="1"/>
    <col min="3" max="4" width="11.109375" style="2" customWidth="1"/>
    <col min="5" max="5" width="11.6640625" customWidth="1"/>
    <col min="6" max="6" width="6.21875" style="3" customWidth="1"/>
    <col min="7" max="7" width="12.33203125" style="4" customWidth="1"/>
    <col min="8" max="8" width="9.44140625" customWidth="1"/>
    <col min="9" max="9" width="5.21875" customWidth="1"/>
    <col min="10" max="10" width="13.88671875" customWidth="1"/>
    <col min="11" max="11" width="7.88671875" style="3" customWidth="1"/>
    <col min="12" max="12" width="6.44140625" customWidth="1"/>
    <col min="13" max="13" width="14" style="3" customWidth="1"/>
    <col min="14" max="14" width="8.44140625" style="3" customWidth="1"/>
    <col min="15" max="15" width="6.44140625" customWidth="1"/>
    <col min="16" max="16" width="14" style="3" customWidth="1"/>
    <col min="17" max="17" width="7.88671875" style="3" customWidth="1"/>
    <col min="18" max="18" width="6.44140625" customWidth="1"/>
    <col min="19" max="19" width="14" style="3" customWidth="1"/>
    <col min="20" max="21" width="9" style="37"/>
    <col min="22" max="22" width="12" style="37" customWidth="1"/>
  </cols>
  <sheetData>
    <row r="1" spans="1:22" ht="20.399999999999999">
      <c r="A1" s="87" t="s">
        <v>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33"/>
      <c r="O1" s="33"/>
      <c r="P1" s="33"/>
      <c r="Q1" s="40"/>
      <c r="R1" s="40"/>
      <c r="S1" s="40"/>
    </row>
    <row r="2" spans="1:22">
      <c r="A2" s="89" t="s">
        <v>0</v>
      </c>
      <c r="B2" s="89" t="s">
        <v>1</v>
      </c>
      <c r="C2" s="90" t="s">
        <v>2</v>
      </c>
      <c r="D2" s="94" t="s">
        <v>105</v>
      </c>
      <c r="E2" s="88" t="s">
        <v>12</v>
      </c>
      <c r="F2" s="88"/>
      <c r="G2" s="88"/>
      <c r="H2" s="88" t="s">
        <v>13</v>
      </c>
      <c r="I2" s="88"/>
      <c r="J2" s="88"/>
      <c r="K2" s="88" t="s">
        <v>14</v>
      </c>
      <c r="L2" s="88"/>
      <c r="M2" s="88"/>
      <c r="N2" s="88" t="s">
        <v>94</v>
      </c>
      <c r="O2" s="88"/>
      <c r="P2" s="88"/>
      <c r="Q2" s="88" t="s">
        <v>97</v>
      </c>
      <c r="R2" s="88"/>
      <c r="S2" s="88"/>
      <c r="T2" s="76" t="s">
        <v>119</v>
      </c>
      <c r="U2" s="77"/>
      <c r="V2" s="77"/>
    </row>
    <row r="3" spans="1:22" ht="27.75" customHeight="1">
      <c r="A3" s="89"/>
      <c r="B3" s="89"/>
      <c r="C3" s="90"/>
      <c r="D3" s="95"/>
      <c r="E3" s="5" t="s">
        <v>3</v>
      </c>
      <c r="F3" s="5" t="s">
        <v>4</v>
      </c>
      <c r="G3" s="6" t="s">
        <v>5</v>
      </c>
      <c r="H3" s="5" t="s">
        <v>3</v>
      </c>
      <c r="I3" s="5" t="s">
        <v>4</v>
      </c>
      <c r="J3" s="6" t="s">
        <v>5</v>
      </c>
      <c r="K3" s="5" t="s">
        <v>3</v>
      </c>
      <c r="L3" s="5" t="s">
        <v>4</v>
      </c>
      <c r="M3" s="6" t="s">
        <v>5</v>
      </c>
      <c r="N3" s="34" t="s">
        <v>3</v>
      </c>
      <c r="O3" s="34" t="s">
        <v>4</v>
      </c>
      <c r="P3" s="6" t="s">
        <v>5</v>
      </c>
      <c r="Q3" s="41" t="s">
        <v>3</v>
      </c>
      <c r="R3" s="41" t="s">
        <v>4</v>
      </c>
      <c r="S3" s="6" t="s">
        <v>5</v>
      </c>
      <c r="T3" s="44" t="s">
        <v>3</v>
      </c>
      <c r="U3" s="44" t="s">
        <v>4</v>
      </c>
      <c r="V3" s="45" t="s">
        <v>5</v>
      </c>
    </row>
    <row r="4" spans="1:22">
      <c r="A4" s="86" t="s">
        <v>10</v>
      </c>
      <c r="B4" s="67" t="s">
        <v>11</v>
      </c>
      <c r="C4" s="70"/>
      <c r="D4" s="39"/>
      <c r="E4" s="13" t="s">
        <v>15</v>
      </c>
      <c r="F4" s="7">
        <v>1</v>
      </c>
      <c r="G4" s="91">
        <f>6500/1.13</f>
        <v>5752.2123893805319</v>
      </c>
      <c r="H4" s="13" t="s">
        <v>15</v>
      </c>
      <c r="I4" s="7">
        <v>1</v>
      </c>
      <c r="J4" s="91">
        <f>3500/1.13</f>
        <v>3097.3451327433631</v>
      </c>
      <c r="K4" s="17"/>
      <c r="L4" s="7"/>
      <c r="M4" s="8"/>
      <c r="N4" s="17"/>
      <c r="O4" s="7"/>
      <c r="P4" s="8"/>
      <c r="Q4" s="17"/>
      <c r="R4" s="7"/>
      <c r="S4" s="8"/>
      <c r="T4" s="46" t="s">
        <v>15</v>
      </c>
      <c r="U4" s="47">
        <v>1</v>
      </c>
      <c r="V4" s="47">
        <v>4500</v>
      </c>
    </row>
    <row r="5" spans="1:22">
      <c r="A5" s="66"/>
      <c r="B5" s="83"/>
      <c r="C5" s="70"/>
      <c r="D5" s="39"/>
      <c r="E5" s="13" t="s">
        <v>16</v>
      </c>
      <c r="F5" s="7">
        <v>1</v>
      </c>
      <c r="G5" s="92"/>
      <c r="H5" s="13" t="s">
        <v>31</v>
      </c>
      <c r="I5" s="7">
        <v>1</v>
      </c>
      <c r="J5" s="92"/>
      <c r="K5" s="17"/>
      <c r="L5" s="7"/>
      <c r="M5" s="8"/>
      <c r="N5" s="17"/>
      <c r="O5" s="7"/>
      <c r="P5" s="8"/>
      <c r="Q5" s="17"/>
      <c r="R5" s="7"/>
      <c r="S5" s="8"/>
      <c r="T5" s="46" t="s">
        <v>31</v>
      </c>
      <c r="U5" s="47">
        <v>1</v>
      </c>
      <c r="V5" s="47">
        <v>5500</v>
      </c>
    </row>
    <row r="6" spans="1:22">
      <c r="A6" s="66"/>
      <c r="B6" s="83"/>
      <c r="C6" s="70"/>
      <c r="D6" s="39"/>
      <c r="E6" s="13" t="s">
        <v>18</v>
      </c>
      <c r="F6" s="7">
        <v>1</v>
      </c>
      <c r="G6" s="92"/>
      <c r="H6" s="13" t="s">
        <v>41</v>
      </c>
      <c r="I6" s="7">
        <v>1</v>
      </c>
      <c r="J6" s="92"/>
      <c r="K6" s="17"/>
      <c r="L6" s="7"/>
      <c r="M6" s="8"/>
      <c r="N6" s="17"/>
      <c r="O6" s="7"/>
      <c r="P6" s="8"/>
      <c r="Q6" s="17"/>
      <c r="R6" s="7"/>
      <c r="S6" s="8"/>
      <c r="T6" s="46" t="s">
        <v>19</v>
      </c>
      <c r="U6" s="47">
        <v>1</v>
      </c>
      <c r="V6" s="47">
        <v>4500</v>
      </c>
    </row>
    <row r="7" spans="1:22">
      <c r="A7" s="66"/>
      <c r="B7" s="83"/>
      <c r="C7" s="70"/>
      <c r="D7" s="39"/>
      <c r="E7" s="13" t="s">
        <v>19</v>
      </c>
      <c r="F7" s="7">
        <v>1</v>
      </c>
      <c r="G7" s="92"/>
      <c r="H7" s="13" t="s">
        <v>72</v>
      </c>
      <c r="I7" s="7">
        <v>1</v>
      </c>
      <c r="J7" s="93"/>
      <c r="K7" s="17"/>
      <c r="L7" s="7"/>
      <c r="M7" s="8"/>
      <c r="N7" s="17"/>
      <c r="O7" s="7"/>
      <c r="P7" s="8"/>
      <c r="Q7" s="17"/>
      <c r="R7" s="7"/>
      <c r="S7" s="8"/>
      <c r="T7" s="47"/>
      <c r="U7" s="47"/>
      <c r="V7" s="47"/>
    </row>
    <row r="8" spans="1:22">
      <c r="A8" s="66"/>
      <c r="B8" s="83"/>
      <c r="C8" s="70"/>
      <c r="D8" s="39"/>
      <c r="E8" s="13" t="s">
        <v>20</v>
      </c>
      <c r="F8" s="7">
        <v>1</v>
      </c>
      <c r="G8" s="93"/>
      <c r="H8" s="13"/>
      <c r="I8" s="7"/>
      <c r="J8" s="8"/>
      <c r="K8" s="17"/>
      <c r="L8" s="7"/>
      <c r="M8" s="8"/>
      <c r="N8" s="17"/>
      <c r="O8" s="7"/>
      <c r="P8" s="8"/>
      <c r="Q8" s="17"/>
      <c r="R8" s="7"/>
      <c r="S8" s="8"/>
      <c r="T8" s="47"/>
      <c r="U8" s="47"/>
      <c r="V8" s="47"/>
    </row>
    <row r="9" spans="1:22" ht="23.25" customHeight="1">
      <c r="A9" s="66"/>
      <c r="B9" s="84"/>
      <c r="C9" s="70"/>
      <c r="D9" s="39"/>
      <c r="E9" s="15" t="s">
        <v>7</v>
      </c>
      <c r="F9" s="15">
        <f>SUM(F4:F8)</f>
        <v>5</v>
      </c>
      <c r="G9" s="16">
        <f>SUM(G4:G8)</f>
        <v>5752.2123893805319</v>
      </c>
      <c r="H9" s="15" t="s">
        <v>7</v>
      </c>
      <c r="I9" s="15">
        <f>SUM(I4:I8)</f>
        <v>4</v>
      </c>
      <c r="J9" s="16">
        <f>SUM(J4:J8)</f>
        <v>3097.3451327433631</v>
      </c>
      <c r="K9" s="15" t="s">
        <v>7</v>
      </c>
      <c r="L9" s="15">
        <f>SUM(L4:L8)</f>
        <v>0</v>
      </c>
      <c r="M9" s="16">
        <f>SUM(M4:M8)</f>
        <v>0</v>
      </c>
      <c r="N9" s="15" t="s">
        <v>7</v>
      </c>
      <c r="O9" s="15">
        <f>SUM(O4:O8)</f>
        <v>0</v>
      </c>
      <c r="P9" s="16">
        <f>SUM(P4:P8)</f>
        <v>0</v>
      </c>
      <c r="Q9" s="15" t="s">
        <v>7</v>
      </c>
      <c r="R9" s="15">
        <f>SUM(R4:R8)</f>
        <v>0</v>
      </c>
      <c r="S9" s="16">
        <f>SUM(S4:S8)</f>
        <v>0</v>
      </c>
      <c r="T9" s="48" t="s">
        <v>7</v>
      </c>
      <c r="U9" s="47"/>
      <c r="V9" s="61">
        <f>V4+V5+V6</f>
        <v>14500</v>
      </c>
    </row>
    <row r="10" spans="1:22" s="12" customFormat="1" ht="23.25" customHeight="1">
      <c r="A10" s="78" t="s">
        <v>8</v>
      </c>
      <c r="B10" s="78"/>
      <c r="C10" s="78"/>
      <c r="D10" s="42"/>
      <c r="E10" s="96">
        <f>G9/100000</f>
        <v>5.7522123893805316E-2</v>
      </c>
      <c r="F10" s="96"/>
      <c r="G10" s="97"/>
      <c r="H10" s="98">
        <f>J9/100000</f>
        <v>3.0973451327433631E-2</v>
      </c>
      <c r="I10" s="74"/>
      <c r="J10" s="75"/>
      <c r="K10" s="99">
        <f>M9/100000</f>
        <v>0</v>
      </c>
      <c r="L10" s="64"/>
      <c r="M10" s="65"/>
      <c r="N10" s="99">
        <f>P9/100000</f>
        <v>0</v>
      </c>
      <c r="O10" s="64"/>
      <c r="P10" s="65"/>
      <c r="Q10" s="99">
        <f>S9/100000</f>
        <v>0</v>
      </c>
      <c r="R10" s="64"/>
      <c r="S10" s="65"/>
      <c r="T10" s="47"/>
      <c r="U10" s="47"/>
      <c r="V10" s="47"/>
    </row>
    <row r="11" spans="1:22">
      <c r="A11" s="86" t="s">
        <v>21</v>
      </c>
      <c r="B11" s="67" t="s">
        <v>22</v>
      </c>
      <c r="C11" s="70"/>
      <c r="D11" s="39"/>
      <c r="E11" s="13" t="s">
        <v>24</v>
      </c>
      <c r="F11" s="7">
        <v>1</v>
      </c>
      <c r="G11" s="71">
        <f>28000/1.13</f>
        <v>24778.761061946905</v>
      </c>
      <c r="H11" s="13" t="s">
        <v>15</v>
      </c>
      <c r="I11" s="7">
        <v>1</v>
      </c>
      <c r="J11" s="71">
        <f>8000/1.13</f>
        <v>7079.6460176991159</v>
      </c>
      <c r="K11" s="17" t="s">
        <v>75</v>
      </c>
      <c r="L11" s="7">
        <v>1</v>
      </c>
      <c r="M11" s="71">
        <v>111000</v>
      </c>
      <c r="N11" s="20" t="s">
        <v>98</v>
      </c>
      <c r="O11" s="7">
        <v>1</v>
      </c>
      <c r="P11" s="71">
        <f>25000+6000</f>
        <v>31000</v>
      </c>
      <c r="Q11" s="17"/>
      <c r="R11" s="7"/>
      <c r="S11" s="71">
        <f>33900/1.13</f>
        <v>30000.000000000004</v>
      </c>
      <c r="T11" s="49" t="s">
        <v>75</v>
      </c>
      <c r="U11" s="47">
        <v>1</v>
      </c>
      <c r="V11" s="47">
        <v>12500</v>
      </c>
    </row>
    <row r="12" spans="1:22">
      <c r="A12" s="66"/>
      <c r="B12" s="83"/>
      <c r="C12" s="70"/>
      <c r="D12" s="39"/>
      <c r="E12" s="13" t="s">
        <v>26</v>
      </c>
      <c r="F12" s="7">
        <v>1</v>
      </c>
      <c r="G12" s="72"/>
      <c r="H12" s="13" t="s">
        <v>31</v>
      </c>
      <c r="I12" s="7">
        <v>1</v>
      </c>
      <c r="J12" s="72"/>
      <c r="K12" s="17" t="s">
        <v>76</v>
      </c>
      <c r="L12" s="7">
        <v>1</v>
      </c>
      <c r="M12" s="72"/>
      <c r="N12" s="20" t="s">
        <v>102</v>
      </c>
      <c r="O12" s="7">
        <v>1</v>
      </c>
      <c r="P12" s="72"/>
      <c r="Q12" s="17"/>
      <c r="R12" s="7"/>
      <c r="S12" s="72"/>
      <c r="T12" s="49" t="s">
        <v>76</v>
      </c>
      <c r="U12" s="47">
        <v>1</v>
      </c>
      <c r="V12" s="47">
        <v>15500</v>
      </c>
    </row>
    <row r="13" spans="1:22">
      <c r="A13" s="66"/>
      <c r="B13" s="83"/>
      <c r="C13" s="70"/>
      <c r="D13" s="39"/>
      <c r="E13" s="13" t="s">
        <v>16</v>
      </c>
      <c r="F13" s="7">
        <v>1</v>
      </c>
      <c r="G13" s="72"/>
      <c r="H13" s="13" t="s">
        <v>73</v>
      </c>
      <c r="I13" s="7">
        <v>1</v>
      </c>
      <c r="J13" s="72"/>
      <c r="K13" s="17" t="s">
        <v>77</v>
      </c>
      <c r="L13" s="7">
        <v>1</v>
      </c>
      <c r="M13" s="72"/>
      <c r="N13" s="20" t="s">
        <v>103</v>
      </c>
      <c r="O13" s="7">
        <v>1</v>
      </c>
      <c r="P13" s="72"/>
      <c r="Q13" s="17"/>
      <c r="R13" s="7"/>
      <c r="S13" s="72"/>
      <c r="T13" s="49" t="s">
        <v>78</v>
      </c>
      <c r="U13" s="47">
        <v>1</v>
      </c>
      <c r="V13" s="47">
        <v>12500</v>
      </c>
    </row>
    <row r="14" spans="1:22">
      <c r="A14" s="66"/>
      <c r="B14" s="83"/>
      <c r="C14" s="70"/>
      <c r="D14" s="39"/>
      <c r="E14" s="13" t="s">
        <v>17</v>
      </c>
      <c r="F14" s="7">
        <v>1</v>
      </c>
      <c r="G14" s="72"/>
      <c r="H14" s="13" t="s">
        <v>19</v>
      </c>
      <c r="I14" s="7">
        <v>1</v>
      </c>
      <c r="J14" s="72"/>
      <c r="K14" s="17" t="s">
        <v>78</v>
      </c>
      <c r="L14" s="7">
        <v>1</v>
      </c>
      <c r="M14" s="72"/>
      <c r="N14" s="20" t="s">
        <v>101</v>
      </c>
      <c r="O14" s="7">
        <v>1</v>
      </c>
      <c r="P14" s="72"/>
      <c r="Q14" s="17"/>
      <c r="R14" s="7"/>
      <c r="S14" s="72"/>
      <c r="T14" s="46" t="s">
        <v>31</v>
      </c>
      <c r="U14" s="47">
        <v>1</v>
      </c>
      <c r="V14" s="47">
        <v>8500</v>
      </c>
    </row>
    <row r="15" spans="1:22">
      <c r="A15" s="66"/>
      <c r="B15" s="83"/>
      <c r="C15" s="70"/>
      <c r="D15" s="39"/>
      <c r="E15" s="13" t="s">
        <v>23</v>
      </c>
      <c r="F15" s="7">
        <v>1</v>
      </c>
      <c r="G15" s="72"/>
      <c r="H15" s="13" t="s">
        <v>15</v>
      </c>
      <c r="I15" s="7">
        <v>1</v>
      </c>
      <c r="J15" s="72"/>
      <c r="K15" s="17" t="s">
        <v>78</v>
      </c>
      <c r="L15" s="7">
        <v>1</v>
      </c>
      <c r="M15" s="72"/>
      <c r="N15" s="20" t="s">
        <v>104</v>
      </c>
      <c r="O15" s="7">
        <v>1</v>
      </c>
      <c r="P15" s="72"/>
      <c r="Q15" s="17"/>
      <c r="R15" s="7"/>
      <c r="S15" s="72"/>
      <c r="T15" s="49" t="s">
        <v>106</v>
      </c>
      <c r="U15" s="47">
        <v>1</v>
      </c>
      <c r="V15" s="47">
        <v>4500</v>
      </c>
    </row>
    <row r="16" spans="1:22">
      <c r="A16" s="66"/>
      <c r="B16" s="83"/>
      <c r="C16" s="70"/>
      <c r="D16" s="39"/>
      <c r="E16" s="13" t="s">
        <v>20</v>
      </c>
      <c r="F16" s="7">
        <v>1</v>
      </c>
      <c r="G16" s="72"/>
      <c r="H16" s="13" t="s">
        <v>31</v>
      </c>
      <c r="I16" s="7">
        <v>1</v>
      </c>
      <c r="J16" s="72"/>
      <c r="K16" s="17" t="s">
        <v>78</v>
      </c>
      <c r="L16" s="7">
        <v>1</v>
      </c>
      <c r="M16" s="72"/>
      <c r="N16" s="17" t="s">
        <v>20</v>
      </c>
      <c r="O16" s="7">
        <v>1</v>
      </c>
      <c r="P16" s="72"/>
      <c r="Q16" s="17"/>
      <c r="R16" s="7"/>
      <c r="S16" s="72"/>
      <c r="T16" s="49" t="s">
        <v>106</v>
      </c>
      <c r="U16" s="47">
        <v>1</v>
      </c>
      <c r="V16" s="47">
        <v>4500</v>
      </c>
    </row>
    <row r="17" spans="1:22">
      <c r="A17" s="66"/>
      <c r="B17" s="83"/>
      <c r="C17" s="70"/>
      <c r="D17" s="39"/>
      <c r="E17" s="13" t="s">
        <v>27</v>
      </c>
      <c r="F17" s="7">
        <v>1</v>
      </c>
      <c r="G17" s="72"/>
      <c r="H17" s="13" t="s">
        <v>20</v>
      </c>
      <c r="I17" s="7">
        <v>1</v>
      </c>
      <c r="J17" s="72"/>
      <c r="K17" s="17" t="s">
        <v>79</v>
      </c>
      <c r="L17" s="7">
        <v>1</v>
      </c>
      <c r="M17" s="72"/>
      <c r="N17" s="17"/>
      <c r="O17" s="7"/>
      <c r="P17" s="72"/>
      <c r="Q17" s="17"/>
      <c r="R17" s="7"/>
      <c r="S17" s="72"/>
      <c r="T17" s="49" t="s">
        <v>75</v>
      </c>
      <c r="U17" s="47">
        <v>1</v>
      </c>
      <c r="V17" s="47">
        <v>4500</v>
      </c>
    </row>
    <row r="18" spans="1:22">
      <c r="A18" s="66"/>
      <c r="B18" s="83"/>
      <c r="C18" s="70"/>
      <c r="D18" s="39"/>
      <c r="E18" s="13"/>
      <c r="F18" s="7"/>
      <c r="G18" s="72"/>
      <c r="H18" s="13"/>
      <c r="I18" s="7"/>
      <c r="J18" s="72"/>
      <c r="K18" s="17" t="s">
        <v>75</v>
      </c>
      <c r="L18" s="7">
        <v>1</v>
      </c>
      <c r="M18" s="72"/>
      <c r="N18" s="17"/>
      <c r="O18" s="7"/>
      <c r="P18" s="72"/>
      <c r="Q18" s="17"/>
      <c r="R18" s="7"/>
      <c r="S18" s="72"/>
      <c r="T18" s="49" t="s">
        <v>76</v>
      </c>
      <c r="U18" s="47">
        <v>1</v>
      </c>
      <c r="V18" s="47">
        <v>5000</v>
      </c>
    </row>
    <row r="19" spans="1:22">
      <c r="A19" s="66"/>
      <c r="B19" s="83"/>
      <c r="C19" s="70"/>
      <c r="D19" s="39"/>
      <c r="E19" s="13"/>
      <c r="F19" s="7"/>
      <c r="G19" s="72"/>
      <c r="H19" s="13"/>
      <c r="I19" s="7"/>
      <c r="J19" s="72"/>
      <c r="K19" s="17" t="s">
        <v>76</v>
      </c>
      <c r="L19" s="7">
        <v>1</v>
      </c>
      <c r="M19" s="72"/>
      <c r="N19" s="17"/>
      <c r="O19" s="7"/>
      <c r="P19" s="72"/>
      <c r="Q19" s="17"/>
      <c r="R19" s="7"/>
      <c r="S19" s="72"/>
      <c r="T19" s="50" t="s">
        <v>107</v>
      </c>
      <c r="U19" s="47">
        <v>1</v>
      </c>
      <c r="V19" s="47">
        <v>5000</v>
      </c>
    </row>
    <row r="20" spans="1:22">
      <c r="A20" s="66"/>
      <c r="B20" s="83"/>
      <c r="C20" s="70"/>
      <c r="D20" s="39"/>
      <c r="E20" s="13"/>
      <c r="F20" s="7"/>
      <c r="G20" s="72"/>
      <c r="H20" s="13"/>
      <c r="I20" s="7"/>
      <c r="J20" s="72"/>
      <c r="K20" s="17" t="s">
        <v>27</v>
      </c>
      <c r="L20" s="7">
        <v>1</v>
      </c>
      <c r="M20" s="72"/>
      <c r="N20" s="17"/>
      <c r="O20" s="7"/>
      <c r="P20" s="72"/>
      <c r="Q20" s="17"/>
      <c r="R20" s="7"/>
      <c r="S20" s="72"/>
      <c r="T20" s="47"/>
      <c r="U20" s="47"/>
      <c r="V20" s="47"/>
    </row>
    <row r="21" spans="1:22" ht="21" customHeight="1">
      <c r="A21" s="66"/>
      <c r="B21" s="84"/>
      <c r="C21" s="70"/>
      <c r="D21" s="39"/>
      <c r="E21" s="15" t="s">
        <v>7</v>
      </c>
      <c r="F21" s="15">
        <f>SUM(F11:F20)</f>
        <v>7</v>
      </c>
      <c r="G21" s="16">
        <f>SUM(G11:G20)</f>
        <v>24778.761061946905</v>
      </c>
      <c r="H21" s="15" t="s">
        <v>7</v>
      </c>
      <c r="I21" s="15">
        <f>SUM(I11:I20)</f>
        <v>7</v>
      </c>
      <c r="J21" s="16">
        <f>SUM(J11:J20)</f>
        <v>7079.6460176991159</v>
      </c>
      <c r="K21" s="15" t="s">
        <v>7</v>
      </c>
      <c r="L21" s="15">
        <f>SUM(L11:L20)</f>
        <v>10</v>
      </c>
      <c r="M21" s="16">
        <f>SUM(M11:M20)</f>
        <v>111000</v>
      </c>
      <c r="N21" s="15" t="s">
        <v>7</v>
      </c>
      <c r="O21" s="15">
        <f>SUM(O11:O20)</f>
        <v>6</v>
      </c>
      <c r="P21" s="16">
        <f>SUM(P11:P20)</f>
        <v>31000</v>
      </c>
      <c r="Q21" s="15" t="s">
        <v>7</v>
      </c>
      <c r="R21" s="15">
        <f>SUM(R11:R20)</f>
        <v>0</v>
      </c>
      <c r="S21" s="16">
        <f>SUM(S11:S20)</f>
        <v>30000.000000000004</v>
      </c>
      <c r="T21" s="48" t="s">
        <v>7</v>
      </c>
      <c r="U21" s="47"/>
      <c r="V21" s="61">
        <f>V11+V12+V13+V14+V15+V16+V17+V18+V19</f>
        <v>72500</v>
      </c>
    </row>
    <row r="22" spans="1:22" s="12" customFormat="1" ht="23.25" customHeight="1">
      <c r="A22" s="78" t="s">
        <v>8</v>
      </c>
      <c r="B22" s="78"/>
      <c r="C22" s="78"/>
      <c r="D22" s="42"/>
      <c r="E22" s="74">
        <f>G21/100000</f>
        <v>0.24778761061946905</v>
      </c>
      <c r="F22" s="74"/>
      <c r="G22" s="75"/>
      <c r="H22" s="98">
        <f>J21/100000</f>
        <v>7.0796460176991163E-2</v>
      </c>
      <c r="I22" s="74"/>
      <c r="J22" s="75"/>
      <c r="K22" s="98">
        <f>M21/100000</f>
        <v>1.1100000000000001</v>
      </c>
      <c r="L22" s="74"/>
      <c r="M22" s="75"/>
      <c r="N22" s="98">
        <f>P21/100000</f>
        <v>0.31</v>
      </c>
      <c r="O22" s="74"/>
      <c r="P22" s="75"/>
      <c r="Q22" s="98">
        <f>S21/100000</f>
        <v>0.30000000000000004</v>
      </c>
      <c r="R22" s="74"/>
      <c r="S22" s="75"/>
      <c r="T22" s="47"/>
      <c r="U22" s="47"/>
      <c r="V22" s="47"/>
    </row>
    <row r="23" spans="1:22">
      <c r="A23" s="66" t="s">
        <v>28</v>
      </c>
      <c r="B23" s="67" t="s">
        <v>29</v>
      </c>
      <c r="C23" s="70"/>
      <c r="D23" s="39"/>
      <c r="E23" s="13" t="s">
        <v>15</v>
      </c>
      <c r="F23" s="7">
        <v>1</v>
      </c>
      <c r="G23" s="71">
        <f>12000/1.13</f>
        <v>10619.469026548673</v>
      </c>
      <c r="H23" s="13" t="s">
        <v>15</v>
      </c>
      <c r="I23" s="7">
        <v>1</v>
      </c>
      <c r="J23" s="71">
        <f>12000/1.13</f>
        <v>10619.469026548673</v>
      </c>
      <c r="K23" s="25" t="s">
        <v>75</v>
      </c>
      <c r="L23" s="7">
        <v>1</v>
      </c>
      <c r="M23" s="71">
        <v>105000</v>
      </c>
      <c r="N23" s="20" t="s">
        <v>98</v>
      </c>
      <c r="O23" s="7">
        <v>1</v>
      </c>
      <c r="P23" s="71">
        <f>30300+6000</f>
        <v>36300</v>
      </c>
      <c r="Q23" s="25"/>
      <c r="R23" s="7"/>
      <c r="S23" s="71">
        <f>33900/1.13</f>
        <v>30000.000000000004</v>
      </c>
      <c r="T23" s="49" t="s">
        <v>75</v>
      </c>
      <c r="U23" s="51">
        <v>1</v>
      </c>
      <c r="V23" s="47">
        <v>15500</v>
      </c>
    </row>
    <row r="24" spans="1:22">
      <c r="A24" s="66"/>
      <c r="B24" s="68"/>
      <c r="C24" s="70"/>
      <c r="D24" s="39"/>
      <c r="E24" s="13" t="s">
        <v>30</v>
      </c>
      <c r="F24" s="7">
        <v>1</v>
      </c>
      <c r="G24" s="72"/>
      <c r="H24" s="13" t="s">
        <v>31</v>
      </c>
      <c r="I24" s="7">
        <v>1</v>
      </c>
      <c r="J24" s="72"/>
      <c r="K24" s="25" t="s">
        <v>76</v>
      </c>
      <c r="L24" s="7">
        <v>1</v>
      </c>
      <c r="M24" s="72"/>
      <c r="N24" s="20" t="s">
        <v>102</v>
      </c>
      <c r="O24" s="7">
        <v>1</v>
      </c>
      <c r="P24" s="72"/>
      <c r="Q24" s="25"/>
      <c r="R24" s="7"/>
      <c r="S24" s="72"/>
      <c r="T24" s="49" t="s">
        <v>108</v>
      </c>
      <c r="U24" s="51">
        <v>1</v>
      </c>
      <c r="V24" s="47">
        <v>16500</v>
      </c>
    </row>
    <row r="25" spans="1:22">
      <c r="A25" s="66"/>
      <c r="B25" s="68"/>
      <c r="C25" s="70"/>
      <c r="D25" s="39"/>
      <c r="E25" s="13" t="s">
        <v>19</v>
      </c>
      <c r="F25" s="7">
        <v>1</v>
      </c>
      <c r="G25" s="72"/>
      <c r="H25" s="13" t="s">
        <v>41</v>
      </c>
      <c r="I25" s="7">
        <v>1</v>
      </c>
      <c r="J25" s="72"/>
      <c r="K25" s="25" t="s">
        <v>77</v>
      </c>
      <c r="L25" s="7">
        <v>1</v>
      </c>
      <c r="M25" s="72"/>
      <c r="N25" s="20" t="s">
        <v>103</v>
      </c>
      <c r="O25" s="7">
        <v>1</v>
      </c>
      <c r="P25" s="72"/>
      <c r="Q25" s="25"/>
      <c r="R25" s="7"/>
      <c r="S25" s="72"/>
      <c r="T25" s="49" t="s">
        <v>109</v>
      </c>
      <c r="U25" s="51">
        <v>1</v>
      </c>
      <c r="V25" s="47">
        <v>12500</v>
      </c>
    </row>
    <row r="26" spans="1:22">
      <c r="A26" s="66"/>
      <c r="B26" s="68"/>
      <c r="C26" s="70"/>
      <c r="D26" s="39"/>
      <c r="E26" s="13" t="s">
        <v>19</v>
      </c>
      <c r="F26" s="7">
        <v>1</v>
      </c>
      <c r="G26" s="72"/>
      <c r="H26" s="13" t="s">
        <v>19</v>
      </c>
      <c r="I26" s="7">
        <v>1</v>
      </c>
      <c r="J26" s="72"/>
      <c r="K26" s="25" t="s">
        <v>78</v>
      </c>
      <c r="L26" s="7">
        <v>1</v>
      </c>
      <c r="M26" s="72"/>
      <c r="N26" s="20" t="s">
        <v>101</v>
      </c>
      <c r="O26" s="7">
        <v>1</v>
      </c>
      <c r="P26" s="72"/>
      <c r="Q26" s="25"/>
      <c r="R26" s="7"/>
      <c r="S26" s="72"/>
      <c r="T26" s="52" t="s">
        <v>110</v>
      </c>
      <c r="U26" s="53">
        <v>1</v>
      </c>
      <c r="V26" s="47">
        <v>18500</v>
      </c>
    </row>
    <row r="27" spans="1:22">
      <c r="A27" s="66"/>
      <c r="B27" s="68"/>
      <c r="C27" s="70"/>
      <c r="D27" s="39"/>
      <c r="E27" s="13" t="s">
        <v>31</v>
      </c>
      <c r="F27" s="7">
        <v>1</v>
      </c>
      <c r="G27" s="72"/>
      <c r="H27" s="13" t="s">
        <v>19</v>
      </c>
      <c r="I27" s="7">
        <v>1</v>
      </c>
      <c r="J27" s="72"/>
      <c r="K27" s="25" t="s">
        <v>78</v>
      </c>
      <c r="L27" s="7">
        <v>1</v>
      </c>
      <c r="M27" s="72"/>
      <c r="N27" s="20" t="s">
        <v>104</v>
      </c>
      <c r="O27" s="7">
        <v>1</v>
      </c>
      <c r="P27" s="72"/>
      <c r="Q27" s="25"/>
      <c r="R27" s="7"/>
      <c r="S27" s="72"/>
      <c r="T27" s="50" t="s">
        <v>111</v>
      </c>
      <c r="U27" s="51">
        <v>1</v>
      </c>
      <c r="V27" s="47">
        <v>4500</v>
      </c>
    </row>
    <row r="28" spans="1:22">
      <c r="A28" s="66"/>
      <c r="B28" s="68"/>
      <c r="C28" s="70"/>
      <c r="D28" s="39"/>
      <c r="E28" s="13" t="s">
        <v>20</v>
      </c>
      <c r="F28" s="7">
        <v>1</v>
      </c>
      <c r="G28" s="72"/>
      <c r="H28" s="13" t="s">
        <v>20</v>
      </c>
      <c r="I28" s="7">
        <v>1</v>
      </c>
      <c r="J28" s="72"/>
      <c r="K28" s="25" t="s">
        <v>78</v>
      </c>
      <c r="L28" s="7">
        <v>1</v>
      </c>
      <c r="M28" s="72"/>
      <c r="N28" s="25" t="s">
        <v>20</v>
      </c>
      <c r="O28" s="7">
        <v>1</v>
      </c>
      <c r="P28" s="72"/>
      <c r="Q28" s="25"/>
      <c r="R28" s="7"/>
      <c r="S28" s="72"/>
      <c r="T28" s="50" t="s">
        <v>112</v>
      </c>
      <c r="U28" s="47">
        <v>1</v>
      </c>
      <c r="V28" s="47">
        <v>4500</v>
      </c>
    </row>
    <row r="29" spans="1:22">
      <c r="A29" s="66"/>
      <c r="B29" s="68"/>
      <c r="C29" s="70"/>
      <c r="D29" s="39"/>
      <c r="E29" s="13" t="s">
        <v>27</v>
      </c>
      <c r="F29" s="7">
        <v>1</v>
      </c>
      <c r="G29" s="72"/>
      <c r="H29" s="13"/>
      <c r="I29" s="7"/>
      <c r="J29" s="72"/>
      <c r="K29" s="25" t="s">
        <v>80</v>
      </c>
      <c r="L29" s="7">
        <v>1</v>
      </c>
      <c r="M29" s="72"/>
      <c r="N29" s="25"/>
      <c r="O29" s="7"/>
      <c r="P29" s="72"/>
      <c r="Q29" s="25"/>
      <c r="R29" s="7"/>
      <c r="S29" s="72"/>
      <c r="T29" s="47"/>
      <c r="U29" s="47"/>
      <c r="V29" s="47"/>
    </row>
    <row r="30" spans="1:22">
      <c r="A30" s="66"/>
      <c r="B30" s="68"/>
      <c r="C30" s="70"/>
      <c r="D30" s="39"/>
      <c r="E30" s="13"/>
      <c r="F30" s="7"/>
      <c r="G30" s="82"/>
      <c r="H30" s="21"/>
      <c r="I30" s="14"/>
      <c r="J30" s="82"/>
      <c r="K30" s="25" t="s">
        <v>80</v>
      </c>
      <c r="L30" s="7">
        <v>1</v>
      </c>
      <c r="M30" s="82"/>
      <c r="N30" s="25"/>
      <c r="O30" s="7"/>
      <c r="P30" s="82"/>
      <c r="Q30" s="25"/>
      <c r="R30" s="7"/>
      <c r="S30" s="82"/>
      <c r="T30" s="47"/>
      <c r="U30" s="47"/>
      <c r="V30" s="47"/>
    </row>
    <row r="31" spans="1:22" ht="21" customHeight="1">
      <c r="A31" s="66"/>
      <c r="B31" s="69"/>
      <c r="C31" s="70"/>
      <c r="D31" s="39"/>
      <c r="E31" s="15" t="s">
        <v>7</v>
      </c>
      <c r="F31" s="15">
        <f>SUM(F23:F30)</f>
        <v>7</v>
      </c>
      <c r="G31" s="16">
        <f>SUM(G23:G30)</f>
        <v>10619.469026548673</v>
      </c>
      <c r="H31" s="15" t="s">
        <v>7</v>
      </c>
      <c r="I31" s="15">
        <f>SUM(I23:I30)</f>
        <v>6</v>
      </c>
      <c r="J31" s="16">
        <f>SUM(J23:J30)</f>
        <v>10619.469026548673</v>
      </c>
      <c r="K31" s="15" t="s">
        <v>7</v>
      </c>
      <c r="L31" s="15">
        <f>SUM(L23:L30)</f>
        <v>8</v>
      </c>
      <c r="M31" s="16">
        <f>SUM(M23:M30)</f>
        <v>105000</v>
      </c>
      <c r="N31" s="15" t="s">
        <v>7</v>
      </c>
      <c r="O31" s="15">
        <f>SUM(O23:O30)</f>
        <v>6</v>
      </c>
      <c r="P31" s="16">
        <f>SUM(P23:P30)</f>
        <v>36300</v>
      </c>
      <c r="Q31" s="15" t="s">
        <v>7</v>
      </c>
      <c r="R31" s="15">
        <f>SUM(R23:R30)</f>
        <v>0</v>
      </c>
      <c r="S31" s="16">
        <f>SUM(S23:S30)</f>
        <v>30000.000000000004</v>
      </c>
      <c r="T31" s="48" t="s">
        <v>7</v>
      </c>
      <c r="U31" s="47"/>
      <c r="V31" s="61">
        <f>V23+V24+V25+V26+V27+V28</f>
        <v>72000</v>
      </c>
    </row>
    <row r="32" spans="1:22" s="12" customFormat="1" ht="23.25" customHeight="1">
      <c r="A32" s="78" t="s">
        <v>8</v>
      </c>
      <c r="B32" s="78"/>
      <c r="C32" s="78"/>
      <c r="D32" s="42"/>
      <c r="E32" s="74">
        <f>G31/100000</f>
        <v>0.10619469026548674</v>
      </c>
      <c r="F32" s="74"/>
      <c r="G32" s="75"/>
      <c r="H32" s="74">
        <f>J31/100000</f>
        <v>0.10619469026548674</v>
      </c>
      <c r="I32" s="74"/>
      <c r="J32" s="75"/>
      <c r="K32" s="100">
        <f>M31/100000</f>
        <v>1.05</v>
      </c>
      <c r="L32" s="100"/>
      <c r="M32" s="101"/>
      <c r="N32" s="100">
        <f>P31/100000</f>
        <v>0.36299999999999999</v>
      </c>
      <c r="O32" s="100"/>
      <c r="P32" s="101"/>
      <c r="Q32" s="100">
        <f>S31/100000</f>
        <v>0.30000000000000004</v>
      </c>
      <c r="R32" s="100"/>
      <c r="S32" s="101"/>
      <c r="T32" s="47"/>
      <c r="U32" s="47"/>
      <c r="V32" s="47"/>
    </row>
    <row r="33" spans="1:22">
      <c r="A33" s="66" t="s">
        <v>32</v>
      </c>
      <c r="B33" s="85" t="s">
        <v>33</v>
      </c>
      <c r="C33" s="70"/>
      <c r="D33" s="39"/>
      <c r="E33" s="13" t="s">
        <v>34</v>
      </c>
      <c r="F33" s="7">
        <v>1</v>
      </c>
      <c r="G33" s="71">
        <f>6500/1.13</f>
        <v>5752.2123893805319</v>
      </c>
      <c r="H33" s="13" t="s">
        <v>15</v>
      </c>
      <c r="I33" s="7">
        <v>1</v>
      </c>
      <c r="J33" s="71">
        <f>5000/1.13</f>
        <v>4424.7787610619471</v>
      </c>
      <c r="K33" s="25" t="s">
        <v>75</v>
      </c>
      <c r="L33" s="7">
        <v>1</v>
      </c>
      <c r="M33" s="71">
        <v>44000</v>
      </c>
      <c r="N33" s="25"/>
      <c r="O33" s="7"/>
      <c r="P33" s="71"/>
      <c r="Q33" s="25"/>
      <c r="R33" s="7"/>
      <c r="S33" s="71"/>
      <c r="T33" s="54" t="s">
        <v>75</v>
      </c>
      <c r="U33" s="47">
        <v>1</v>
      </c>
      <c r="V33" s="47">
        <v>12500</v>
      </c>
    </row>
    <row r="34" spans="1:22">
      <c r="A34" s="66"/>
      <c r="B34" s="83"/>
      <c r="C34" s="70"/>
      <c r="D34" s="39"/>
      <c r="E34" s="13" t="s">
        <v>30</v>
      </c>
      <c r="F34" s="7">
        <v>1</v>
      </c>
      <c r="G34" s="72"/>
      <c r="H34" s="13" t="s">
        <v>31</v>
      </c>
      <c r="I34" s="7">
        <v>1</v>
      </c>
      <c r="J34" s="72"/>
      <c r="K34" s="25" t="s">
        <v>76</v>
      </c>
      <c r="L34" s="7">
        <v>1</v>
      </c>
      <c r="M34" s="72"/>
      <c r="N34" s="25"/>
      <c r="O34" s="7"/>
      <c r="P34" s="72"/>
      <c r="Q34" s="25"/>
      <c r="R34" s="7"/>
      <c r="S34" s="72"/>
      <c r="T34" s="55" t="s">
        <v>76</v>
      </c>
      <c r="U34" s="47">
        <v>1</v>
      </c>
      <c r="V34" s="47">
        <v>15500</v>
      </c>
    </row>
    <row r="35" spans="1:22">
      <c r="A35" s="66"/>
      <c r="B35" s="83"/>
      <c r="C35" s="70"/>
      <c r="D35" s="39"/>
      <c r="E35" s="13" t="s">
        <v>19</v>
      </c>
      <c r="F35" s="7">
        <v>1</v>
      </c>
      <c r="G35" s="72"/>
      <c r="H35" s="13" t="s">
        <v>31</v>
      </c>
      <c r="I35" s="7">
        <v>1</v>
      </c>
      <c r="J35" s="72"/>
      <c r="K35" s="25" t="s">
        <v>77</v>
      </c>
      <c r="L35" s="7">
        <v>1</v>
      </c>
      <c r="M35" s="72"/>
      <c r="N35" s="25"/>
      <c r="O35" s="7"/>
      <c r="P35" s="72"/>
      <c r="Q35" s="25"/>
      <c r="R35" s="7"/>
      <c r="S35" s="72"/>
      <c r="T35" s="55" t="s">
        <v>78</v>
      </c>
      <c r="U35" s="47">
        <v>1</v>
      </c>
      <c r="V35" s="47">
        <v>5500</v>
      </c>
    </row>
    <row r="36" spans="1:22">
      <c r="A36" s="66"/>
      <c r="B36" s="83"/>
      <c r="C36" s="70"/>
      <c r="D36" s="39"/>
      <c r="E36" s="13" t="s">
        <v>20</v>
      </c>
      <c r="F36" s="7">
        <v>1</v>
      </c>
      <c r="G36" s="72"/>
      <c r="H36" s="13" t="s">
        <v>19</v>
      </c>
      <c r="I36" s="7">
        <v>1</v>
      </c>
      <c r="J36" s="72"/>
      <c r="K36" s="25" t="s">
        <v>78</v>
      </c>
      <c r="L36" s="7">
        <v>1</v>
      </c>
      <c r="M36" s="72"/>
      <c r="N36" s="25"/>
      <c r="O36" s="7"/>
      <c r="P36" s="72"/>
      <c r="Q36" s="25"/>
      <c r="R36" s="7"/>
      <c r="S36" s="72"/>
      <c r="T36" s="54" t="s">
        <v>31</v>
      </c>
      <c r="U36" s="47">
        <v>1</v>
      </c>
      <c r="V36" s="47">
        <v>6500</v>
      </c>
    </row>
    <row r="37" spans="1:22">
      <c r="A37" s="66"/>
      <c r="B37" s="83"/>
      <c r="C37" s="70"/>
      <c r="D37" s="39"/>
      <c r="E37" s="13"/>
      <c r="F37" s="7"/>
      <c r="G37" s="72"/>
      <c r="H37" s="13" t="s">
        <v>19</v>
      </c>
      <c r="I37" s="7">
        <v>1</v>
      </c>
      <c r="J37" s="72"/>
      <c r="K37" s="25" t="s">
        <v>78</v>
      </c>
      <c r="L37" s="7">
        <v>1</v>
      </c>
      <c r="M37" s="72"/>
      <c r="N37" s="25"/>
      <c r="O37" s="7"/>
      <c r="P37" s="72"/>
      <c r="Q37" s="25"/>
      <c r="R37" s="7"/>
      <c r="S37" s="72"/>
      <c r="T37" s="55"/>
      <c r="U37" s="47"/>
      <c r="V37" s="47"/>
    </row>
    <row r="38" spans="1:22">
      <c r="A38" s="66"/>
      <c r="B38" s="83"/>
      <c r="C38" s="70"/>
      <c r="D38" s="39"/>
      <c r="E38" s="13"/>
      <c r="F38" s="7"/>
      <c r="G38" s="72"/>
      <c r="H38" s="13" t="s">
        <v>20</v>
      </c>
      <c r="I38" s="7">
        <v>1</v>
      </c>
      <c r="J38" s="72"/>
      <c r="K38" s="19"/>
      <c r="L38" s="7"/>
      <c r="M38" s="72"/>
      <c r="N38" s="19"/>
      <c r="O38" s="7"/>
      <c r="P38" s="72"/>
      <c r="Q38" s="19"/>
      <c r="R38" s="7"/>
      <c r="S38" s="72"/>
      <c r="T38" s="47"/>
      <c r="U38" s="47"/>
      <c r="V38" s="47"/>
    </row>
    <row r="39" spans="1:22" ht="22.5" customHeight="1">
      <c r="A39" s="66"/>
      <c r="B39" s="84"/>
      <c r="C39" s="70"/>
      <c r="D39" s="39"/>
      <c r="E39" s="15" t="s">
        <v>7</v>
      </c>
      <c r="F39" s="15">
        <f>SUM(F33:F38)</f>
        <v>4</v>
      </c>
      <c r="G39" s="16">
        <f>SUM(G33:G38)</f>
        <v>5752.2123893805319</v>
      </c>
      <c r="H39" s="15" t="s">
        <v>7</v>
      </c>
      <c r="I39" s="15">
        <f>SUM(I33:I38)</f>
        <v>6</v>
      </c>
      <c r="J39" s="16">
        <f>SUM(J33:J38)</f>
        <v>4424.7787610619471</v>
      </c>
      <c r="K39" s="15" t="s">
        <v>7</v>
      </c>
      <c r="L39" s="15">
        <f>SUM(L33:L38)</f>
        <v>5</v>
      </c>
      <c r="M39" s="16">
        <f>SUM(M33:M38)</f>
        <v>44000</v>
      </c>
      <c r="N39" s="15" t="s">
        <v>7</v>
      </c>
      <c r="O39" s="15">
        <f>SUM(O33:O38)</f>
        <v>0</v>
      </c>
      <c r="P39" s="16">
        <f>SUM(P33:P38)</f>
        <v>0</v>
      </c>
      <c r="Q39" s="15" t="s">
        <v>7</v>
      </c>
      <c r="R39" s="15">
        <f>SUM(R33:R38)</f>
        <v>0</v>
      </c>
      <c r="S39" s="16">
        <f>SUM(S33:S38)</f>
        <v>0</v>
      </c>
      <c r="T39" s="48" t="s">
        <v>7</v>
      </c>
      <c r="U39" s="47"/>
      <c r="V39" s="61">
        <f>V33+V34+V35+V36</f>
        <v>40000</v>
      </c>
    </row>
    <row r="40" spans="1:22" s="12" customFormat="1" ht="23.25" customHeight="1">
      <c r="A40" s="78" t="s">
        <v>8</v>
      </c>
      <c r="B40" s="78"/>
      <c r="C40" s="78"/>
      <c r="D40" s="42"/>
      <c r="E40" s="74">
        <f>G39/100000</f>
        <v>5.7522123893805316E-2</v>
      </c>
      <c r="F40" s="74"/>
      <c r="G40" s="75"/>
      <c r="H40" s="74">
        <f>J39/100000</f>
        <v>4.4247787610619468E-2</v>
      </c>
      <c r="I40" s="74"/>
      <c r="J40" s="75"/>
      <c r="K40" s="74">
        <f>M39/100000</f>
        <v>0.44</v>
      </c>
      <c r="L40" s="74"/>
      <c r="M40" s="75"/>
      <c r="N40" s="74">
        <f>P39/100000</f>
        <v>0</v>
      </c>
      <c r="O40" s="74"/>
      <c r="P40" s="75"/>
      <c r="Q40" s="74">
        <f>S39/100000</f>
        <v>0</v>
      </c>
      <c r="R40" s="74"/>
      <c r="S40" s="75"/>
      <c r="T40" s="47"/>
      <c r="U40" s="47"/>
      <c r="V40" s="47"/>
    </row>
    <row r="41" spans="1:22">
      <c r="A41" s="66" t="s">
        <v>35</v>
      </c>
      <c r="B41" s="85" t="s">
        <v>36</v>
      </c>
      <c r="C41" s="70"/>
      <c r="D41" s="39"/>
      <c r="E41" s="13" t="s">
        <v>15</v>
      </c>
      <c r="F41" s="7">
        <v>1</v>
      </c>
      <c r="G41" s="71">
        <f>6500/1.13</f>
        <v>5752.2123893805319</v>
      </c>
      <c r="H41" s="13" t="s">
        <v>15</v>
      </c>
      <c r="I41" s="7">
        <v>1</v>
      </c>
      <c r="J41" s="71">
        <f>4000/1.13</f>
        <v>3539.8230088495579</v>
      </c>
      <c r="K41" s="19"/>
      <c r="L41" s="7"/>
      <c r="M41" s="9"/>
      <c r="N41" s="19"/>
      <c r="O41" s="7"/>
      <c r="P41" s="9"/>
      <c r="Q41" s="19"/>
      <c r="R41" s="7"/>
      <c r="S41" s="9"/>
      <c r="T41" s="54" t="s">
        <v>75</v>
      </c>
      <c r="U41" s="47">
        <v>1</v>
      </c>
      <c r="V41" s="47">
        <v>12500</v>
      </c>
    </row>
    <row r="42" spans="1:22">
      <c r="A42" s="66"/>
      <c r="B42" s="83"/>
      <c r="C42" s="70"/>
      <c r="D42" s="39"/>
      <c r="E42" s="13" t="s">
        <v>30</v>
      </c>
      <c r="F42" s="7">
        <v>1</v>
      </c>
      <c r="G42" s="72"/>
      <c r="H42" s="13" t="s">
        <v>31</v>
      </c>
      <c r="I42" s="7">
        <v>1</v>
      </c>
      <c r="J42" s="72"/>
      <c r="K42" s="19"/>
      <c r="L42" s="7"/>
      <c r="M42" s="9"/>
      <c r="N42" s="19"/>
      <c r="O42" s="7"/>
      <c r="P42" s="9"/>
      <c r="Q42" s="19"/>
      <c r="R42" s="7"/>
      <c r="S42" s="9"/>
      <c r="T42" s="55" t="s">
        <v>76</v>
      </c>
      <c r="U42" s="47">
        <v>1</v>
      </c>
      <c r="V42" s="47">
        <v>15500</v>
      </c>
    </row>
    <row r="43" spans="1:22">
      <c r="A43" s="66"/>
      <c r="B43" s="83"/>
      <c r="C43" s="70"/>
      <c r="D43" s="39"/>
      <c r="E43" s="13" t="s">
        <v>30</v>
      </c>
      <c r="F43" s="7">
        <v>1</v>
      </c>
      <c r="G43" s="72"/>
      <c r="H43" s="13" t="s">
        <v>31</v>
      </c>
      <c r="I43" s="7">
        <v>1</v>
      </c>
      <c r="J43" s="72"/>
      <c r="K43" s="19"/>
      <c r="L43" s="7"/>
      <c r="M43" s="9"/>
      <c r="N43" s="19"/>
      <c r="O43" s="7"/>
      <c r="P43" s="9"/>
      <c r="Q43" s="19"/>
      <c r="R43" s="7"/>
      <c r="S43" s="9"/>
      <c r="T43" s="55" t="s">
        <v>78</v>
      </c>
      <c r="U43" s="47">
        <v>1</v>
      </c>
      <c r="V43" s="47">
        <v>5500</v>
      </c>
    </row>
    <row r="44" spans="1:22">
      <c r="A44" s="66"/>
      <c r="B44" s="83"/>
      <c r="C44" s="70"/>
      <c r="D44" s="39"/>
      <c r="E44" s="13" t="s">
        <v>19</v>
      </c>
      <c r="F44" s="7">
        <v>1</v>
      </c>
      <c r="G44" s="72"/>
      <c r="H44" s="13" t="s">
        <v>19</v>
      </c>
      <c r="I44" s="7">
        <v>1</v>
      </c>
      <c r="J44" s="72"/>
      <c r="K44" s="19"/>
      <c r="L44" s="7"/>
      <c r="M44" s="18"/>
      <c r="N44" s="19"/>
      <c r="O44" s="7"/>
      <c r="P44" s="32"/>
      <c r="Q44" s="19"/>
      <c r="R44" s="7"/>
      <c r="S44" s="38"/>
      <c r="T44" s="54" t="s">
        <v>31</v>
      </c>
      <c r="U44" s="47">
        <v>1</v>
      </c>
      <c r="V44" s="47">
        <v>4500</v>
      </c>
    </row>
    <row r="45" spans="1:22">
      <c r="A45" s="66"/>
      <c r="B45" s="83"/>
      <c r="C45" s="70"/>
      <c r="D45" s="39"/>
      <c r="E45" s="13" t="s">
        <v>20</v>
      </c>
      <c r="F45" s="7">
        <v>1</v>
      </c>
      <c r="G45" s="82"/>
      <c r="H45" s="13" t="s">
        <v>20</v>
      </c>
      <c r="I45" s="7">
        <v>1</v>
      </c>
      <c r="J45" s="82"/>
      <c r="K45" s="19"/>
      <c r="L45" s="7"/>
      <c r="M45" s="18"/>
      <c r="N45" s="19"/>
      <c r="O45" s="7"/>
      <c r="P45" s="32"/>
      <c r="Q45" s="19"/>
      <c r="R45" s="7"/>
      <c r="S45" s="38"/>
      <c r="T45" s="47"/>
      <c r="U45" s="47"/>
      <c r="V45" s="47"/>
    </row>
    <row r="46" spans="1:22" ht="22.5" customHeight="1">
      <c r="A46" s="66"/>
      <c r="B46" s="84"/>
      <c r="C46" s="70"/>
      <c r="D46" s="39"/>
      <c r="E46" s="15" t="s">
        <v>7</v>
      </c>
      <c r="F46" s="15">
        <f>SUM(F41:F45)</f>
        <v>5</v>
      </c>
      <c r="G46" s="16">
        <f>SUM(G41:G45)</f>
        <v>5752.2123893805319</v>
      </c>
      <c r="H46" s="15" t="s">
        <v>7</v>
      </c>
      <c r="I46" s="15">
        <f>SUM(I41:I45)</f>
        <v>5</v>
      </c>
      <c r="J46" s="16">
        <f>SUM(J41:J45)</f>
        <v>3539.8230088495579</v>
      </c>
      <c r="K46" s="15" t="s">
        <v>7</v>
      </c>
      <c r="L46" s="15">
        <f>SUM(L41:L45)</f>
        <v>0</v>
      </c>
      <c r="M46" s="16">
        <f>SUM(M41:M45)</f>
        <v>0</v>
      </c>
      <c r="N46" s="15" t="s">
        <v>7</v>
      </c>
      <c r="O46" s="15">
        <f>SUM(O41:O45)</f>
        <v>0</v>
      </c>
      <c r="P46" s="16">
        <f>SUM(P41:P45)</f>
        <v>0</v>
      </c>
      <c r="Q46" s="15" t="s">
        <v>7</v>
      </c>
      <c r="R46" s="15">
        <f>SUM(R41:R45)</f>
        <v>0</v>
      </c>
      <c r="S46" s="16">
        <f>SUM(S41:S45)</f>
        <v>0</v>
      </c>
      <c r="T46" s="48" t="s">
        <v>7</v>
      </c>
      <c r="U46" s="51"/>
      <c r="V46" s="61">
        <f>V41+V42+V43+V44</f>
        <v>38000</v>
      </c>
    </row>
    <row r="47" spans="1:22" s="12" customFormat="1" ht="23.25" customHeight="1">
      <c r="A47" s="78" t="s">
        <v>8</v>
      </c>
      <c r="B47" s="78"/>
      <c r="C47" s="78"/>
      <c r="D47" s="42"/>
      <c r="E47" s="74">
        <f>G46/100000</f>
        <v>5.7522123893805316E-2</v>
      </c>
      <c r="F47" s="74"/>
      <c r="G47" s="75"/>
      <c r="H47" s="74">
        <f>J46/100000</f>
        <v>3.5398230088495582E-2</v>
      </c>
      <c r="I47" s="74"/>
      <c r="J47" s="75"/>
      <c r="K47" s="64">
        <f>M46/100000</f>
        <v>0</v>
      </c>
      <c r="L47" s="64"/>
      <c r="M47" s="65"/>
      <c r="N47" s="64">
        <f>P46/100000</f>
        <v>0</v>
      </c>
      <c r="O47" s="64"/>
      <c r="P47" s="65"/>
      <c r="Q47" s="64">
        <f>S46/100000</f>
        <v>0</v>
      </c>
      <c r="R47" s="64"/>
      <c r="S47" s="65"/>
      <c r="T47" s="56"/>
      <c r="U47" s="51"/>
      <c r="V47" s="47"/>
    </row>
    <row r="48" spans="1:22">
      <c r="A48" s="66" t="s">
        <v>37</v>
      </c>
      <c r="B48" s="85" t="s">
        <v>38</v>
      </c>
      <c r="C48" s="70"/>
      <c r="D48" s="39"/>
      <c r="E48" s="13" t="s">
        <v>15</v>
      </c>
      <c r="F48" s="7">
        <v>1</v>
      </c>
      <c r="G48" s="71">
        <f>15000/1.13</f>
        <v>13274.336283185841</v>
      </c>
      <c r="H48" s="13" t="s">
        <v>15</v>
      </c>
      <c r="I48" s="7">
        <v>1</v>
      </c>
      <c r="J48" s="71">
        <f>8000/1.13</f>
        <v>7079.6460176991159</v>
      </c>
      <c r="K48" s="25" t="s">
        <v>75</v>
      </c>
      <c r="L48" s="7">
        <v>1</v>
      </c>
      <c r="M48" s="71">
        <v>44000</v>
      </c>
      <c r="N48" s="25"/>
      <c r="O48" s="7"/>
      <c r="P48" s="71"/>
      <c r="Q48" s="25"/>
      <c r="R48" s="7"/>
      <c r="S48" s="71"/>
      <c r="T48" s="57" t="s">
        <v>75</v>
      </c>
      <c r="U48" s="53">
        <v>1</v>
      </c>
      <c r="V48" s="47">
        <v>12500</v>
      </c>
    </row>
    <row r="49" spans="1:22">
      <c r="A49" s="66"/>
      <c r="B49" s="83"/>
      <c r="C49" s="70"/>
      <c r="D49" s="39"/>
      <c r="E49" s="13" t="s">
        <v>30</v>
      </c>
      <c r="F49" s="7">
        <v>1</v>
      </c>
      <c r="G49" s="72"/>
      <c r="H49" s="13" t="s">
        <v>31</v>
      </c>
      <c r="I49" s="7">
        <v>1</v>
      </c>
      <c r="J49" s="72"/>
      <c r="K49" s="25" t="s">
        <v>76</v>
      </c>
      <c r="L49" s="7">
        <v>1</v>
      </c>
      <c r="M49" s="72"/>
      <c r="N49" s="25"/>
      <c r="O49" s="7"/>
      <c r="P49" s="72"/>
      <c r="Q49" s="25"/>
      <c r="R49" s="7"/>
      <c r="S49" s="72"/>
      <c r="T49" s="57" t="s">
        <v>76</v>
      </c>
      <c r="U49" s="53">
        <v>1</v>
      </c>
      <c r="V49" s="47">
        <v>15500</v>
      </c>
    </row>
    <row r="50" spans="1:22">
      <c r="A50" s="66"/>
      <c r="B50" s="83"/>
      <c r="C50" s="70"/>
      <c r="D50" s="39"/>
      <c r="E50" s="13" t="s">
        <v>30</v>
      </c>
      <c r="F50" s="7">
        <v>1</v>
      </c>
      <c r="G50" s="72"/>
      <c r="H50" s="13" t="s">
        <v>31</v>
      </c>
      <c r="I50" s="7">
        <v>1</v>
      </c>
      <c r="J50" s="72"/>
      <c r="K50" s="25" t="s">
        <v>77</v>
      </c>
      <c r="L50" s="7">
        <v>1</v>
      </c>
      <c r="M50" s="72"/>
      <c r="N50" s="25"/>
      <c r="O50" s="7"/>
      <c r="P50" s="72"/>
      <c r="Q50" s="25"/>
      <c r="R50" s="7"/>
      <c r="S50" s="72"/>
      <c r="T50" s="57" t="s">
        <v>78</v>
      </c>
      <c r="U50" s="53">
        <v>1</v>
      </c>
      <c r="V50" s="47">
        <v>8500</v>
      </c>
    </row>
    <row r="51" spans="1:22">
      <c r="A51" s="66"/>
      <c r="B51" s="83"/>
      <c r="C51" s="70"/>
      <c r="D51" s="39"/>
      <c r="E51" s="13" t="s">
        <v>19</v>
      </c>
      <c r="F51" s="7">
        <v>1</v>
      </c>
      <c r="G51" s="72"/>
      <c r="H51" s="13" t="s">
        <v>19</v>
      </c>
      <c r="I51" s="7">
        <v>1</v>
      </c>
      <c r="J51" s="72"/>
      <c r="K51" s="25" t="s">
        <v>78</v>
      </c>
      <c r="L51" s="7">
        <v>1</v>
      </c>
      <c r="M51" s="72"/>
      <c r="N51" s="25"/>
      <c r="O51" s="7"/>
      <c r="P51" s="72"/>
      <c r="Q51" s="25"/>
      <c r="R51" s="7"/>
      <c r="S51" s="72"/>
      <c r="T51" s="49" t="s">
        <v>31</v>
      </c>
      <c r="U51" s="53">
        <v>1</v>
      </c>
      <c r="V51" s="47">
        <v>5500</v>
      </c>
    </row>
    <row r="52" spans="1:22">
      <c r="A52" s="66"/>
      <c r="B52" s="83"/>
      <c r="C52" s="70"/>
      <c r="D52" s="39"/>
      <c r="E52" s="13" t="s">
        <v>19</v>
      </c>
      <c r="F52" s="7">
        <v>1</v>
      </c>
      <c r="G52" s="72"/>
      <c r="H52" s="13" t="s">
        <v>19</v>
      </c>
      <c r="I52" s="7">
        <v>1</v>
      </c>
      <c r="J52" s="72"/>
      <c r="K52" s="25" t="s">
        <v>78</v>
      </c>
      <c r="L52" s="7">
        <v>1</v>
      </c>
      <c r="M52" s="72"/>
      <c r="N52" s="25"/>
      <c r="O52" s="7"/>
      <c r="P52" s="72"/>
      <c r="Q52" s="25"/>
      <c r="R52" s="7"/>
      <c r="S52" s="72"/>
      <c r="T52" s="56"/>
      <c r="U52" s="51"/>
      <c r="V52" s="47"/>
    </row>
    <row r="53" spans="1:22">
      <c r="A53" s="66"/>
      <c r="B53" s="83"/>
      <c r="C53" s="70"/>
      <c r="D53" s="39"/>
      <c r="E53" s="13" t="s">
        <v>20</v>
      </c>
      <c r="F53" s="7">
        <v>1</v>
      </c>
      <c r="G53" s="82"/>
      <c r="H53" s="13" t="s">
        <v>20</v>
      </c>
      <c r="I53" s="7">
        <v>1</v>
      </c>
      <c r="J53" s="82"/>
      <c r="K53" s="19"/>
      <c r="L53" s="7"/>
      <c r="M53" s="82"/>
      <c r="N53" s="19"/>
      <c r="O53" s="7"/>
      <c r="P53" s="82"/>
      <c r="Q53" s="19"/>
      <c r="R53" s="7"/>
      <c r="S53" s="82"/>
      <c r="T53" s="56"/>
      <c r="U53" s="51"/>
      <c r="V53" s="47"/>
    </row>
    <row r="54" spans="1:22" ht="22.5" customHeight="1">
      <c r="A54" s="66"/>
      <c r="B54" s="84"/>
      <c r="C54" s="70"/>
      <c r="D54" s="39"/>
      <c r="E54" s="15" t="s">
        <v>7</v>
      </c>
      <c r="F54" s="15">
        <f>SUM(F48:F53)</f>
        <v>6</v>
      </c>
      <c r="G54" s="16">
        <f>SUM(G48:G53)</f>
        <v>13274.336283185841</v>
      </c>
      <c r="H54" s="15" t="s">
        <v>7</v>
      </c>
      <c r="I54" s="15">
        <f>SUM(I48:I51)</f>
        <v>4</v>
      </c>
      <c r="J54" s="16">
        <f>SUM(J48:J51)</f>
        <v>7079.6460176991159</v>
      </c>
      <c r="K54" s="15" t="s">
        <v>7</v>
      </c>
      <c r="L54" s="15">
        <f>SUM(L48:L51)</f>
        <v>4</v>
      </c>
      <c r="M54" s="16">
        <f>SUM(M48)</f>
        <v>44000</v>
      </c>
      <c r="N54" s="15" t="s">
        <v>7</v>
      </c>
      <c r="O54" s="15">
        <f>SUM(O48:O51)</f>
        <v>0</v>
      </c>
      <c r="P54" s="16">
        <f>SUM(P48)</f>
        <v>0</v>
      </c>
      <c r="Q54" s="15" t="s">
        <v>7</v>
      </c>
      <c r="R54" s="15">
        <f>SUM(R48:R51)</f>
        <v>0</v>
      </c>
      <c r="S54" s="16">
        <f>SUM(S48)</f>
        <v>0</v>
      </c>
      <c r="T54" s="48" t="s">
        <v>7</v>
      </c>
      <c r="U54" s="51"/>
      <c r="V54" s="61">
        <f>V48+V49+V50+V51</f>
        <v>42000</v>
      </c>
    </row>
    <row r="55" spans="1:22" s="12" customFormat="1" ht="23.25" customHeight="1">
      <c r="A55" s="78" t="s">
        <v>8</v>
      </c>
      <c r="B55" s="78"/>
      <c r="C55" s="78"/>
      <c r="D55" s="42"/>
      <c r="E55" s="74">
        <f>G54/100000</f>
        <v>0.13274336283185842</v>
      </c>
      <c r="F55" s="74"/>
      <c r="G55" s="75"/>
      <c r="H55" s="74">
        <f>J54/100000</f>
        <v>7.0796460176991163E-2</v>
      </c>
      <c r="I55" s="74"/>
      <c r="J55" s="75"/>
      <c r="K55" s="74">
        <f>M54/100000</f>
        <v>0.44</v>
      </c>
      <c r="L55" s="74"/>
      <c r="M55" s="75"/>
      <c r="N55" s="74">
        <f>P54/100000</f>
        <v>0</v>
      </c>
      <c r="O55" s="74"/>
      <c r="P55" s="75"/>
      <c r="Q55" s="74">
        <f>S54/100000</f>
        <v>0</v>
      </c>
      <c r="R55" s="74"/>
      <c r="S55" s="75"/>
      <c r="T55" s="56"/>
      <c r="U55" s="51"/>
      <c r="V55" s="47"/>
    </row>
    <row r="56" spans="1:22">
      <c r="A56" s="66" t="s">
        <v>39</v>
      </c>
      <c r="B56" s="85" t="s">
        <v>40</v>
      </c>
      <c r="C56" s="70"/>
      <c r="D56" s="39"/>
      <c r="E56" s="13" t="s">
        <v>15</v>
      </c>
      <c r="F56" s="7">
        <v>1</v>
      </c>
      <c r="G56" s="71">
        <f>12000/1.13</f>
        <v>10619.469026548673</v>
      </c>
      <c r="H56" s="13" t="s">
        <v>15</v>
      </c>
      <c r="I56" s="7">
        <v>1</v>
      </c>
      <c r="J56" s="71">
        <f>7000/1.13</f>
        <v>6194.6902654867263</v>
      </c>
      <c r="K56" s="19"/>
      <c r="L56" s="7"/>
      <c r="M56" s="9"/>
      <c r="N56" s="19"/>
      <c r="O56" s="7"/>
      <c r="P56" s="9"/>
      <c r="Q56" s="19"/>
      <c r="R56" s="7"/>
      <c r="S56" s="9"/>
      <c r="T56" s="57" t="s">
        <v>75</v>
      </c>
      <c r="U56" s="53">
        <v>1</v>
      </c>
      <c r="V56" s="47">
        <v>12500</v>
      </c>
    </row>
    <row r="57" spans="1:22">
      <c r="A57" s="66"/>
      <c r="B57" s="83"/>
      <c r="C57" s="70"/>
      <c r="D57" s="39"/>
      <c r="E57" s="13" t="s">
        <v>30</v>
      </c>
      <c r="F57" s="7">
        <v>1</v>
      </c>
      <c r="G57" s="72"/>
      <c r="H57" s="13" t="s">
        <v>31</v>
      </c>
      <c r="I57" s="7">
        <v>1</v>
      </c>
      <c r="J57" s="72"/>
      <c r="K57" s="19"/>
      <c r="L57" s="7"/>
      <c r="M57" s="9"/>
      <c r="N57" s="19"/>
      <c r="O57" s="7"/>
      <c r="P57" s="9"/>
      <c r="Q57" s="19"/>
      <c r="R57" s="7"/>
      <c r="S57" s="9"/>
      <c r="T57" s="57" t="s">
        <v>76</v>
      </c>
      <c r="U57" s="53">
        <v>1</v>
      </c>
      <c r="V57" s="47">
        <v>15500</v>
      </c>
    </row>
    <row r="58" spans="1:22">
      <c r="A58" s="66"/>
      <c r="B58" s="83"/>
      <c r="C58" s="70"/>
      <c r="D58" s="39"/>
      <c r="E58" s="13" t="s">
        <v>30</v>
      </c>
      <c r="F58" s="7">
        <v>1</v>
      </c>
      <c r="G58" s="72"/>
      <c r="H58" s="13" t="s">
        <v>31</v>
      </c>
      <c r="I58" s="7">
        <v>1</v>
      </c>
      <c r="J58" s="72"/>
      <c r="K58" s="19"/>
      <c r="L58" s="7"/>
      <c r="M58" s="9"/>
      <c r="N58" s="19"/>
      <c r="O58" s="7"/>
      <c r="P58" s="9"/>
      <c r="Q58" s="19"/>
      <c r="R58" s="7"/>
      <c r="S58" s="9"/>
      <c r="T58" s="57" t="s">
        <v>78</v>
      </c>
      <c r="U58" s="53">
        <v>1</v>
      </c>
      <c r="V58" s="47">
        <v>8500</v>
      </c>
    </row>
    <row r="59" spans="1:22">
      <c r="A59" s="66"/>
      <c r="B59" s="83"/>
      <c r="C59" s="70"/>
      <c r="D59" s="39"/>
      <c r="E59" s="13" t="s">
        <v>41</v>
      </c>
      <c r="F59" s="7">
        <v>1</v>
      </c>
      <c r="G59" s="72"/>
      <c r="H59" s="13" t="s">
        <v>19</v>
      </c>
      <c r="I59" s="7">
        <v>1</v>
      </c>
      <c r="J59" s="72"/>
      <c r="K59" s="19"/>
      <c r="L59" s="7"/>
      <c r="M59" s="18"/>
      <c r="N59" s="19"/>
      <c r="O59" s="7"/>
      <c r="P59" s="32"/>
      <c r="Q59" s="19"/>
      <c r="R59" s="7"/>
      <c r="S59" s="38"/>
      <c r="T59" s="49" t="s">
        <v>31</v>
      </c>
      <c r="U59" s="53">
        <v>1</v>
      </c>
      <c r="V59" s="47">
        <v>5500</v>
      </c>
    </row>
    <row r="60" spans="1:22">
      <c r="A60" s="66"/>
      <c r="B60" s="83"/>
      <c r="C60" s="70"/>
      <c r="D60" s="39"/>
      <c r="E60" s="13" t="s">
        <v>19</v>
      </c>
      <c r="F60" s="7">
        <v>1</v>
      </c>
      <c r="G60" s="72"/>
      <c r="H60" s="13" t="s">
        <v>20</v>
      </c>
      <c r="I60" s="7">
        <v>1</v>
      </c>
      <c r="J60" s="72"/>
      <c r="K60" s="19"/>
      <c r="L60" s="7"/>
      <c r="M60" s="18"/>
      <c r="N60" s="19"/>
      <c r="O60" s="7"/>
      <c r="P60" s="32"/>
      <c r="Q60" s="19"/>
      <c r="R60" s="7"/>
      <c r="S60" s="38"/>
      <c r="T60" s="56"/>
      <c r="U60" s="51"/>
      <c r="V60" s="47"/>
    </row>
    <row r="61" spans="1:22">
      <c r="A61" s="66"/>
      <c r="B61" s="83"/>
      <c r="C61" s="70"/>
      <c r="D61" s="39"/>
      <c r="E61" s="13" t="s">
        <v>20</v>
      </c>
      <c r="F61" s="7">
        <v>1</v>
      </c>
      <c r="G61" s="82"/>
      <c r="H61" s="13"/>
      <c r="I61" s="7"/>
      <c r="J61" s="82"/>
      <c r="K61" s="19"/>
      <c r="L61" s="7"/>
      <c r="M61" s="18"/>
      <c r="N61" s="19"/>
      <c r="O61" s="7"/>
      <c r="P61" s="32"/>
      <c r="Q61" s="19"/>
      <c r="R61" s="7"/>
      <c r="S61" s="38"/>
      <c r="T61" s="47"/>
      <c r="U61" s="51"/>
      <c r="V61" s="47"/>
    </row>
    <row r="62" spans="1:22" ht="22.5" customHeight="1">
      <c r="A62" s="66"/>
      <c r="B62" s="84"/>
      <c r="C62" s="70"/>
      <c r="D62" s="39"/>
      <c r="E62" s="15" t="s">
        <v>7</v>
      </c>
      <c r="F62" s="15">
        <f>SUM(F56:F61)</f>
        <v>6</v>
      </c>
      <c r="G62" s="16">
        <f>SUM(G56:G61)</f>
        <v>10619.469026548673</v>
      </c>
      <c r="H62" s="15" t="s">
        <v>7</v>
      </c>
      <c r="I62" s="15">
        <f>SUM(I56:I59)</f>
        <v>4</v>
      </c>
      <c r="J62" s="16">
        <f>SUM(J56:J59)</f>
        <v>6194.6902654867263</v>
      </c>
      <c r="K62" s="15" t="s">
        <v>7</v>
      </c>
      <c r="L62" s="15">
        <f>SUM(L56:L59)</f>
        <v>0</v>
      </c>
      <c r="M62" s="16">
        <f>SUM(M56:M61)</f>
        <v>0</v>
      </c>
      <c r="N62" s="15" t="s">
        <v>7</v>
      </c>
      <c r="O62" s="15">
        <f>SUM(O56:O59)</f>
        <v>0</v>
      </c>
      <c r="P62" s="16">
        <f>SUM(P56:P61)</f>
        <v>0</v>
      </c>
      <c r="Q62" s="15" t="s">
        <v>7</v>
      </c>
      <c r="R62" s="15">
        <f>SUM(R56:R59)</f>
        <v>0</v>
      </c>
      <c r="S62" s="16">
        <f>SUM(S56:S61)</f>
        <v>0</v>
      </c>
      <c r="T62" s="48" t="s">
        <v>7</v>
      </c>
      <c r="U62" s="51"/>
      <c r="V62" s="61">
        <f>V56+V57+V58+V59</f>
        <v>42000</v>
      </c>
    </row>
    <row r="63" spans="1:22" s="12" customFormat="1" ht="23.25" customHeight="1">
      <c r="A63" s="78" t="s">
        <v>8</v>
      </c>
      <c r="B63" s="78"/>
      <c r="C63" s="78"/>
      <c r="D63" s="42"/>
      <c r="E63" s="74">
        <f>G62/100000</f>
        <v>0.10619469026548674</v>
      </c>
      <c r="F63" s="74"/>
      <c r="G63" s="75"/>
      <c r="H63" s="74">
        <f>J62/100000</f>
        <v>6.1946902654867263E-2</v>
      </c>
      <c r="I63" s="74"/>
      <c r="J63" s="75"/>
      <c r="K63" s="64">
        <f>M62/100000</f>
        <v>0</v>
      </c>
      <c r="L63" s="64"/>
      <c r="M63" s="65"/>
      <c r="N63" s="64">
        <f>P62/100000</f>
        <v>0</v>
      </c>
      <c r="O63" s="64"/>
      <c r="P63" s="65"/>
      <c r="Q63" s="64">
        <f>S62/100000</f>
        <v>0</v>
      </c>
      <c r="R63" s="64"/>
      <c r="S63" s="65"/>
      <c r="T63" s="47"/>
      <c r="U63" s="51"/>
      <c r="V63" s="47"/>
    </row>
    <row r="64" spans="1:22">
      <c r="A64" s="66" t="s">
        <v>42</v>
      </c>
      <c r="B64" s="85" t="s">
        <v>43</v>
      </c>
      <c r="C64" s="70"/>
      <c r="D64" s="39"/>
      <c r="E64" s="13" t="s">
        <v>34</v>
      </c>
      <c r="F64" s="7">
        <v>1</v>
      </c>
      <c r="G64" s="71">
        <f>28000/1.13</f>
        <v>24778.761061946905</v>
      </c>
      <c r="H64" s="13" t="s">
        <v>15</v>
      </c>
      <c r="I64" s="7">
        <v>1</v>
      </c>
      <c r="J64" s="71">
        <f>2000/1.13</f>
        <v>1769.911504424779</v>
      </c>
      <c r="K64" s="19"/>
      <c r="L64" s="7"/>
      <c r="M64" s="9"/>
      <c r="N64" s="19"/>
      <c r="O64" s="7"/>
      <c r="P64" s="9"/>
      <c r="Q64" s="19"/>
      <c r="R64" s="7"/>
      <c r="S64" s="9"/>
      <c r="T64" s="46" t="s">
        <v>34</v>
      </c>
      <c r="U64" s="53">
        <v>1</v>
      </c>
      <c r="V64" s="47">
        <v>4500</v>
      </c>
    </row>
    <row r="65" spans="1:22">
      <c r="A65" s="66"/>
      <c r="B65" s="83"/>
      <c r="C65" s="70"/>
      <c r="D65" s="39"/>
      <c r="E65" s="13" t="s">
        <v>30</v>
      </c>
      <c r="F65" s="7">
        <v>1</v>
      </c>
      <c r="G65" s="72"/>
      <c r="H65" s="13" t="s">
        <v>31</v>
      </c>
      <c r="I65" s="7">
        <v>1</v>
      </c>
      <c r="J65" s="72"/>
      <c r="K65" s="19"/>
      <c r="L65" s="7"/>
      <c r="M65" s="9"/>
      <c r="N65" s="19"/>
      <c r="O65" s="7"/>
      <c r="P65" s="9"/>
      <c r="Q65" s="19"/>
      <c r="R65" s="7"/>
      <c r="S65" s="9"/>
      <c r="T65" s="46" t="s">
        <v>31</v>
      </c>
      <c r="U65" s="53">
        <v>1</v>
      </c>
      <c r="V65" s="47">
        <v>5500</v>
      </c>
    </row>
    <row r="66" spans="1:22">
      <c r="A66" s="66"/>
      <c r="B66" s="83"/>
      <c r="C66" s="70"/>
      <c r="D66" s="39"/>
      <c r="E66" s="13" t="s">
        <v>20</v>
      </c>
      <c r="F66" s="7">
        <v>1</v>
      </c>
      <c r="G66" s="72"/>
      <c r="H66" s="13"/>
      <c r="I66" s="7"/>
      <c r="J66" s="72"/>
      <c r="K66" s="19"/>
      <c r="L66" s="7"/>
      <c r="M66" s="9"/>
      <c r="N66" s="19"/>
      <c r="O66" s="7"/>
      <c r="P66" s="9"/>
      <c r="Q66" s="19"/>
      <c r="R66" s="7"/>
      <c r="S66" s="9"/>
      <c r="T66" s="47"/>
      <c r="U66" s="51"/>
      <c r="V66" s="47"/>
    </row>
    <row r="67" spans="1:22">
      <c r="A67" s="66"/>
      <c r="B67" s="83"/>
      <c r="C67" s="70"/>
      <c r="D67" s="39"/>
      <c r="E67" s="13"/>
      <c r="F67" s="7"/>
      <c r="G67" s="72"/>
      <c r="H67" s="13"/>
      <c r="I67" s="7"/>
      <c r="J67" s="72"/>
      <c r="K67" s="19"/>
      <c r="L67" s="7"/>
      <c r="M67" s="18"/>
      <c r="N67" s="19"/>
      <c r="O67" s="7"/>
      <c r="P67" s="32"/>
      <c r="Q67" s="19"/>
      <c r="R67" s="7"/>
      <c r="S67" s="38"/>
      <c r="T67" s="47"/>
      <c r="U67" s="51"/>
      <c r="V67" s="47"/>
    </row>
    <row r="68" spans="1:22">
      <c r="A68" s="66"/>
      <c r="B68" s="83"/>
      <c r="C68" s="70"/>
      <c r="D68" s="39"/>
      <c r="E68" s="13"/>
      <c r="F68" s="7"/>
      <c r="G68" s="72"/>
      <c r="H68" s="13"/>
      <c r="I68" s="7"/>
      <c r="J68" s="72"/>
      <c r="K68" s="19"/>
      <c r="L68" s="7"/>
      <c r="M68" s="18"/>
      <c r="N68" s="19"/>
      <c r="O68" s="7"/>
      <c r="P68" s="32"/>
      <c r="Q68" s="19"/>
      <c r="R68" s="7"/>
      <c r="S68" s="38"/>
      <c r="T68" s="47"/>
      <c r="U68" s="51"/>
      <c r="V68" s="47"/>
    </row>
    <row r="69" spans="1:22">
      <c r="A69" s="66"/>
      <c r="B69" s="83"/>
      <c r="C69" s="70"/>
      <c r="D69" s="39"/>
      <c r="E69" s="13"/>
      <c r="F69" s="7"/>
      <c r="G69" s="82"/>
      <c r="H69" s="13"/>
      <c r="I69" s="7"/>
      <c r="J69" s="82"/>
      <c r="K69" s="19"/>
      <c r="L69" s="7"/>
      <c r="M69" s="18"/>
      <c r="N69" s="19"/>
      <c r="O69" s="7"/>
      <c r="P69" s="32"/>
      <c r="Q69" s="19"/>
      <c r="R69" s="7"/>
      <c r="S69" s="38"/>
      <c r="T69" s="47"/>
      <c r="U69" s="51"/>
      <c r="V69" s="47"/>
    </row>
    <row r="70" spans="1:22" ht="22.5" customHeight="1">
      <c r="A70" s="66"/>
      <c r="B70" s="84"/>
      <c r="C70" s="70"/>
      <c r="D70" s="39"/>
      <c r="E70" s="15" t="s">
        <v>7</v>
      </c>
      <c r="F70" s="15">
        <f>SUM(F64:F69)</f>
        <v>3</v>
      </c>
      <c r="G70" s="16">
        <f>SUM(G64:G69)</f>
        <v>24778.761061946905</v>
      </c>
      <c r="H70" s="15" t="s">
        <v>7</v>
      </c>
      <c r="I70" s="15">
        <f>SUM(I64:I67)</f>
        <v>2</v>
      </c>
      <c r="J70" s="16">
        <f>SUM(J64:J67)</f>
        <v>1769.911504424779</v>
      </c>
      <c r="K70" s="15" t="s">
        <v>7</v>
      </c>
      <c r="L70" s="15">
        <f>SUM(L64:L67)</f>
        <v>0</v>
      </c>
      <c r="M70" s="16">
        <f>SUM(M64:M69)</f>
        <v>0</v>
      </c>
      <c r="N70" s="15" t="s">
        <v>7</v>
      </c>
      <c r="O70" s="15">
        <f>SUM(O64:O67)</f>
        <v>0</v>
      </c>
      <c r="P70" s="16">
        <f>SUM(P64:P69)</f>
        <v>0</v>
      </c>
      <c r="Q70" s="15" t="s">
        <v>7</v>
      </c>
      <c r="R70" s="15">
        <f>SUM(R64:R67)</f>
        <v>0</v>
      </c>
      <c r="S70" s="16">
        <f>SUM(S64:S69)</f>
        <v>0</v>
      </c>
      <c r="T70" s="48" t="s">
        <v>7</v>
      </c>
      <c r="U70" s="51"/>
      <c r="V70" s="61">
        <f>V64+V65</f>
        <v>10000</v>
      </c>
    </row>
    <row r="71" spans="1:22" s="12" customFormat="1" ht="23.25" customHeight="1">
      <c r="A71" s="78" t="s">
        <v>8</v>
      </c>
      <c r="B71" s="78"/>
      <c r="C71" s="78"/>
      <c r="D71" s="42"/>
      <c r="E71" s="74">
        <f>G70/100000</f>
        <v>0.24778761061946905</v>
      </c>
      <c r="F71" s="74"/>
      <c r="G71" s="75"/>
      <c r="H71" s="74">
        <f>J70/100000</f>
        <v>1.7699115044247791E-2</v>
      </c>
      <c r="I71" s="74"/>
      <c r="J71" s="75"/>
      <c r="K71" s="64">
        <f>M70/100000</f>
        <v>0</v>
      </c>
      <c r="L71" s="64"/>
      <c r="M71" s="65"/>
      <c r="N71" s="64">
        <f>P70/100000</f>
        <v>0</v>
      </c>
      <c r="O71" s="64"/>
      <c r="P71" s="65"/>
      <c r="Q71" s="64">
        <f>S70/100000</f>
        <v>0</v>
      </c>
      <c r="R71" s="64"/>
      <c r="S71" s="65"/>
      <c r="T71" s="47"/>
      <c r="U71" s="51"/>
      <c r="V71" s="47"/>
    </row>
    <row r="72" spans="1:22">
      <c r="A72" s="66" t="s">
        <v>44</v>
      </c>
      <c r="B72" s="85" t="s">
        <v>45</v>
      </c>
      <c r="C72" s="70"/>
      <c r="D72" s="39"/>
      <c r="E72" s="13" t="s">
        <v>34</v>
      </c>
      <c r="F72" s="7">
        <v>1</v>
      </c>
      <c r="G72" s="71">
        <f>26000/1.13</f>
        <v>23008.849557522128</v>
      </c>
      <c r="H72" s="13" t="s">
        <v>15</v>
      </c>
      <c r="I72" s="7">
        <v>1</v>
      </c>
      <c r="J72" s="71">
        <f>1500/1.13</f>
        <v>1327.4336283185842</v>
      </c>
      <c r="K72" s="19"/>
      <c r="L72" s="7"/>
      <c r="M72" s="9"/>
      <c r="N72" s="19"/>
      <c r="O72" s="7"/>
      <c r="P72" s="9"/>
      <c r="Q72" s="19"/>
      <c r="R72" s="7"/>
      <c r="S72" s="9"/>
      <c r="T72" s="46" t="s">
        <v>34</v>
      </c>
      <c r="U72" s="53">
        <v>1</v>
      </c>
      <c r="V72" s="47">
        <v>4500</v>
      </c>
    </row>
    <row r="73" spans="1:22">
      <c r="A73" s="66"/>
      <c r="B73" s="83"/>
      <c r="C73" s="70"/>
      <c r="D73" s="39"/>
      <c r="E73" s="13" t="s">
        <v>30</v>
      </c>
      <c r="F73" s="7">
        <v>1</v>
      </c>
      <c r="G73" s="72"/>
      <c r="H73" s="13" t="s">
        <v>31</v>
      </c>
      <c r="I73" s="7">
        <v>1</v>
      </c>
      <c r="J73" s="72"/>
      <c r="K73" s="19"/>
      <c r="L73" s="7"/>
      <c r="M73" s="9"/>
      <c r="N73" s="19"/>
      <c r="O73" s="7"/>
      <c r="P73" s="9"/>
      <c r="Q73" s="19"/>
      <c r="R73" s="7"/>
      <c r="S73" s="9"/>
      <c r="T73" s="46" t="s">
        <v>31</v>
      </c>
      <c r="U73" s="53">
        <v>1</v>
      </c>
      <c r="V73" s="47">
        <v>5500</v>
      </c>
    </row>
    <row r="74" spans="1:22">
      <c r="A74" s="66"/>
      <c r="B74" s="83"/>
      <c r="C74" s="70"/>
      <c r="D74" s="39"/>
      <c r="E74" s="13" t="s">
        <v>20</v>
      </c>
      <c r="F74" s="7">
        <v>1</v>
      </c>
      <c r="G74" s="72"/>
      <c r="H74" s="13"/>
      <c r="I74" s="7"/>
      <c r="J74" s="72"/>
      <c r="K74" s="19"/>
      <c r="L74" s="7"/>
      <c r="M74" s="9"/>
      <c r="N74" s="19"/>
      <c r="O74" s="7"/>
      <c r="P74" s="9"/>
      <c r="Q74" s="19"/>
      <c r="R74" s="7"/>
      <c r="S74" s="9"/>
      <c r="T74" s="47"/>
      <c r="U74" s="51"/>
      <c r="V74" s="47"/>
    </row>
    <row r="75" spans="1:22">
      <c r="A75" s="66"/>
      <c r="B75" s="83"/>
      <c r="C75" s="70"/>
      <c r="D75" s="39"/>
      <c r="E75" s="13"/>
      <c r="F75" s="7"/>
      <c r="G75" s="72"/>
      <c r="H75" s="13"/>
      <c r="I75" s="7"/>
      <c r="J75" s="72"/>
      <c r="K75" s="19"/>
      <c r="L75" s="7"/>
      <c r="M75" s="18"/>
      <c r="N75" s="19"/>
      <c r="O75" s="7"/>
      <c r="P75" s="32"/>
      <c r="Q75" s="19"/>
      <c r="R75" s="7"/>
      <c r="S75" s="38"/>
      <c r="T75" s="47"/>
      <c r="U75" s="51"/>
      <c r="V75" s="47"/>
    </row>
    <row r="76" spans="1:22">
      <c r="A76" s="66"/>
      <c r="B76" s="83"/>
      <c r="C76" s="70"/>
      <c r="D76" s="39"/>
      <c r="E76" s="13"/>
      <c r="F76" s="7"/>
      <c r="G76" s="72"/>
      <c r="H76" s="13"/>
      <c r="I76" s="7"/>
      <c r="J76" s="72"/>
      <c r="K76" s="19"/>
      <c r="L76" s="7"/>
      <c r="M76" s="18"/>
      <c r="N76" s="19"/>
      <c r="O76" s="7"/>
      <c r="P76" s="32"/>
      <c r="Q76" s="19"/>
      <c r="R76" s="7"/>
      <c r="S76" s="38"/>
      <c r="T76" s="47"/>
      <c r="U76" s="51"/>
      <c r="V76" s="47"/>
    </row>
    <row r="77" spans="1:22">
      <c r="A77" s="66"/>
      <c r="B77" s="83"/>
      <c r="C77" s="70"/>
      <c r="D77" s="39"/>
      <c r="E77" s="13"/>
      <c r="F77" s="7"/>
      <c r="G77" s="82"/>
      <c r="H77" s="13"/>
      <c r="I77" s="7"/>
      <c r="J77" s="82"/>
      <c r="K77" s="19"/>
      <c r="L77" s="7"/>
      <c r="M77" s="18"/>
      <c r="N77" s="19"/>
      <c r="O77" s="7"/>
      <c r="P77" s="32"/>
      <c r="Q77" s="19"/>
      <c r="R77" s="7"/>
      <c r="S77" s="38"/>
      <c r="T77" s="56"/>
      <c r="U77" s="51"/>
      <c r="V77" s="47"/>
    </row>
    <row r="78" spans="1:22" ht="22.5" customHeight="1">
      <c r="A78" s="66"/>
      <c r="B78" s="84"/>
      <c r="C78" s="70"/>
      <c r="D78" s="39"/>
      <c r="E78" s="15" t="s">
        <v>7</v>
      </c>
      <c r="F78" s="15">
        <f>SUM(F72:F77)</f>
        <v>3</v>
      </c>
      <c r="G78" s="16">
        <f>SUM(G72:G77)</f>
        <v>23008.849557522128</v>
      </c>
      <c r="H78" s="15" t="s">
        <v>7</v>
      </c>
      <c r="I78" s="15">
        <f>SUM(I72:I75)</f>
        <v>2</v>
      </c>
      <c r="J78" s="16">
        <f>SUM(J72:J75)</f>
        <v>1327.4336283185842</v>
      </c>
      <c r="K78" s="15" t="s">
        <v>7</v>
      </c>
      <c r="L78" s="15">
        <f>SUM(L72:L75)</f>
        <v>0</v>
      </c>
      <c r="M78" s="16">
        <f>SUM(M72:M77)</f>
        <v>0</v>
      </c>
      <c r="N78" s="15" t="s">
        <v>7</v>
      </c>
      <c r="O78" s="15">
        <f>SUM(O72:O75)</f>
        <v>0</v>
      </c>
      <c r="P78" s="16">
        <f>SUM(P72:P77)</f>
        <v>0</v>
      </c>
      <c r="Q78" s="15" t="s">
        <v>7</v>
      </c>
      <c r="R78" s="15">
        <f>SUM(R72:R75)</f>
        <v>0</v>
      </c>
      <c r="S78" s="16">
        <f>SUM(S72:S77)</f>
        <v>0</v>
      </c>
      <c r="T78" s="48" t="s">
        <v>7</v>
      </c>
      <c r="U78" s="51"/>
      <c r="V78" s="61">
        <f>V72+V73</f>
        <v>10000</v>
      </c>
    </row>
    <row r="79" spans="1:22" s="12" customFormat="1" ht="23.25" customHeight="1">
      <c r="A79" s="78" t="s">
        <v>8</v>
      </c>
      <c r="B79" s="78"/>
      <c r="C79" s="78"/>
      <c r="D79" s="42"/>
      <c r="E79" s="74">
        <f>G78/100000</f>
        <v>0.23008849557522126</v>
      </c>
      <c r="F79" s="74"/>
      <c r="G79" s="75"/>
      <c r="H79" s="74">
        <f>J78/100000</f>
        <v>1.3274336283185842E-2</v>
      </c>
      <c r="I79" s="74"/>
      <c r="J79" s="75"/>
      <c r="K79" s="64">
        <f>M78/100000</f>
        <v>0</v>
      </c>
      <c r="L79" s="64"/>
      <c r="M79" s="65"/>
      <c r="N79" s="64">
        <f>P78/100000</f>
        <v>0</v>
      </c>
      <c r="O79" s="64"/>
      <c r="P79" s="65"/>
      <c r="Q79" s="64">
        <f>S78/100000</f>
        <v>0</v>
      </c>
      <c r="R79" s="64"/>
      <c r="S79" s="65"/>
      <c r="T79" s="56"/>
      <c r="U79" s="51"/>
      <c r="V79" s="47"/>
    </row>
    <row r="80" spans="1:22">
      <c r="A80" s="66" t="s">
        <v>46</v>
      </c>
      <c r="B80" s="67" t="s">
        <v>47</v>
      </c>
      <c r="C80" s="70"/>
      <c r="D80" s="39"/>
      <c r="E80" s="13" t="s">
        <v>15</v>
      </c>
      <c r="F80" s="7">
        <v>1</v>
      </c>
      <c r="G80" s="71">
        <f>8000/1.13</f>
        <v>7079.6460176991159</v>
      </c>
      <c r="H80" s="13" t="s">
        <v>15</v>
      </c>
      <c r="I80" s="7">
        <v>1</v>
      </c>
      <c r="J80" s="71">
        <f>5500/1.13</f>
        <v>4867.2566371681423</v>
      </c>
      <c r="K80" s="25" t="s">
        <v>75</v>
      </c>
      <c r="L80" s="7">
        <v>1</v>
      </c>
      <c r="M80" s="71">
        <v>26000</v>
      </c>
      <c r="N80" s="20" t="s">
        <v>98</v>
      </c>
      <c r="O80" s="7">
        <v>1</v>
      </c>
      <c r="P80" s="71">
        <f>18500+6000</f>
        <v>24500</v>
      </c>
      <c r="Q80" s="25"/>
      <c r="R80" s="7"/>
      <c r="S80" s="71">
        <f>13560/1.13</f>
        <v>12000.000000000002</v>
      </c>
      <c r="T80" s="57" t="s">
        <v>75</v>
      </c>
      <c r="U80" s="53">
        <v>1</v>
      </c>
      <c r="V80" s="47">
        <v>12500</v>
      </c>
    </row>
    <row r="81" spans="1:22">
      <c r="A81" s="66"/>
      <c r="B81" s="68"/>
      <c r="C81" s="70"/>
      <c r="D81" s="39"/>
      <c r="E81" s="13" t="s">
        <v>30</v>
      </c>
      <c r="F81" s="7">
        <v>1</v>
      </c>
      <c r="G81" s="72"/>
      <c r="H81" s="13" t="s">
        <v>31</v>
      </c>
      <c r="I81" s="7">
        <v>1</v>
      </c>
      <c r="J81" s="72"/>
      <c r="K81" s="25" t="s">
        <v>76</v>
      </c>
      <c r="L81" s="7">
        <v>1</v>
      </c>
      <c r="M81" s="72"/>
      <c r="N81" s="20" t="s">
        <v>99</v>
      </c>
      <c r="O81" s="7">
        <v>1</v>
      </c>
      <c r="P81" s="72"/>
      <c r="Q81" s="25"/>
      <c r="R81" s="7"/>
      <c r="S81" s="72"/>
      <c r="T81" s="57" t="s">
        <v>76</v>
      </c>
      <c r="U81" s="53">
        <v>1</v>
      </c>
      <c r="V81" s="47">
        <v>8500</v>
      </c>
    </row>
    <row r="82" spans="1:22">
      <c r="A82" s="66"/>
      <c r="B82" s="68"/>
      <c r="C82" s="70"/>
      <c r="D82" s="39"/>
      <c r="E82" s="13" t="s">
        <v>19</v>
      </c>
      <c r="F82" s="7">
        <v>1</v>
      </c>
      <c r="G82" s="72"/>
      <c r="H82" s="13" t="s">
        <v>19</v>
      </c>
      <c r="I82" s="7">
        <v>1</v>
      </c>
      <c r="J82" s="72"/>
      <c r="K82" s="25" t="s">
        <v>78</v>
      </c>
      <c r="L82" s="7">
        <v>1</v>
      </c>
      <c r="M82" s="72"/>
      <c r="N82" s="20" t="s">
        <v>100</v>
      </c>
      <c r="O82" s="7">
        <v>1</v>
      </c>
      <c r="P82" s="72"/>
      <c r="Q82" s="25"/>
      <c r="R82" s="7"/>
      <c r="S82" s="72"/>
      <c r="T82" s="57" t="s">
        <v>78</v>
      </c>
      <c r="U82" s="53">
        <v>1</v>
      </c>
      <c r="V82" s="47">
        <v>5500</v>
      </c>
    </row>
    <row r="83" spans="1:22">
      <c r="A83" s="66"/>
      <c r="B83" s="68"/>
      <c r="C83" s="70"/>
      <c r="D83" s="39"/>
      <c r="E83" s="13" t="s">
        <v>27</v>
      </c>
      <c r="F83" s="7">
        <v>1</v>
      </c>
      <c r="G83" s="72"/>
      <c r="H83" s="13"/>
      <c r="I83" s="7"/>
      <c r="J83" s="72"/>
      <c r="K83" s="19"/>
      <c r="L83" s="7"/>
      <c r="M83" s="72"/>
      <c r="N83" s="19" t="s">
        <v>20</v>
      </c>
      <c r="O83" s="7">
        <v>1</v>
      </c>
      <c r="P83" s="72"/>
      <c r="Q83" s="19"/>
      <c r="R83" s="7"/>
      <c r="S83" s="72"/>
      <c r="T83" s="56"/>
      <c r="U83" s="51"/>
      <c r="V83" s="47"/>
    </row>
    <row r="84" spans="1:22">
      <c r="A84" s="66"/>
      <c r="B84" s="68"/>
      <c r="C84" s="70"/>
      <c r="D84" s="39"/>
      <c r="E84" s="13" t="s">
        <v>20</v>
      </c>
      <c r="F84" s="7">
        <v>1</v>
      </c>
      <c r="G84" s="72"/>
      <c r="H84" s="13"/>
      <c r="I84" s="7"/>
      <c r="J84" s="82"/>
      <c r="K84" s="19"/>
      <c r="L84" s="7"/>
      <c r="M84" s="82"/>
      <c r="N84" s="19"/>
      <c r="O84" s="7"/>
      <c r="P84" s="82"/>
      <c r="Q84" s="19"/>
      <c r="R84" s="7"/>
      <c r="S84" s="82"/>
      <c r="T84" s="56"/>
      <c r="U84" s="51"/>
      <c r="V84" s="47"/>
    </row>
    <row r="85" spans="1:22" ht="22.5" customHeight="1">
      <c r="A85" s="66"/>
      <c r="B85" s="69"/>
      <c r="C85" s="70"/>
      <c r="D85" s="39"/>
      <c r="E85" s="15" t="s">
        <v>7</v>
      </c>
      <c r="F85" s="15">
        <f>SUM(F80:F84)</f>
        <v>5</v>
      </c>
      <c r="G85" s="16">
        <f>SUM(G80:G84)</f>
        <v>7079.6460176991159</v>
      </c>
      <c r="H85" s="15" t="s">
        <v>7</v>
      </c>
      <c r="I85" s="15">
        <f>SUM(I80:I83)</f>
        <v>3</v>
      </c>
      <c r="J85" s="16">
        <f>SUM(J80:J83)</f>
        <v>4867.2566371681423</v>
      </c>
      <c r="K85" s="15" t="s">
        <v>7</v>
      </c>
      <c r="L85" s="15">
        <f>SUM(L80:L83)</f>
        <v>3</v>
      </c>
      <c r="M85" s="16">
        <f>SUM(M80)</f>
        <v>26000</v>
      </c>
      <c r="N85" s="15" t="s">
        <v>7</v>
      </c>
      <c r="O85" s="15">
        <f>SUM(O80:O83)</f>
        <v>4</v>
      </c>
      <c r="P85" s="16">
        <f>SUM(P80)</f>
        <v>24500</v>
      </c>
      <c r="Q85" s="15" t="s">
        <v>7</v>
      </c>
      <c r="R85" s="15">
        <f>SUM(R80:R83)</f>
        <v>0</v>
      </c>
      <c r="S85" s="16">
        <f>SUM(S80)</f>
        <v>12000.000000000002</v>
      </c>
      <c r="T85" s="48" t="s">
        <v>7</v>
      </c>
      <c r="U85" s="51"/>
      <c r="V85" s="61">
        <f>V80+V81+V82</f>
        <v>26500</v>
      </c>
    </row>
    <row r="86" spans="1:22" s="12" customFormat="1" ht="23.25" customHeight="1">
      <c r="A86" s="78" t="s">
        <v>8</v>
      </c>
      <c r="B86" s="78"/>
      <c r="C86" s="78"/>
      <c r="D86" s="42"/>
      <c r="E86" s="74">
        <f>G85/100000</f>
        <v>7.0796460176991163E-2</v>
      </c>
      <c r="F86" s="74"/>
      <c r="G86" s="75"/>
      <c r="H86" s="74">
        <f>J85/100000</f>
        <v>4.8672566371681422E-2</v>
      </c>
      <c r="I86" s="74"/>
      <c r="J86" s="75"/>
      <c r="K86" s="74">
        <f>M85/100000</f>
        <v>0.26</v>
      </c>
      <c r="L86" s="74"/>
      <c r="M86" s="75"/>
      <c r="N86" s="74">
        <f>P85/100000</f>
        <v>0.245</v>
      </c>
      <c r="O86" s="74"/>
      <c r="P86" s="75"/>
      <c r="Q86" s="74">
        <f>S85/100000</f>
        <v>0.12000000000000002</v>
      </c>
      <c r="R86" s="74"/>
      <c r="S86" s="75"/>
      <c r="T86" s="56"/>
      <c r="U86" s="51"/>
      <c r="V86" s="47"/>
    </row>
    <row r="87" spans="1:22">
      <c r="A87" s="66" t="s">
        <v>48</v>
      </c>
      <c r="B87" s="67" t="s">
        <v>49</v>
      </c>
      <c r="C87" s="70"/>
      <c r="D87" s="39"/>
      <c r="E87" s="13" t="s">
        <v>15</v>
      </c>
      <c r="F87" s="7">
        <v>1</v>
      </c>
      <c r="G87" s="71">
        <f>21000/1.13</f>
        <v>18584.070796460179</v>
      </c>
      <c r="H87" s="13" t="s">
        <v>15</v>
      </c>
      <c r="I87" s="7">
        <v>1</v>
      </c>
      <c r="J87" s="71">
        <f>8000/1.13</f>
        <v>7079.6460176991159</v>
      </c>
      <c r="K87" s="25" t="s">
        <v>75</v>
      </c>
      <c r="L87" s="7">
        <v>1</v>
      </c>
      <c r="M87" s="71">
        <v>36000</v>
      </c>
      <c r="N87" s="20" t="s">
        <v>98</v>
      </c>
      <c r="O87" s="7">
        <v>1</v>
      </c>
      <c r="P87" s="71">
        <f>33300+6500</f>
        <v>39800</v>
      </c>
      <c r="Q87" s="25"/>
      <c r="R87" s="7"/>
      <c r="S87" s="71">
        <f>22600/1.13</f>
        <v>20000.000000000004</v>
      </c>
      <c r="T87" s="57" t="s">
        <v>76</v>
      </c>
      <c r="U87" s="53">
        <v>1</v>
      </c>
      <c r="V87" s="47">
        <v>15500</v>
      </c>
    </row>
    <row r="88" spans="1:22">
      <c r="A88" s="66"/>
      <c r="B88" s="68"/>
      <c r="C88" s="70"/>
      <c r="D88" s="39"/>
      <c r="E88" s="13" t="s">
        <v>50</v>
      </c>
      <c r="F88" s="7">
        <v>1</v>
      </c>
      <c r="G88" s="72"/>
      <c r="H88" s="13" t="s">
        <v>31</v>
      </c>
      <c r="I88" s="7">
        <v>1</v>
      </c>
      <c r="J88" s="72"/>
      <c r="K88" s="25" t="s">
        <v>76</v>
      </c>
      <c r="L88" s="7">
        <v>1</v>
      </c>
      <c r="M88" s="72"/>
      <c r="N88" s="20" t="s">
        <v>102</v>
      </c>
      <c r="O88" s="7">
        <v>1</v>
      </c>
      <c r="P88" s="72"/>
      <c r="Q88" s="25"/>
      <c r="R88" s="7"/>
      <c r="S88" s="72"/>
      <c r="T88" s="58" t="s">
        <v>113</v>
      </c>
      <c r="U88" s="51">
        <v>1</v>
      </c>
      <c r="V88" s="47">
        <v>12500</v>
      </c>
    </row>
    <row r="89" spans="1:22">
      <c r="A89" s="66"/>
      <c r="B89" s="68"/>
      <c r="C89" s="70"/>
      <c r="D89" s="43"/>
      <c r="E89" s="22" t="s">
        <v>30</v>
      </c>
      <c r="F89" s="7">
        <v>1</v>
      </c>
      <c r="G89" s="72"/>
      <c r="H89" s="13" t="s">
        <v>31</v>
      </c>
      <c r="I89" s="7">
        <v>1</v>
      </c>
      <c r="J89" s="72"/>
      <c r="K89" s="25" t="s">
        <v>77</v>
      </c>
      <c r="L89" s="7">
        <v>1</v>
      </c>
      <c r="M89" s="72"/>
      <c r="N89" s="20" t="s">
        <v>103</v>
      </c>
      <c r="O89" s="7">
        <v>1</v>
      </c>
      <c r="P89" s="72"/>
      <c r="Q89" s="25"/>
      <c r="R89" s="7"/>
      <c r="S89" s="72"/>
      <c r="T89" s="58" t="s">
        <v>114</v>
      </c>
      <c r="U89" s="51">
        <v>1</v>
      </c>
      <c r="V89" s="47">
        <v>8500</v>
      </c>
    </row>
    <row r="90" spans="1:22">
      <c r="A90" s="66"/>
      <c r="B90" s="68"/>
      <c r="C90" s="70"/>
      <c r="D90" s="39"/>
      <c r="E90" s="13" t="s">
        <v>19</v>
      </c>
      <c r="F90" s="7">
        <v>1</v>
      </c>
      <c r="G90" s="72"/>
      <c r="H90" s="13" t="s">
        <v>19</v>
      </c>
      <c r="I90" s="7">
        <v>1</v>
      </c>
      <c r="J90" s="72"/>
      <c r="K90" s="25" t="s">
        <v>78</v>
      </c>
      <c r="L90" s="7">
        <v>1</v>
      </c>
      <c r="M90" s="72"/>
      <c r="N90" s="20" t="s">
        <v>101</v>
      </c>
      <c r="O90" s="7">
        <v>1</v>
      </c>
      <c r="P90" s="72"/>
      <c r="Q90" s="25"/>
      <c r="R90" s="7"/>
      <c r="S90" s="72"/>
      <c r="T90" s="57" t="s">
        <v>78</v>
      </c>
      <c r="U90" s="53">
        <v>1</v>
      </c>
      <c r="V90" s="47">
        <v>5500</v>
      </c>
    </row>
    <row r="91" spans="1:22">
      <c r="A91" s="66"/>
      <c r="B91" s="68"/>
      <c r="C91" s="70"/>
      <c r="D91" s="39"/>
      <c r="E91" s="13" t="s">
        <v>27</v>
      </c>
      <c r="F91" s="7">
        <v>1</v>
      </c>
      <c r="G91" s="72"/>
      <c r="H91" s="13" t="s">
        <v>19</v>
      </c>
      <c r="I91" s="7">
        <v>1</v>
      </c>
      <c r="J91" s="72"/>
      <c r="K91" s="19"/>
      <c r="L91" s="7"/>
      <c r="M91" s="72"/>
      <c r="N91" s="20" t="s">
        <v>104</v>
      </c>
      <c r="O91" s="7">
        <v>1</v>
      </c>
      <c r="P91" s="72"/>
      <c r="Q91" s="19"/>
      <c r="R91" s="7"/>
      <c r="S91" s="72"/>
      <c r="T91" s="56"/>
      <c r="U91" s="51"/>
      <c r="V91" s="47"/>
    </row>
    <row r="92" spans="1:22">
      <c r="A92" s="66"/>
      <c r="B92" s="68"/>
      <c r="C92" s="70"/>
      <c r="D92" s="39"/>
      <c r="E92" s="13" t="s">
        <v>20</v>
      </c>
      <c r="F92" s="7">
        <v>1</v>
      </c>
      <c r="G92" s="82"/>
      <c r="H92" s="13" t="s">
        <v>20</v>
      </c>
      <c r="I92" s="7">
        <v>1</v>
      </c>
      <c r="J92" s="82"/>
      <c r="K92" s="19"/>
      <c r="L92" s="7"/>
      <c r="M92" s="82"/>
      <c r="N92" s="19" t="s">
        <v>20</v>
      </c>
      <c r="O92" s="7">
        <v>1</v>
      </c>
      <c r="P92" s="82"/>
      <c r="Q92" s="19"/>
      <c r="R92" s="7"/>
      <c r="S92" s="82"/>
      <c r="T92" s="47"/>
      <c r="U92" s="51"/>
      <c r="V92" s="47"/>
    </row>
    <row r="93" spans="1:22" ht="22.5" customHeight="1">
      <c r="A93" s="66"/>
      <c r="B93" s="69"/>
      <c r="C93" s="70"/>
      <c r="D93" s="39"/>
      <c r="E93" s="15" t="s">
        <v>7</v>
      </c>
      <c r="F93" s="15">
        <f>SUM(F87:F92)</f>
        <v>6</v>
      </c>
      <c r="G93" s="16">
        <f>SUM(G87:G92)</f>
        <v>18584.070796460179</v>
      </c>
      <c r="H93" s="15" t="s">
        <v>7</v>
      </c>
      <c r="I93" s="15">
        <f>SUM(I87:I92)</f>
        <v>6</v>
      </c>
      <c r="J93" s="16">
        <f>SUM(J87:J90)</f>
        <v>7079.6460176991159</v>
      </c>
      <c r="K93" s="15" t="s">
        <v>7</v>
      </c>
      <c r="L93" s="15">
        <f>SUM(L87:L90)</f>
        <v>4</v>
      </c>
      <c r="M93" s="16">
        <f>SUM(M87)</f>
        <v>36000</v>
      </c>
      <c r="N93" s="15" t="s">
        <v>7</v>
      </c>
      <c r="O93" s="15">
        <f>SUM(O87:O90)</f>
        <v>4</v>
      </c>
      <c r="P93" s="16">
        <f>SUM(P87)</f>
        <v>39800</v>
      </c>
      <c r="Q93" s="15" t="s">
        <v>7</v>
      </c>
      <c r="R93" s="15">
        <f>SUM(R87:R90)</f>
        <v>0</v>
      </c>
      <c r="S93" s="16">
        <f>SUM(S87)</f>
        <v>20000.000000000004</v>
      </c>
      <c r="T93" s="48" t="s">
        <v>7</v>
      </c>
      <c r="U93" s="51"/>
      <c r="V93" s="61">
        <f>V87+V88+V89+V90</f>
        <v>42000</v>
      </c>
    </row>
    <row r="94" spans="1:22" s="12" customFormat="1" ht="23.25" customHeight="1">
      <c r="A94" s="78" t="s">
        <v>8</v>
      </c>
      <c r="B94" s="78"/>
      <c r="C94" s="78"/>
      <c r="D94" s="42"/>
      <c r="E94" s="74">
        <f>G93/100000</f>
        <v>0.18584070796460178</v>
      </c>
      <c r="F94" s="74"/>
      <c r="G94" s="75"/>
      <c r="H94" s="74">
        <f>J93/100000</f>
        <v>7.0796460176991163E-2</v>
      </c>
      <c r="I94" s="74"/>
      <c r="J94" s="75"/>
      <c r="K94" s="74">
        <f>M93/100000</f>
        <v>0.36</v>
      </c>
      <c r="L94" s="74"/>
      <c r="M94" s="75"/>
      <c r="N94" s="74">
        <f>P93/100000</f>
        <v>0.39800000000000002</v>
      </c>
      <c r="O94" s="74"/>
      <c r="P94" s="75"/>
      <c r="Q94" s="74">
        <f>S93/100000</f>
        <v>0.20000000000000004</v>
      </c>
      <c r="R94" s="74"/>
      <c r="S94" s="75"/>
      <c r="T94" s="47"/>
      <c r="U94" s="51"/>
      <c r="V94" s="47"/>
    </row>
    <row r="95" spans="1:22">
      <c r="A95" s="66" t="s">
        <v>51</v>
      </c>
      <c r="B95" s="67" t="s">
        <v>52</v>
      </c>
      <c r="C95" s="70"/>
      <c r="D95" s="39"/>
      <c r="E95" s="13" t="s">
        <v>34</v>
      </c>
      <c r="F95" s="7">
        <v>1</v>
      </c>
      <c r="G95" s="71">
        <f>3200/1.13</f>
        <v>2831.8584070796464</v>
      </c>
      <c r="H95" s="13" t="s">
        <v>15</v>
      </c>
      <c r="I95" s="7">
        <v>1</v>
      </c>
      <c r="J95" s="71">
        <f>1200/1.13</f>
        <v>1061.9469026548672</v>
      </c>
      <c r="K95" s="19"/>
      <c r="L95" s="7"/>
      <c r="M95" s="9"/>
      <c r="N95" s="19"/>
      <c r="O95" s="7"/>
      <c r="P95" s="9"/>
      <c r="Q95" s="19"/>
      <c r="R95" s="7"/>
      <c r="S95" s="9"/>
      <c r="T95" s="46" t="s">
        <v>34</v>
      </c>
      <c r="U95" s="48">
        <v>1</v>
      </c>
      <c r="V95" s="47">
        <v>8500</v>
      </c>
    </row>
    <row r="96" spans="1:22">
      <c r="A96" s="66"/>
      <c r="B96" s="68"/>
      <c r="C96" s="70"/>
      <c r="D96" s="39"/>
      <c r="E96" s="13" t="s">
        <v>20</v>
      </c>
      <c r="F96" s="7">
        <v>1</v>
      </c>
      <c r="G96" s="72"/>
      <c r="H96" s="13"/>
      <c r="I96" s="7"/>
      <c r="J96" s="72"/>
      <c r="K96" s="19"/>
      <c r="L96" s="7"/>
      <c r="M96" s="9"/>
      <c r="N96" s="19"/>
      <c r="O96" s="7"/>
      <c r="P96" s="9"/>
      <c r="Q96" s="19"/>
      <c r="R96" s="7"/>
      <c r="S96" s="9"/>
      <c r="T96" s="47"/>
      <c r="U96" s="51"/>
      <c r="V96" s="47"/>
    </row>
    <row r="97" spans="1:22">
      <c r="A97" s="66"/>
      <c r="B97" s="68"/>
      <c r="C97" s="70"/>
      <c r="D97" s="43"/>
      <c r="E97" s="22"/>
      <c r="F97" s="7"/>
      <c r="G97" s="72"/>
      <c r="H97" s="13"/>
      <c r="I97" s="7"/>
      <c r="J97" s="72"/>
      <c r="K97" s="19"/>
      <c r="L97" s="7"/>
      <c r="M97" s="9"/>
      <c r="N97" s="19"/>
      <c r="O97" s="7"/>
      <c r="P97" s="9"/>
      <c r="Q97" s="19"/>
      <c r="R97" s="7"/>
      <c r="S97" s="9"/>
      <c r="T97" s="47"/>
      <c r="U97" s="51"/>
      <c r="V97" s="47"/>
    </row>
    <row r="98" spans="1:22">
      <c r="A98" s="66"/>
      <c r="B98" s="68"/>
      <c r="C98" s="70"/>
      <c r="D98" s="39"/>
      <c r="E98" s="13"/>
      <c r="F98" s="7"/>
      <c r="G98" s="72"/>
      <c r="H98" s="13"/>
      <c r="I98" s="7"/>
      <c r="J98" s="72"/>
      <c r="K98" s="19"/>
      <c r="L98" s="7"/>
      <c r="M98" s="18"/>
      <c r="N98" s="19"/>
      <c r="O98" s="7"/>
      <c r="P98" s="32"/>
      <c r="Q98" s="19"/>
      <c r="R98" s="7"/>
      <c r="S98" s="38"/>
      <c r="T98" s="47"/>
      <c r="U98" s="51"/>
      <c r="V98" s="47"/>
    </row>
    <row r="99" spans="1:22">
      <c r="A99" s="66"/>
      <c r="B99" s="68"/>
      <c r="C99" s="70"/>
      <c r="D99" s="39"/>
      <c r="E99" s="13"/>
      <c r="F99" s="7"/>
      <c r="G99" s="72"/>
      <c r="H99" s="13"/>
      <c r="I99" s="7"/>
      <c r="J99" s="72"/>
      <c r="K99" s="19"/>
      <c r="L99" s="7"/>
      <c r="M99" s="18"/>
      <c r="N99" s="19"/>
      <c r="O99" s="7"/>
      <c r="P99" s="32"/>
      <c r="Q99" s="19"/>
      <c r="R99" s="7"/>
      <c r="S99" s="38"/>
      <c r="T99" s="47"/>
      <c r="U99" s="51"/>
      <c r="V99" s="47"/>
    </row>
    <row r="100" spans="1:22">
      <c r="A100" s="66"/>
      <c r="B100" s="68"/>
      <c r="C100" s="70"/>
      <c r="D100" s="39"/>
      <c r="E100" s="13"/>
      <c r="F100" s="7"/>
      <c r="G100" s="82"/>
      <c r="H100" s="13"/>
      <c r="I100" s="7"/>
      <c r="J100" s="82"/>
      <c r="K100" s="19"/>
      <c r="L100" s="7"/>
      <c r="M100" s="18"/>
      <c r="N100" s="19"/>
      <c r="O100" s="7"/>
      <c r="P100" s="32"/>
      <c r="Q100" s="19"/>
      <c r="R100" s="7"/>
      <c r="S100" s="38"/>
      <c r="T100" s="47"/>
      <c r="U100" s="51"/>
      <c r="V100" s="47"/>
    </row>
    <row r="101" spans="1:22" ht="22.5" customHeight="1">
      <c r="A101" s="66"/>
      <c r="B101" s="69"/>
      <c r="C101" s="70"/>
      <c r="D101" s="39"/>
      <c r="E101" s="15" t="s">
        <v>7</v>
      </c>
      <c r="F101" s="15">
        <f>SUM(F95:F100)</f>
        <v>2</v>
      </c>
      <c r="G101" s="16">
        <f>SUM(G95:G100)</f>
        <v>2831.8584070796464</v>
      </c>
      <c r="H101" s="15" t="s">
        <v>7</v>
      </c>
      <c r="I101" s="15">
        <f>SUM(I95:I98)</f>
        <v>1</v>
      </c>
      <c r="J101" s="16">
        <f>SUM(J95:J98)</f>
        <v>1061.9469026548672</v>
      </c>
      <c r="K101" s="15" t="s">
        <v>7</v>
      </c>
      <c r="L101" s="15">
        <f>SUM(L95:L98)</f>
        <v>0</v>
      </c>
      <c r="M101" s="16">
        <f>SUM(M95:M100)</f>
        <v>0</v>
      </c>
      <c r="N101" s="15" t="s">
        <v>7</v>
      </c>
      <c r="O101" s="15">
        <f>SUM(O95:O98)</f>
        <v>0</v>
      </c>
      <c r="P101" s="16">
        <f>SUM(P95:P100)</f>
        <v>0</v>
      </c>
      <c r="Q101" s="15" t="s">
        <v>7</v>
      </c>
      <c r="R101" s="15">
        <f>SUM(R95:R98)</f>
        <v>0</v>
      </c>
      <c r="S101" s="16">
        <f>SUM(S95:S100)</f>
        <v>0</v>
      </c>
      <c r="T101" s="48" t="s">
        <v>7</v>
      </c>
      <c r="U101" s="47"/>
      <c r="V101" s="61">
        <v>8500</v>
      </c>
    </row>
    <row r="102" spans="1:22" s="12" customFormat="1" ht="23.25" customHeight="1">
      <c r="A102" s="78" t="s">
        <v>8</v>
      </c>
      <c r="B102" s="78"/>
      <c r="C102" s="78"/>
      <c r="D102" s="42"/>
      <c r="E102" s="74">
        <f>G101/100000</f>
        <v>2.8318584070796463E-2</v>
      </c>
      <c r="F102" s="74"/>
      <c r="G102" s="75"/>
      <c r="H102" s="74">
        <f>J101/100000</f>
        <v>1.0619469026548672E-2</v>
      </c>
      <c r="I102" s="74"/>
      <c r="J102" s="75"/>
      <c r="K102" s="64">
        <f>M101/100000</f>
        <v>0</v>
      </c>
      <c r="L102" s="64"/>
      <c r="M102" s="65"/>
      <c r="N102" s="64">
        <f>P101/100000</f>
        <v>0</v>
      </c>
      <c r="O102" s="64"/>
      <c r="P102" s="65"/>
      <c r="Q102" s="64">
        <f>S101/100000</f>
        <v>0</v>
      </c>
      <c r="R102" s="64"/>
      <c r="S102" s="65"/>
      <c r="T102" s="47"/>
      <c r="U102" s="47"/>
      <c r="V102" s="47"/>
    </row>
    <row r="103" spans="1:22">
      <c r="A103" s="66" t="s">
        <v>53</v>
      </c>
      <c r="B103" s="67" t="s">
        <v>54</v>
      </c>
      <c r="C103" s="70"/>
      <c r="D103" s="39"/>
      <c r="E103" s="13" t="s">
        <v>15</v>
      </c>
      <c r="F103" s="7">
        <v>1</v>
      </c>
      <c r="G103" s="71">
        <f>1500/1.13</f>
        <v>1327.4336283185842</v>
      </c>
      <c r="H103" s="13" t="s">
        <v>15</v>
      </c>
      <c r="I103" s="7">
        <v>1</v>
      </c>
      <c r="J103" s="71">
        <f>600/1.13</f>
        <v>530.97345132743362</v>
      </c>
      <c r="K103" s="19"/>
      <c r="L103" s="7"/>
      <c r="M103" s="9"/>
      <c r="N103" s="19"/>
      <c r="O103" s="7"/>
      <c r="P103" s="9"/>
      <c r="Q103" s="19"/>
      <c r="R103" s="7"/>
      <c r="S103" s="9"/>
      <c r="T103" s="46" t="s">
        <v>15</v>
      </c>
      <c r="U103" s="48">
        <v>1</v>
      </c>
      <c r="V103" s="47">
        <v>4500</v>
      </c>
    </row>
    <row r="104" spans="1:22">
      <c r="A104" s="66"/>
      <c r="B104" s="68"/>
      <c r="C104" s="70"/>
      <c r="D104" s="39"/>
      <c r="E104" s="13" t="s">
        <v>20</v>
      </c>
      <c r="F104" s="7">
        <v>1</v>
      </c>
      <c r="G104" s="72"/>
      <c r="H104" s="13"/>
      <c r="I104" s="7"/>
      <c r="J104" s="72"/>
      <c r="K104" s="19"/>
      <c r="L104" s="7"/>
      <c r="M104" s="9"/>
      <c r="N104" s="19"/>
      <c r="O104" s="7"/>
      <c r="P104" s="9"/>
      <c r="Q104" s="19"/>
      <c r="R104" s="7"/>
      <c r="S104" s="9"/>
      <c r="T104" s="47"/>
      <c r="U104" s="47"/>
      <c r="V104" s="47"/>
    </row>
    <row r="105" spans="1:22">
      <c r="A105" s="66"/>
      <c r="B105" s="68"/>
      <c r="C105" s="70"/>
      <c r="D105" s="43"/>
      <c r="E105" s="22"/>
      <c r="F105" s="7"/>
      <c r="G105" s="72"/>
      <c r="H105" s="13"/>
      <c r="I105" s="7"/>
      <c r="J105" s="72"/>
      <c r="K105" s="19"/>
      <c r="L105" s="7"/>
      <c r="M105" s="9"/>
      <c r="N105" s="19"/>
      <c r="O105" s="7"/>
      <c r="P105" s="9"/>
      <c r="Q105" s="19"/>
      <c r="R105" s="7"/>
      <c r="S105" s="9"/>
      <c r="T105" s="47"/>
      <c r="U105" s="47"/>
      <c r="V105" s="47"/>
    </row>
    <row r="106" spans="1:22">
      <c r="A106" s="66"/>
      <c r="B106" s="68"/>
      <c r="C106" s="70"/>
      <c r="D106" s="39"/>
      <c r="E106" s="13"/>
      <c r="F106" s="7"/>
      <c r="G106" s="72"/>
      <c r="H106" s="13"/>
      <c r="I106" s="7"/>
      <c r="J106" s="72"/>
      <c r="K106" s="19"/>
      <c r="L106" s="7"/>
      <c r="M106" s="18"/>
      <c r="N106" s="19"/>
      <c r="O106" s="7"/>
      <c r="P106" s="32"/>
      <c r="Q106" s="19"/>
      <c r="R106" s="7"/>
      <c r="S106" s="38"/>
      <c r="T106" s="47"/>
      <c r="U106" s="47"/>
      <c r="V106" s="47"/>
    </row>
    <row r="107" spans="1:22">
      <c r="A107" s="66"/>
      <c r="B107" s="68"/>
      <c r="C107" s="70"/>
      <c r="D107" s="39"/>
      <c r="E107" s="13"/>
      <c r="F107" s="7"/>
      <c r="G107" s="72"/>
      <c r="H107" s="13"/>
      <c r="I107" s="7"/>
      <c r="J107" s="72"/>
      <c r="K107" s="19"/>
      <c r="L107" s="7"/>
      <c r="M107" s="18"/>
      <c r="N107" s="19"/>
      <c r="O107" s="7"/>
      <c r="P107" s="32"/>
      <c r="Q107" s="19"/>
      <c r="R107" s="7"/>
      <c r="S107" s="38"/>
      <c r="T107" s="47"/>
      <c r="U107" s="47"/>
      <c r="V107" s="47"/>
    </row>
    <row r="108" spans="1:22">
      <c r="A108" s="66"/>
      <c r="B108" s="68"/>
      <c r="C108" s="70"/>
      <c r="D108" s="39"/>
      <c r="E108" s="13"/>
      <c r="F108" s="7"/>
      <c r="G108" s="82"/>
      <c r="H108" s="13"/>
      <c r="I108" s="7"/>
      <c r="J108" s="82"/>
      <c r="K108" s="19"/>
      <c r="L108" s="7"/>
      <c r="M108" s="18"/>
      <c r="N108" s="19"/>
      <c r="O108" s="7"/>
      <c r="P108" s="32"/>
      <c r="Q108" s="19"/>
      <c r="R108" s="7"/>
      <c r="S108" s="38"/>
      <c r="T108" s="47"/>
      <c r="U108" s="47"/>
      <c r="V108" s="47"/>
    </row>
    <row r="109" spans="1:22" ht="22.5" customHeight="1">
      <c r="A109" s="66"/>
      <c r="B109" s="69"/>
      <c r="C109" s="70"/>
      <c r="D109" s="39"/>
      <c r="E109" s="15" t="s">
        <v>7</v>
      </c>
      <c r="F109" s="15">
        <f>SUM(F103:F108)</f>
        <v>2</v>
      </c>
      <c r="G109" s="16">
        <f>SUM(G103:G108)</f>
        <v>1327.4336283185842</v>
      </c>
      <c r="H109" s="15" t="s">
        <v>7</v>
      </c>
      <c r="I109" s="15">
        <f>SUM(I103:I106)</f>
        <v>1</v>
      </c>
      <c r="J109" s="16">
        <f>SUM(J103:J106)</f>
        <v>530.97345132743362</v>
      </c>
      <c r="K109" s="15" t="s">
        <v>7</v>
      </c>
      <c r="L109" s="15">
        <f>SUM(L103:L106)</f>
        <v>0</v>
      </c>
      <c r="M109" s="16">
        <f>SUM(M103:M108)</f>
        <v>0</v>
      </c>
      <c r="N109" s="15" t="s">
        <v>7</v>
      </c>
      <c r="O109" s="15">
        <f>SUM(O103:O106)</f>
        <v>0</v>
      </c>
      <c r="P109" s="16">
        <f>SUM(P103:P108)</f>
        <v>0</v>
      </c>
      <c r="Q109" s="15" t="s">
        <v>7</v>
      </c>
      <c r="R109" s="15">
        <f>SUM(R103:R106)</f>
        <v>0</v>
      </c>
      <c r="S109" s="16">
        <f>SUM(S103:S108)</f>
        <v>0</v>
      </c>
      <c r="T109" s="48" t="s">
        <v>7</v>
      </c>
      <c r="U109" s="47"/>
      <c r="V109" s="61">
        <v>4500</v>
      </c>
    </row>
    <row r="110" spans="1:22" s="12" customFormat="1" ht="23.25" customHeight="1">
      <c r="A110" s="78" t="s">
        <v>8</v>
      </c>
      <c r="B110" s="78"/>
      <c r="C110" s="78"/>
      <c r="D110" s="42"/>
      <c r="E110" s="74">
        <f>G109/100000</f>
        <v>1.3274336283185842E-2</v>
      </c>
      <c r="F110" s="74"/>
      <c r="G110" s="75"/>
      <c r="H110" s="74">
        <f>J109/100000</f>
        <v>5.3097345132743362E-3</v>
      </c>
      <c r="I110" s="74"/>
      <c r="J110" s="75"/>
      <c r="K110" s="64">
        <f>M109/100000</f>
        <v>0</v>
      </c>
      <c r="L110" s="64"/>
      <c r="M110" s="65"/>
      <c r="N110" s="64">
        <f>P109/100000</f>
        <v>0</v>
      </c>
      <c r="O110" s="64"/>
      <c r="P110" s="65"/>
      <c r="Q110" s="64">
        <f>S109/100000</f>
        <v>0</v>
      </c>
      <c r="R110" s="64"/>
      <c r="S110" s="65"/>
      <c r="T110" s="47"/>
      <c r="U110" s="47"/>
      <c r="V110" s="47"/>
    </row>
    <row r="111" spans="1:22">
      <c r="A111" s="66" t="s">
        <v>55</v>
      </c>
      <c r="B111" s="67" t="s">
        <v>56</v>
      </c>
      <c r="C111" s="70"/>
      <c r="D111" s="39"/>
      <c r="E111" s="13" t="s">
        <v>15</v>
      </c>
      <c r="F111" s="7">
        <v>1</v>
      </c>
      <c r="G111" s="71">
        <f>1500/1.13</f>
        <v>1327.4336283185842</v>
      </c>
      <c r="H111" s="13" t="s">
        <v>15</v>
      </c>
      <c r="I111" s="7">
        <v>1</v>
      </c>
      <c r="J111" s="71">
        <f>600/1.13</f>
        <v>530.97345132743362</v>
      </c>
      <c r="K111" s="19"/>
      <c r="L111" s="7"/>
      <c r="M111" s="9"/>
      <c r="N111" s="19"/>
      <c r="O111" s="7"/>
      <c r="P111" s="9"/>
      <c r="Q111" s="19"/>
      <c r="R111" s="7"/>
      <c r="S111" s="9"/>
      <c r="T111" s="46" t="s">
        <v>15</v>
      </c>
      <c r="U111" s="48">
        <v>1</v>
      </c>
      <c r="V111" s="47">
        <v>4500</v>
      </c>
    </row>
    <row r="112" spans="1:22">
      <c r="A112" s="66"/>
      <c r="B112" s="68"/>
      <c r="C112" s="70"/>
      <c r="D112" s="39"/>
      <c r="E112" s="13" t="s">
        <v>20</v>
      </c>
      <c r="F112" s="7">
        <v>1</v>
      </c>
      <c r="G112" s="72"/>
      <c r="H112" s="13"/>
      <c r="I112" s="7"/>
      <c r="J112" s="72"/>
      <c r="K112" s="19"/>
      <c r="L112" s="7"/>
      <c r="M112" s="9"/>
      <c r="N112" s="19"/>
      <c r="O112" s="7"/>
      <c r="P112" s="9"/>
      <c r="Q112" s="19"/>
      <c r="R112" s="7"/>
      <c r="S112" s="9"/>
      <c r="T112" s="47"/>
      <c r="U112" s="47"/>
      <c r="V112" s="47"/>
    </row>
    <row r="113" spans="1:22">
      <c r="A113" s="66"/>
      <c r="B113" s="68"/>
      <c r="C113" s="70"/>
      <c r="D113" s="43"/>
      <c r="E113" s="22"/>
      <c r="F113" s="7"/>
      <c r="G113" s="72"/>
      <c r="H113" s="13"/>
      <c r="I113" s="7"/>
      <c r="J113" s="72"/>
      <c r="K113" s="19"/>
      <c r="L113" s="7"/>
      <c r="M113" s="9"/>
      <c r="N113" s="19"/>
      <c r="O113" s="7"/>
      <c r="P113" s="9"/>
      <c r="Q113" s="19"/>
      <c r="R113" s="7"/>
      <c r="S113" s="9"/>
      <c r="T113" s="47"/>
      <c r="U113" s="47"/>
      <c r="V113" s="47"/>
    </row>
    <row r="114" spans="1:22">
      <c r="A114" s="66"/>
      <c r="B114" s="68"/>
      <c r="C114" s="70"/>
      <c r="D114" s="39"/>
      <c r="E114" s="13"/>
      <c r="F114" s="7"/>
      <c r="G114" s="72"/>
      <c r="H114" s="13"/>
      <c r="I114" s="7"/>
      <c r="J114" s="72"/>
      <c r="K114" s="19"/>
      <c r="L114" s="7"/>
      <c r="M114" s="18"/>
      <c r="N114" s="19"/>
      <c r="O114" s="7"/>
      <c r="P114" s="32"/>
      <c r="Q114" s="19"/>
      <c r="R114" s="7"/>
      <c r="S114" s="38"/>
      <c r="T114" s="47"/>
      <c r="U114" s="47"/>
      <c r="V114" s="47"/>
    </row>
    <row r="115" spans="1:22">
      <c r="A115" s="66"/>
      <c r="B115" s="68"/>
      <c r="C115" s="70"/>
      <c r="D115" s="39"/>
      <c r="E115" s="13"/>
      <c r="F115" s="7"/>
      <c r="G115" s="72"/>
      <c r="H115" s="13"/>
      <c r="I115" s="7"/>
      <c r="J115" s="72"/>
      <c r="K115" s="19"/>
      <c r="L115" s="7"/>
      <c r="M115" s="18"/>
      <c r="N115" s="19"/>
      <c r="O115" s="7"/>
      <c r="P115" s="32"/>
      <c r="Q115" s="19"/>
      <c r="R115" s="7"/>
      <c r="S115" s="38"/>
      <c r="T115" s="47"/>
      <c r="U115" s="47"/>
      <c r="V115" s="47"/>
    </row>
    <row r="116" spans="1:22">
      <c r="A116" s="66"/>
      <c r="B116" s="68"/>
      <c r="C116" s="70"/>
      <c r="D116" s="39"/>
      <c r="E116" s="13"/>
      <c r="F116" s="7"/>
      <c r="G116" s="82"/>
      <c r="H116" s="13"/>
      <c r="I116" s="7"/>
      <c r="J116" s="82"/>
      <c r="K116" s="19"/>
      <c r="L116" s="7"/>
      <c r="M116" s="18"/>
      <c r="N116" s="19"/>
      <c r="O116" s="7"/>
      <c r="P116" s="32"/>
      <c r="Q116" s="19"/>
      <c r="R116" s="7"/>
      <c r="S116" s="38"/>
      <c r="T116" s="47"/>
      <c r="U116" s="47"/>
      <c r="V116" s="47"/>
    </row>
    <row r="117" spans="1:22" ht="22.5" customHeight="1">
      <c r="A117" s="66"/>
      <c r="B117" s="69"/>
      <c r="C117" s="70"/>
      <c r="D117" s="39"/>
      <c r="E117" s="15" t="s">
        <v>7</v>
      </c>
      <c r="F117" s="15">
        <f>SUM(F111:F116)</f>
        <v>2</v>
      </c>
      <c r="G117" s="16">
        <f>SUM(G111:G116)</f>
        <v>1327.4336283185842</v>
      </c>
      <c r="H117" s="15" t="s">
        <v>7</v>
      </c>
      <c r="I117" s="15">
        <f>SUM(I111:I114)</f>
        <v>1</v>
      </c>
      <c r="J117" s="16">
        <f>SUM(J111:J114)</f>
        <v>530.97345132743362</v>
      </c>
      <c r="K117" s="15" t="s">
        <v>7</v>
      </c>
      <c r="L117" s="15">
        <f>SUM(L111:L114)</f>
        <v>0</v>
      </c>
      <c r="M117" s="16">
        <f>SUM(M111:M116)</f>
        <v>0</v>
      </c>
      <c r="N117" s="15" t="s">
        <v>7</v>
      </c>
      <c r="O117" s="15">
        <f>SUM(O111:O114)</f>
        <v>0</v>
      </c>
      <c r="P117" s="16">
        <f>SUM(P111:P116)</f>
        <v>0</v>
      </c>
      <c r="Q117" s="15" t="s">
        <v>7</v>
      </c>
      <c r="R117" s="15">
        <f>SUM(R111:R114)</f>
        <v>0</v>
      </c>
      <c r="S117" s="16">
        <f>SUM(S111:S116)</f>
        <v>0</v>
      </c>
      <c r="T117" s="48" t="s">
        <v>7</v>
      </c>
      <c r="U117" s="47"/>
      <c r="V117" s="61">
        <v>4500</v>
      </c>
    </row>
    <row r="118" spans="1:22" s="12" customFormat="1" ht="23.25" customHeight="1">
      <c r="A118" s="78" t="s">
        <v>8</v>
      </c>
      <c r="B118" s="78"/>
      <c r="C118" s="78"/>
      <c r="D118" s="42"/>
      <c r="E118" s="74">
        <f>G117/100000</f>
        <v>1.3274336283185842E-2</v>
      </c>
      <c r="F118" s="74"/>
      <c r="G118" s="75"/>
      <c r="H118" s="74">
        <f>J117/100000</f>
        <v>5.3097345132743362E-3</v>
      </c>
      <c r="I118" s="74"/>
      <c r="J118" s="75"/>
      <c r="K118" s="64">
        <f>M117/100000</f>
        <v>0</v>
      </c>
      <c r="L118" s="64"/>
      <c r="M118" s="65"/>
      <c r="N118" s="64">
        <f>P117/100000</f>
        <v>0</v>
      </c>
      <c r="O118" s="64"/>
      <c r="P118" s="65"/>
      <c r="Q118" s="64">
        <f>S117/100000</f>
        <v>0</v>
      </c>
      <c r="R118" s="64"/>
      <c r="S118" s="65"/>
      <c r="T118" s="47"/>
      <c r="U118" s="47"/>
      <c r="V118" s="47"/>
    </row>
    <row r="119" spans="1:22">
      <c r="A119" s="66" t="s">
        <v>57</v>
      </c>
      <c r="B119" s="67" t="s">
        <v>58</v>
      </c>
      <c r="C119" s="70"/>
      <c r="D119" s="39"/>
      <c r="E119" s="13" t="s">
        <v>15</v>
      </c>
      <c r="F119" s="7">
        <v>1</v>
      </c>
      <c r="G119" s="71">
        <f>3000/1.13</f>
        <v>2654.8672566371683</v>
      </c>
      <c r="H119" s="13" t="s">
        <v>15</v>
      </c>
      <c r="I119" s="7">
        <v>1</v>
      </c>
      <c r="J119" s="71">
        <f>2000/1.13</f>
        <v>1769.911504424779</v>
      </c>
      <c r="K119" s="19"/>
      <c r="L119" s="7"/>
      <c r="M119" s="9"/>
      <c r="N119" s="19"/>
      <c r="O119" s="7"/>
      <c r="P119" s="9"/>
      <c r="Q119" s="19"/>
      <c r="R119" s="7"/>
      <c r="S119" s="9"/>
      <c r="T119" s="46" t="s">
        <v>15</v>
      </c>
      <c r="U119" s="48">
        <v>1</v>
      </c>
      <c r="V119" s="47">
        <v>5500</v>
      </c>
    </row>
    <row r="120" spans="1:22">
      <c r="A120" s="66"/>
      <c r="B120" s="68"/>
      <c r="C120" s="70"/>
      <c r="D120" s="39"/>
      <c r="E120" s="23" t="s">
        <v>30</v>
      </c>
      <c r="F120" s="20">
        <v>1</v>
      </c>
      <c r="G120" s="72"/>
      <c r="H120" s="13" t="s">
        <v>31</v>
      </c>
      <c r="I120" s="7">
        <v>1</v>
      </c>
      <c r="J120" s="72"/>
      <c r="K120" s="19"/>
      <c r="L120" s="7"/>
      <c r="M120" s="9"/>
      <c r="N120" s="19"/>
      <c r="O120" s="7"/>
      <c r="P120" s="9"/>
      <c r="Q120" s="19"/>
      <c r="R120" s="7"/>
      <c r="S120" s="9"/>
      <c r="T120" s="46" t="s">
        <v>31</v>
      </c>
      <c r="U120" s="48">
        <v>1</v>
      </c>
      <c r="V120" s="47">
        <v>2500</v>
      </c>
    </row>
    <row r="121" spans="1:22">
      <c r="A121" s="66"/>
      <c r="B121" s="68"/>
      <c r="C121" s="70"/>
      <c r="D121" s="39"/>
      <c r="E121" s="13" t="s">
        <v>20</v>
      </c>
      <c r="F121" s="7">
        <v>1</v>
      </c>
      <c r="G121" s="72"/>
      <c r="H121" s="13"/>
      <c r="I121" s="7"/>
      <c r="J121" s="72"/>
      <c r="K121" s="19"/>
      <c r="L121" s="7"/>
      <c r="M121" s="9"/>
      <c r="N121" s="19"/>
      <c r="O121" s="7"/>
      <c r="P121" s="9"/>
      <c r="Q121" s="19"/>
      <c r="R121" s="7"/>
      <c r="S121" s="9"/>
      <c r="T121" s="47"/>
      <c r="U121" s="47"/>
      <c r="V121" s="47"/>
    </row>
    <row r="122" spans="1:22">
      <c r="A122" s="66"/>
      <c r="B122" s="68"/>
      <c r="C122" s="70"/>
      <c r="D122" s="39"/>
      <c r="E122" s="13"/>
      <c r="F122" s="7"/>
      <c r="G122" s="72"/>
      <c r="H122" s="13"/>
      <c r="I122" s="7"/>
      <c r="J122" s="72"/>
      <c r="K122" s="19"/>
      <c r="L122" s="7"/>
      <c r="M122" s="18"/>
      <c r="N122" s="19"/>
      <c r="O122" s="7"/>
      <c r="P122" s="32"/>
      <c r="Q122" s="19"/>
      <c r="R122" s="7"/>
      <c r="S122" s="38"/>
      <c r="T122" s="47"/>
      <c r="U122" s="47"/>
      <c r="V122" s="47"/>
    </row>
    <row r="123" spans="1:22">
      <c r="A123" s="66"/>
      <c r="B123" s="68"/>
      <c r="C123" s="70"/>
      <c r="D123" s="39"/>
      <c r="E123" s="13"/>
      <c r="F123" s="7"/>
      <c r="G123" s="72"/>
      <c r="H123" s="13"/>
      <c r="I123" s="7"/>
      <c r="J123" s="72"/>
      <c r="K123" s="19"/>
      <c r="L123" s="7"/>
      <c r="M123" s="18"/>
      <c r="N123" s="19"/>
      <c r="O123" s="7"/>
      <c r="P123" s="32"/>
      <c r="Q123" s="19"/>
      <c r="R123" s="7"/>
      <c r="S123" s="38"/>
      <c r="T123" s="47"/>
      <c r="U123" s="47"/>
      <c r="V123" s="47"/>
    </row>
    <row r="124" spans="1:22">
      <c r="A124" s="66"/>
      <c r="B124" s="68"/>
      <c r="C124" s="70"/>
      <c r="D124" s="39"/>
      <c r="E124" s="13"/>
      <c r="F124" s="7"/>
      <c r="G124" s="82"/>
      <c r="H124" s="13"/>
      <c r="I124" s="7"/>
      <c r="J124" s="82"/>
      <c r="K124" s="19"/>
      <c r="L124" s="7"/>
      <c r="M124" s="18"/>
      <c r="N124" s="19"/>
      <c r="O124" s="7"/>
      <c r="P124" s="32"/>
      <c r="Q124" s="19"/>
      <c r="R124" s="7"/>
      <c r="S124" s="38"/>
      <c r="T124" s="47"/>
      <c r="U124" s="47"/>
      <c r="V124" s="47"/>
    </row>
    <row r="125" spans="1:22" ht="22.5" customHeight="1">
      <c r="A125" s="66"/>
      <c r="B125" s="69"/>
      <c r="C125" s="70"/>
      <c r="D125" s="39"/>
      <c r="E125" s="15" t="s">
        <v>7</v>
      </c>
      <c r="F125" s="15">
        <f>SUM(F119:F124)</f>
        <v>3</v>
      </c>
      <c r="G125" s="16">
        <f>SUM(G119:G124)</f>
        <v>2654.8672566371683</v>
      </c>
      <c r="H125" s="15" t="s">
        <v>7</v>
      </c>
      <c r="I125" s="15">
        <f>SUM(I119:I122)</f>
        <v>2</v>
      </c>
      <c r="J125" s="16">
        <f>SUM(J119:J122)</f>
        <v>1769.911504424779</v>
      </c>
      <c r="K125" s="15" t="s">
        <v>7</v>
      </c>
      <c r="L125" s="15">
        <f>SUM(L119:L122)</f>
        <v>0</v>
      </c>
      <c r="M125" s="16">
        <f>SUM(M119:M124)</f>
        <v>0</v>
      </c>
      <c r="N125" s="15" t="s">
        <v>7</v>
      </c>
      <c r="O125" s="15">
        <f>SUM(O119:O122)</f>
        <v>0</v>
      </c>
      <c r="P125" s="16">
        <f>SUM(P119:P124)</f>
        <v>0</v>
      </c>
      <c r="Q125" s="15" t="s">
        <v>7</v>
      </c>
      <c r="R125" s="15">
        <f>SUM(R119:R122)</f>
        <v>0</v>
      </c>
      <c r="S125" s="16">
        <f>SUM(S119:S124)</f>
        <v>0</v>
      </c>
      <c r="T125" s="48" t="s">
        <v>7</v>
      </c>
      <c r="U125" s="47"/>
      <c r="V125" s="61">
        <f>V119+V120</f>
        <v>8000</v>
      </c>
    </row>
    <row r="126" spans="1:22" s="12" customFormat="1" ht="23.25" customHeight="1">
      <c r="A126" s="78" t="s">
        <v>8</v>
      </c>
      <c r="B126" s="78"/>
      <c r="C126" s="78"/>
      <c r="D126" s="42"/>
      <c r="E126" s="74">
        <f>G125/100000</f>
        <v>2.6548672566371685E-2</v>
      </c>
      <c r="F126" s="74"/>
      <c r="G126" s="75"/>
      <c r="H126" s="74">
        <f>J125/100000</f>
        <v>1.7699115044247791E-2</v>
      </c>
      <c r="I126" s="74"/>
      <c r="J126" s="75"/>
      <c r="K126" s="64">
        <f>M125/100000</f>
        <v>0</v>
      </c>
      <c r="L126" s="64"/>
      <c r="M126" s="65"/>
      <c r="N126" s="64">
        <f>P125/100000</f>
        <v>0</v>
      </c>
      <c r="O126" s="64"/>
      <c r="P126" s="65"/>
      <c r="Q126" s="64">
        <f>S125/100000</f>
        <v>0</v>
      </c>
      <c r="R126" s="64"/>
      <c r="S126" s="65"/>
      <c r="T126" s="47"/>
      <c r="U126" s="47"/>
      <c r="V126" s="47"/>
    </row>
    <row r="127" spans="1:22">
      <c r="A127" s="66" t="s">
        <v>59</v>
      </c>
      <c r="B127" s="67" t="s">
        <v>60</v>
      </c>
      <c r="C127" s="70"/>
      <c r="D127" s="39"/>
      <c r="E127" s="13" t="s">
        <v>24</v>
      </c>
      <c r="F127" s="7">
        <v>1</v>
      </c>
      <c r="G127" s="71">
        <f>25000/1.13</f>
        <v>22123.893805309737</v>
      </c>
      <c r="H127" s="13" t="s">
        <v>15</v>
      </c>
      <c r="I127" s="7">
        <v>1</v>
      </c>
      <c r="J127" s="71">
        <f>18000/1.13</f>
        <v>15929.203539823011</v>
      </c>
      <c r="K127" s="25" t="s">
        <v>75</v>
      </c>
      <c r="L127" s="7">
        <v>1</v>
      </c>
      <c r="M127" s="79">
        <f>119000+16000</f>
        <v>135000</v>
      </c>
      <c r="N127" s="20" t="s">
        <v>98</v>
      </c>
      <c r="O127" s="7">
        <v>1</v>
      </c>
      <c r="P127" s="79">
        <f>34600+6500</f>
        <v>41100</v>
      </c>
      <c r="Q127" s="25"/>
      <c r="R127" s="7"/>
      <c r="S127" s="79">
        <f>33900/1.13</f>
        <v>30000.000000000004</v>
      </c>
      <c r="T127" s="49" t="s">
        <v>75</v>
      </c>
      <c r="U127" s="51">
        <v>1</v>
      </c>
      <c r="V127" s="47">
        <v>15500</v>
      </c>
    </row>
    <row r="128" spans="1:22">
      <c r="A128" s="66"/>
      <c r="B128" s="68"/>
      <c r="C128" s="70"/>
      <c r="D128" s="39"/>
      <c r="E128" s="13" t="s">
        <v>25</v>
      </c>
      <c r="F128" s="20">
        <v>1</v>
      </c>
      <c r="G128" s="72"/>
      <c r="H128" s="13" t="s">
        <v>31</v>
      </c>
      <c r="I128" s="7">
        <v>1</v>
      </c>
      <c r="J128" s="72"/>
      <c r="K128" s="25" t="s">
        <v>76</v>
      </c>
      <c r="L128" s="7">
        <v>1</v>
      </c>
      <c r="M128" s="80"/>
      <c r="N128" s="20" t="s">
        <v>99</v>
      </c>
      <c r="O128" s="7">
        <v>1</v>
      </c>
      <c r="P128" s="80"/>
      <c r="Q128" s="25"/>
      <c r="R128" s="7"/>
      <c r="S128" s="80"/>
      <c r="T128" s="49" t="s">
        <v>108</v>
      </c>
      <c r="U128" s="51">
        <v>1</v>
      </c>
      <c r="V128" s="47">
        <v>16500</v>
      </c>
    </row>
    <row r="129" spans="1:22">
      <c r="A129" s="66"/>
      <c r="B129" s="68"/>
      <c r="C129" s="70"/>
      <c r="D129" s="39"/>
      <c r="E129" s="13" t="s">
        <v>61</v>
      </c>
      <c r="F129" s="7">
        <v>1</v>
      </c>
      <c r="G129" s="72"/>
      <c r="H129" s="13" t="s">
        <v>41</v>
      </c>
      <c r="I129" s="7">
        <v>1</v>
      </c>
      <c r="J129" s="72"/>
      <c r="K129" s="25" t="s">
        <v>77</v>
      </c>
      <c r="L129" s="7">
        <v>1</v>
      </c>
      <c r="M129" s="80"/>
      <c r="N129" s="20" t="s">
        <v>100</v>
      </c>
      <c r="O129" s="7">
        <v>1</v>
      </c>
      <c r="P129" s="80"/>
      <c r="Q129" s="25"/>
      <c r="R129" s="7"/>
      <c r="S129" s="80"/>
      <c r="T129" s="49" t="s">
        <v>109</v>
      </c>
      <c r="U129" s="51">
        <v>1</v>
      </c>
      <c r="V129" s="47">
        <v>12500</v>
      </c>
    </row>
    <row r="130" spans="1:22">
      <c r="A130" s="66"/>
      <c r="B130" s="68"/>
      <c r="C130" s="70"/>
      <c r="D130" s="39"/>
      <c r="E130" s="13" t="s">
        <v>16</v>
      </c>
      <c r="F130" s="7">
        <v>1</v>
      </c>
      <c r="G130" s="72"/>
      <c r="H130" s="13" t="s">
        <v>19</v>
      </c>
      <c r="I130" s="7">
        <v>1</v>
      </c>
      <c r="J130" s="72"/>
      <c r="K130" s="25" t="s">
        <v>78</v>
      </c>
      <c r="L130" s="7">
        <v>1</v>
      </c>
      <c r="M130" s="80"/>
      <c r="N130" s="20" t="s">
        <v>101</v>
      </c>
      <c r="O130" s="7">
        <v>1</v>
      </c>
      <c r="P130" s="80"/>
      <c r="Q130" s="25"/>
      <c r="R130" s="7"/>
      <c r="S130" s="80"/>
      <c r="T130" s="52" t="s">
        <v>110</v>
      </c>
      <c r="U130" s="53">
        <v>1</v>
      </c>
      <c r="V130" s="47">
        <v>18500</v>
      </c>
    </row>
    <row r="131" spans="1:22">
      <c r="A131" s="66"/>
      <c r="B131" s="68"/>
      <c r="C131" s="70"/>
      <c r="D131" s="39"/>
      <c r="E131" s="13" t="s">
        <v>17</v>
      </c>
      <c r="F131" s="7">
        <v>1</v>
      </c>
      <c r="G131" s="72"/>
      <c r="H131" s="13" t="s">
        <v>19</v>
      </c>
      <c r="I131" s="7">
        <v>1</v>
      </c>
      <c r="J131" s="72"/>
      <c r="K131" s="25" t="s">
        <v>78</v>
      </c>
      <c r="L131" s="7">
        <v>1</v>
      </c>
      <c r="M131" s="80"/>
      <c r="N131" s="20" t="s">
        <v>98</v>
      </c>
      <c r="O131" s="7">
        <v>1</v>
      </c>
      <c r="P131" s="80"/>
      <c r="Q131" s="25"/>
      <c r="R131" s="7"/>
      <c r="S131" s="80"/>
      <c r="T131" s="50" t="s">
        <v>111</v>
      </c>
      <c r="U131" s="51">
        <v>1</v>
      </c>
      <c r="V131" s="47">
        <v>4500</v>
      </c>
    </row>
    <row r="132" spans="1:22">
      <c r="A132" s="66"/>
      <c r="B132" s="68"/>
      <c r="C132" s="70"/>
      <c r="D132" s="39"/>
      <c r="E132" s="13" t="s">
        <v>23</v>
      </c>
      <c r="F132" s="7">
        <v>1</v>
      </c>
      <c r="G132" s="72"/>
      <c r="H132" s="13" t="s">
        <v>15</v>
      </c>
      <c r="I132" s="7">
        <v>1</v>
      </c>
      <c r="J132" s="72"/>
      <c r="K132" s="25" t="s">
        <v>78</v>
      </c>
      <c r="L132" s="7">
        <v>1</v>
      </c>
      <c r="M132" s="80"/>
      <c r="N132" s="20" t="s">
        <v>99</v>
      </c>
      <c r="O132" s="7">
        <v>1</v>
      </c>
      <c r="P132" s="80"/>
      <c r="Q132" s="25"/>
      <c r="R132" s="7"/>
      <c r="S132" s="80"/>
      <c r="T132" s="50" t="s">
        <v>112</v>
      </c>
      <c r="U132" s="47">
        <v>1</v>
      </c>
      <c r="V132" s="47">
        <v>4500</v>
      </c>
    </row>
    <row r="133" spans="1:22">
      <c r="A133" s="66"/>
      <c r="B133" s="68"/>
      <c r="C133" s="70"/>
      <c r="D133" s="39"/>
      <c r="E133" s="13" t="s">
        <v>62</v>
      </c>
      <c r="F133" s="7">
        <v>1</v>
      </c>
      <c r="G133" s="72"/>
      <c r="H133" s="13" t="s">
        <v>31</v>
      </c>
      <c r="I133" s="7">
        <v>1</v>
      </c>
      <c r="J133" s="72"/>
      <c r="K133" s="25" t="s">
        <v>75</v>
      </c>
      <c r="L133" s="7">
        <v>1</v>
      </c>
      <c r="M133" s="80"/>
      <c r="N133" s="20" t="s">
        <v>98</v>
      </c>
      <c r="O133" s="7">
        <v>1</v>
      </c>
      <c r="P133" s="80"/>
      <c r="Q133" s="25"/>
      <c r="R133" s="7"/>
      <c r="S133" s="80"/>
      <c r="T133" s="47"/>
      <c r="U133" s="47"/>
      <c r="V133" s="47"/>
    </row>
    <row r="134" spans="1:22">
      <c r="A134" s="66"/>
      <c r="B134" s="68"/>
      <c r="C134" s="70"/>
      <c r="D134" s="39"/>
      <c r="E134" s="13" t="s">
        <v>6</v>
      </c>
      <c r="F134" s="7">
        <v>1</v>
      </c>
      <c r="G134" s="72"/>
      <c r="H134" s="13" t="s">
        <v>15</v>
      </c>
      <c r="I134" s="7">
        <v>1</v>
      </c>
      <c r="J134" s="72"/>
      <c r="K134" s="25" t="s">
        <v>76</v>
      </c>
      <c r="L134" s="7">
        <v>1</v>
      </c>
      <c r="M134" s="80"/>
      <c r="N134" s="20" t="s">
        <v>99</v>
      </c>
      <c r="O134" s="7">
        <v>1</v>
      </c>
      <c r="P134" s="80"/>
      <c r="Q134" s="25"/>
      <c r="R134" s="7"/>
      <c r="S134" s="80"/>
      <c r="T134" s="47"/>
      <c r="U134" s="47"/>
      <c r="V134" s="47"/>
    </row>
    <row r="135" spans="1:22">
      <c r="A135" s="66"/>
      <c r="B135" s="68"/>
      <c r="C135" s="70"/>
      <c r="D135" s="39"/>
      <c r="E135" s="13" t="s">
        <v>63</v>
      </c>
      <c r="F135" s="7">
        <v>1</v>
      </c>
      <c r="G135" s="72"/>
      <c r="H135" s="13" t="s">
        <v>31</v>
      </c>
      <c r="I135" s="7">
        <v>1</v>
      </c>
      <c r="J135" s="72"/>
      <c r="K135" s="25" t="s">
        <v>75</v>
      </c>
      <c r="L135" s="7">
        <v>1</v>
      </c>
      <c r="M135" s="80"/>
      <c r="N135" s="20" t="s">
        <v>100</v>
      </c>
      <c r="O135" s="7">
        <v>1</v>
      </c>
      <c r="P135" s="80"/>
      <c r="Q135" s="25"/>
      <c r="R135" s="7"/>
      <c r="S135" s="80"/>
      <c r="T135" s="47"/>
      <c r="U135" s="47"/>
      <c r="V135" s="47"/>
    </row>
    <row r="136" spans="1:22">
      <c r="A136" s="66"/>
      <c r="B136" s="68"/>
      <c r="C136" s="70"/>
      <c r="D136" s="39"/>
      <c r="E136" s="13" t="s">
        <v>20</v>
      </c>
      <c r="F136" s="7">
        <v>1</v>
      </c>
      <c r="G136" s="72"/>
      <c r="H136" s="13" t="s">
        <v>19</v>
      </c>
      <c r="I136" s="7">
        <v>1</v>
      </c>
      <c r="J136" s="72"/>
      <c r="K136" s="25" t="s">
        <v>76</v>
      </c>
      <c r="L136" s="7">
        <v>1</v>
      </c>
      <c r="M136" s="80"/>
      <c r="N136" s="25" t="s">
        <v>20</v>
      </c>
      <c r="O136" s="7">
        <v>1</v>
      </c>
      <c r="P136" s="80"/>
      <c r="Q136" s="25"/>
      <c r="R136" s="7"/>
      <c r="S136" s="80"/>
      <c r="T136" s="47"/>
      <c r="U136" s="47"/>
      <c r="V136" s="47"/>
    </row>
    <row r="137" spans="1:22">
      <c r="A137" s="66"/>
      <c r="B137" s="68"/>
      <c r="C137" s="70"/>
      <c r="D137" s="39"/>
      <c r="E137" s="13" t="s">
        <v>27</v>
      </c>
      <c r="F137" s="7">
        <v>1</v>
      </c>
      <c r="G137" s="72"/>
      <c r="H137" s="13" t="s">
        <v>74</v>
      </c>
      <c r="I137" s="7">
        <v>1</v>
      </c>
      <c r="J137" s="72"/>
      <c r="K137" s="25" t="s">
        <v>78</v>
      </c>
      <c r="L137" s="7">
        <v>1</v>
      </c>
      <c r="M137" s="80"/>
      <c r="N137" s="25"/>
      <c r="O137" s="7"/>
      <c r="P137" s="80"/>
      <c r="Q137" s="25"/>
      <c r="R137" s="7"/>
      <c r="S137" s="80"/>
      <c r="T137" s="47"/>
      <c r="U137" s="47"/>
      <c r="V137" s="47"/>
    </row>
    <row r="138" spans="1:22">
      <c r="A138" s="66"/>
      <c r="B138" s="68"/>
      <c r="C138" s="70"/>
      <c r="D138" s="39"/>
      <c r="E138" s="24"/>
      <c r="F138" s="20"/>
      <c r="G138" s="82"/>
      <c r="H138" s="22" t="s">
        <v>20</v>
      </c>
      <c r="I138" s="7">
        <v>1</v>
      </c>
      <c r="J138" s="82"/>
      <c r="K138" s="19" t="s">
        <v>27</v>
      </c>
      <c r="L138" s="7">
        <v>2</v>
      </c>
      <c r="M138" s="81"/>
      <c r="N138" s="19"/>
      <c r="O138" s="7"/>
      <c r="P138" s="81"/>
      <c r="Q138" s="19"/>
      <c r="R138" s="7"/>
      <c r="S138" s="81"/>
      <c r="T138" s="47"/>
      <c r="U138" s="47"/>
      <c r="V138" s="47"/>
    </row>
    <row r="139" spans="1:22" ht="22.5" customHeight="1">
      <c r="A139" s="66"/>
      <c r="B139" s="69"/>
      <c r="C139" s="70"/>
      <c r="D139" s="39"/>
      <c r="E139" s="15" t="s">
        <v>7</v>
      </c>
      <c r="F139" s="15">
        <f>SUM(F127:F137)</f>
        <v>11</v>
      </c>
      <c r="G139" s="16">
        <f>SUM(G127:G138)</f>
        <v>22123.893805309737</v>
      </c>
      <c r="H139" s="15" t="s">
        <v>7</v>
      </c>
      <c r="I139" s="15">
        <f>SUM(I127:I138)</f>
        <v>12</v>
      </c>
      <c r="J139" s="16">
        <f>SUM(J127:J138)</f>
        <v>15929.203539823011</v>
      </c>
      <c r="K139" s="15" t="s">
        <v>7</v>
      </c>
      <c r="L139" s="15">
        <f>SUM(L127:L138)</f>
        <v>13</v>
      </c>
      <c r="M139" s="16">
        <f>SUM(M127)</f>
        <v>135000</v>
      </c>
      <c r="N139" s="15" t="s">
        <v>7</v>
      </c>
      <c r="O139" s="15">
        <f>SUM(O127:O138)</f>
        <v>10</v>
      </c>
      <c r="P139" s="16">
        <f>SUM(P127)</f>
        <v>41100</v>
      </c>
      <c r="Q139" s="15" t="s">
        <v>7</v>
      </c>
      <c r="R139" s="15">
        <f>SUM(R127:R138)</f>
        <v>0</v>
      </c>
      <c r="S139" s="16">
        <f>SUM(S127)</f>
        <v>30000.000000000004</v>
      </c>
      <c r="T139" s="48" t="s">
        <v>7</v>
      </c>
      <c r="U139" s="47"/>
      <c r="V139" s="61">
        <f>V127+V128+V129+V130+V131+V132</f>
        <v>72000</v>
      </c>
    </row>
    <row r="140" spans="1:22" s="12" customFormat="1" ht="23.25" customHeight="1">
      <c r="A140" s="78" t="s">
        <v>8</v>
      </c>
      <c r="B140" s="78"/>
      <c r="C140" s="78"/>
      <c r="D140" s="42"/>
      <c r="E140" s="74">
        <f>G139/100000</f>
        <v>0.22123893805309738</v>
      </c>
      <c r="F140" s="74"/>
      <c r="G140" s="75"/>
      <c r="H140" s="74">
        <f>J139/100000</f>
        <v>0.15929203539823011</v>
      </c>
      <c r="I140" s="74"/>
      <c r="J140" s="75"/>
      <c r="K140" s="74">
        <f>M139/100000</f>
        <v>1.35</v>
      </c>
      <c r="L140" s="74"/>
      <c r="M140" s="75"/>
      <c r="N140" s="74">
        <f>P139/100000</f>
        <v>0.41099999999999998</v>
      </c>
      <c r="O140" s="74"/>
      <c r="P140" s="75"/>
      <c r="Q140" s="74">
        <f>S139/100000</f>
        <v>0.30000000000000004</v>
      </c>
      <c r="R140" s="74"/>
      <c r="S140" s="75"/>
      <c r="T140" s="47"/>
      <c r="U140" s="47"/>
      <c r="V140" s="47"/>
    </row>
    <row r="141" spans="1:22">
      <c r="A141" s="66" t="s">
        <v>64</v>
      </c>
      <c r="B141" s="67" t="s">
        <v>65</v>
      </c>
      <c r="C141" s="70"/>
      <c r="D141" s="39"/>
      <c r="E141" s="13" t="s">
        <v>15</v>
      </c>
      <c r="F141" s="7">
        <v>1</v>
      </c>
      <c r="G141" s="71">
        <f>8000/1.13</f>
        <v>7079.6460176991159</v>
      </c>
      <c r="H141" s="13" t="s">
        <v>15</v>
      </c>
      <c r="I141" s="7">
        <v>1</v>
      </c>
      <c r="J141" s="71">
        <f>7000/1.13</f>
        <v>6194.6902654867263</v>
      </c>
      <c r="K141" s="19"/>
      <c r="L141" s="7"/>
      <c r="M141" s="9"/>
      <c r="N141" s="19"/>
      <c r="O141" s="7"/>
      <c r="P141" s="9"/>
      <c r="Q141" s="19"/>
      <c r="R141" s="7"/>
      <c r="S141" s="9"/>
      <c r="T141" s="46" t="s">
        <v>15</v>
      </c>
      <c r="U141" s="48">
        <v>1</v>
      </c>
      <c r="V141" s="47">
        <v>4500</v>
      </c>
    </row>
    <row r="142" spans="1:22">
      <c r="A142" s="66"/>
      <c r="B142" s="68"/>
      <c r="C142" s="70"/>
      <c r="D142" s="39"/>
      <c r="E142" s="13" t="s">
        <v>30</v>
      </c>
      <c r="F142" s="20">
        <v>1</v>
      </c>
      <c r="G142" s="72"/>
      <c r="H142" s="13" t="s">
        <v>31</v>
      </c>
      <c r="I142" s="7">
        <v>1</v>
      </c>
      <c r="J142" s="72"/>
      <c r="K142" s="19"/>
      <c r="L142" s="7"/>
      <c r="M142" s="9"/>
      <c r="N142" s="19"/>
      <c r="O142" s="7"/>
      <c r="P142" s="9"/>
      <c r="Q142" s="19"/>
      <c r="R142" s="7"/>
      <c r="S142" s="9"/>
      <c r="T142" s="46" t="s">
        <v>30</v>
      </c>
      <c r="U142" s="59">
        <v>1</v>
      </c>
      <c r="V142" s="47">
        <v>5000</v>
      </c>
    </row>
    <row r="143" spans="1:22">
      <c r="A143" s="66"/>
      <c r="B143" s="68"/>
      <c r="C143" s="70"/>
      <c r="D143" s="39"/>
      <c r="E143" s="13" t="s">
        <v>19</v>
      </c>
      <c r="F143" s="7">
        <v>1</v>
      </c>
      <c r="G143" s="72"/>
      <c r="H143" s="13" t="s">
        <v>19</v>
      </c>
      <c r="I143" s="7">
        <v>1</v>
      </c>
      <c r="J143" s="72"/>
      <c r="K143" s="19"/>
      <c r="L143" s="7"/>
      <c r="M143" s="9"/>
      <c r="N143" s="19"/>
      <c r="O143" s="7"/>
      <c r="P143" s="9"/>
      <c r="Q143" s="19"/>
      <c r="R143" s="7"/>
      <c r="S143" s="9"/>
      <c r="T143" s="46" t="s">
        <v>19</v>
      </c>
      <c r="U143" s="48">
        <v>1</v>
      </c>
      <c r="V143" s="47">
        <v>4500</v>
      </c>
    </row>
    <row r="144" spans="1:22">
      <c r="A144" s="66"/>
      <c r="B144" s="68"/>
      <c r="C144" s="70"/>
      <c r="D144" s="39"/>
      <c r="E144" s="13" t="s">
        <v>20</v>
      </c>
      <c r="F144" s="7">
        <v>1</v>
      </c>
      <c r="G144" s="72"/>
      <c r="H144" s="13" t="s">
        <v>74</v>
      </c>
      <c r="I144" s="7">
        <v>1</v>
      </c>
      <c r="J144" s="72"/>
      <c r="K144" s="19"/>
      <c r="L144" s="7"/>
      <c r="M144" s="18"/>
      <c r="N144" s="19"/>
      <c r="O144" s="7"/>
      <c r="P144" s="32"/>
      <c r="Q144" s="19"/>
      <c r="R144" s="7"/>
      <c r="S144" s="9"/>
      <c r="T144" s="47"/>
      <c r="U144" s="47"/>
      <c r="V144" s="47"/>
    </row>
    <row r="145" spans="1:22">
      <c r="A145" s="66"/>
      <c r="B145" s="68"/>
      <c r="C145" s="70"/>
      <c r="D145" s="39"/>
      <c r="E145" s="13" t="s">
        <v>27</v>
      </c>
      <c r="F145" s="7">
        <v>1</v>
      </c>
      <c r="G145" s="72"/>
      <c r="H145" s="13"/>
      <c r="I145" s="7"/>
      <c r="J145" s="72"/>
      <c r="K145" s="19"/>
      <c r="L145" s="7"/>
      <c r="M145" s="18"/>
      <c r="N145" s="19"/>
      <c r="O145" s="7"/>
      <c r="P145" s="32"/>
      <c r="Q145" s="19"/>
      <c r="R145" s="7"/>
      <c r="S145" s="9"/>
      <c r="T145" s="47"/>
      <c r="U145" s="47"/>
      <c r="V145" s="47"/>
    </row>
    <row r="146" spans="1:22">
      <c r="A146" s="66"/>
      <c r="B146" s="68"/>
      <c r="C146" s="70"/>
      <c r="D146" s="39"/>
      <c r="E146" s="13"/>
      <c r="F146" s="7"/>
      <c r="G146" s="72"/>
      <c r="H146" s="13"/>
      <c r="I146" s="7"/>
      <c r="J146" s="72"/>
      <c r="K146" s="19"/>
      <c r="L146" s="7"/>
      <c r="M146" s="18"/>
      <c r="N146" s="19"/>
      <c r="O146" s="7"/>
      <c r="P146" s="32"/>
      <c r="Q146" s="19"/>
      <c r="R146" s="7"/>
      <c r="S146" s="9"/>
      <c r="T146" s="47"/>
      <c r="U146" s="47"/>
      <c r="V146" s="47"/>
    </row>
    <row r="147" spans="1:22">
      <c r="A147" s="66"/>
      <c r="B147" s="68"/>
      <c r="C147" s="70"/>
      <c r="D147" s="39"/>
      <c r="E147" s="13"/>
      <c r="F147" s="7"/>
      <c r="G147" s="72"/>
      <c r="H147" s="13"/>
      <c r="I147" s="7"/>
      <c r="J147" s="72"/>
      <c r="K147" s="19"/>
      <c r="L147" s="7"/>
      <c r="M147" s="18"/>
      <c r="N147" s="19"/>
      <c r="O147" s="7"/>
      <c r="P147" s="32"/>
      <c r="Q147" s="19"/>
      <c r="R147" s="7"/>
      <c r="S147" s="9"/>
      <c r="T147" s="47"/>
      <c r="U147" s="47"/>
      <c r="V147" s="47"/>
    </row>
    <row r="148" spans="1:22">
      <c r="A148" s="66"/>
      <c r="B148" s="68"/>
      <c r="C148" s="70"/>
      <c r="D148" s="39"/>
      <c r="E148" s="13"/>
      <c r="F148" s="7"/>
      <c r="G148" s="72"/>
      <c r="H148" s="13"/>
      <c r="I148" s="7"/>
      <c r="J148" s="72"/>
      <c r="K148" s="19"/>
      <c r="L148" s="7"/>
      <c r="M148" s="18"/>
      <c r="N148" s="19"/>
      <c r="O148" s="7"/>
      <c r="P148" s="32"/>
      <c r="Q148" s="19"/>
      <c r="R148" s="7"/>
      <c r="S148" s="9"/>
      <c r="T148" s="47"/>
      <c r="U148" s="47"/>
      <c r="V148" s="47"/>
    </row>
    <row r="149" spans="1:22">
      <c r="A149" s="66"/>
      <c r="B149" s="68"/>
      <c r="C149" s="70"/>
      <c r="D149" s="39"/>
      <c r="E149" s="13"/>
      <c r="F149" s="7"/>
      <c r="G149" s="72"/>
      <c r="H149" s="13"/>
      <c r="I149" s="7"/>
      <c r="J149" s="82"/>
      <c r="K149" s="19"/>
      <c r="L149" s="7"/>
      <c r="M149" s="18"/>
      <c r="N149" s="19"/>
      <c r="O149" s="7"/>
      <c r="P149" s="32"/>
      <c r="Q149" s="19"/>
      <c r="R149" s="7"/>
      <c r="S149" s="9"/>
      <c r="T149" s="47"/>
      <c r="U149" s="47"/>
      <c r="V149" s="47"/>
    </row>
    <row r="150" spans="1:22" ht="22.5" customHeight="1">
      <c r="A150" s="66"/>
      <c r="B150" s="69"/>
      <c r="C150" s="70"/>
      <c r="D150" s="39"/>
      <c r="E150" s="15" t="s">
        <v>7</v>
      </c>
      <c r="F150" s="15">
        <f>SUM(F141:F149)</f>
        <v>5</v>
      </c>
      <c r="G150" s="16">
        <f>SUM(G141:G149)</f>
        <v>7079.6460176991159</v>
      </c>
      <c r="H150" s="15" t="s">
        <v>7</v>
      </c>
      <c r="I150" s="15">
        <f>SUM(I141:I144)</f>
        <v>4</v>
      </c>
      <c r="J150" s="16">
        <f>SUM(J141:J144)</f>
        <v>6194.6902654867263</v>
      </c>
      <c r="K150" s="15" t="s">
        <v>7</v>
      </c>
      <c r="L150" s="15">
        <f>SUM(L141:L144)</f>
        <v>0</v>
      </c>
      <c r="M150" s="16">
        <f>SUM(M141:M149)</f>
        <v>0</v>
      </c>
      <c r="N150" s="15" t="s">
        <v>7</v>
      </c>
      <c r="O150" s="15">
        <f>SUM(O141:O144)</f>
        <v>0</v>
      </c>
      <c r="P150" s="16">
        <f>SUM(P141:P149)</f>
        <v>0</v>
      </c>
      <c r="Q150" s="15" t="s">
        <v>7</v>
      </c>
      <c r="R150" s="15">
        <f>SUM(R141:R144)</f>
        <v>0</v>
      </c>
      <c r="S150" s="16">
        <f>SUM(S141:S149)</f>
        <v>0</v>
      </c>
      <c r="T150" s="48" t="s">
        <v>7</v>
      </c>
      <c r="U150" s="47"/>
      <c r="V150" s="61">
        <f>V141+V142+V143</f>
        <v>14000</v>
      </c>
    </row>
    <row r="151" spans="1:22" s="12" customFormat="1" ht="23.25" customHeight="1">
      <c r="A151" s="78" t="s">
        <v>8</v>
      </c>
      <c r="B151" s="78"/>
      <c r="C151" s="78"/>
      <c r="D151" s="42"/>
      <c r="E151" s="74">
        <f>G150/100000</f>
        <v>7.0796460176991163E-2</v>
      </c>
      <c r="F151" s="74"/>
      <c r="G151" s="75"/>
      <c r="H151" s="74">
        <f>J150/100000</f>
        <v>6.1946902654867263E-2</v>
      </c>
      <c r="I151" s="74"/>
      <c r="J151" s="75"/>
      <c r="K151" s="64">
        <f>M150/100000</f>
        <v>0</v>
      </c>
      <c r="L151" s="64"/>
      <c r="M151" s="65"/>
      <c r="N151" s="64">
        <f>P150/100000</f>
        <v>0</v>
      </c>
      <c r="O151" s="64"/>
      <c r="P151" s="65"/>
      <c r="Q151" s="64">
        <f>S150/100000</f>
        <v>0</v>
      </c>
      <c r="R151" s="64"/>
      <c r="S151" s="102"/>
      <c r="T151" s="47"/>
      <c r="U151" s="47"/>
      <c r="V151" s="47"/>
    </row>
    <row r="152" spans="1:22">
      <c r="A152" s="66" t="s">
        <v>66</v>
      </c>
      <c r="B152" s="67" t="s">
        <v>67</v>
      </c>
      <c r="C152" s="70"/>
      <c r="D152" s="39"/>
      <c r="E152" s="13" t="s">
        <v>15</v>
      </c>
      <c r="F152" s="7">
        <v>1</v>
      </c>
      <c r="G152" s="71">
        <f>1500/1.13</f>
        <v>1327.4336283185842</v>
      </c>
      <c r="H152" s="7" t="s">
        <v>15</v>
      </c>
      <c r="I152" s="7">
        <v>1</v>
      </c>
      <c r="J152" s="71">
        <f>600/1.13</f>
        <v>530.97345132743362</v>
      </c>
      <c r="K152" s="19"/>
      <c r="L152" s="7"/>
      <c r="M152" s="9"/>
      <c r="N152" s="19"/>
      <c r="O152" s="7"/>
      <c r="P152" s="9"/>
      <c r="Q152" s="19"/>
      <c r="R152" s="7"/>
      <c r="S152" s="9"/>
      <c r="T152" s="46" t="s">
        <v>15</v>
      </c>
      <c r="U152" s="48">
        <v>1</v>
      </c>
      <c r="V152" s="47">
        <v>4500</v>
      </c>
    </row>
    <row r="153" spans="1:22">
      <c r="A153" s="66"/>
      <c r="B153" s="68"/>
      <c r="C153" s="70"/>
      <c r="D153" s="39"/>
      <c r="E153" s="13" t="s">
        <v>20</v>
      </c>
      <c r="F153" s="20">
        <v>1</v>
      </c>
      <c r="G153" s="72"/>
      <c r="H153" s="13"/>
      <c r="I153" s="7"/>
      <c r="J153" s="72"/>
      <c r="K153" s="19"/>
      <c r="L153" s="7"/>
      <c r="M153" s="9"/>
      <c r="N153" s="19"/>
      <c r="O153" s="7"/>
      <c r="P153" s="9"/>
      <c r="Q153" s="19"/>
      <c r="R153" s="7"/>
      <c r="S153" s="9"/>
      <c r="T153" s="47"/>
      <c r="U153" s="47"/>
      <c r="V153" s="47"/>
    </row>
    <row r="154" spans="1:22">
      <c r="A154" s="66"/>
      <c r="B154" s="68"/>
      <c r="C154" s="70"/>
      <c r="D154" s="39"/>
      <c r="E154" s="13"/>
      <c r="F154" s="7"/>
      <c r="G154" s="72"/>
      <c r="H154" s="13"/>
      <c r="I154" s="7"/>
      <c r="J154" s="72"/>
      <c r="K154" s="19"/>
      <c r="L154" s="7"/>
      <c r="M154" s="9"/>
      <c r="N154" s="19"/>
      <c r="O154" s="7"/>
      <c r="P154" s="9"/>
      <c r="Q154" s="19"/>
      <c r="R154" s="7"/>
      <c r="S154" s="9"/>
      <c r="T154" s="47"/>
      <c r="U154" s="47"/>
      <c r="V154" s="47"/>
    </row>
    <row r="155" spans="1:22">
      <c r="A155" s="66"/>
      <c r="B155" s="68"/>
      <c r="C155" s="70"/>
      <c r="D155" s="39"/>
      <c r="E155" s="13"/>
      <c r="F155" s="7"/>
      <c r="G155" s="72"/>
      <c r="H155" s="13"/>
      <c r="I155" s="7"/>
      <c r="J155" s="72"/>
      <c r="K155" s="19"/>
      <c r="L155" s="7"/>
      <c r="M155" s="18"/>
      <c r="N155" s="19"/>
      <c r="O155" s="7"/>
      <c r="P155" s="32"/>
      <c r="Q155" s="19"/>
      <c r="R155" s="7"/>
      <c r="S155" s="38"/>
      <c r="T155" s="47"/>
      <c r="U155" s="47"/>
      <c r="V155" s="47"/>
    </row>
    <row r="156" spans="1:22">
      <c r="A156" s="66"/>
      <c r="B156" s="68"/>
      <c r="C156" s="70"/>
      <c r="D156" s="39"/>
      <c r="E156" s="13"/>
      <c r="F156" s="7"/>
      <c r="G156" s="72"/>
      <c r="H156" s="13"/>
      <c r="I156" s="7"/>
      <c r="J156" s="72"/>
      <c r="K156" s="19"/>
      <c r="L156" s="7"/>
      <c r="M156" s="18"/>
      <c r="N156" s="19"/>
      <c r="O156" s="7"/>
      <c r="P156" s="32"/>
      <c r="Q156" s="19"/>
      <c r="R156" s="7"/>
      <c r="S156" s="38"/>
      <c r="T156" s="47"/>
      <c r="U156" s="47"/>
      <c r="V156" s="47"/>
    </row>
    <row r="157" spans="1:22">
      <c r="A157" s="66"/>
      <c r="B157" s="68"/>
      <c r="C157" s="70"/>
      <c r="D157" s="39"/>
      <c r="E157" s="13"/>
      <c r="F157" s="7"/>
      <c r="G157" s="72"/>
      <c r="H157" s="13"/>
      <c r="I157" s="7"/>
      <c r="J157" s="72"/>
      <c r="K157" s="19"/>
      <c r="L157" s="7"/>
      <c r="M157" s="18"/>
      <c r="N157" s="19"/>
      <c r="O157" s="7"/>
      <c r="P157" s="32"/>
      <c r="Q157" s="19"/>
      <c r="R157" s="7"/>
      <c r="S157" s="38"/>
      <c r="T157" s="47"/>
      <c r="U157" s="47"/>
      <c r="V157" s="47"/>
    </row>
    <row r="158" spans="1:22">
      <c r="A158" s="66"/>
      <c r="B158" s="68"/>
      <c r="C158" s="70"/>
      <c r="D158" s="39"/>
      <c r="E158" s="13"/>
      <c r="F158" s="7"/>
      <c r="G158" s="72"/>
      <c r="H158" s="13"/>
      <c r="I158" s="7"/>
      <c r="J158" s="72"/>
      <c r="K158" s="19"/>
      <c r="L158" s="7"/>
      <c r="M158" s="18"/>
      <c r="N158" s="19"/>
      <c r="O158" s="7"/>
      <c r="P158" s="32"/>
      <c r="Q158" s="19"/>
      <c r="R158" s="7"/>
      <c r="S158" s="38"/>
      <c r="T158" s="47"/>
      <c r="U158" s="47"/>
      <c r="V158" s="47"/>
    </row>
    <row r="159" spans="1:22">
      <c r="A159" s="66"/>
      <c r="B159" s="68"/>
      <c r="C159" s="70"/>
      <c r="D159" s="39"/>
      <c r="E159" s="13"/>
      <c r="F159" s="7"/>
      <c r="G159" s="72"/>
      <c r="H159" s="13"/>
      <c r="I159" s="7"/>
      <c r="J159" s="72"/>
      <c r="K159" s="19"/>
      <c r="L159" s="7"/>
      <c r="M159" s="18"/>
      <c r="N159" s="19"/>
      <c r="O159" s="7"/>
      <c r="P159" s="32"/>
      <c r="Q159" s="19"/>
      <c r="R159" s="7"/>
      <c r="S159" s="38"/>
      <c r="T159" s="47"/>
      <c r="U159" s="47"/>
      <c r="V159" s="47"/>
    </row>
    <row r="160" spans="1:22">
      <c r="A160" s="66"/>
      <c r="B160" s="68"/>
      <c r="C160" s="70"/>
      <c r="D160" s="39"/>
      <c r="E160" s="13"/>
      <c r="F160" s="7"/>
      <c r="G160" s="72"/>
      <c r="H160" s="13"/>
      <c r="I160" s="7"/>
      <c r="J160" s="82"/>
      <c r="K160" s="19"/>
      <c r="L160" s="7"/>
      <c r="M160" s="18"/>
      <c r="N160" s="19"/>
      <c r="O160" s="7"/>
      <c r="P160" s="32"/>
      <c r="Q160" s="19"/>
      <c r="R160" s="7"/>
      <c r="S160" s="38"/>
      <c r="T160" s="47"/>
      <c r="U160" s="47"/>
      <c r="V160" s="47"/>
    </row>
    <row r="161" spans="1:22" ht="22.5" customHeight="1">
      <c r="A161" s="66"/>
      <c r="B161" s="69"/>
      <c r="C161" s="70"/>
      <c r="D161" s="39"/>
      <c r="E161" s="15" t="s">
        <v>7</v>
      </c>
      <c r="F161" s="15">
        <f>SUM(F152:F160)</f>
        <v>2</v>
      </c>
      <c r="G161" s="16">
        <f>SUM(G152:G160)</f>
        <v>1327.4336283185842</v>
      </c>
      <c r="H161" s="15" t="s">
        <v>7</v>
      </c>
      <c r="I161" s="15">
        <f>SUM(I152:I155)</f>
        <v>1</v>
      </c>
      <c r="J161" s="16">
        <f>SUM(J152:J155)</f>
        <v>530.97345132743362</v>
      </c>
      <c r="K161" s="15" t="s">
        <v>7</v>
      </c>
      <c r="L161" s="15">
        <f>SUM(L152:L155)</f>
        <v>0</v>
      </c>
      <c r="M161" s="16">
        <f>SUM(M152:M160)</f>
        <v>0</v>
      </c>
      <c r="N161" s="15" t="s">
        <v>7</v>
      </c>
      <c r="O161" s="15">
        <f>SUM(O152:O155)</f>
        <v>0</v>
      </c>
      <c r="P161" s="16">
        <f>SUM(P152:P160)</f>
        <v>0</v>
      </c>
      <c r="Q161" s="15" t="s">
        <v>7</v>
      </c>
      <c r="R161" s="15">
        <f>SUM(R152:R155)</f>
        <v>0</v>
      </c>
      <c r="S161" s="16">
        <f>SUM(S152:S160)</f>
        <v>0</v>
      </c>
      <c r="T161" s="48" t="s">
        <v>7</v>
      </c>
      <c r="U161" s="47"/>
      <c r="V161" s="61">
        <v>4500</v>
      </c>
    </row>
    <row r="162" spans="1:22" s="12" customFormat="1" ht="23.25" customHeight="1">
      <c r="A162" s="78" t="s">
        <v>8</v>
      </c>
      <c r="B162" s="78"/>
      <c r="C162" s="78"/>
      <c r="D162" s="42"/>
      <c r="E162" s="74">
        <f>G161/100000</f>
        <v>1.3274336283185842E-2</v>
      </c>
      <c r="F162" s="74"/>
      <c r="G162" s="75"/>
      <c r="H162" s="74">
        <f>J161/100000</f>
        <v>5.3097345132743362E-3</v>
      </c>
      <c r="I162" s="74"/>
      <c r="J162" s="75"/>
      <c r="K162" s="64">
        <f>M161/100000</f>
        <v>0</v>
      </c>
      <c r="L162" s="64"/>
      <c r="M162" s="65"/>
      <c r="N162" s="64">
        <f>P161/100000</f>
        <v>0</v>
      </c>
      <c r="O162" s="64"/>
      <c r="P162" s="65"/>
      <c r="Q162" s="64">
        <f>S161/100000</f>
        <v>0</v>
      </c>
      <c r="R162" s="64"/>
      <c r="S162" s="65"/>
      <c r="T162" s="47"/>
      <c r="U162" s="47"/>
      <c r="V162" s="47"/>
    </row>
    <row r="163" spans="1:22">
      <c r="A163" s="66" t="s">
        <v>68</v>
      </c>
      <c r="B163" s="67" t="s">
        <v>69</v>
      </c>
      <c r="C163" s="70"/>
      <c r="D163" s="39"/>
      <c r="E163" s="13" t="s">
        <v>15</v>
      </c>
      <c r="F163" s="7">
        <v>1</v>
      </c>
      <c r="G163" s="71">
        <f>3500/1.13</f>
        <v>3097.3451327433631</v>
      </c>
      <c r="H163" s="13" t="s">
        <v>15</v>
      </c>
      <c r="I163" s="7">
        <v>1</v>
      </c>
      <c r="J163" s="71">
        <f>2500/1.13</f>
        <v>2212.3893805309735</v>
      </c>
      <c r="K163" s="19"/>
      <c r="L163" s="7"/>
      <c r="M163" s="9"/>
      <c r="N163" s="19"/>
      <c r="O163" s="7"/>
      <c r="P163" s="9"/>
      <c r="Q163" s="19"/>
      <c r="R163" s="7"/>
      <c r="S163" s="9"/>
      <c r="T163" s="46" t="s">
        <v>15</v>
      </c>
      <c r="U163" s="48">
        <v>1</v>
      </c>
      <c r="V163" s="47">
        <v>4500</v>
      </c>
    </row>
    <row r="164" spans="1:22">
      <c r="A164" s="66"/>
      <c r="B164" s="68"/>
      <c r="C164" s="70"/>
      <c r="D164" s="39"/>
      <c r="E164" s="13" t="s">
        <v>30</v>
      </c>
      <c r="F164" s="20">
        <v>1</v>
      </c>
      <c r="G164" s="72"/>
      <c r="H164" s="13" t="s">
        <v>31</v>
      </c>
      <c r="I164" s="7">
        <v>1</v>
      </c>
      <c r="J164" s="72"/>
      <c r="K164" s="19"/>
      <c r="L164" s="7"/>
      <c r="M164" s="9"/>
      <c r="N164" s="19"/>
      <c r="O164" s="7"/>
      <c r="P164" s="9"/>
      <c r="Q164" s="19"/>
      <c r="R164" s="7"/>
      <c r="S164" s="9"/>
      <c r="T164" s="46" t="s">
        <v>30</v>
      </c>
      <c r="U164" s="59">
        <v>1</v>
      </c>
      <c r="V164" s="47">
        <v>5500</v>
      </c>
    </row>
    <row r="165" spans="1:22">
      <c r="A165" s="66"/>
      <c r="B165" s="68"/>
      <c r="C165" s="70"/>
      <c r="D165" s="39"/>
      <c r="E165" s="13" t="s">
        <v>19</v>
      </c>
      <c r="F165" s="7">
        <v>1</v>
      </c>
      <c r="G165" s="72"/>
      <c r="H165" s="13" t="s">
        <v>19</v>
      </c>
      <c r="I165" s="7">
        <v>1</v>
      </c>
      <c r="J165" s="72"/>
      <c r="K165" s="19"/>
      <c r="L165" s="7"/>
      <c r="M165" s="9"/>
      <c r="N165" s="19"/>
      <c r="O165" s="7"/>
      <c r="P165" s="9"/>
      <c r="Q165" s="19"/>
      <c r="R165" s="7"/>
      <c r="S165" s="9"/>
      <c r="T165" s="46" t="s">
        <v>19</v>
      </c>
      <c r="U165" s="48">
        <v>1</v>
      </c>
      <c r="V165" s="47">
        <v>4500</v>
      </c>
    </row>
    <row r="166" spans="1:22">
      <c r="A166" s="66"/>
      <c r="B166" s="68"/>
      <c r="C166" s="70"/>
      <c r="D166" s="39"/>
      <c r="E166" s="13" t="s">
        <v>20</v>
      </c>
      <c r="F166" s="7">
        <v>1</v>
      </c>
      <c r="G166" s="72"/>
      <c r="H166" s="13" t="s">
        <v>20</v>
      </c>
      <c r="I166" s="7">
        <v>1</v>
      </c>
      <c r="J166" s="72"/>
      <c r="K166" s="19"/>
      <c r="L166" s="7"/>
      <c r="M166" s="18"/>
      <c r="N166" s="19"/>
      <c r="O166" s="7"/>
      <c r="P166" s="32"/>
      <c r="Q166" s="19"/>
      <c r="R166" s="7"/>
      <c r="S166" s="38"/>
      <c r="T166" s="47"/>
      <c r="U166" s="47"/>
      <c r="V166" s="47"/>
    </row>
    <row r="167" spans="1:22">
      <c r="A167" s="66"/>
      <c r="B167" s="68"/>
      <c r="C167" s="70"/>
      <c r="D167" s="39"/>
      <c r="E167" s="13"/>
      <c r="F167" s="7"/>
      <c r="G167" s="72"/>
      <c r="H167" s="13"/>
      <c r="I167" s="7"/>
      <c r="J167" s="72"/>
      <c r="K167" s="19"/>
      <c r="L167" s="7"/>
      <c r="M167" s="18"/>
      <c r="N167" s="19"/>
      <c r="O167" s="7"/>
      <c r="P167" s="32"/>
      <c r="Q167" s="19"/>
      <c r="R167" s="7"/>
      <c r="S167" s="38"/>
      <c r="T167" s="47"/>
      <c r="U167" s="47"/>
      <c r="V167" s="47"/>
    </row>
    <row r="168" spans="1:22">
      <c r="A168" s="66"/>
      <c r="B168" s="68"/>
      <c r="C168" s="70"/>
      <c r="D168" s="39"/>
      <c r="E168" s="13"/>
      <c r="F168" s="7"/>
      <c r="G168" s="72"/>
      <c r="H168" s="13"/>
      <c r="I168" s="7"/>
      <c r="J168" s="72"/>
      <c r="K168" s="19"/>
      <c r="L168" s="7"/>
      <c r="M168" s="18"/>
      <c r="N168" s="19"/>
      <c r="O168" s="7"/>
      <c r="P168" s="32"/>
      <c r="Q168" s="19"/>
      <c r="R168" s="7"/>
      <c r="S168" s="38"/>
      <c r="T168" s="47"/>
      <c r="U168" s="47"/>
      <c r="V168" s="47"/>
    </row>
    <row r="169" spans="1:22">
      <c r="A169" s="66"/>
      <c r="B169" s="68"/>
      <c r="C169" s="70"/>
      <c r="D169" s="39"/>
      <c r="E169" s="13"/>
      <c r="F169" s="7"/>
      <c r="G169" s="72"/>
      <c r="H169" s="13"/>
      <c r="I169" s="7"/>
      <c r="J169" s="72"/>
      <c r="K169" s="19"/>
      <c r="L169" s="7"/>
      <c r="M169" s="18"/>
      <c r="N169" s="19"/>
      <c r="O169" s="7"/>
      <c r="P169" s="32"/>
      <c r="Q169" s="19"/>
      <c r="R169" s="7"/>
      <c r="S169" s="38"/>
      <c r="T169" s="47"/>
      <c r="U169" s="47"/>
      <c r="V169" s="47"/>
    </row>
    <row r="170" spans="1:22">
      <c r="A170" s="66"/>
      <c r="B170" s="68"/>
      <c r="C170" s="70"/>
      <c r="D170" s="39"/>
      <c r="E170" s="13"/>
      <c r="F170" s="7"/>
      <c r="G170" s="72"/>
      <c r="H170" s="13"/>
      <c r="I170" s="7"/>
      <c r="J170" s="72"/>
      <c r="K170" s="19"/>
      <c r="L170" s="7"/>
      <c r="M170" s="18"/>
      <c r="N170" s="19"/>
      <c r="O170" s="7"/>
      <c r="P170" s="32"/>
      <c r="Q170" s="19"/>
      <c r="R170" s="7"/>
      <c r="S170" s="38"/>
      <c r="T170" s="47"/>
      <c r="U170" s="47"/>
      <c r="V170" s="47"/>
    </row>
    <row r="171" spans="1:22">
      <c r="A171" s="66"/>
      <c r="B171" s="68"/>
      <c r="C171" s="70"/>
      <c r="D171" s="39"/>
      <c r="E171" s="13"/>
      <c r="F171" s="7"/>
      <c r="G171" s="72"/>
      <c r="H171" s="13"/>
      <c r="I171" s="7"/>
      <c r="J171" s="82"/>
      <c r="K171" s="19"/>
      <c r="L171" s="7"/>
      <c r="M171" s="18"/>
      <c r="N171" s="19"/>
      <c r="O171" s="7"/>
      <c r="P171" s="32"/>
      <c r="Q171" s="19"/>
      <c r="R171" s="7"/>
      <c r="S171" s="38"/>
      <c r="T171" s="47"/>
      <c r="U171" s="47"/>
      <c r="V171" s="47"/>
    </row>
    <row r="172" spans="1:22" ht="22.5" customHeight="1">
      <c r="A172" s="66"/>
      <c r="B172" s="69"/>
      <c r="C172" s="70"/>
      <c r="D172" s="39"/>
      <c r="E172" s="15" t="s">
        <v>7</v>
      </c>
      <c r="F172" s="15">
        <f>SUM(F163:F171)</f>
        <v>4</v>
      </c>
      <c r="G172" s="16">
        <f>SUM(G163:G171)</f>
        <v>3097.3451327433631</v>
      </c>
      <c r="H172" s="15" t="s">
        <v>7</v>
      </c>
      <c r="I172" s="15">
        <f>SUM(I163:I166)</f>
        <v>4</v>
      </c>
      <c r="J172" s="16">
        <f>SUM(J163:J166)</f>
        <v>2212.3893805309735</v>
      </c>
      <c r="K172" s="15" t="s">
        <v>7</v>
      </c>
      <c r="L172" s="15">
        <f>SUM(L163:L166)</f>
        <v>0</v>
      </c>
      <c r="M172" s="16">
        <f>SUM(M163:M171)</f>
        <v>0</v>
      </c>
      <c r="N172" s="15" t="s">
        <v>7</v>
      </c>
      <c r="O172" s="15">
        <f>SUM(O163:O166)</f>
        <v>0</v>
      </c>
      <c r="P172" s="16">
        <f>SUM(P163:P171)</f>
        <v>0</v>
      </c>
      <c r="Q172" s="15" t="s">
        <v>7</v>
      </c>
      <c r="R172" s="15">
        <f>SUM(R163:R166)</f>
        <v>0</v>
      </c>
      <c r="S172" s="16">
        <f>SUM(S163:S171)</f>
        <v>0</v>
      </c>
      <c r="T172" s="48" t="s">
        <v>7</v>
      </c>
      <c r="U172" s="47"/>
      <c r="V172" s="61">
        <f>V163+V164+V165</f>
        <v>14500</v>
      </c>
    </row>
    <row r="173" spans="1:22" s="12" customFormat="1" ht="23.25" customHeight="1">
      <c r="A173" s="78" t="s">
        <v>8</v>
      </c>
      <c r="B173" s="78"/>
      <c r="C173" s="78"/>
      <c r="D173" s="42"/>
      <c r="E173" s="74">
        <f>G172/100000</f>
        <v>3.0973451327433631E-2</v>
      </c>
      <c r="F173" s="74"/>
      <c r="G173" s="75"/>
      <c r="H173" s="74">
        <f>J172/100000</f>
        <v>2.2123893805309734E-2</v>
      </c>
      <c r="I173" s="74"/>
      <c r="J173" s="75"/>
      <c r="K173" s="64">
        <f>M172/100000</f>
        <v>0</v>
      </c>
      <c r="L173" s="64"/>
      <c r="M173" s="65"/>
      <c r="N173" s="64">
        <f>P172/100000</f>
        <v>0</v>
      </c>
      <c r="O173" s="64"/>
      <c r="P173" s="65"/>
      <c r="Q173" s="64">
        <f>S172/100000</f>
        <v>0</v>
      </c>
      <c r="R173" s="64"/>
      <c r="S173" s="65"/>
      <c r="T173" s="47"/>
      <c r="U173" s="47"/>
      <c r="V173" s="47"/>
    </row>
    <row r="174" spans="1:22">
      <c r="A174" s="66" t="s">
        <v>70</v>
      </c>
      <c r="B174" s="67" t="s">
        <v>71</v>
      </c>
      <c r="C174" s="70"/>
      <c r="D174" s="39"/>
      <c r="E174" s="13" t="s">
        <v>34</v>
      </c>
      <c r="F174" s="7">
        <v>1</v>
      </c>
      <c r="G174" s="71">
        <f>3500/1.13</f>
        <v>3097.3451327433631</v>
      </c>
      <c r="H174" s="13" t="s">
        <v>15</v>
      </c>
      <c r="I174" s="7">
        <v>1</v>
      </c>
      <c r="J174" s="71">
        <f>1800/1.13</f>
        <v>1592.9203539823011</v>
      </c>
      <c r="K174" s="19"/>
      <c r="L174" s="7"/>
      <c r="M174" s="9"/>
      <c r="N174" s="19"/>
      <c r="O174" s="7"/>
      <c r="P174" s="9"/>
      <c r="Q174" s="19"/>
      <c r="R174" s="7"/>
      <c r="S174" s="9"/>
      <c r="T174" s="46" t="s">
        <v>34</v>
      </c>
      <c r="U174" s="48">
        <v>1</v>
      </c>
      <c r="V174" s="47">
        <v>5500</v>
      </c>
    </row>
    <row r="175" spans="1:22">
      <c r="A175" s="66"/>
      <c r="B175" s="68"/>
      <c r="C175" s="70"/>
      <c r="D175" s="39"/>
      <c r="E175" s="13" t="s">
        <v>30</v>
      </c>
      <c r="F175" s="20">
        <v>1</v>
      </c>
      <c r="G175" s="72"/>
      <c r="H175" s="13" t="s">
        <v>31</v>
      </c>
      <c r="I175" s="7">
        <v>1</v>
      </c>
      <c r="J175" s="72"/>
      <c r="K175" s="19"/>
      <c r="L175" s="7"/>
      <c r="M175" s="9"/>
      <c r="N175" s="19"/>
      <c r="O175" s="7"/>
      <c r="P175" s="9"/>
      <c r="Q175" s="19"/>
      <c r="R175" s="7"/>
      <c r="S175" s="9"/>
      <c r="T175" s="46" t="s">
        <v>30</v>
      </c>
      <c r="U175" s="59">
        <v>1</v>
      </c>
      <c r="V175" s="47">
        <v>2500</v>
      </c>
    </row>
    <row r="176" spans="1:22">
      <c r="A176" s="66"/>
      <c r="B176" s="68"/>
      <c r="C176" s="70"/>
      <c r="D176" s="39"/>
      <c r="E176" s="13" t="s">
        <v>20</v>
      </c>
      <c r="F176" s="7">
        <v>1</v>
      </c>
      <c r="G176" s="72"/>
      <c r="H176" s="13"/>
      <c r="I176" s="7"/>
      <c r="J176" s="72"/>
      <c r="K176" s="19"/>
      <c r="L176" s="7"/>
      <c r="M176" s="9"/>
      <c r="N176" s="19"/>
      <c r="O176" s="7"/>
      <c r="P176" s="9"/>
      <c r="Q176" s="19"/>
      <c r="R176" s="7"/>
      <c r="S176" s="9"/>
      <c r="T176" s="47"/>
      <c r="U176" s="47"/>
      <c r="V176" s="47"/>
    </row>
    <row r="177" spans="1:24">
      <c r="A177" s="66"/>
      <c r="B177" s="68"/>
      <c r="C177" s="70"/>
      <c r="D177" s="39"/>
      <c r="E177" s="13"/>
      <c r="F177" s="7"/>
      <c r="G177" s="72"/>
      <c r="H177" s="13"/>
      <c r="I177" s="7"/>
      <c r="J177" s="72"/>
      <c r="K177" s="19"/>
      <c r="L177" s="7"/>
      <c r="M177" s="18"/>
      <c r="N177" s="19"/>
      <c r="O177" s="7"/>
      <c r="P177" s="32"/>
      <c r="Q177" s="19"/>
      <c r="R177" s="7"/>
      <c r="S177" s="38"/>
      <c r="T177" s="47"/>
      <c r="U177" s="47"/>
      <c r="V177" s="47"/>
    </row>
    <row r="178" spans="1:24">
      <c r="A178" s="66"/>
      <c r="B178" s="68"/>
      <c r="C178" s="70"/>
      <c r="D178" s="39"/>
      <c r="E178" s="13"/>
      <c r="F178" s="7"/>
      <c r="G178" s="72"/>
      <c r="H178" s="13"/>
      <c r="I178" s="7"/>
      <c r="J178" s="72"/>
      <c r="K178" s="19"/>
      <c r="L178" s="7"/>
      <c r="M178" s="18"/>
      <c r="N178" s="19"/>
      <c r="O178" s="7"/>
      <c r="P178" s="32"/>
      <c r="Q178" s="19"/>
      <c r="R178" s="7"/>
      <c r="S178" s="38"/>
      <c r="T178" s="47"/>
      <c r="U178" s="47"/>
      <c r="V178" s="47"/>
    </row>
    <row r="179" spans="1:24">
      <c r="A179" s="66"/>
      <c r="B179" s="68"/>
      <c r="C179" s="70"/>
      <c r="D179" s="39"/>
      <c r="E179" s="13"/>
      <c r="F179" s="7"/>
      <c r="G179" s="72"/>
      <c r="H179" s="13"/>
      <c r="I179" s="7"/>
      <c r="J179" s="72"/>
      <c r="K179" s="19"/>
      <c r="L179" s="7"/>
      <c r="M179" s="18"/>
      <c r="N179" s="19"/>
      <c r="O179" s="7"/>
      <c r="P179" s="32"/>
      <c r="Q179" s="19"/>
      <c r="R179" s="7"/>
      <c r="S179" s="38"/>
      <c r="T179" s="47"/>
      <c r="U179" s="47"/>
      <c r="V179" s="47"/>
    </row>
    <row r="180" spans="1:24">
      <c r="A180" s="66"/>
      <c r="B180" s="68"/>
      <c r="C180" s="70"/>
      <c r="D180" s="39"/>
      <c r="E180" s="13"/>
      <c r="F180" s="7"/>
      <c r="G180" s="72"/>
      <c r="H180" s="13"/>
      <c r="I180" s="7"/>
      <c r="J180" s="72"/>
      <c r="K180" s="19"/>
      <c r="L180" s="7"/>
      <c r="M180" s="18"/>
      <c r="N180" s="19"/>
      <c r="O180" s="7"/>
      <c r="P180" s="32"/>
      <c r="Q180" s="19"/>
      <c r="R180" s="7"/>
      <c r="S180" s="38"/>
      <c r="T180" s="47"/>
      <c r="U180" s="47"/>
      <c r="V180" s="47"/>
    </row>
    <row r="181" spans="1:24">
      <c r="A181" s="66"/>
      <c r="B181" s="68"/>
      <c r="C181" s="70"/>
      <c r="D181" s="39"/>
      <c r="E181" s="13"/>
      <c r="F181" s="7"/>
      <c r="G181" s="72"/>
      <c r="H181" s="13"/>
      <c r="I181" s="7"/>
      <c r="J181" s="72"/>
      <c r="K181" s="19"/>
      <c r="L181" s="7"/>
      <c r="M181" s="18"/>
      <c r="N181" s="19"/>
      <c r="O181" s="7"/>
      <c r="P181" s="32"/>
      <c r="Q181" s="19"/>
      <c r="R181" s="7"/>
      <c r="S181" s="38"/>
      <c r="T181" s="47"/>
      <c r="U181" s="47"/>
      <c r="V181" s="47"/>
    </row>
    <row r="182" spans="1:24">
      <c r="A182" s="66"/>
      <c r="B182" s="68"/>
      <c r="C182" s="70"/>
      <c r="D182" s="39"/>
      <c r="E182" s="13"/>
      <c r="F182" s="7"/>
      <c r="G182" s="72"/>
      <c r="H182" s="13"/>
      <c r="I182" s="7"/>
      <c r="J182" s="82"/>
      <c r="K182" s="19"/>
      <c r="L182" s="7"/>
      <c r="M182" s="18"/>
      <c r="N182" s="19"/>
      <c r="O182" s="7"/>
      <c r="P182" s="32"/>
      <c r="Q182" s="19"/>
      <c r="R182" s="7"/>
      <c r="S182" s="38"/>
      <c r="T182" s="47"/>
      <c r="U182" s="47"/>
      <c r="V182" s="47"/>
    </row>
    <row r="183" spans="1:24" ht="22.5" customHeight="1">
      <c r="A183" s="66"/>
      <c r="B183" s="69"/>
      <c r="C183" s="70"/>
      <c r="D183" s="39"/>
      <c r="E183" s="15" t="s">
        <v>7</v>
      </c>
      <c r="F183" s="15">
        <f>SUM(F174:F182)</f>
        <v>3</v>
      </c>
      <c r="G183" s="16">
        <f>SUM(G174:G182)</f>
        <v>3097.3451327433631</v>
      </c>
      <c r="H183" s="15" t="s">
        <v>7</v>
      </c>
      <c r="I183" s="15">
        <f>SUM(I174:I177)</f>
        <v>2</v>
      </c>
      <c r="J183" s="16">
        <f>SUM(J174:J177)</f>
        <v>1592.9203539823011</v>
      </c>
      <c r="K183" s="15" t="s">
        <v>7</v>
      </c>
      <c r="L183" s="15">
        <f>SUM(L174:L177)</f>
        <v>0</v>
      </c>
      <c r="M183" s="16">
        <f>SUM(M174:M182)</f>
        <v>0</v>
      </c>
      <c r="N183" s="15" t="s">
        <v>7</v>
      </c>
      <c r="O183" s="15">
        <f>SUM(O174:O177)</f>
        <v>0</v>
      </c>
      <c r="P183" s="16">
        <f>SUM(P174:P182)</f>
        <v>0</v>
      </c>
      <c r="Q183" s="15" t="s">
        <v>7</v>
      </c>
      <c r="R183" s="15">
        <f>SUM(R174:R177)</f>
        <v>0</v>
      </c>
      <c r="S183" s="16">
        <f>SUM(S174:S182)</f>
        <v>0</v>
      </c>
      <c r="T183" s="48" t="s">
        <v>7</v>
      </c>
      <c r="U183" s="47"/>
      <c r="V183" s="61">
        <f>V174+V175</f>
        <v>8000</v>
      </c>
    </row>
    <row r="184" spans="1:24" s="12" customFormat="1" ht="23.25" customHeight="1">
      <c r="A184" s="78" t="s">
        <v>8</v>
      </c>
      <c r="B184" s="78"/>
      <c r="C184" s="78"/>
      <c r="D184" s="42"/>
      <c r="E184" s="74">
        <f>G183/100000</f>
        <v>3.0973451327433631E-2</v>
      </c>
      <c r="F184" s="74"/>
      <c r="G184" s="75"/>
      <c r="H184" s="74">
        <f>J183/100000</f>
        <v>1.5929203539823012E-2</v>
      </c>
      <c r="I184" s="74"/>
      <c r="J184" s="75"/>
      <c r="K184" s="64">
        <f>M183/100000</f>
        <v>0</v>
      </c>
      <c r="L184" s="64"/>
      <c r="M184" s="65"/>
      <c r="N184" s="64">
        <f>P183/100000</f>
        <v>0</v>
      </c>
      <c r="O184" s="64"/>
      <c r="P184" s="65"/>
      <c r="Q184" s="64">
        <f>S183/100000</f>
        <v>0</v>
      </c>
      <c r="R184" s="64"/>
      <c r="S184" s="65"/>
      <c r="T184" s="47"/>
      <c r="U184" s="47"/>
      <c r="V184" s="47"/>
    </row>
    <row r="185" spans="1:24">
      <c r="A185" s="66" t="s">
        <v>85</v>
      </c>
      <c r="B185" s="67" t="s">
        <v>86</v>
      </c>
      <c r="C185" s="70"/>
      <c r="D185" s="39"/>
      <c r="E185" s="13"/>
      <c r="F185" s="7"/>
      <c r="G185" s="71"/>
      <c r="H185" s="13"/>
      <c r="I185" s="7"/>
      <c r="J185" s="71"/>
      <c r="K185" s="25" t="s">
        <v>75</v>
      </c>
      <c r="L185" s="7">
        <v>1</v>
      </c>
      <c r="M185" s="9">
        <f>0.6*10000/1.13</f>
        <v>5309.7345132743367</v>
      </c>
      <c r="N185" s="25" t="s">
        <v>95</v>
      </c>
      <c r="O185" s="7">
        <v>1</v>
      </c>
      <c r="P185" s="9">
        <v>550</v>
      </c>
      <c r="Q185" s="25"/>
      <c r="R185" s="7"/>
      <c r="S185" s="71">
        <f>9040/1.13</f>
        <v>8000.0000000000009</v>
      </c>
      <c r="T185" s="52" t="s">
        <v>75</v>
      </c>
      <c r="U185" s="48">
        <v>1</v>
      </c>
      <c r="V185" s="47">
        <v>4500</v>
      </c>
      <c r="X185" s="27" t="s">
        <v>84</v>
      </c>
    </row>
    <row r="186" spans="1:24">
      <c r="A186" s="66"/>
      <c r="B186" s="68"/>
      <c r="C186" s="70"/>
      <c r="D186" s="39"/>
      <c r="E186" s="13"/>
      <c r="F186" s="20"/>
      <c r="G186" s="72"/>
      <c r="H186" s="13"/>
      <c r="I186" s="7"/>
      <c r="J186" s="72"/>
      <c r="K186" s="25" t="s">
        <v>76</v>
      </c>
      <c r="L186" s="7">
        <v>1</v>
      </c>
      <c r="M186" s="9">
        <f>0.7*10000/1.13</f>
        <v>6194.6902654867263</v>
      </c>
      <c r="N186" s="25" t="s">
        <v>30</v>
      </c>
      <c r="O186" s="7">
        <v>1</v>
      </c>
      <c r="P186" s="9">
        <v>6000</v>
      </c>
      <c r="Q186" s="25"/>
      <c r="R186" s="7"/>
      <c r="S186" s="72"/>
      <c r="T186" s="52" t="s">
        <v>76</v>
      </c>
      <c r="U186" s="48">
        <v>1</v>
      </c>
      <c r="V186" s="47">
        <v>5500</v>
      </c>
    </row>
    <row r="187" spans="1:24">
      <c r="A187" s="66"/>
      <c r="B187" s="68"/>
      <c r="C187" s="70"/>
      <c r="D187" s="39"/>
      <c r="E187" s="13"/>
      <c r="F187" s="7"/>
      <c r="G187" s="72"/>
      <c r="H187" s="13"/>
      <c r="I187" s="7"/>
      <c r="J187" s="72"/>
      <c r="K187" s="25" t="s">
        <v>87</v>
      </c>
      <c r="L187" s="7">
        <v>1</v>
      </c>
      <c r="M187" s="9">
        <f>0.6*10000/1.13</f>
        <v>5309.7345132743367</v>
      </c>
      <c r="N187" s="25" t="s">
        <v>20</v>
      </c>
      <c r="O187" s="7">
        <v>1</v>
      </c>
      <c r="P187" s="9">
        <v>4500</v>
      </c>
      <c r="Q187" s="25"/>
      <c r="R187" s="7"/>
      <c r="S187" s="82"/>
      <c r="T187" s="52" t="s">
        <v>87</v>
      </c>
      <c r="U187" s="48">
        <v>1</v>
      </c>
      <c r="V187" s="47">
        <v>4000</v>
      </c>
    </row>
    <row r="188" spans="1:24" ht="22.5" customHeight="1">
      <c r="A188" s="66"/>
      <c r="B188" s="69"/>
      <c r="C188" s="70"/>
      <c r="D188" s="39"/>
      <c r="E188" s="15" t="s">
        <v>7</v>
      </c>
      <c r="F188" s="15">
        <f>SUM(F185:F187)</f>
        <v>0</v>
      </c>
      <c r="G188" s="16">
        <f>SUM(G185:G187)</f>
        <v>0</v>
      </c>
      <c r="H188" s="15" t="s">
        <v>7</v>
      </c>
      <c r="I188" s="15">
        <f>SUM(I185:I187)</f>
        <v>0</v>
      </c>
      <c r="J188" s="16">
        <f>SUM(J185:J187)</f>
        <v>0</v>
      </c>
      <c r="K188" s="15" t="s">
        <v>7</v>
      </c>
      <c r="L188" s="15">
        <f>SUM(L185:L187)</f>
        <v>3</v>
      </c>
      <c r="M188" s="16">
        <f>SUM(M185:M187)</f>
        <v>16814.159292035398</v>
      </c>
      <c r="N188" s="15" t="s">
        <v>7</v>
      </c>
      <c r="O188" s="15">
        <f>SUM(O185:O187)</f>
        <v>3</v>
      </c>
      <c r="P188" s="16">
        <f>SUM(P185:P187)</f>
        <v>11050</v>
      </c>
      <c r="Q188" s="15" t="s">
        <v>7</v>
      </c>
      <c r="R188" s="15">
        <f>SUM(R185:R187)</f>
        <v>0</v>
      </c>
      <c r="S188" s="16">
        <f>SUM(S185:S187)</f>
        <v>8000.0000000000009</v>
      </c>
      <c r="T188" s="48" t="s">
        <v>7</v>
      </c>
      <c r="U188" s="47"/>
      <c r="V188" s="61">
        <f>V185+V186+V187</f>
        <v>14000</v>
      </c>
    </row>
    <row r="189" spans="1:24" s="12" customFormat="1" ht="23.25" customHeight="1">
      <c r="A189" s="78" t="s">
        <v>8</v>
      </c>
      <c r="B189" s="78"/>
      <c r="C189" s="78"/>
      <c r="D189" s="42"/>
      <c r="E189" s="74">
        <f>G188/100000</f>
        <v>0</v>
      </c>
      <c r="F189" s="74"/>
      <c r="G189" s="75"/>
      <c r="H189" s="74">
        <f>J188/100000</f>
        <v>0</v>
      </c>
      <c r="I189" s="74"/>
      <c r="J189" s="75"/>
      <c r="K189" s="64">
        <f>M188/100000</f>
        <v>0.16814159292035397</v>
      </c>
      <c r="L189" s="64"/>
      <c r="M189" s="65"/>
      <c r="N189" s="64">
        <f>P188/100000</f>
        <v>0.1105</v>
      </c>
      <c r="O189" s="64"/>
      <c r="P189" s="65"/>
      <c r="Q189" s="64">
        <f>S188/100000</f>
        <v>8.0000000000000016E-2</v>
      </c>
      <c r="R189" s="64"/>
      <c r="S189" s="65"/>
      <c r="T189" s="47"/>
      <c r="U189" s="47"/>
      <c r="V189" s="47"/>
    </row>
    <row r="190" spans="1:24">
      <c r="A190" s="66" t="s">
        <v>90</v>
      </c>
      <c r="B190" s="67" t="s">
        <v>93</v>
      </c>
      <c r="C190" s="70"/>
      <c r="D190" s="39"/>
      <c r="E190" s="13"/>
      <c r="F190" s="7"/>
      <c r="G190" s="71"/>
      <c r="H190" s="13"/>
      <c r="I190" s="7"/>
      <c r="J190" s="71"/>
      <c r="K190" s="30" t="s">
        <v>75</v>
      </c>
      <c r="L190" s="26">
        <v>1</v>
      </c>
      <c r="M190" s="31">
        <f>1.5*10000/1.13</f>
        <v>13274.336283185841</v>
      </c>
      <c r="N190" s="35" t="s">
        <v>95</v>
      </c>
      <c r="O190" s="28">
        <v>1</v>
      </c>
      <c r="P190" s="36">
        <v>6500</v>
      </c>
      <c r="Q190" s="35"/>
      <c r="R190" s="28"/>
      <c r="S190" s="104">
        <f>9040/1.13</f>
        <v>8000.0000000000009</v>
      </c>
      <c r="T190" s="52" t="s">
        <v>75</v>
      </c>
      <c r="U190" s="48">
        <v>1</v>
      </c>
      <c r="V190" s="47">
        <v>12500</v>
      </c>
      <c r="X190" s="27" t="s">
        <v>84</v>
      </c>
    </row>
    <row r="191" spans="1:24">
      <c r="A191" s="66"/>
      <c r="B191" s="68"/>
      <c r="C191" s="70"/>
      <c r="D191" s="39"/>
      <c r="E191" s="13"/>
      <c r="F191" s="20"/>
      <c r="G191" s="72"/>
      <c r="H191" s="13"/>
      <c r="I191" s="7"/>
      <c r="J191" s="72"/>
      <c r="K191" s="30" t="s">
        <v>76</v>
      </c>
      <c r="L191" s="26">
        <v>1</v>
      </c>
      <c r="M191" s="31">
        <f>1.8*10000/1.13</f>
        <v>15929.203539823011</v>
      </c>
      <c r="N191" s="35" t="s">
        <v>30</v>
      </c>
      <c r="O191" s="28">
        <v>1</v>
      </c>
      <c r="P191" s="36">
        <v>7800</v>
      </c>
      <c r="Q191" s="35"/>
      <c r="R191" s="28"/>
      <c r="S191" s="105"/>
      <c r="T191" s="52" t="s">
        <v>76</v>
      </c>
      <c r="U191" s="48">
        <v>1</v>
      </c>
      <c r="V191" s="47">
        <v>15500</v>
      </c>
      <c r="X191" s="27" t="s">
        <v>89</v>
      </c>
    </row>
    <row r="192" spans="1:24">
      <c r="A192" s="66"/>
      <c r="B192" s="68"/>
      <c r="C192" s="70"/>
      <c r="D192" s="39"/>
      <c r="E192" s="13"/>
      <c r="F192" s="20"/>
      <c r="G192" s="72"/>
      <c r="H192" s="13"/>
      <c r="I192" s="7"/>
      <c r="J192" s="72"/>
      <c r="K192" s="30" t="s">
        <v>78</v>
      </c>
      <c r="L192" s="26">
        <v>1</v>
      </c>
      <c r="M192" s="31">
        <f>1.5*10000/1.13</f>
        <v>13274.336283185841</v>
      </c>
      <c r="N192" s="35" t="s">
        <v>19</v>
      </c>
      <c r="O192" s="28">
        <v>1</v>
      </c>
      <c r="P192" s="36">
        <v>3000</v>
      </c>
      <c r="Q192" s="35"/>
      <c r="R192" s="28"/>
      <c r="S192" s="105"/>
      <c r="T192" s="52" t="s">
        <v>78</v>
      </c>
      <c r="U192" s="48">
        <v>1</v>
      </c>
      <c r="V192" s="47">
        <v>8500</v>
      </c>
    </row>
    <row r="193" spans="1:24">
      <c r="A193" s="66"/>
      <c r="B193" s="68"/>
      <c r="C193" s="70"/>
      <c r="D193" s="39"/>
      <c r="E193" s="13"/>
      <c r="F193" s="20"/>
      <c r="G193" s="72"/>
      <c r="H193" s="13"/>
      <c r="I193" s="7"/>
      <c r="J193" s="72"/>
      <c r="K193" s="30" t="s">
        <v>87</v>
      </c>
      <c r="L193" s="26">
        <v>1</v>
      </c>
      <c r="M193" s="31">
        <f>1.5*10000/1.13</f>
        <v>13274.336283185841</v>
      </c>
      <c r="N193" s="35" t="s">
        <v>20</v>
      </c>
      <c r="O193" s="28">
        <v>1</v>
      </c>
      <c r="P193" s="36">
        <v>5000</v>
      </c>
      <c r="Q193" s="35"/>
      <c r="R193" s="28"/>
      <c r="S193" s="105"/>
      <c r="T193" s="52" t="s">
        <v>87</v>
      </c>
      <c r="U193" s="48">
        <v>1</v>
      </c>
      <c r="V193" s="47">
        <v>10500</v>
      </c>
    </row>
    <row r="194" spans="1:24">
      <c r="A194" s="66"/>
      <c r="B194" s="68"/>
      <c r="C194" s="70"/>
      <c r="D194" s="39"/>
      <c r="E194" s="13"/>
      <c r="F194" s="20"/>
      <c r="G194" s="72"/>
      <c r="H194" s="13"/>
      <c r="I194" s="7"/>
      <c r="J194" s="72"/>
      <c r="K194" s="25"/>
      <c r="L194" s="7"/>
      <c r="M194" s="9"/>
      <c r="N194" s="25"/>
      <c r="O194" s="7"/>
      <c r="P194" s="9"/>
      <c r="Q194" s="25"/>
      <c r="R194" s="7"/>
      <c r="S194" s="105"/>
      <c r="T194" s="47"/>
      <c r="U194" s="47"/>
      <c r="V194" s="47"/>
    </row>
    <row r="195" spans="1:24">
      <c r="A195" s="66"/>
      <c r="B195" s="68"/>
      <c r="C195" s="70"/>
      <c r="D195" s="39"/>
      <c r="E195" s="13"/>
      <c r="F195" s="20"/>
      <c r="G195" s="72"/>
      <c r="H195" s="13"/>
      <c r="I195" s="7"/>
      <c r="J195" s="72"/>
      <c r="K195" s="25"/>
      <c r="L195" s="7"/>
      <c r="M195" s="9"/>
      <c r="N195" s="25"/>
      <c r="O195" s="7"/>
      <c r="P195" s="9"/>
      <c r="Q195" s="25"/>
      <c r="R195" s="7"/>
      <c r="S195" s="105"/>
      <c r="T195" s="47"/>
      <c r="U195" s="47"/>
      <c r="V195" s="47"/>
    </row>
    <row r="196" spans="1:24">
      <c r="A196" s="66"/>
      <c r="B196" s="68"/>
      <c r="C196" s="70"/>
      <c r="D196" s="39"/>
      <c r="E196" s="13"/>
      <c r="F196" s="20"/>
      <c r="G196" s="72"/>
      <c r="H196" s="13"/>
      <c r="I196" s="7"/>
      <c r="J196" s="72"/>
      <c r="K196" s="25"/>
      <c r="L196" s="7"/>
      <c r="M196" s="9"/>
      <c r="N196" s="25"/>
      <c r="O196" s="7"/>
      <c r="P196" s="9"/>
      <c r="Q196" s="25"/>
      <c r="R196" s="7"/>
      <c r="S196" s="105"/>
      <c r="T196" s="47"/>
      <c r="U196" s="47"/>
      <c r="V196" s="47"/>
    </row>
    <row r="197" spans="1:24">
      <c r="A197" s="66"/>
      <c r="B197" s="68"/>
      <c r="C197" s="70"/>
      <c r="D197" s="39"/>
      <c r="E197" s="13"/>
      <c r="F197" s="7"/>
      <c r="G197" s="72"/>
      <c r="H197" s="13"/>
      <c r="I197" s="7"/>
      <c r="J197" s="72"/>
      <c r="K197" s="25"/>
      <c r="L197" s="7"/>
      <c r="M197" s="9"/>
      <c r="N197" s="25"/>
      <c r="O197" s="7"/>
      <c r="P197" s="9"/>
      <c r="Q197" s="25"/>
      <c r="R197" s="7"/>
      <c r="S197" s="106"/>
      <c r="T197" s="47"/>
      <c r="U197" s="47"/>
      <c r="V197" s="47"/>
    </row>
    <row r="198" spans="1:24" ht="22.5" customHeight="1">
      <c r="A198" s="66"/>
      <c r="B198" s="69"/>
      <c r="C198" s="70"/>
      <c r="D198" s="39"/>
      <c r="E198" s="15" t="s">
        <v>7</v>
      </c>
      <c r="F198" s="15">
        <f>SUM(F190:F197)</f>
        <v>0</v>
      </c>
      <c r="G198" s="16">
        <f>SUM(G190:G197)</f>
        <v>0</v>
      </c>
      <c r="H198" s="15" t="s">
        <v>7</v>
      </c>
      <c r="I198" s="15">
        <f>SUM(I190:I197)</f>
        <v>0</v>
      </c>
      <c r="J198" s="16">
        <f>SUM(J190:J197)</f>
        <v>0</v>
      </c>
      <c r="K198" s="15" t="s">
        <v>7</v>
      </c>
      <c r="L198" s="15">
        <f>SUM(L190:L197)</f>
        <v>4</v>
      </c>
      <c r="M198" s="16">
        <f>SUM(M190:M197)</f>
        <v>55752.212389380533</v>
      </c>
      <c r="N198" s="15" t="s">
        <v>7</v>
      </c>
      <c r="O198" s="15">
        <f>SUM(O190:O197)</f>
        <v>4</v>
      </c>
      <c r="P198" s="16">
        <f>SUM(P190:P197)</f>
        <v>22300</v>
      </c>
      <c r="Q198" s="15" t="s">
        <v>7</v>
      </c>
      <c r="R198" s="15">
        <f>SUM(R190:R197)</f>
        <v>0</v>
      </c>
      <c r="S198" s="16">
        <f>SUM(S190:S197)</f>
        <v>8000.0000000000009</v>
      </c>
      <c r="T198" s="48" t="s">
        <v>7</v>
      </c>
      <c r="U198" s="47"/>
      <c r="V198" s="61">
        <f>V190+V191+V192+V193</f>
        <v>47000</v>
      </c>
    </row>
    <row r="199" spans="1:24" s="12" customFormat="1" ht="23.25" customHeight="1">
      <c r="A199" s="78" t="s">
        <v>8</v>
      </c>
      <c r="B199" s="78"/>
      <c r="C199" s="78"/>
      <c r="D199" s="42"/>
      <c r="E199" s="74">
        <f>G198/100000</f>
        <v>0</v>
      </c>
      <c r="F199" s="74"/>
      <c r="G199" s="75"/>
      <c r="H199" s="74">
        <f>J198/100000</f>
        <v>0</v>
      </c>
      <c r="I199" s="74"/>
      <c r="J199" s="75"/>
      <c r="K199" s="64">
        <f>M198/100000</f>
        <v>0.55752212389380529</v>
      </c>
      <c r="L199" s="64"/>
      <c r="M199" s="65"/>
      <c r="N199" s="64">
        <f>P198/100000</f>
        <v>0.223</v>
      </c>
      <c r="O199" s="64"/>
      <c r="P199" s="65"/>
      <c r="Q199" s="64">
        <f>S198/100000</f>
        <v>8.0000000000000016E-2</v>
      </c>
      <c r="R199" s="64"/>
      <c r="S199" s="65"/>
      <c r="T199" s="47"/>
      <c r="U199" s="47"/>
      <c r="V199" s="47"/>
    </row>
    <row r="200" spans="1:24">
      <c r="A200" s="66" t="s">
        <v>91</v>
      </c>
      <c r="B200" s="67" t="s">
        <v>92</v>
      </c>
      <c r="C200" s="70"/>
      <c r="D200" s="39"/>
      <c r="E200" s="13"/>
      <c r="F200" s="7"/>
      <c r="G200" s="71"/>
      <c r="H200" s="13"/>
      <c r="I200" s="7"/>
      <c r="J200" s="71"/>
      <c r="K200" s="30" t="s">
        <v>75</v>
      </c>
      <c r="L200" s="26">
        <v>1</v>
      </c>
      <c r="M200" s="31">
        <f>1.5*10000/1.13</f>
        <v>13274.336283185841</v>
      </c>
      <c r="N200" s="35" t="s">
        <v>95</v>
      </c>
      <c r="O200" s="28">
        <v>1</v>
      </c>
      <c r="P200" s="36">
        <v>6500</v>
      </c>
      <c r="Q200" s="35"/>
      <c r="R200" s="28"/>
      <c r="S200" s="104">
        <f>8000/1.13</f>
        <v>7079.6460176991159</v>
      </c>
      <c r="T200" s="52" t="s">
        <v>75</v>
      </c>
      <c r="U200" s="48">
        <v>1</v>
      </c>
      <c r="V200" s="47">
        <v>12500</v>
      </c>
      <c r="X200" s="27" t="s">
        <v>84</v>
      </c>
    </row>
    <row r="201" spans="1:24">
      <c r="A201" s="66"/>
      <c r="B201" s="68"/>
      <c r="C201" s="70"/>
      <c r="D201" s="39"/>
      <c r="E201" s="13"/>
      <c r="F201" s="20"/>
      <c r="G201" s="72"/>
      <c r="H201" s="13"/>
      <c r="I201" s="7"/>
      <c r="J201" s="72"/>
      <c r="K201" s="30" t="s">
        <v>76</v>
      </c>
      <c r="L201" s="26">
        <v>1</v>
      </c>
      <c r="M201" s="31">
        <f>1.8*10000/1.13</f>
        <v>15929.203539823011</v>
      </c>
      <c r="N201" s="35" t="s">
        <v>30</v>
      </c>
      <c r="O201" s="28">
        <v>1</v>
      </c>
      <c r="P201" s="36">
        <v>7800</v>
      </c>
      <c r="Q201" s="35"/>
      <c r="R201" s="28"/>
      <c r="S201" s="105"/>
      <c r="T201" s="52" t="s">
        <v>76</v>
      </c>
      <c r="U201" s="48">
        <v>1</v>
      </c>
      <c r="V201" s="47">
        <v>15500</v>
      </c>
      <c r="X201" s="27" t="s">
        <v>89</v>
      </c>
    </row>
    <row r="202" spans="1:24">
      <c r="A202" s="66"/>
      <c r="B202" s="68"/>
      <c r="C202" s="70"/>
      <c r="D202" s="39"/>
      <c r="E202" s="13"/>
      <c r="F202" s="20"/>
      <c r="G202" s="72"/>
      <c r="H202" s="13"/>
      <c r="I202" s="7"/>
      <c r="J202" s="72"/>
      <c r="K202" s="30" t="s">
        <v>78</v>
      </c>
      <c r="L202" s="26">
        <v>1</v>
      </c>
      <c r="M202" s="31">
        <f>1.5*10000/1.13</f>
        <v>13274.336283185841</v>
      </c>
      <c r="N202" s="35" t="s">
        <v>19</v>
      </c>
      <c r="O202" s="28">
        <v>1</v>
      </c>
      <c r="P202" s="36">
        <v>3000</v>
      </c>
      <c r="Q202" s="35"/>
      <c r="R202" s="28"/>
      <c r="S202" s="105"/>
      <c r="T202" s="52" t="s">
        <v>78</v>
      </c>
      <c r="U202" s="48">
        <v>1</v>
      </c>
      <c r="V202" s="47">
        <v>8500</v>
      </c>
    </row>
    <row r="203" spans="1:24">
      <c r="A203" s="66"/>
      <c r="B203" s="68"/>
      <c r="C203" s="70"/>
      <c r="D203" s="39"/>
      <c r="E203" s="13"/>
      <c r="F203" s="20"/>
      <c r="G203" s="72"/>
      <c r="H203" s="13"/>
      <c r="I203" s="7"/>
      <c r="J203" s="72"/>
      <c r="K203" s="30" t="s">
        <v>87</v>
      </c>
      <c r="L203" s="26">
        <v>1</v>
      </c>
      <c r="M203" s="31">
        <f>1.5*10000/1.13</f>
        <v>13274.336283185841</v>
      </c>
      <c r="N203" s="35" t="s">
        <v>20</v>
      </c>
      <c r="O203" s="28">
        <v>1</v>
      </c>
      <c r="P203" s="36">
        <v>5000</v>
      </c>
      <c r="Q203" s="35"/>
      <c r="R203" s="28"/>
      <c r="S203" s="105"/>
      <c r="T203" s="52" t="s">
        <v>87</v>
      </c>
      <c r="U203" s="48">
        <v>1</v>
      </c>
      <c r="V203" s="47">
        <v>10500</v>
      </c>
    </row>
    <row r="204" spans="1:24">
      <c r="A204" s="66"/>
      <c r="B204" s="68"/>
      <c r="C204" s="70"/>
      <c r="D204" s="39"/>
      <c r="E204" s="13"/>
      <c r="F204" s="20"/>
      <c r="G204" s="72"/>
      <c r="H204" s="13"/>
      <c r="I204" s="7"/>
      <c r="J204" s="72"/>
      <c r="K204" s="25"/>
      <c r="L204" s="7"/>
      <c r="M204" s="9"/>
      <c r="N204" s="25"/>
      <c r="O204" s="7"/>
      <c r="P204" s="9"/>
      <c r="Q204" s="25"/>
      <c r="R204" s="7"/>
      <c r="S204" s="105"/>
      <c r="T204" s="47"/>
      <c r="U204" s="47"/>
      <c r="V204" s="47"/>
    </row>
    <row r="205" spans="1:24">
      <c r="A205" s="66"/>
      <c r="B205" s="68"/>
      <c r="C205" s="70"/>
      <c r="D205" s="39"/>
      <c r="E205" s="13"/>
      <c r="F205" s="20"/>
      <c r="G205" s="72"/>
      <c r="H205" s="13"/>
      <c r="I205" s="7"/>
      <c r="J205" s="72"/>
      <c r="K205" s="25"/>
      <c r="L205" s="7"/>
      <c r="M205" s="9"/>
      <c r="N205" s="25"/>
      <c r="O205" s="7"/>
      <c r="P205" s="9"/>
      <c r="Q205" s="25"/>
      <c r="R205" s="7"/>
      <c r="S205" s="105"/>
      <c r="T205" s="47"/>
      <c r="U205" s="47"/>
      <c r="V205" s="47"/>
    </row>
    <row r="206" spans="1:24">
      <c r="A206" s="66"/>
      <c r="B206" s="68"/>
      <c r="C206" s="70"/>
      <c r="D206" s="39"/>
      <c r="E206" s="13"/>
      <c r="F206" s="20"/>
      <c r="G206" s="72"/>
      <c r="H206" s="13"/>
      <c r="I206" s="7"/>
      <c r="J206" s="72"/>
      <c r="K206" s="25"/>
      <c r="L206" s="7"/>
      <c r="M206" s="9"/>
      <c r="N206" s="25"/>
      <c r="O206" s="7"/>
      <c r="P206" s="9"/>
      <c r="Q206" s="25"/>
      <c r="R206" s="7"/>
      <c r="S206" s="105"/>
      <c r="T206" s="47"/>
      <c r="U206" s="47"/>
      <c r="V206" s="47"/>
    </row>
    <row r="207" spans="1:24">
      <c r="A207" s="66"/>
      <c r="B207" s="68"/>
      <c r="C207" s="70"/>
      <c r="D207" s="39"/>
      <c r="E207" s="13"/>
      <c r="F207" s="7"/>
      <c r="G207" s="72"/>
      <c r="H207" s="13"/>
      <c r="I207" s="7"/>
      <c r="J207" s="72"/>
      <c r="K207" s="25"/>
      <c r="L207" s="7"/>
      <c r="M207" s="9"/>
      <c r="N207" s="25"/>
      <c r="O207" s="7"/>
      <c r="P207" s="9"/>
      <c r="Q207" s="25"/>
      <c r="R207" s="7"/>
      <c r="S207" s="106"/>
      <c r="T207" s="47"/>
      <c r="U207" s="47"/>
      <c r="V207" s="47"/>
    </row>
    <row r="208" spans="1:24" ht="22.5" customHeight="1">
      <c r="A208" s="66"/>
      <c r="B208" s="69"/>
      <c r="C208" s="70"/>
      <c r="D208" s="39"/>
      <c r="E208" s="15" t="s">
        <v>7</v>
      </c>
      <c r="F208" s="15">
        <f>SUM(F200:F207)</f>
        <v>0</v>
      </c>
      <c r="G208" s="16">
        <f>SUM(G200:G207)</f>
        <v>0</v>
      </c>
      <c r="H208" s="15" t="s">
        <v>7</v>
      </c>
      <c r="I208" s="15">
        <f>SUM(I200:I207)</f>
        <v>0</v>
      </c>
      <c r="J208" s="16">
        <f>SUM(J200:J207)</f>
        <v>0</v>
      </c>
      <c r="K208" s="15" t="s">
        <v>7</v>
      </c>
      <c r="L208" s="15">
        <f>SUM(L200:L207)</f>
        <v>4</v>
      </c>
      <c r="M208" s="16">
        <f>SUM(M200:M207)</f>
        <v>55752.212389380533</v>
      </c>
      <c r="N208" s="15" t="s">
        <v>7</v>
      </c>
      <c r="O208" s="15">
        <f>SUM(O200:O207)</f>
        <v>4</v>
      </c>
      <c r="P208" s="16">
        <f>SUM(P200:P207)</f>
        <v>22300</v>
      </c>
      <c r="Q208" s="15" t="s">
        <v>7</v>
      </c>
      <c r="R208" s="15">
        <f>SUM(R200:R207)</f>
        <v>0</v>
      </c>
      <c r="S208" s="16">
        <f>SUM(S200:S207)</f>
        <v>7079.6460176991159</v>
      </c>
      <c r="T208" s="48" t="s">
        <v>7</v>
      </c>
      <c r="U208" s="47"/>
      <c r="V208" s="61">
        <f>V200+V201+V202+V203</f>
        <v>47000</v>
      </c>
    </row>
    <row r="209" spans="1:24" s="12" customFormat="1" ht="23.25" customHeight="1">
      <c r="A209" s="78" t="s">
        <v>8</v>
      </c>
      <c r="B209" s="78"/>
      <c r="C209" s="78"/>
      <c r="D209" s="42"/>
      <c r="E209" s="74">
        <f>G208/100000</f>
        <v>0</v>
      </c>
      <c r="F209" s="74"/>
      <c r="G209" s="75"/>
      <c r="H209" s="74">
        <f>J208/100000</f>
        <v>0</v>
      </c>
      <c r="I209" s="74"/>
      <c r="J209" s="75"/>
      <c r="K209" s="64">
        <f>M208/100000</f>
        <v>0.55752212389380529</v>
      </c>
      <c r="L209" s="64"/>
      <c r="M209" s="65"/>
      <c r="N209" s="64">
        <f>P208/100000</f>
        <v>0.223</v>
      </c>
      <c r="O209" s="64"/>
      <c r="P209" s="65"/>
      <c r="Q209" s="64">
        <f>S208/100000</f>
        <v>7.0796460176991163E-2</v>
      </c>
      <c r="R209" s="64"/>
      <c r="S209" s="65"/>
      <c r="T209" s="47"/>
      <c r="U209" s="47"/>
      <c r="V209" s="47"/>
    </row>
    <row r="210" spans="1:24">
      <c r="A210" s="66" t="s">
        <v>81</v>
      </c>
      <c r="B210" s="67" t="s">
        <v>82</v>
      </c>
      <c r="C210" s="70"/>
      <c r="D210" s="39"/>
      <c r="E210" s="13"/>
      <c r="F210" s="7"/>
      <c r="G210" s="71"/>
      <c r="H210" s="13"/>
      <c r="I210" s="7"/>
      <c r="J210" s="71"/>
      <c r="K210" s="25" t="s">
        <v>75</v>
      </c>
      <c r="L210" s="7">
        <v>1</v>
      </c>
      <c r="M210" s="29">
        <f>0.6*10000/1.13</f>
        <v>5309.7345132743367</v>
      </c>
      <c r="N210" s="25" t="s">
        <v>95</v>
      </c>
      <c r="O210" s="7">
        <v>1</v>
      </c>
      <c r="P210" s="29">
        <v>5500</v>
      </c>
      <c r="Q210" s="25"/>
      <c r="R210" s="7"/>
      <c r="S210" s="79">
        <f>9040/1.13</f>
        <v>8000.0000000000009</v>
      </c>
      <c r="T210" s="52" t="s">
        <v>75</v>
      </c>
      <c r="U210" s="48">
        <v>1</v>
      </c>
      <c r="V210" s="47">
        <v>4500</v>
      </c>
      <c r="X210" s="27" t="s">
        <v>84</v>
      </c>
    </row>
    <row r="211" spans="1:24">
      <c r="A211" s="66"/>
      <c r="B211" s="68"/>
      <c r="C211" s="70"/>
      <c r="D211" s="39"/>
      <c r="E211" s="13"/>
      <c r="F211" s="20"/>
      <c r="G211" s="72"/>
      <c r="H211" s="13"/>
      <c r="I211" s="7"/>
      <c r="J211" s="72"/>
      <c r="K211" s="25" t="s">
        <v>76</v>
      </c>
      <c r="L211" s="7">
        <v>1</v>
      </c>
      <c r="M211" s="29">
        <f>0.7*10000/1.13</f>
        <v>6194.6902654867263</v>
      </c>
      <c r="N211" s="25" t="s">
        <v>30</v>
      </c>
      <c r="O211" s="7">
        <v>1</v>
      </c>
      <c r="P211" s="29">
        <v>6000</v>
      </c>
      <c r="Q211" s="25"/>
      <c r="R211" s="7"/>
      <c r="S211" s="80"/>
      <c r="T211" s="52" t="s">
        <v>76</v>
      </c>
      <c r="U211" s="48">
        <v>1</v>
      </c>
      <c r="V211" s="47">
        <v>5500</v>
      </c>
    </row>
    <row r="212" spans="1:24">
      <c r="A212" s="66"/>
      <c r="B212" s="68"/>
      <c r="C212" s="70"/>
      <c r="D212" s="39"/>
      <c r="E212" s="13"/>
      <c r="F212" s="20"/>
      <c r="G212" s="72"/>
      <c r="H212" s="13"/>
      <c r="I212" s="7"/>
      <c r="J212" s="72"/>
      <c r="K212" s="25" t="s">
        <v>87</v>
      </c>
      <c r="L212" s="7">
        <v>1</v>
      </c>
      <c r="M212" s="29">
        <f>0.6*10000/1.13</f>
        <v>5309.7345132743367</v>
      </c>
      <c r="N212" s="25" t="s">
        <v>20</v>
      </c>
      <c r="O212" s="7">
        <v>1</v>
      </c>
      <c r="P212" s="29">
        <v>4500</v>
      </c>
      <c r="Q212" s="25"/>
      <c r="R212" s="7"/>
      <c r="S212" s="80"/>
      <c r="T212" s="52" t="s">
        <v>87</v>
      </c>
      <c r="U212" s="48">
        <v>1</v>
      </c>
      <c r="V212" s="47">
        <v>4000</v>
      </c>
    </row>
    <row r="213" spans="1:24">
      <c r="A213" s="66"/>
      <c r="B213" s="68"/>
      <c r="C213" s="70"/>
      <c r="D213" s="39"/>
      <c r="E213" s="13"/>
      <c r="F213" s="20"/>
      <c r="G213" s="72"/>
      <c r="H213" s="13"/>
      <c r="I213" s="7"/>
      <c r="J213" s="72"/>
      <c r="K213" s="25"/>
      <c r="L213" s="7"/>
      <c r="M213" s="29"/>
      <c r="N213" s="25"/>
      <c r="O213" s="7"/>
      <c r="P213" s="29"/>
      <c r="Q213" s="25"/>
      <c r="R213" s="7"/>
      <c r="S213" s="80"/>
      <c r="T213" s="47"/>
      <c r="U213" s="47"/>
      <c r="V213" s="47"/>
    </row>
    <row r="214" spans="1:24">
      <c r="A214" s="66"/>
      <c r="B214" s="68"/>
      <c r="C214" s="70"/>
      <c r="D214" s="39"/>
      <c r="E214" s="13"/>
      <c r="F214" s="20"/>
      <c r="G214" s="72"/>
      <c r="H214" s="13"/>
      <c r="I214" s="7"/>
      <c r="J214" s="72"/>
      <c r="K214" s="25"/>
      <c r="L214" s="7"/>
      <c r="M214" s="9"/>
      <c r="N214" s="25"/>
      <c r="O214" s="7"/>
      <c r="P214" s="9"/>
      <c r="Q214" s="25"/>
      <c r="R214" s="7"/>
      <c r="S214" s="80"/>
      <c r="T214" s="47"/>
      <c r="U214" s="47"/>
      <c r="V214" s="47"/>
    </row>
    <row r="215" spans="1:24">
      <c r="A215" s="66"/>
      <c r="B215" s="68"/>
      <c r="C215" s="70"/>
      <c r="D215" s="39"/>
      <c r="E215" s="13"/>
      <c r="F215" s="20"/>
      <c r="G215" s="72"/>
      <c r="H215" s="13"/>
      <c r="I215" s="7"/>
      <c r="J215" s="72"/>
      <c r="K215" s="25"/>
      <c r="L215" s="7"/>
      <c r="M215" s="9"/>
      <c r="N215" s="25"/>
      <c r="O215" s="7"/>
      <c r="P215" s="9"/>
      <c r="Q215" s="25"/>
      <c r="R215" s="7"/>
      <c r="S215" s="80"/>
      <c r="T215" s="47"/>
      <c r="U215" s="47"/>
      <c r="V215" s="47"/>
    </row>
    <row r="216" spans="1:24">
      <c r="A216" s="66"/>
      <c r="B216" s="68"/>
      <c r="C216" s="70"/>
      <c r="D216" s="39"/>
      <c r="E216" s="13"/>
      <c r="F216" s="20"/>
      <c r="G216" s="72"/>
      <c r="H216" s="13"/>
      <c r="I216" s="7"/>
      <c r="J216" s="72"/>
      <c r="K216" s="25"/>
      <c r="L216" s="7"/>
      <c r="M216" s="9"/>
      <c r="N216" s="25"/>
      <c r="O216" s="7"/>
      <c r="P216" s="9"/>
      <c r="Q216" s="25"/>
      <c r="R216" s="7"/>
      <c r="S216" s="80"/>
      <c r="T216" s="47"/>
      <c r="U216" s="47"/>
      <c r="V216" s="47"/>
    </row>
    <row r="217" spans="1:24">
      <c r="A217" s="66"/>
      <c r="B217" s="68"/>
      <c r="C217" s="70"/>
      <c r="D217" s="39"/>
      <c r="E217" s="13"/>
      <c r="F217" s="7"/>
      <c r="G217" s="72"/>
      <c r="H217" s="13"/>
      <c r="I217" s="7"/>
      <c r="J217" s="72"/>
      <c r="K217" s="25"/>
      <c r="L217" s="7"/>
      <c r="M217" s="9"/>
      <c r="N217" s="25"/>
      <c r="O217" s="7"/>
      <c r="P217" s="9"/>
      <c r="Q217" s="25"/>
      <c r="R217" s="7"/>
      <c r="S217" s="81"/>
      <c r="T217" s="47"/>
      <c r="U217" s="47"/>
      <c r="V217" s="47"/>
    </row>
    <row r="218" spans="1:24" ht="22.5" customHeight="1">
      <c r="A218" s="66"/>
      <c r="B218" s="69"/>
      <c r="C218" s="70"/>
      <c r="D218" s="39"/>
      <c r="E218" s="15" t="s">
        <v>7</v>
      </c>
      <c r="F218" s="15">
        <f>SUM(F210:F217)</f>
        <v>0</v>
      </c>
      <c r="G218" s="16">
        <f>SUM(G210:G217)</f>
        <v>0</v>
      </c>
      <c r="H218" s="15" t="s">
        <v>7</v>
      </c>
      <c r="I218" s="15">
        <f>SUM(I210:I217)</f>
        <v>0</v>
      </c>
      <c r="J218" s="16">
        <f>SUM(J210:J217)</f>
        <v>0</v>
      </c>
      <c r="K218" s="15" t="s">
        <v>7</v>
      </c>
      <c r="L218" s="15">
        <f>SUM(L210:L217)</f>
        <v>3</v>
      </c>
      <c r="M218" s="16">
        <f>SUM(M210:M217)</f>
        <v>16814.159292035398</v>
      </c>
      <c r="N218" s="15" t="s">
        <v>7</v>
      </c>
      <c r="O218" s="15">
        <f>SUM(O210:O217)</f>
        <v>3</v>
      </c>
      <c r="P218" s="16">
        <f>SUM(P210:P217)</f>
        <v>16000</v>
      </c>
      <c r="Q218" s="15" t="s">
        <v>7</v>
      </c>
      <c r="R218" s="15">
        <f>SUM(R210:R217)</f>
        <v>0</v>
      </c>
      <c r="S218" s="16">
        <f>SUM(S210:S217)</f>
        <v>8000.0000000000009</v>
      </c>
      <c r="T218" s="48" t="s">
        <v>7</v>
      </c>
      <c r="U218" s="47"/>
      <c r="V218" s="61">
        <f>V210+V211+V212</f>
        <v>14000</v>
      </c>
    </row>
    <row r="219" spans="1:24" s="12" customFormat="1" ht="23.25" customHeight="1">
      <c r="A219" s="78" t="s">
        <v>8</v>
      </c>
      <c r="B219" s="78"/>
      <c r="C219" s="78"/>
      <c r="D219" s="42"/>
      <c r="E219" s="74">
        <f>G218/100000</f>
        <v>0</v>
      </c>
      <c r="F219" s="74"/>
      <c r="G219" s="75"/>
      <c r="H219" s="74">
        <f>J218/100000</f>
        <v>0</v>
      </c>
      <c r="I219" s="74"/>
      <c r="J219" s="75"/>
      <c r="K219" s="64">
        <f>M218/100000</f>
        <v>0.16814159292035397</v>
      </c>
      <c r="L219" s="64"/>
      <c r="M219" s="65"/>
      <c r="N219" s="64">
        <f>P218/100000</f>
        <v>0.16</v>
      </c>
      <c r="O219" s="64"/>
      <c r="P219" s="65"/>
      <c r="Q219" s="64">
        <f>S218/100000</f>
        <v>8.0000000000000016E-2</v>
      </c>
      <c r="R219" s="64"/>
      <c r="S219" s="65"/>
      <c r="T219" s="47"/>
      <c r="U219" s="47"/>
      <c r="V219" s="47"/>
    </row>
    <row r="220" spans="1:24">
      <c r="A220" s="66" t="s">
        <v>83</v>
      </c>
      <c r="B220" s="67" t="s">
        <v>88</v>
      </c>
      <c r="C220" s="70"/>
      <c r="D220" s="39"/>
      <c r="E220" s="13"/>
      <c r="F220" s="7"/>
      <c r="G220" s="71"/>
      <c r="H220" s="13"/>
      <c r="I220" s="7"/>
      <c r="J220" s="71"/>
      <c r="K220" s="25" t="s">
        <v>75</v>
      </c>
      <c r="L220" s="7">
        <v>1</v>
      </c>
      <c r="M220" s="29">
        <f>1.8*10000/1.13</f>
        <v>15929.203539823011</v>
      </c>
      <c r="N220" s="25" t="s">
        <v>95</v>
      </c>
      <c r="O220" s="7">
        <v>1</v>
      </c>
      <c r="P220" s="29">
        <v>8500</v>
      </c>
      <c r="Q220" s="25"/>
      <c r="R220" s="7"/>
      <c r="S220" s="79">
        <f>33900/1.13</f>
        <v>30000.000000000004</v>
      </c>
      <c r="T220" s="49" t="s">
        <v>75</v>
      </c>
      <c r="U220" s="51">
        <v>1</v>
      </c>
      <c r="V220" s="47">
        <v>15500</v>
      </c>
      <c r="X220" s="27" t="s">
        <v>84</v>
      </c>
    </row>
    <row r="221" spans="1:24">
      <c r="A221" s="66"/>
      <c r="B221" s="68"/>
      <c r="C221" s="70"/>
      <c r="D221" s="39"/>
      <c r="E221" s="13"/>
      <c r="F221" s="20"/>
      <c r="G221" s="72"/>
      <c r="H221" s="13"/>
      <c r="I221" s="7"/>
      <c r="J221" s="72"/>
      <c r="K221" s="25" t="s">
        <v>76</v>
      </c>
      <c r="L221" s="7">
        <v>1</v>
      </c>
      <c r="M221" s="29">
        <f>2*10000/1.13</f>
        <v>17699.115044247788</v>
      </c>
      <c r="N221" s="25" t="s">
        <v>96</v>
      </c>
      <c r="O221" s="7">
        <v>1</v>
      </c>
      <c r="P221" s="29">
        <v>8500</v>
      </c>
      <c r="Q221" s="25"/>
      <c r="R221" s="7"/>
      <c r="S221" s="80"/>
      <c r="T221" s="54" t="s">
        <v>115</v>
      </c>
      <c r="U221" s="51">
        <v>1</v>
      </c>
      <c r="V221" s="47">
        <v>16500</v>
      </c>
    </row>
    <row r="222" spans="1:24">
      <c r="A222" s="66"/>
      <c r="B222" s="68"/>
      <c r="C222" s="70"/>
      <c r="D222" s="39"/>
      <c r="E222" s="13"/>
      <c r="F222" s="20"/>
      <c r="G222" s="72"/>
      <c r="H222" s="13"/>
      <c r="I222" s="7"/>
      <c r="J222" s="72"/>
      <c r="K222" s="25" t="s">
        <v>77</v>
      </c>
      <c r="L222" s="7">
        <v>1</v>
      </c>
      <c r="M222" s="29">
        <f>2*10000/1.13</f>
        <v>17699.115044247788</v>
      </c>
      <c r="N222" s="25" t="s">
        <v>30</v>
      </c>
      <c r="O222" s="7">
        <v>1</v>
      </c>
      <c r="P222" s="29">
        <v>11500</v>
      </c>
      <c r="Q222" s="25"/>
      <c r="R222" s="7"/>
      <c r="S222" s="80"/>
      <c r="T222" s="54" t="s">
        <v>114</v>
      </c>
      <c r="U222" s="51"/>
      <c r="V222" s="47">
        <v>15500</v>
      </c>
    </row>
    <row r="223" spans="1:24">
      <c r="A223" s="66"/>
      <c r="B223" s="68"/>
      <c r="C223" s="70"/>
      <c r="D223" s="39"/>
      <c r="E223" s="13"/>
      <c r="F223" s="20"/>
      <c r="G223" s="72"/>
      <c r="H223" s="13"/>
      <c r="I223" s="7"/>
      <c r="J223" s="72"/>
      <c r="K223" s="25" t="s">
        <v>78</v>
      </c>
      <c r="L223" s="7">
        <v>1</v>
      </c>
      <c r="M223" s="29">
        <f>1.3*10000/1.13</f>
        <v>11504.424778761064</v>
      </c>
      <c r="N223" s="25" t="s">
        <v>19</v>
      </c>
      <c r="O223" s="7">
        <v>1</v>
      </c>
      <c r="P223" s="29">
        <v>4500</v>
      </c>
      <c r="Q223" s="25"/>
      <c r="R223" s="7"/>
      <c r="S223" s="80"/>
      <c r="T223" s="55" t="s">
        <v>116</v>
      </c>
      <c r="U223" s="53">
        <v>1</v>
      </c>
      <c r="V223" s="47">
        <v>12500</v>
      </c>
    </row>
    <row r="224" spans="1:24">
      <c r="A224" s="66"/>
      <c r="B224" s="68"/>
      <c r="C224" s="70"/>
      <c r="D224" s="39"/>
      <c r="E224" s="13"/>
      <c r="F224" s="20"/>
      <c r="G224" s="72"/>
      <c r="H224" s="13"/>
      <c r="I224" s="7"/>
      <c r="J224" s="72"/>
      <c r="K224" s="25" t="s">
        <v>78</v>
      </c>
      <c r="L224" s="7">
        <v>1</v>
      </c>
      <c r="M224" s="29">
        <f>1.3*10000/1.13</f>
        <v>11504.424778761064</v>
      </c>
      <c r="N224" s="25" t="s">
        <v>19</v>
      </c>
      <c r="O224" s="7">
        <v>1</v>
      </c>
      <c r="P224" s="29">
        <v>4500</v>
      </c>
      <c r="Q224" s="25"/>
      <c r="R224" s="7"/>
      <c r="S224" s="80"/>
      <c r="T224" s="54" t="s">
        <v>117</v>
      </c>
      <c r="U224" s="51">
        <v>1</v>
      </c>
      <c r="V224" s="47">
        <v>4500</v>
      </c>
    </row>
    <row r="225" spans="1:22">
      <c r="A225" s="66"/>
      <c r="B225" s="68"/>
      <c r="C225" s="70"/>
      <c r="D225" s="39"/>
      <c r="E225" s="13"/>
      <c r="F225" s="20"/>
      <c r="G225" s="72"/>
      <c r="H225" s="13"/>
      <c r="I225" s="7"/>
      <c r="J225" s="72"/>
      <c r="K225" s="25" t="s">
        <v>78</v>
      </c>
      <c r="L225" s="7">
        <v>1</v>
      </c>
      <c r="M225" s="29">
        <f>1.3*10000/1.13</f>
        <v>11504.424778761064</v>
      </c>
      <c r="N225" s="25" t="s">
        <v>20</v>
      </c>
      <c r="O225" s="7">
        <v>1</v>
      </c>
      <c r="P225" s="29">
        <v>6500</v>
      </c>
      <c r="Q225" s="25"/>
      <c r="R225" s="7"/>
      <c r="S225" s="80"/>
      <c r="T225" s="54" t="s">
        <v>117</v>
      </c>
      <c r="U225" s="47">
        <v>1</v>
      </c>
      <c r="V225" s="47">
        <v>4500</v>
      </c>
    </row>
    <row r="226" spans="1:22">
      <c r="A226" s="66"/>
      <c r="B226" s="68"/>
      <c r="C226" s="70"/>
      <c r="D226" s="39"/>
      <c r="E226" s="13"/>
      <c r="F226" s="20"/>
      <c r="G226" s="72"/>
      <c r="H226" s="13"/>
      <c r="I226" s="7"/>
      <c r="J226" s="72"/>
      <c r="K226" s="25" t="s">
        <v>80</v>
      </c>
      <c r="L226" s="7">
        <v>1</v>
      </c>
      <c r="M226" s="29">
        <f>0.4*10000/1.13</f>
        <v>3539.8230088495579</v>
      </c>
      <c r="N226" s="25"/>
      <c r="O226" s="7"/>
      <c r="P226" s="29"/>
      <c r="Q226" s="25"/>
      <c r="R226" s="7"/>
      <c r="S226" s="80"/>
      <c r="T226" s="47"/>
      <c r="U226" s="47"/>
      <c r="V226" s="47"/>
    </row>
    <row r="227" spans="1:22">
      <c r="A227" s="66"/>
      <c r="B227" s="68"/>
      <c r="C227" s="70"/>
      <c r="D227" s="39"/>
      <c r="E227" s="13"/>
      <c r="F227" s="7"/>
      <c r="G227" s="72"/>
      <c r="H227" s="13"/>
      <c r="I227" s="7"/>
      <c r="J227" s="72"/>
      <c r="K227" s="25" t="s">
        <v>80</v>
      </c>
      <c r="L227" s="7">
        <v>1</v>
      </c>
      <c r="M227" s="29">
        <f>0.4*10000/1.13</f>
        <v>3539.8230088495579</v>
      </c>
      <c r="N227" s="25"/>
      <c r="O227" s="7"/>
      <c r="P227" s="29"/>
      <c r="Q227" s="25"/>
      <c r="R227" s="7"/>
      <c r="S227" s="81"/>
      <c r="T227" s="47"/>
      <c r="U227" s="47"/>
      <c r="V227" s="47"/>
    </row>
    <row r="228" spans="1:22" ht="22.5" customHeight="1">
      <c r="A228" s="66"/>
      <c r="B228" s="69"/>
      <c r="C228" s="70"/>
      <c r="D228" s="39"/>
      <c r="E228" s="15" t="s">
        <v>7</v>
      </c>
      <c r="F228" s="15">
        <f>SUM(F220:F227)</f>
        <v>0</v>
      </c>
      <c r="G228" s="16">
        <f>SUM(G220:G227)</f>
        <v>0</v>
      </c>
      <c r="H228" s="15" t="s">
        <v>7</v>
      </c>
      <c r="I228" s="15">
        <f>SUM(I220:I227)</f>
        <v>0</v>
      </c>
      <c r="J228" s="16">
        <f>SUM(J220:J227)</f>
        <v>0</v>
      </c>
      <c r="K228" s="15" t="s">
        <v>7</v>
      </c>
      <c r="L228" s="15">
        <f>SUM(L220:L227)</f>
        <v>8</v>
      </c>
      <c r="M228" s="16">
        <f>SUM(M220:M227)</f>
        <v>92920.353982300905</v>
      </c>
      <c r="N228" s="15" t="s">
        <v>7</v>
      </c>
      <c r="O228" s="15">
        <f>SUM(O220:O227)</f>
        <v>6</v>
      </c>
      <c r="P228" s="16">
        <f>SUM(P220:P227)</f>
        <v>44000</v>
      </c>
      <c r="Q228" s="15" t="s">
        <v>7</v>
      </c>
      <c r="R228" s="15">
        <f>SUM(R220:R227)</f>
        <v>0</v>
      </c>
      <c r="S228" s="16">
        <f>SUM(S220:S227)</f>
        <v>30000.000000000004</v>
      </c>
      <c r="T228" s="48" t="s">
        <v>7</v>
      </c>
      <c r="U228" s="47"/>
      <c r="V228" s="61">
        <f>V220+V221+V222+V223+V224+V225</f>
        <v>69000</v>
      </c>
    </row>
    <row r="229" spans="1:22" s="12" customFormat="1" ht="23.25" customHeight="1">
      <c r="A229" s="78" t="s">
        <v>8</v>
      </c>
      <c r="B229" s="78"/>
      <c r="C229" s="78"/>
      <c r="D229" s="42"/>
      <c r="E229" s="74">
        <f>G228/100000</f>
        <v>0</v>
      </c>
      <c r="F229" s="74"/>
      <c r="G229" s="75"/>
      <c r="H229" s="74">
        <f>J228/100000</f>
        <v>0</v>
      </c>
      <c r="I229" s="74"/>
      <c r="J229" s="75"/>
      <c r="K229" s="64">
        <f>M228/100000</f>
        <v>0.92920353982300907</v>
      </c>
      <c r="L229" s="64"/>
      <c r="M229" s="65"/>
      <c r="N229" s="64">
        <f>P228/100000</f>
        <v>0.44</v>
      </c>
      <c r="O229" s="64"/>
      <c r="P229" s="65"/>
      <c r="Q229" s="64">
        <f>S228/100000</f>
        <v>0.30000000000000004</v>
      </c>
      <c r="R229" s="64"/>
      <c r="S229" s="65"/>
      <c r="T229" s="47"/>
      <c r="U229" s="47"/>
      <c r="V229" s="47"/>
    </row>
    <row r="230" spans="1:22">
      <c r="A230" s="66" t="s">
        <v>121</v>
      </c>
      <c r="B230" s="67" t="s">
        <v>122</v>
      </c>
      <c r="C230" s="70"/>
      <c r="D230" s="62"/>
      <c r="E230" s="13"/>
      <c r="F230" s="7"/>
      <c r="G230" s="71"/>
      <c r="H230" s="13"/>
      <c r="I230" s="7"/>
      <c r="J230" s="71"/>
      <c r="K230" s="25" t="s">
        <v>75</v>
      </c>
      <c r="L230" s="7">
        <v>1</v>
      </c>
      <c r="M230" s="29">
        <v>40000</v>
      </c>
      <c r="N230" s="25"/>
      <c r="O230" s="7"/>
      <c r="P230" s="29"/>
      <c r="Q230" s="25"/>
      <c r="R230" s="7"/>
      <c r="S230" s="63"/>
      <c r="T230" s="107" t="s">
        <v>15</v>
      </c>
      <c r="U230" s="108">
        <v>1</v>
      </c>
      <c r="V230" s="109">
        <v>38000</v>
      </c>
    </row>
    <row r="231" spans="1:22">
      <c r="A231" s="66"/>
      <c r="B231" s="68"/>
      <c r="C231" s="70"/>
      <c r="D231" s="62"/>
      <c r="E231" s="13"/>
      <c r="F231" s="20"/>
      <c r="G231" s="72"/>
      <c r="H231" s="13"/>
      <c r="I231" s="7"/>
      <c r="J231" s="72"/>
      <c r="K231" s="25" t="s">
        <v>76</v>
      </c>
      <c r="L231" s="7">
        <v>1</v>
      </c>
      <c r="M231" s="29">
        <v>45000</v>
      </c>
      <c r="N231" s="25"/>
      <c r="O231" s="7"/>
      <c r="P231" s="29"/>
      <c r="Q231" s="25"/>
      <c r="R231" s="7"/>
      <c r="S231" s="63"/>
      <c r="T231" s="57" t="s">
        <v>76</v>
      </c>
      <c r="U231" s="108">
        <v>1</v>
      </c>
      <c r="V231" s="109">
        <v>46000</v>
      </c>
    </row>
    <row r="232" spans="1:22">
      <c r="A232" s="66"/>
      <c r="B232" s="68"/>
      <c r="C232" s="70"/>
      <c r="D232" s="62"/>
      <c r="E232" s="13"/>
      <c r="F232" s="20"/>
      <c r="G232" s="72"/>
      <c r="H232" s="13"/>
      <c r="I232" s="7"/>
      <c r="J232" s="72"/>
      <c r="K232" s="25" t="s">
        <v>77</v>
      </c>
      <c r="L232" s="7">
        <v>1</v>
      </c>
      <c r="M232" s="29">
        <v>40000</v>
      </c>
      <c r="N232" s="25"/>
      <c r="O232" s="7"/>
      <c r="P232" s="29"/>
      <c r="Q232" s="25"/>
      <c r="R232" s="7"/>
      <c r="S232" s="63"/>
      <c r="T232" s="57" t="s">
        <v>78</v>
      </c>
      <c r="U232" s="108">
        <v>1</v>
      </c>
      <c r="V232" s="109">
        <v>38000</v>
      </c>
    </row>
    <row r="233" spans="1:22">
      <c r="A233" s="66"/>
      <c r="B233" s="68"/>
      <c r="C233" s="70"/>
      <c r="D233" s="62"/>
      <c r="E233" s="13"/>
      <c r="F233" s="20"/>
      <c r="G233" s="72"/>
      <c r="H233" s="13"/>
      <c r="I233" s="7"/>
      <c r="J233" s="72"/>
      <c r="K233" s="25" t="s">
        <v>78</v>
      </c>
      <c r="L233" s="7">
        <v>1</v>
      </c>
      <c r="M233" s="29">
        <v>40000</v>
      </c>
      <c r="N233" s="25"/>
      <c r="O233" s="7"/>
      <c r="P233" s="29"/>
      <c r="Q233" s="25"/>
      <c r="R233" s="7"/>
      <c r="S233" s="63"/>
      <c r="T233" s="57" t="s">
        <v>77</v>
      </c>
      <c r="U233" s="108">
        <v>1</v>
      </c>
      <c r="V233" s="109">
        <v>45000</v>
      </c>
    </row>
    <row r="234" spans="1:22">
      <c r="A234" s="66"/>
      <c r="B234" s="68"/>
      <c r="C234" s="70"/>
      <c r="D234" s="62"/>
      <c r="E234" s="13"/>
      <c r="F234" s="20"/>
      <c r="G234" s="72"/>
      <c r="H234" s="13"/>
      <c r="I234" s="7"/>
      <c r="J234" s="72"/>
      <c r="K234" s="25" t="s">
        <v>123</v>
      </c>
      <c r="L234" s="7">
        <v>1</v>
      </c>
      <c r="M234" s="29">
        <v>40000</v>
      </c>
      <c r="N234" s="25"/>
      <c r="O234" s="7"/>
      <c r="P234" s="29"/>
      <c r="Q234" s="25"/>
      <c r="R234" s="7"/>
      <c r="S234" s="63"/>
      <c r="T234" s="57" t="s">
        <v>123</v>
      </c>
      <c r="U234" s="108">
        <v>1</v>
      </c>
      <c r="V234" s="109">
        <v>40000</v>
      </c>
    </row>
    <row r="235" spans="1:22">
      <c r="A235" s="66"/>
      <c r="B235" s="68"/>
      <c r="C235" s="70"/>
      <c r="D235" s="62"/>
      <c r="E235" s="13"/>
      <c r="F235" s="20"/>
      <c r="G235" s="72"/>
      <c r="H235" s="13"/>
      <c r="I235" s="7"/>
      <c r="J235" s="72"/>
      <c r="K235" s="25" t="s">
        <v>124</v>
      </c>
      <c r="L235" s="7">
        <v>1</v>
      </c>
      <c r="M235" s="29">
        <v>40000</v>
      </c>
      <c r="N235" s="25"/>
      <c r="O235" s="7"/>
      <c r="P235" s="29"/>
      <c r="Q235" s="25"/>
      <c r="R235" s="7"/>
      <c r="S235" s="63"/>
      <c r="T235" s="107" t="s">
        <v>41</v>
      </c>
      <c r="U235" s="108">
        <v>1</v>
      </c>
      <c r="V235" s="109">
        <v>30000</v>
      </c>
    </row>
    <row r="236" spans="1:22">
      <c r="A236" s="66"/>
      <c r="B236" s="68"/>
      <c r="C236" s="70"/>
      <c r="D236" s="62"/>
      <c r="E236" s="13"/>
      <c r="F236" s="20"/>
      <c r="G236" s="72"/>
      <c r="H236" s="13"/>
      <c r="I236" s="7"/>
      <c r="J236" s="72"/>
      <c r="K236" s="25"/>
      <c r="L236" s="7"/>
      <c r="M236" s="29"/>
      <c r="N236" s="25"/>
      <c r="O236" s="7"/>
      <c r="P236" s="29"/>
      <c r="Q236" s="25"/>
      <c r="R236" s="7"/>
      <c r="S236" s="63"/>
      <c r="T236" s="108"/>
      <c r="U236" s="108"/>
      <c r="V236" s="109"/>
    </row>
    <row r="237" spans="1:22">
      <c r="A237" s="66"/>
      <c r="B237" s="68"/>
      <c r="C237" s="70"/>
      <c r="D237" s="62"/>
      <c r="E237" s="13"/>
      <c r="F237" s="7"/>
      <c r="G237" s="72"/>
      <c r="H237" s="13"/>
      <c r="I237" s="7"/>
      <c r="J237" s="72"/>
      <c r="K237" s="25"/>
      <c r="L237" s="7"/>
      <c r="M237" s="29"/>
      <c r="N237" s="25"/>
      <c r="O237" s="7"/>
      <c r="P237" s="29"/>
      <c r="Q237" s="25"/>
      <c r="R237" s="7"/>
      <c r="S237" s="63"/>
      <c r="T237" s="108"/>
      <c r="U237" s="108"/>
      <c r="V237" s="109"/>
    </row>
    <row r="238" spans="1:22" ht="22.5" customHeight="1">
      <c r="A238" s="66"/>
      <c r="B238" s="69"/>
      <c r="C238" s="70"/>
      <c r="D238" s="62"/>
      <c r="E238" s="15" t="s">
        <v>7</v>
      </c>
      <c r="F238" s="15">
        <f>SUM(F230:F237)</f>
        <v>0</v>
      </c>
      <c r="G238" s="16">
        <f>SUM(G230:G237)</f>
        <v>0</v>
      </c>
      <c r="H238" s="15" t="s">
        <v>7</v>
      </c>
      <c r="I238" s="15">
        <f>SUM(I230:I237)</f>
        <v>0</v>
      </c>
      <c r="J238" s="16">
        <f>SUM(J230:J237)</f>
        <v>0</v>
      </c>
      <c r="K238" s="15" t="s">
        <v>7</v>
      </c>
      <c r="L238" s="15">
        <f>SUM(L230:L237)</f>
        <v>6</v>
      </c>
      <c r="M238" s="16">
        <f>SUM(M230:M237)</f>
        <v>245000</v>
      </c>
      <c r="N238" s="15" t="s">
        <v>7</v>
      </c>
      <c r="O238" s="15">
        <f>SUM(O230:O237)</f>
        <v>0</v>
      </c>
      <c r="P238" s="16">
        <f>SUM(P230:P237)</f>
        <v>0</v>
      </c>
      <c r="Q238" s="15" t="s">
        <v>7</v>
      </c>
      <c r="R238" s="15">
        <f>SUM(R230:R237)</f>
        <v>0</v>
      </c>
      <c r="S238" s="16">
        <f>SUM(S230:S237)</f>
        <v>0</v>
      </c>
      <c r="T238" s="48" t="s">
        <v>7</v>
      </c>
      <c r="U238" s="110"/>
      <c r="V238" s="111">
        <f>V230+V231+V232+V233+V234+V235</f>
        <v>237000</v>
      </c>
    </row>
    <row r="239" spans="1:22" s="12" customFormat="1" ht="33.6" customHeight="1">
      <c r="A239" s="73" t="s">
        <v>125</v>
      </c>
      <c r="B239" s="73"/>
      <c r="C239" s="73"/>
      <c r="D239" s="42"/>
      <c r="E239" s="74">
        <f>G238/100000</f>
        <v>0</v>
      </c>
      <c r="F239" s="74"/>
      <c r="G239" s="75"/>
      <c r="H239" s="74">
        <f>J238/100000</f>
        <v>0</v>
      </c>
      <c r="I239" s="74"/>
      <c r="J239" s="75"/>
      <c r="K239" s="64">
        <f>M238*0.7/100000</f>
        <v>1.7150000000000001</v>
      </c>
      <c r="L239" s="64"/>
      <c r="M239" s="65"/>
      <c r="N239" s="64">
        <f>P238/100000</f>
        <v>0</v>
      </c>
      <c r="O239" s="64"/>
      <c r="P239" s="65"/>
      <c r="Q239" s="64">
        <f>S238/100000</f>
        <v>0</v>
      </c>
      <c r="R239" s="64"/>
      <c r="S239" s="65"/>
      <c r="T239" s="47"/>
      <c r="U239" s="47"/>
      <c r="V239" s="47"/>
    </row>
    <row r="240" spans="1:22">
      <c r="A240" s="66" t="s">
        <v>126</v>
      </c>
      <c r="B240" s="67" t="s">
        <v>127</v>
      </c>
      <c r="C240" s="70"/>
      <c r="D240" s="62"/>
      <c r="E240" s="13"/>
      <c r="F240" s="7"/>
      <c r="G240" s="71"/>
      <c r="H240" s="13"/>
      <c r="I240" s="7"/>
      <c r="J240" s="71"/>
      <c r="K240" s="25" t="s">
        <v>75</v>
      </c>
      <c r="L240" s="7">
        <v>1</v>
      </c>
      <c r="M240" s="29">
        <v>40000</v>
      </c>
      <c r="N240" s="25"/>
      <c r="O240" s="7"/>
      <c r="P240" s="29"/>
      <c r="Q240" s="25"/>
      <c r="R240" s="7"/>
      <c r="S240" s="63"/>
      <c r="T240" s="107" t="s">
        <v>15</v>
      </c>
      <c r="U240" s="108">
        <v>1</v>
      </c>
      <c r="V240" s="109">
        <v>38000</v>
      </c>
    </row>
    <row r="241" spans="1:22">
      <c r="A241" s="66"/>
      <c r="B241" s="68"/>
      <c r="C241" s="70"/>
      <c r="D241" s="62"/>
      <c r="E241" s="13"/>
      <c r="F241" s="20"/>
      <c r="G241" s="72"/>
      <c r="H241" s="13"/>
      <c r="I241" s="7"/>
      <c r="J241" s="72"/>
      <c r="K241" s="25" t="s">
        <v>76</v>
      </c>
      <c r="L241" s="7">
        <v>1</v>
      </c>
      <c r="M241" s="29">
        <v>45000</v>
      </c>
      <c r="N241" s="25"/>
      <c r="O241" s="7"/>
      <c r="P241" s="29"/>
      <c r="Q241" s="25"/>
      <c r="R241" s="7"/>
      <c r="S241" s="63"/>
      <c r="T241" s="57" t="s">
        <v>76</v>
      </c>
      <c r="U241" s="108">
        <v>1</v>
      </c>
      <c r="V241" s="109">
        <v>46000</v>
      </c>
    </row>
    <row r="242" spans="1:22">
      <c r="A242" s="66"/>
      <c r="B242" s="68"/>
      <c r="C242" s="70"/>
      <c r="D242" s="62"/>
      <c r="E242" s="13"/>
      <c r="F242" s="20"/>
      <c r="G242" s="72"/>
      <c r="H242" s="13"/>
      <c r="I242" s="7"/>
      <c r="J242" s="72"/>
      <c r="K242" s="25" t="s">
        <v>77</v>
      </c>
      <c r="L242" s="7">
        <v>1</v>
      </c>
      <c r="M242" s="29">
        <v>40000</v>
      </c>
      <c r="N242" s="25"/>
      <c r="O242" s="7"/>
      <c r="P242" s="29"/>
      <c r="Q242" s="25"/>
      <c r="R242" s="7"/>
      <c r="S242" s="63"/>
      <c r="T242" s="57" t="s">
        <v>78</v>
      </c>
      <c r="U242" s="108">
        <v>1</v>
      </c>
      <c r="V242" s="109">
        <v>38000</v>
      </c>
    </row>
    <row r="243" spans="1:22">
      <c r="A243" s="66"/>
      <c r="B243" s="68"/>
      <c r="C243" s="70"/>
      <c r="D243" s="62"/>
      <c r="E243" s="13"/>
      <c r="F243" s="20"/>
      <c r="G243" s="72"/>
      <c r="H243" s="13"/>
      <c r="I243" s="7"/>
      <c r="J243" s="72"/>
      <c r="K243" s="25" t="s">
        <v>78</v>
      </c>
      <c r="L243" s="7">
        <v>1</v>
      </c>
      <c r="M243" s="29">
        <v>40000</v>
      </c>
      <c r="N243" s="25"/>
      <c r="O243" s="7"/>
      <c r="P243" s="29"/>
      <c r="Q243" s="25"/>
      <c r="R243" s="7"/>
      <c r="S243" s="63"/>
      <c r="T243" s="57" t="s">
        <v>77</v>
      </c>
      <c r="U243" s="108">
        <v>1</v>
      </c>
      <c r="V243" s="109">
        <v>45000</v>
      </c>
    </row>
    <row r="244" spans="1:22">
      <c r="A244" s="66"/>
      <c r="B244" s="68"/>
      <c r="C244" s="70"/>
      <c r="D244" s="62"/>
      <c r="E244" s="13"/>
      <c r="F244" s="20"/>
      <c r="G244" s="72"/>
      <c r="H244" s="13"/>
      <c r="I244" s="7"/>
      <c r="J244" s="72"/>
      <c r="K244" s="25" t="s">
        <v>123</v>
      </c>
      <c r="L244" s="7">
        <v>1</v>
      </c>
      <c r="M244" s="29">
        <v>40000</v>
      </c>
      <c r="N244" s="25"/>
      <c r="O244" s="7"/>
      <c r="P244" s="29"/>
      <c r="Q244" s="25"/>
      <c r="R244" s="7"/>
      <c r="S244" s="63"/>
      <c r="T244" s="57" t="s">
        <v>123</v>
      </c>
      <c r="U244" s="108">
        <v>1</v>
      </c>
      <c r="V244" s="109">
        <v>40000</v>
      </c>
    </row>
    <row r="245" spans="1:22">
      <c r="A245" s="66"/>
      <c r="B245" s="68"/>
      <c r="C245" s="70"/>
      <c r="D245" s="62"/>
      <c r="E245" s="13"/>
      <c r="F245" s="20"/>
      <c r="G245" s="72"/>
      <c r="H245" s="13"/>
      <c r="I245" s="7"/>
      <c r="J245" s="72"/>
      <c r="K245" s="25" t="s">
        <v>124</v>
      </c>
      <c r="L245" s="7">
        <v>1</v>
      </c>
      <c r="M245" s="29">
        <v>40000</v>
      </c>
      <c r="N245" s="25"/>
      <c r="O245" s="7"/>
      <c r="P245" s="29"/>
      <c r="Q245" s="25"/>
      <c r="R245" s="7"/>
      <c r="S245" s="63"/>
      <c r="T245" s="107" t="s">
        <v>41</v>
      </c>
      <c r="U245" s="108">
        <v>1</v>
      </c>
      <c r="V245" s="109">
        <v>30000</v>
      </c>
    </row>
    <row r="246" spans="1:22">
      <c r="A246" s="66"/>
      <c r="B246" s="68"/>
      <c r="C246" s="70"/>
      <c r="D246" s="62"/>
      <c r="E246" s="13"/>
      <c r="F246" s="20"/>
      <c r="G246" s="72"/>
      <c r="H246" s="13"/>
      <c r="I246" s="7"/>
      <c r="J246" s="72"/>
      <c r="K246" s="25"/>
      <c r="L246" s="7"/>
      <c r="M246" s="29"/>
      <c r="N246" s="25"/>
      <c r="O246" s="7"/>
      <c r="P246" s="29"/>
      <c r="Q246" s="25"/>
      <c r="R246" s="7"/>
      <c r="S246" s="63"/>
      <c r="T246" s="107"/>
      <c r="U246" s="108"/>
      <c r="V246" s="109"/>
    </row>
    <row r="247" spans="1:22">
      <c r="A247" s="66"/>
      <c r="B247" s="68"/>
      <c r="C247" s="70"/>
      <c r="D247" s="62"/>
      <c r="E247" s="13"/>
      <c r="F247" s="7"/>
      <c r="G247" s="72"/>
      <c r="H247" s="13"/>
      <c r="I247" s="7"/>
      <c r="J247" s="72"/>
      <c r="K247" s="25"/>
      <c r="L247" s="7"/>
      <c r="M247" s="29"/>
      <c r="N247" s="25"/>
      <c r="O247" s="7"/>
      <c r="P247" s="29"/>
      <c r="Q247" s="25"/>
      <c r="R247" s="7"/>
      <c r="S247" s="63"/>
      <c r="T247" s="108"/>
      <c r="U247" s="108"/>
      <c r="V247" s="109"/>
    </row>
    <row r="248" spans="1:22" ht="22.5" customHeight="1">
      <c r="A248" s="66"/>
      <c r="B248" s="69"/>
      <c r="C248" s="70"/>
      <c r="D248" s="62"/>
      <c r="E248" s="15" t="s">
        <v>7</v>
      </c>
      <c r="F248" s="15">
        <f>SUM(F240:F247)</f>
        <v>0</v>
      </c>
      <c r="G248" s="16">
        <f>SUM(G240:G247)</f>
        <v>0</v>
      </c>
      <c r="H248" s="15" t="s">
        <v>7</v>
      </c>
      <c r="I248" s="15">
        <f>SUM(I240:I247)</f>
        <v>0</v>
      </c>
      <c r="J248" s="16">
        <f>SUM(J240:J247)</f>
        <v>0</v>
      </c>
      <c r="K248" s="15" t="s">
        <v>7</v>
      </c>
      <c r="L248" s="15">
        <f>SUM(L240:L247)</f>
        <v>6</v>
      </c>
      <c r="M248" s="16">
        <f>SUM(M240:M247)</f>
        <v>245000</v>
      </c>
      <c r="N248" s="15" t="s">
        <v>7</v>
      </c>
      <c r="O248" s="15">
        <f>SUM(O240:O247)</f>
        <v>0</v>
      </c>
      <c r="P248" s="16">
        <f>SUM(P240:P247)</f>
        <v>0</v>
      </c>
      <c r="Q248" s="15" t="s">
        <v>7</v>
      </c>
      <c r="R248" s="15">
        <f>SUM(R240:R247)</f>
        <v>0</v>
      </c>
      <c r="S248" s="16">
        <f>SUM(S240:S247)</f>
        <v>0</v>
      </c>
      <c r="T248" s="48" t="s">
        <v>7</v>
      </c>
      <c r="U248" s="110"/>
      <c r="V248" s="111">
        <f>V240+V241+V242+V243+V244+V245</f>
        <v>237000</v>
      </c>
    </row>
    <row r="249" spans="1:22" s="12" customFormat="1" ht="30" customHeight="1">
      <c r="A249" s="73" t="s">
        <v>125</v>
      </c>
      <c r="B249" s="73"/>
      <c r="C249" s="73"/>
      <c r="D249" s="42"/>
      <c r="E249" s="74">
        <f>G248/100000</f>
        <v>0</v>
      </c>
      <c r="F249" s="74"/>
      <c r="G249" s="75"/>
      <c r="H249" s="74">
        <f>J248/100000</f>
        <v>0</v>
      </c>
      <c r="I249" s="74"/>
      <c r="J249" s="75"/>
      <c r="K249" s="64">
        <f>M248*0.7/100000</f>
        <v>1.7150000000000001</v>
      </c>
      <c r="L249" s="64"/>
      <c r="M249" s="65"/>
      <c r="N249" s="64">
        <f>P248/100000</f>
        <v>0</v>
      </c>
      <c r="O249" s="64"/>
      <c r="P249" s="65"/>
      <c r="Q249" s="64">
        <f>S248/100000</f>
        <v>0</v>
      </c>
      <c r="R249" s="64"/>
      <c r="S249" s="65"/>
      <c r="T249" s="47"/>
      <c r="U249" s="47"/>
      <c r="V249" s="47"/>
    </row>
    <row r="250" spans="1:22" ht="52.5" customHeight="1">
      <c r="A250" s="103" t="s">
        <v>120</v>
      </c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47"/>
      <c r="U250" s="47"/>
      <c r="V250" s="47"/>
    </row>
    <row r="251" spans="1:22">
      <c r="A251"/>
      <c r="B251"/>
      <c r="C251"/>
      <c r="D251"/>
      <c r="F251"/>
      <c r="G251" s="10"/>
      <c r="J251" s="11"/>
      <c r="M251" s="11"/>
      <c r="P251" s="11"/>
      <c r="S251" s="11"/>
      <c r="T251" s="60" t="s">
        <v>118</v>
      </c>
      <c r="V251" s="112">
        <f>V9+V21+V31+V39+V46+V54+V62+V70+V78+V85+V93+V101+V109+V117+V125+V139+V150+V161+V172+V183+V188+V198+V208+V218+V228+V238+V248</f>
        <v>1213000</v>
      </c>
    </row>
    <row r="252" spans="1:22">
      <c r="A252"/>
      <c r="B252"/>
      <c r="C252"/>
      <c r="D252"/>
      <c r="F252"/>
      <c r="G252"/>
      <c r="J252" s="11"/>
      <c r="M252" s="4"/>
      <c r="P252" s="4"/>
      <c r="S252" s="4"/>
    </row>
    <row r="253" spans="1:22">
      <c r="A253"/>
      <c r="B253"/>
      <c r="C253"/>
      <c r="D253"/>
      <c r="F253"/>
      <c r="G253"/>
    </row>
    <row r="254" spans="1:22">
      <c r="A254"/>
      <c r="B254"/>
      <c r="C254"/>
      <c r="D254"/>
      <c r="F254"/>
      <c r="G254"/>
    </row>
    <row r="255" spans="1:22" ht="13.5" customHeight="1">
      <c r="A255"/>
      <c r="B255"/>
      <c r="C255"/>
      <c r="D255"/>
      <c r="F255"/>
      <c r="G255"/>
    </row>
    <row r="256" spans="1:22" ht="13.5" customHeight="1">
      <c r="A256"/>
      <c r="B256"/>
      <c r="C256"/>
      <c r="D256"/>
      <c r="F256"/>
      <c r="G256"/>
    </row>
    <row r="257" spans="1:7">
      <c r="A257"/>
      <c r="B257"/>
      <c r="C257"/>
      <c r="D257"/>
      <c r="F257"/>
      <c r="G257"/>
    </row>
    <row r="258" spans="1:7" ht="13.5" customHeight="1">
      <c r="A258"/>
      <c r="B258"/>
      <c r="C258"/>
      <c r="D258"/>
      <c r="F258"/>
      <c r="G258"/>
    </row>
    <row r="259" spans="1:7">
      <c r="A259"/>
      <c r="B259"/>
      <c r="C259"/>
      <c r="D259"/>
      <c r="F259"/>
      <c r="G259"/>
    </row>
    <row r="260" spans="1:7">
      <c r="A260"/>
      <c r="B260"/>
      <c r="C260"/>
      <c r="D260"/>
      <c r="F260"/>
      <c r="G260"/>
    </row>
    <row r="261" spans="1:7">
      <c r="A261"/>
      <c r="B261"/>
      <c r="C261"/>
      <c r="D261"/>
      <c r="F261"/>
      <c r="G261"/>
    </row>
    <row r="262" spans="1:7">
      <c r="A262"/>
      <c r="B262"/>
      <c r="C262"/>
      <c r="D262"/>
      <c r="F262"/>
      <c r="G262"/>
    </row>
    <row r="263" spans="1:7">
      <c r="A263"/>
      <c r="B263"/>
      <c r="C263"/>
      <c r="D263"/>
      <c r="F263"/>
      <c r="G263"/>
    </row>
    <row r="264" spans="1:7">
      <c r="A264"/>
      <c r="B264"/>
      <c r="C264"/>
      <c r="D264"/>
      <c r="F264"/>
      <c r="G264"/>
    </row>
    <row r="265" spans="1:7" ht="13.5" customHeight="1">
      <c r="A265"/>
      <c r="B265"/>
      <c r="C265"/>
      <c r="D265"/>
      <c r="F265"/>
      <c r="G265"/>
    </row>
    <row r="266" spans="1:7">
      <c r="A266"/>
      <c r="B266"/>
      <c r="C266"/>
      <c r="D266"/>
      <c r="F266"/>
      <c r="G266"/>
    </row>
    <row r="267" spans="1:7">
      <c r="A267"/>
      <c r="B267"/>
      <c r="C267"/>
      <c r="D267"/>
      <c r="F267"/>
      <c r="G267"/>
    </row>
    <row r="268" spans="1:7">
      <c r="A268"/>
      <c r="B268"/>
      <c r="C268"/>
      <c r="D268"/>
      <c r="F268"/>
      <c r="G268"/>
    </row>
    <row r="269" spans="1:7">
      <c r="A269"/>
      <c r="B269"/>
      <c r="C269"/>
      <c r="D269"/>
      <c r="F269"/>
      <c r="G269"/>
    </row>
    <row r="270" spans="1:7">
      <c r="A270"/>
      <c r="B270"/>
      <c r="C270"/>
      <c r="D270"/>
      <c r="F270"/>
      <c r="G270"/>
    </row>
    <row r="271" spans="1:7">
      <c r="A271"/>
      <c r="B271"/>
      <c r="C271"/>
      <c r="D271"/>
      <c r="F271"/>
      <c r="G271"/>
    </row>
    <row r="272" spans="1:7">
      <c r="A272"/>
      <c r="B272"/>
      <c r="C272"/>
      <c r="D272"/>
      <c r="F272"/>
      <c r="G272"/>
    </row>
    <row r="273" spans="1:7">
      <c r="A273"/>
      <c r="B273"/>
      <c r="C273"/>
      <c r="D273"/>
      <c r="F273"/>
      <c r="G273"/>
    </row>
    <row r="274" spans="1:7">
      <c r="A274"/>
      <c r="B274"/>
      <c r="C274"/>
      <c r="D274"/>
      <c r="F274"/>
      <c r="G274"/>
    </row>
    <row r="275" spans="1:7">
      <c r="A275"/>
      <c r="B275"/>
      <c r="C275"/>
      <c r="D275"/>
      <c r="F275"/>
      <c r="G275"/>
    </row>
    <row r="276" spans="1:7">
      <c r="A276"/>
      <c r="B276"/>
      <c r="C276"/>
      <c r="D276"/>
      <c r="F276"/>
      <c r="G276"/>
    </row>
    <row r="277" spans="1:7">
      <c r="A277"/>
      <c r="B277"/>
      <c r="C277"/>
      <c r="D277"/>
      <c r="F277"/>
      <c r="G277"/>
    </row>
    <row r="278" spans="1:7">
      <c r="A278"/>
      <c r="B278"/>
      <c r="C278"/>
      <c r="D278"/>
      <c r="F278"/>
      <c r="G278"/>
    </row>
    <row r="279" spans="1:7">
      <c r="A279"/>
      <c r="B279"/>
      <c r="C279"/>
      <c r="D279"/>
      <c r="F279"/>
      <c r="G279"/>
    </row>
    <row r="280" spans="1:7">
      <c r="A280"/>
      <c r="B280"/>
      <c r="C280"/>
      <c r="D280"/>
      <c r="F280"/>
      <c r="G280"/>
    </row>
    <row r="281" spans="1:7">
      <c r="A281"/>
      <c r="B281"/>
      <c r="C281"/>
      <c r="D281"/>
      <c r="F281"/>
      <c r="G281"/>
    </row>
    <row r="282" spans="1:7">
      <c r="A282"/>
      <c r="B282"/>
      <c r="C282"/>
      <c r="D282"/>
      <c r="F282"/>
      <c r="G282"/>
    </row>
    <row r="283" spans="1:7">
      <c r="A283"/>
      <c r="B283"/>
      <c r="C283"/>
      <c r="D283"/>
      <c r="F283"/>
      <c r="G283"/>
    </row>
    <row r="284" spans="1:7">
      <c r="A284"/>
      <c r="B284"/>
      <c r="C284"/>
      <c r="D284"/>
      <c r="F284"/>
      <c r="G284"/>
    </row>
    <row r="285" spans="1:7">
      <c r="A285"/>
      <c r="B285"/>
      <c r="C285"/>
      <c r="D285"/>
      <c r="F285"/>
      <c r="G285"/>
    </row>
    <row r="286" spans="1:7">
      <c r="A286"/>
      <c r="B286"/>
      <c r="C286"/>
      <c r="D286"/>
      <c r="F286"/>
      <c r="G286"/>
    </row>
    <row r="287" spans="1:7">
      <c r="A287"/>
      <c r="B287"/>
      <c r="C287"/>
      <c r="D287"/>
      <c r="F287"/>
      <c r="G287"/>
    </row>
    <row r="288" spans="1:7">
      <c r="A288"/>
      <c r="B288"/>
      <c r="C288"/>
      <c r="D288"/>
      <c r="F288"/>
      <c r="G288"/>
    </row>
    <row r="289" spans="1:7">
      <c r="A289"/>
      <c r="B289"/>
      <c r="C289"/>
      <c r="D289"/>
      <c r="F289"/>
      <c r="G289"/>
    </row>
    <row r="290" spans="1:7">
      <c r="A290"/>
      <c r="B290"/>
      <c r="C290"/>
      <c r="D290"/>
      <c r="F290"/>
      <c r="G290"/>
    </row>
    <row r="291" spans="1:7">
      <c r="A291"/>
      <c r="B291"/>
      <c r="C291"/>
      <c r="D291"/>
      <c r="F291"/>
      <c r="G291"/>
    </row>
    <row r="292" spans="1:7">
      <c r="A292"/>
      <c r="B292"/>
      <c r="C292"/>
      <c r="D292"/>
      <c r="F292"/>
      <c r="G292"/>
    </row>
    <row r="293" spans="1:7">
      <c r="A293"/>
      <c r="B293"/>
      <c r="C293"/>
      <c r="D293"/>
      <c r="F293"/>
      <c r="G293"/>
    </row>
    <row r="294" spans="1:7">
      <c r="A294"/>
      <c r="B294"/>
      <c r="C294"/>
      <c r="D294"/>
      <c r="F294"/>
      <c r="G294"/>
    </row>
    <row r="295" spans="1:7">
      <c r="A295"/>
      <c r="B295"/>
      <c r="C295"/>
      <c r="D295"/>
      <c r="F295"/>
      <c r="G295"/>
    </row>
    <row r="296" spans="1:7">
      <c r="A296"/>
      <c r="B296"/>
      <c r="C296"/>
      <c r="D296"/>
      <c r="F296"/>
      <c r="G296"/>
    </row>
    <row r="297" spans="1:7">
      <c r="A297"/>
      <c r="B297"/>
      <c r="C297"/>
      <c r="D297"/>
      <c r="F297"/>
      <c r="G297"/>
    </row>
    <row r="298" spans="1:7">
      <c r="A298"/>
      <c r="B298"/>
      <c r="C298"/>
      <c r="D298"/>
      <c r="F298"/>
      <c r="G298"/>
    </row>
    <row r="299" spans="1:7">
      <c r="A299"/>
      <c r="B299"/>
      <c r="C299"/>
      <c r="D299"/>
      <c r="F299"/>
      <c r="G299"/>
    </row>
    <row r="300" spans="1:7">
      <c r="A300"/>
      <c r="B300"/>
      <c r="C300"/>
      <c r="D300"/>
      <c r="F300"/>
      <c r="G300"/>
    </row>
    <row r="301" spans="1:7">
      <c r="A301"/>
      <c r="B301"/>
      <c r="C301"/>
      <c r="D301"/>
      <c r="F301"/>
      <c r="G301"/>
    </row>
    <row r="302" spans="1:7">
      <c r="A302"/>
      <c r="B302"/>
      <c r="C302"/>
      <c r="D302"/>
      <c r="F302"/>
      <c r="G302"/>
    </row>
    <row r="303" spans="1:7">
      <c r="A303"/>
      <c r="B303"/>
      <c r="C303"/>
      <c r="D303"/>
      <c r="F303"/>
      <c r="G303"/>
    </row>
    <row r="304" spans="1:7">
      <c r="A304"/>
      <c r="B304"/>
      <c r="C304"/>
      <c r="D304"/>
      <c r="F304"/>
      <c r="G304"/>
    </row>
    <row r="305" spans="1:7">
      <c r="A305"/>
      <c r="B305"/>
      <c r="C305"/>
      <c r="D305"/>
      <c r="F305"/>
      <c r="G305"/>
    </row>
    <row r="306" spans="1:7">
      <c r="A306"/>
      <c r="B306"/>
      <c r="C306"/>
      <c r="D306"/>
      <c r="F306"/>
      <c r="G306"/>
    </row>
    <row r="307" spans="1:7">
      <c r="A307"/>
      <c r="B307"/>
      <c r="C307"/>
      <c r="D307"/>
      <c r="F307"/>
      <c r="G307"/>
    </row>
    <row r="308" spans="1:7">
      <c r="A308"/>
      <c r="B308"/>
      <c r="C308"/>
      <c r="D308"/>
      <c r="F308"/>
      <c r="G308"/>
    </row>
    <row r="309" spans="1:7">
      <c r="A309"/>
      <c r="B309"/>
      <c r="C309"/>
      <c r="D309"/>
      <c r="F309"/>
      <c r="G309"/>
    </row>
    <row r="310" spans="1:7">
      <c r="A310"/>
      <c r="B310"/>
      <c r="C310"/>
      <c r="D310"/>
      <c r="F310"/>
      <c r="G310"/>
    </row>
    <row r="311" spans="1:7">
      <c r="A311"/>
      <c r="B311"/>
      <c r="C311"/>
      <c r="D311"/>
      <c r="F311"/>
      <c r="G311"/>
    </row>
    <row r="312" spans="1:7">
      <c r="A312"/>
      <c r="B312"/>
      <c r="C312"/>
      <c r="D312"/>
      <c r="F312"/>
      <c r="G312"/>
    </row>
    <row r="313" spans="1:7">
      <c r="A313"/>
      <c r="B313"/>
      <c r="C313"/>
      <c r="D313"/>
      <c r="F313"/>
      <c r="G313"/>
    </row>
    <row r="314" spans="1:7">
      <c r="A314"/>
      <c r="B314"/>
      <c r="C314"/>
      <c r="D314"/>
      <c r="F314"/>
      <c r="G314"/>
    </row>
    <row r="315" spans="1:7">
      <c r="A315"/>
      <c r="B315"/>
      <c r="C315"/>
      <c r="D315"/>
      <c r="F315"/>
      <c r="G315"/>
    </row>
    <row r="316" spans="1:7">
      <c r="A316"/>
      <c r="B316"/>
      <c r="C316"/>
      <c r="D316"/>
      <c r="F316"/>
      <c r="G316"/>
    </row>
    <row r="317" spans="1:7">
      <c r="A317"/>
      <c r="B317"/>
      <c r="C317"/>
      <c r="D317"/>
      <c r="F317"/>
      <c r="G317"/>
    </row>
    <row r="318" spans="1:7">
      <c r="A318"/>
      <c r="B318"/>
      <c r="C318"/>
      <c r="D318"/>
      <c r="F318"/>
      <c r="G318"/>
    </row>
    <row r="319" spans="1:7">
      <c r="A319"/>
      <c r="B319"/>
      <c r="C319"/>
      <c r="D319"/>
      <c r="F319"/>
      <c r="G319"/>
    </row>
    <row r="320" spans="1:7">
      <c r="A320"/>
      <c r="B320"/>
      <c r="C320"/>
      <c r="D320"/>
      <c r="F320"/>
      <c r="G320"/>
    </row>
    <row r="321" spans="1:7">
      <c r="A321"/>
      <c r="B321"/>
      <c r="C321"/>
      <c r="D321"/>
      <c r="F321"/>
      <c r="G321"/>
    </row>
    <row r="322" spans="1:7">
      <c r="A322"/>
      <c r="B322"/>
      <c r="C322"/>
      <c r="D322"/>
      <c r="F322"/>
      <c r="G322"/>
    </row>
    <row r="323" spans="1:7">
      <c r="A323"/>
      <c r="B323"/>
      <c r="C323"/>
      <c r="D323"/>
      <c r="F323"/>
      <c r="G323"/>
    </row>
    <row r="324" spans="1:7">
      <c r="A324"/>
      <c r="B324"/>
      <c r="C324"/>
      <c r="D324"/>
      <c r="F324"/>
      <c r="G324"/>
    </row>
    <row r="325" spans="1:7">
      <c r="A325"/>
      <c r="B325"/>
      <c r="C325"/>
      <c r="D325"/>
      <c r="F325"/>
      <c r="G325"/>
    </row>
    <row r="326" spans="1:7">
      <c r="A326"/>
      <c r="B326"/>
      <c r="C326"/>
      <c r="D326"/>
      <c r="F326"/>
      <c r="G326"/>
    </row>
    <row r="327" spans="1:7">
      <c r="A327"/>
      <c r="B327"/>
      <c r="C327"/>
      <c r="D327"/>
      <c r="F327"/>
      <c r="G327"/>
    </row>
    <row r="328" spans="1:7">
      <c r="A328"/>
      <c r="B328"/>
      <c r="C328"/>
      <c r="D328"/>
      <c r="F328"/>
      <c r="G328"/>
    </row>
    <row r="329" spans="1:7">
      <c r="A329"/>
      <c r="B329"/>
      <c r="C329"/>
      <c r="D329"/>
      <c r="F329"/>
      <c r="G329"/>
    </row>
    <row r="330" spans="1:7">
      <c r="A330"/>
      <c r="B330"/>
      <c r="C330"/>
      <c r="D330"/>
      <c r="F330"/>
      <c r="G330"/>
    </row>
    <row r="331" spans="1:7">
      <c r="A331"/>
      <c r="B331"/>
      <c r="C331"/>
      <c r="D331"/>
      <c r="F331"/>
      <c r="G331"/>
    </row>
    <row r="332" spans="1:7">
      <c r="A332"/>
      <c r="B332"/>
      <c r="C332"/>
      <c r="D332"/>
      <c r="F332"/>
      <c r="G332"/>
    </row>
    <row r="333" spans="1:7">
      <c r="A333"/>
      <c r="B333"/>
      <c r="C333"/>
      <c r="D333"/>
      <c r="F333"/>
      <c r="G333"/>
    </row>
  </sheetData>
  <mergeCells count="335">
    <mergeCell ref="A250:S250"/>
    <mergeCell ref="Q184:S184"/>
    <mergeCell ref="Q189:S189"/>
    <mergeCell ref="Q199:S199"/>
    <mergeCell ref="Q209:S209"/>
    <mergeCell ref="Q219:S219"/>
    <mergeCell ref="Q229:S229"/>
    <mergeCell ref="S185:S187"/>
    <mergeCell ref="S190:S197"/>
    <mergeCell ref="S200:S207"/>
    <mergeCell ref="S210:S217"/>
    <mergeCell ref="S220:S227"/>
    <mergeCell ref="N184:P184"/>
    <mergeCell ref="N189:P189"/>
    <mergeCell ref="N199:P199"/>
    <mergeCell ref="N209:P209"/>
    <mergeCell ref="N219:P219"/>
    <mergeCell ref="N229:P229"/>
    <mergeCell ref="A220:A228"/>
    <mergeCell ref="B220:B228"/>
    <mergeCell ref="C220:C228"/>
    <mergeCell ref="G220:G227"/>
    <mergeCell ref="J220:J227"/>
    <mergeCell ref="A229:C229"/>
    <mergeCell ref="Q102:S102"/>
    <mergeCell ref="Q110:S110"/>
    <mergeCell ref="Q118:S118"/>
    <mergeCell ref="Q126:S126"/>
    <mergeCell ref="S127:S138"/>
    <mergeCell ref="Q140:S140"/>
    <mergeCell ref="Q151:S151"/>
    <mergeCell ref="Q162:S162"/>
    <mergeCell ref="Q173:S173"/>
    <mergeCell ref="S48:S53"/>
    <mergeCell ref="Q55:S55"/>
    <mergeCell ref="Q63:S63"/>
    <mergeCell ref="Q71:S71"/>
    <mergeCell ref="Q79:S79"/>
    <mergeCell ref="S80:S84"/>
    <mergeCell ref="Q86:S86"/>
    <mergeCell ref="S87:S92"/>
    <mergeCell ref="Q94:S94"/>
    <mergeCell ref="Q2:S2"/>
    <mergeCell ref="Q10:S10"/>
    <mergeCell ref="S11:S20"/>
    <mergeCell ref="Q22:S22"/>
    <mergeCell ref="S23:S30"/>
    <mergeCell ref="Q32:S32"/>
    <mergeCell ref="S33:S38"/>
    <mergeCell ref="Q40:S40"/>
    <mergeCell ref="Q47:S47"/>
    <mergeCell ref="N102:P102"/>
    <mergeCell ref="N110:P110"/>
    <mergeCell ref="N118:P118"/>
    <mergeCell ref="N126:P126"/>
    <mergeCell ref="P127:P138"/>
    <mergeCell ref="N140:P140"/>
    <mergeCell ref="N151:P151"/>
    <mergeCell ref="N162:P162"/>
    <mergeCell ref="N173:P173"/>
    <mergeCell ref="P48:P53"/>
    <mergeCell ref="N55:P55"/>
    <mergeCell ref="N63:P63"/>
    <mergeCell ref="N71:P71"/>
    <mergeCell ref="N79:P79"/>
    <mergeCell ref="P80:P84"/>
    <mergeCell ref="N86:P86"/>
    <mergeCell ref="P87:P92"/>
    <mergeCell ref="N94:P94"/>
    <mergeCell ref="N2:P2"/>
    <mergeCell ref="N10:P10"/>
    <mergeCell ref="P11:P20"/>
    <mergeCell ref="N22:P22"/>
    <mergeCell ref="P23:P30"/>
    <mergeCell ref="N32:P32"/>
    <mergeCell ref="P33:P38"/>
    <mergeCell ref="N40:P40"/>
    <mergeCell ref="N47:P47"/>
    <mergeCell ref="E229:G229"/>
    <mergeCell ref="H229:J229"/>
    <mergeCell ref="K229:M229"/>
    <mergeCell ref="A210:A218"/>
    <mergeCell ref="B210:B218"/>
    <mergeCell ref="C210:C218"/>
    <mergeCell ref="G210:G217"/>
    <mergeCell ref="J210:J217"/>
    <mergeCell ref="A219:C219"/>
    <mergeCell ref="E219:G219"/>
    <mergeCell ref="H219:J219"/>
    <mergeCell ref="K219:M219"/>
    <mergeCell ref="A200:A208"/>
    <mergeCell ref="B200:B208"/>
    <mergeCell ref="C200:C208"/>
    <mergeCell ref="G200:G207"/>
    <mergeCell ref="J200:J207"/>
    <mergeCell ref="A209:C209"/>
    <mergeCell ref="E209:G209"/>
    <mergeCell ref="H209:J209"/>
    <mergeCell ref="K209:M209"/>
    <mergeCell ref="A190:A198"/>
    <mergeCell ref="B190:B198"/>
    <mergeCell ref="C190:C198"/>
    <mergeCell ref="G190:G197"/>
    <mergeCell ref="J190:J197"/>
    <mergeCell ref="A199:C199"/>
    <mergeCell ref="E199:G199"/>
    <mergeCell ref="H199:J199"/>
    <mergeCell ref="K199:M199"/>
    <mergeCell ref="A185:A188"/>
    <mergeCell ref="B185:B188"/>
    <mergeCell ref="C185:C188"/>
    <mergeCell ref="G185:G187"/>
    <mergeCell ref="J185:J187"/>
    <mergeCell ref="A189:C189"/>
    <mergeCell ref="E189:G189"/>
    <mergeCell ref="H189:J189"/>
    <mergeCell ref="K189:M189"/>
    <mergeCell ref="H184:J184"/>
    <mergeCell ref="K184:M184"/>
    <mergeCell ref="A174:A183"/>
    <mergeCell ref="B174:B183"/>
    <mergeCell ref="C174:C183"/>
    <mergeCell ref="G174:G182"/>
    <mergeCell ref="A184:C184"/>
    <mergeCell ref="E184:G184"/>
    <mergeCell ref="J174:J182"/>
    <mergeCell ref="H151:J151"/>
    <mergeCell ref="J152:J160"/>
    <mergeCell ref="A173:C173"/>
    <mergeCell ref="E173:G173"/>
    <mergeCell ref="H173:J173"/>
    <mergeCell ref="K173:M173"/>
    <mergeCell ref="H162:J162"/>
    <mergeCell ref="K162:M162"/>
    <mergeCell ref="A163:A172"/>
    <mergeCell ref="B163:B172"/>
    <mergeCell ref="C163:C172"/>
    <mergeCell ref="G163:G171"/>
    <mergeCell ref="J163:J171"/>
    <mergeCell ref="E140:G140"/>
    <mergeCell ref="A152:A161"/>
    <mergeCell ref="B152:B161"/>
    <mergeCell ref="C152:C161"/>
    <mergeCell ref="G152:G160"/>
    <mergeCell ref="A162:C162"/>
    <mergeCell ref="E162:G162"/>
    <mergeCell ref="A151:C151"/>
    <mergeCell ref="E151:G151"/>
    <mergeCell ref="A126:C126"/>
    <mergeCell ref="E126:G126"/>
    <mergeCell ref="H126:J126"/>
    <mergeCell ref="K151:M151"/>
    <mergeCell ref="K126:M126"/>
    <mergeCell ref="H118:J118"/>
    <mergeCell ref="K118:M118"/>
    <mergeCell ref="A119:A125"/>
    <mergeCell ref="B119:B125"/>
    <mergeCell ref="C119:C125"/>
    <mergeCell ref="G119:G124"/>
    <mergeCell ref="G127:G138"/>
    <mergeCell ref="J127:J138"/>
    <mergeCell ref="H140:J140"/>
    <mergeCell ref="K140:M140"/>
    <mergeCell ref="A141:A150"/>
    <mergeCell ref="B141:B150"/>
    <mergeCell ref="C141:C150"/>
    <mergeCell ref="G141:G149"/>
    <mergeCell ref="J141:J149"/>
    <mergeCell ref="A127:A139"/>
    <mergeCell ref="B127:B139"/>
    <mergeCell ref="C127:C139"/>
    <mergeCell ref="A140:C140"/>
    <mergeCell ref="A111:A117"/>
    <mergeCell ref="B111:B117"/>
    <mergeCell ref="C111:C117"/>
    <mergeCell ref="G111:G116"/>
    <mergeCell ref="A118:C118"/>
    <mergeCell ref="E118:G118"/>
    <mergeCell ref="A110:C110"/>
    <mergeCell ref="E110:G110"/>
    <mergeCell ref="H110:J110"/>
    <mergeCell ref="K110:M110"/>
    <mergeCell ref="H102:J102"/>
    <mergeCell ref="K102:M102"/>
    <mergeCell ref="A103:A109"/>
    <mergeCell ref="B103:B109"/>
    <mergeCell ref="C103:C109"/>
    <mergeCell ref="G103:G108"/>
    <mergeCell ref="A95:A101"/>
    <mergeCell ref="B95:B101"/>
    <mergeCell ref="C95:C101"/>
    <mergeCell ref="G95:G100"/>
    <mergeCell ref="A102:C102"/>
    <mergeCell ref="E102:G102"/>
    <mergeCell ref="A94:C94"/>
    <mergeCell ref="E94:G94"/>
    <mergeCell ref="H94:J94"/>
    <mergeCell ref="J95:J100"/>
    <mergeCell ref="K94:M94"/>
    <mergeCell ref="H86:J86"/>
    <mergeCell ref="K86:M86"/>
    <mergeCell ref="A87:A93"/>
    <mergeCell ref="B87:B93"/>
    <mergeCell ref="C87:C93"/>
    <mergeCell ref="G87:G92"/>
    <mergeCell ref="A80:A85"/>
    <mergeCell ref="B80:B85"/>
    <mergeCell ref="C80:C85"/>
    <mergeCell ref="G80:G84"/>
    <mergeCell ref="A86:C86"/>
    <mergeCell ref="E86:G86"/>
    <mergeCell ref="A79:C79"/>
    <mergeCell ref="E79:G79"/>
    <mergeCell ref="H79:J79"/>
    <mergeCell ref="K79:M79"/>
    <mergeCell ref="H71:J71"/>
    <mergeCell ref="K71:M71"/>
    <mergeCell ref="A72:A78"/>
    <mergeCell ref="B72:B78"/>
    <mergeCell ref="C72:C78"/>
    <mergeCell ref="G72:G77"/>
    <mergeCell ref="A64:A70"/>
    <mergeCell ref="B64:B70"/>
    <mergeCell ref="C64:C70"/>
    <mergeCell ref="G64:G69"/>
    <mergeCell ref="A71:C71"/>
    <mergeCell ref="E71:G71"/>
    <mergeCell ref="A63:C63"/>
    <mergeCell ref="E63:G63"/>
    <mergeCell ref="H63:J63"/>
    <mergeCell ref="K63:M63"/>
    <mergeCell ref="H55:J55"/>
    <mergeCell ref="K55:M55"/>
    <mergeCell ref="G48:G53"/>
    <mergeCell ref="A56:A62"/>
    <mergeCell ref="B56:B62"/>
    <mergeCell ref="C56:C62"/>
    <mergeCell ref="G56:G61"/>
    <mergeCell ref="A48:A54"/>
    <mergeCell ref="B48:B54"/>
    <mergeCell ref="C48:C54"/>
    <mergeCell ref="A55:C55"/>
    <mergeCell ref="E55:G55"/>
    <mergeCell ref="K47:M47"/>
    <mergeCell ref="G4:G8"/>
    <mergeCell ref="G11:G20"/>
    <mergeCell ref="G23:G30"/>
    <mergeCell ref="G33:G38"/>
    <mergeCell ref="A41:A46"/>
    <mergeCell ref="B41:B46"/>
    <mergeCell ref="C41:C46"/>
    <mergeCell ref="G41:G45"/>
    <mergeCell ref="E10:G10"/>
    <mergeCell ref="H10:J10"/>
    <mergeCell ref="K10:M10"/>
    <mergeCell ref="E32:G32"/>
    <mergeCell ref="H32:J32"/>
    <mergeCell ref="K32:M32"/>
    <mergeCell ref="A22:C22"/>
    <mergeCell ref="E22:G22"/>
    <mergeCell ref="H22:J22"/>
    <mergeCell ref="K22:M22"/>
    <mergeCell ref="A40:C40"/>
    <mergeCell ref="E40:G40"/>
    <mergeCell ref="H40:J40"/>
    <mergeCell ref="A10:C10"/>
    <mergeCell ref="E47:G47"/>
    <mergeCell ref="A1:M1"/>
    <mergeCell ref="E2:G2"/>
    <mergeCell ref="H2:J2"/>
    <mergeCell ref="K2:M2"/>
    <mergeCell ref="A2:A3"/>
    <mergeCell ref="C2:C3"/>
    <mergeCell ref="B2:B3"/>
    <mergeCell ref="B4:B9"/>
    <mergeCell ref="C4:C9"/>
    <mergeCell ref="A4:A9"/>
    <mergeCell ref="J4:J7"/>
    <mergeCell ref="D2:D3"/>
    <mergeCell ref="B23:B31"/>
    <mergeCell ref="B33:B39"/>
    <mergeCell ref="C11:C21"/>
    <mergeCell ref="C23:C31"/>
    <mergeCell ref="C33:C39"/>
    <mergeCell ref="A11:A21"/>
    <mergeCell ref="A23:A31"/>
    <mergeCell ref="A33:A39"/>
    <mergeCell ref="J11:J20"/>
    <mergeCell ref="J33:J38"/>
    <mergeCell ref="J23:J30"/>
    <mergeCell ref="A32:C32"/>
    <mergeCell ref="N239:P239"/>
    <mergeCell ref="Q239:S239"/>
    <mergeCell ref="H47:J47"/>
    <mergeCell ref="T2:V2"/>
    <mergeCell ref="A47:C47"/>
    <mergeCell ref="M127:M138"/>
    <mergeCell ref="M23:M30"/>
    <mergeCell ref="M33:M38"/>
    <mergeCell ref="M48:M53"/>
    <mergeCell ref="M80:M84"/>
    <mergeCell ref="M87:M92"/>
    <mergeCell ref="M11:M20"/>
    <mergeCell ref="J41:J45"/>
    <mergeCell ref="J48:J53"/>
    <mergeCell ref="J56:J61"/>
    <mergeCell ref="J64:J69"/>
    <mergeCell ref="J72:J77"/>
    <mergeCell ref="J80:J84"/>
    <mergeCell ref="J87:J92"/>
    <mergeCell ref="J103:J108"/>
    <mergeCell ref="J119:J124"/>
    <mergeCell ref="J111:J116"/>
    <mergeCell ref="K40:M40"/>
    <mergeCell ref="B11:B21"/>
    <mergeCell ref="A230:A238"/>
    <mergeCell ref="B230:B238"/>
    <mergeCell ref="C230:C238"/>
    <mergeCell ref="G230:G237"/>
    <mergeCell ref="J230:J237"/>
    <mergeCell ref="A239:C239"/>
    <mergeCell ref="E239:G239"/>
    <mergeCell ref="H239:J239"/>
    <mergeCell ref="K239:M239"/>
    <mergeCell ref="N249:P249"/>
    <mergeCell ref="Q249:S249"/>
    <mergeCell ref="A240:A248"/>
    <mergeCell ref="B240:B248"/>
    <mergeCell ref="C240:C248"/>
    <mergeCell ref="G240:G247"/>
    <mergeCell ref="J240:J247"/>
    <mergeCell ref="A249:C249"/>
    <mergeCell ref="E249:G249"/>
    <mergeCell ref="H249:J249"/>
    <mergeCell ref="K249:M249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李伟勇</dc:creator>
  <cp:lastModifiedBy>吴英格</cp:lastModifiedBy>
  <dcterms:created xsi:type="dcterms:W3CDTF">2006-09-13T11:21:00Z</dcterms:created>
  <dcterms:modified xsi:type="dcterms:W3CDTF">2021-09-26T02:44:32Z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