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机加件\评标\"/>
    </mc:Choice>
  </mc:AlternateContent>
  <xr:revisionPtr revIDLastSave="0" documentId="13_ncr:1_{2E91F0DF-42DA-4557-8B2D-BA4ACC30501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机加工件汇总" sheetId="5" state="hidden" r:id="rId1"/>
    <sheet name="外购件开发申请单-价格对比" sheetId="2" r:id="rId2"/>
    <sheet name="目标价-兴岳" sheetId="3" state="hidden" r:id="rId3"/>
    <sheet name="目标价-政锦" sheetId="4" state="hidden" r:id="rId4"/>
    <sheet name="外购件开发申请单-价格对比 (2)" sheetId="6" state="hidden" r:id="rId5"/>
    <sheet name="Sheet1" sheetId="1" r:id="rId6"/>
  </sheets>
  <externalReferences>
    <externalReference r:id="rId7"/>
    <externalReference r:id="rId8"/>
  </externalReferences>
  <definedNames>
    <definedName name="_xlnm._FilterDatabase" localSheetId="0" hidden="1">机加工件汇总!$A$2:$AC$2</definedName>
    <definedName name="_xlnm._FilterDatabase" localSheetId="2" hidden="1">'目标价-兴岳'!$A$2:$V$2</definedName>
    <definedName name="_xlnm._FilterDatabase" localSheetId="3" hidden="1">'目标价-政锦'!$A$2:$V$2</definedName>
    <definedName name="_xlnm._FilterDatabase" localSheetId="1" hidden="1">'外购件开发申请单-价格对比'!$A$2:$AB$2</definedName>
    <definedName name="_xlnm._FilterDatabase" localSheetId="4" hidden="1">'外购件开发申请单-价格对比 (2)'!$A$2:$AB$2</definedName>
    <definedName name="_xlnm.Print_Area" localSheetId="0">机加工件汇总!$A$1:$V$17</definedName>
    <definedName name="_xlnm.Print_Area" localSheetId="2">'目标价-兴岳'!$A$1:$O$18</definedName>
    <definedName name="_xlnm.Print_Area" localSheetId="3">'目标价-政锦'!$A$1:$O$25</definedName>
    <definedName name="_xlnm.Print_Area" localSheetId="1">'外购件开发申请单-价格对比'!$A$1:$U$17</definedName>
    <definedName name="_xlnm.Print_Area" localSheetId="4">'外购件开发申请单-价格对比 (2)'!$A$1:$U$27</definedName>
    <definedName name="_xlnm.Print_Titles" localSheetId="0">机加工件汇总!$2:$2</definedName>
    <definedName name="_xlnm.Print_Titles" localSheetId="2">'目标价-兴岳'!$2:$2</definedName>
    <definedName name="_xlnm.Print_Titles" localSheetId="3">'目标价-政锦'!$2:$2</definedName>
    <definedName name="_xlnm.Print_Titles" localSheetId="1">'外购件开发申请单-价格对比'!$2:$2</definedName>
    <definedName name="_xlnm.Print_Titles" localSheetId="4">'外购件开发申请单-价格对比 (2)'!$2:$2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3" i="3"/>
  <c r="T21" i="6"/>
  <c r="T20" i="6"/>
  <c r="N20" i="6"/>
  <c r="M20" i="6"/>
  <c r="L20" i="6"/>
  <c r="T19" i="6"/>
  <c r="R19" i="6"/>
  <c r="Q19" i="6"/>
  <c r="T18" i="6"/>
  <c r="R18" i="6"/>
  <c r="Q18" i="6"/>
  <c r="L18" i="6"/>
  <c r="T17" i="6"/>
  <c r="R17" i="6"/>
  <c r="Q17" i="6"/>
  <c r="N17" i="6"/>
  <c r="T16" i="6"/>
  <c r="R16" i="6"/>
  <c r="Q16" i="6"/>
  <c r="T15" i="6"/>
  <c r="T14" i="6"/>
  <c r="T13" i="6"/>
  <c r="R13" i="6"/>
  <c r="Q13" i="6"/>
  <c r="T12" i="6"/>
  <c r="T11" i="6"/>
  <c r="T10" i="6"/>
  <c r="R10" i="6"/>
  <c r="Q10" i="6"/>
  <c r="T9" i="6"/>
  <c r="R9" i="6"/>
  <c r="Q9" i="6"/>
  <c r="N9" i="6"/>
  <c r="T8" i="6"/>
  <c r="R8" i="6"/>
  <c r="Q8" i="6"/>
  <c r="N8" i="6"/>
  <c r="T7" i="6"/>
  <c r="R7" i="6"/>
  <c r="Q7" i="6"/>
  <c r="N7" i="6"/>
  <c r="T6" i="6"/>
  <c r="R6" i="6"/>
  <c r="Q6" i="6"/>
  <c r="N6" i="6"/>
  <c r="T5" i="6"/>
  <c r="R5" i="6"/>
  <c r="Q5" i="6"/>
  <c r="N5" i="6"/>
  <c r="T4" i="6"/>
  <c r="R4" i="6"/>
  <c r="Q4" i="6"/>
  <c r="N4" i="6"/>
  <c r="T3" i="6"/>
  <c r="R3" i="6"/>
  <c r="Q3" i="6"/>
  <c r="N3" i="6"/>
  <c r="U17" i="5"/>
  <c r="S17" i="5"/>
  <c r="R17" i="5"/>
  <c r="O17" i="5"/>
  <c r="U16" i="5"/>
  <c r="S16" i="5"/>
  <c r="R16" i="5"/>
  <c r="U15" i="5"/>
  <c r="U14" i="5"/>
  <c r="U13" i="5"/>
  <c r="S13" i="5"/>
  <c r="R13" i="5"/>
  <c r="U12" i="5"/>
  <c r="U11" i="5"/>
  <c r="U10" i="5"/>
  <c r="S10" i="5"/>
  <c r="R10" i="5"/>
  <c r="U9" i="5"/>
  <c r="S9" i="5"/>
  <c r="R9" i="5"/>
  <c r="O9" i="5"/>
  <c r="U8" i="5"/>
  <c r="S8" i="5"/>
  <c r="R8" i="5"/>
  <c r="O8" i="5"/>
  <c r="U7" i="5"/>
  <c r="S7" i="5"/>
  <c r="R7" i="5"/>
  <c r="O7" i="5"/>
  <c r="U6" i="5"/>
  <c r="S6" i="5"/>
  <c r="R6" i="5"/>
  <c r="O6" i="5"/>
  <c r="U5" i="5"/>
  <c r="S5" i="5"/>
  <c r="R5" i="5"/>
  <c r="O5" i="5"/>
  <c r="U4" i="5"/>
  <c r="S4" i="5"/>
  <c r="R4" i="5"/>
  <c r="O4" i="5"/>
  <c r="U3" i="5"/>
  <c r="S3" i="5"/>
  <c r="R3" i="5"/>
  <c r="O3" i="5"/>
  <c r="R4" i="2"/>
  <c r="R5" i="2"/>
  <c r="R6" i="2"/>
  <c r="R7" i="2"/>
  <c r="R8" i="2"/>
  <c r="R9" i="2"/>
  <c r="R10" i="2"/>
  <c r="R13" i="2"/>
  <c r="R16" i="2"/>
  <c r="R17" i="2"/>
  <c r="R3" i="2"/>
  <c r="L3" i="4"/>
  <c r="L4" i="4"/>
  <c r="L5" i="4"/>
  <c r="L6" i="4"/>
  <c r="L7" i="4"/>
  <c r="L8" i="4"/>
  <c r="L9" i="4"/>
  <c r="L10" i="4"/>
  <c r="L13" i="4"/>
  <c r="L16" i="4"/>
  <c r="L17" i="4"/>
  <c r="L18" i="4"/>
  <c r="L19" i="4"/>
  <c r="L22" i="4"/>
  <c r="K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K13" i="3"/>
  <c r="N12" i="3"/>
  <c r="N11" i="3"/>
  <c r="N10" i="3"/>
  <c r="N9" i="3"/>
  <c r="N8" i="3"/>
  <c r="N7" i="3"/>
  <c r="N6" i="3"/>
  <c r="N5" i="3"/>
  <c r="N4" i="3"/>
  <c r="N3" i="3"/>
  <c r="Q4" i="2"/>
  <c r="Q5" i="2"/>
  <c r="Q6" i="2"/>
  <c r="Q7" i="2"/>
  <c r="Q8" i="2"/>
  <c r="Q9" i="2"/>
  <c r="Q10" i="2"/>
  <c r="Q13" i="2"/>
  <c r="Q16" i="2"/>
  <c r="Q17" i="2"/>
  <c r="Q3" i="2"/>
  <c r="N3" i="2"/>
  <c r="N5" i="2"/>
  <c r="N4" i="2"/>
  <c r="N6" i="2"/>
  <c r="N9" i="2"/>
  <c r="N17" i="2"/>
  <c r="N7" i="2"/>
  <c r="N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L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47894432-C409-473B-B746-B1F03345A1E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903DE2E8-ED8C-4E8D-9F64-DFB4604A10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031AEB7-7C77-45B6-9DE6-DE531E470F9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3B97EA61-0D55-4EDD-B73C-FAF2F541443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C9FAFB25-54D2-4127-A8F8-0EF87CA412B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4DAC41DE-3C6C-4BD7-BB51-B585368971C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D08F801-9173-43E6-AC27-1B8000D9B3F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193621EB-7192-4CE0-B434-57051E4761E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sharedStrings.xml><?xml version="1.0" encoding="utf-8"?>
<sst xmlns="http://schemas.openxmlformats.org/spreadsheetml/2006/main" count="810" uniqueCount="110">
  <si>
    <t>序号</t>
  </si>
  <si>
    <t>QAD</t>
  </si>
  <si>
    <t>零件号</t>
  </si>
  <si>
    <t>中文名称</t>
  </si>
  <si>
    <t>单位</t>
  </si>
  <si>
    <t>图示</t>
  </si>
  <si>
    <t>零件类别</t>
  </si>
  <si>
    <t>材料</t>
  </si>
  <si>
    <t>表面处理</t>
  </si>
  <si>
    <t>单台使用量</t>
  </si>
  <si>
    <t>年使用量</t>
  </si>
  <si>
    <t>备注</t>
  </si>
  <si>
    <t>SLT0010531</t>
  </si>
  <si>
    <t>绞架连杆2</t>
  </si>
  <si>
    <t>EA</t>
  </si>
  <si>
    <t>机加件</t>
  </si>
  <si>
    <t>20#</t>
  </si>
  <si>
    <t>平台化-轻卡减震座椅</t>
    <phoneticPr fontId="2" type="noConversion"/>
  </si>
  <si>
    <r>
      <t>9.8</t>
    </r>
    <r>
      <rPr>
        <sz val="10"/>
        <color theme="1"/>
        <rFont val="宋体"/>
        <family val="2"/>
        <charset val="134"/>
      </rPr>
      <t>保留</t>
    </r>
    <phoneticPr fontId="2" type="noConversion"/>
  </si>
  <si>
    <t>SLT0010269</t>
    <phoneticPr fontId="2" type="noConversion"/>
  </si>
  <si>
    <t>SLT0010529</t>
  </si>
  <si>
    <t>绞架连杆3</t>
  </si>
  <si>
    <t>SLT0010522</t>
    <phoneticPr fontId="2" type="noConversion"/>
  </si>
  <si>
    <t>SLT0010530</t>
  </si>
  <si>
    <t>绞架连杆1</t>
  </si>
  <si>
    <t>SLT0010523</t>
  </si>
  <si>
    <t>SLT0010528</t>
  </si>
  <si>
    <t>SWRCH35K</t>
  </si>
  <si>
    <t>SLT0010525</t>
  </si>
  <si>
    <t>内外绞架连接螺栓</t>
  </si>
  <si>
    <t>SLT0010521</t>
  </si>
  <si>
    <t>阻尼连接轴</t>
  </si>
  <si>
    <t>SLT0010532</t>
  </si>
  <si>
    <t>直线阀固定轴</t>
  </si>
  <si>
    <t>SLT0010573</t>
  </si>
  <si>
    <t>下底板固定块组件</t>
  </si>
  <si>
    <t>装配分总成</t>
  </si>
  <si>
    <t>ASSY</t>
  </si>
  <si>
    <t>8-1</t>
    <phoneticPr fontId="2" type="noConversion"/>
  </si>
  <si>
    <t>SLT0010573的单件</t>
    <phoneticPr fontId="2" type="noConversion"/>
  </si>
  <si>
    <t>下底板固定块</t>
    <phoneticPr fontId="2" type="noConversion"/>
  </si>
  <si>
    <t>机加工件</t>
  </si>
  <si>
    <r>
      <t>9.8</t>
    </r>
    <r>
      <rPr>
        <sz val="10"/>
        <color theme="1"/>
        <rFont val="宋体"/>
        <family val="2"/>
        <charset val="134"/>
      </rPr>
      <t>新增</t>
    </r>
    <phoneticPr fontId="2" type="noConversion"/>
  </si>
  <si>
    <t>8-2</t>
    <phoneticPr fontId="2" type="noConversion"/>
  </si>
  <si>
    <t>SLT0010536</t>
  </si>
  <si>
    <t>钢轴套2</t>
    <phoneticPr fontId="2" type="noConversion"/>
  </si>
  <si>
    <t>标准件</t>
  </si>
  <si>
    <r>
      <t>9.9新增</t>
    </r>
    <r>
      <rPr>
        <sz val="10"/>
        <color theme="1"/>
        <rFont val="宋体"/>
        <family val="2"/>
        <charset val="134"/>
      </rPr>
      <t/>
    </r>
  </si>
  <si>
    <t>SLT0010574</t>
    <phoneticPr fontId="2" type="noConversion"/>
  </si>
  <si>
    <t>SLT0010574</t>
  </si>
  <si>
    <t>上盖板固定块组件</t>
  </si>
  <si>
    <t>9-1</t>
    <phoneticPr fontId="2" type="noConversion"/>
  </si>
  <si>
    <t>SLT0010574的单件</t>
    <phoneticPr fontId="2" type="noConversion"/>
  </si>
  <si>
    <t>上盖板固定块</t>
    <phoneticPr fontId="2" type="noConversion"/>
  </si>
  <si>
    <r>
      <t>9.8</t>
    </r>
    <r>
      <rPr>
        <sz val="10"/>
        <color theme="1"/>
        <rFont val="微软雅黑"/>
        <family val="2"/>
        <charset val="134"/>
      </rPr>
      <t>新增</t>
    </r>
    <phoneticPr fontId="2" type="noConversion"/>
  </si>
  <si>
    <t>9-2</t>
    <phoneticPr fontId="2" type="noConversion"/>
  </si>
  <si>
    <t>SLT0010680</t>
  </si>
  <si>
    <t>SLT0010680</t>
    <phoneticPr fontId="2" type="noConversion"/>
  </si>
  <si>
    <t>减震器右侧支撑轴套</t>
  </si>
  <si>
    <t>冷镦件</t>
  </si>
  <si>
    <t>电泳</t>
  </si>
  <si>
    <r>
      <t>9.8</t>
    </r>
    <r>
      <rPr>
        <sz val="10"/>
        <color theme="1"/>
        <rFont val="宋体"/>
        <family val="2"/>
        <charset val="134"/>
      </rPr>
      <t>保留?取消？</t>
    </r>
    <phoneticPr fontId="2" type="noConversion"/>
  </si>
  <si>
    <t>SLT0010527</t>
  </si>
  <si>
    <t>后轴连接轴</t>
  </si>
  <si>
    <t>SLT0010556的单件</t>
    <phoneticPr fontId="2" type="noConversion"/>
  </si>
  <si>
    <t>内绞架螺母轴套</t>
    <phoneticPr fontId="2" type="noConversion"/>
  </si>
  <si>
    <t>非标件</t>
  </si>
  <si>
    <t>SWRCH35K</t>
    <phoneticPr fontId="2" type="noConversion"/>
  </si>
  <si>
    <t>9.8新增</t>
    <phoneticPr fontId="2" type="noConversion"/>
  </si>
  <si>
    <t>SLT0010557的单件</t>
    <phoneticPr fontId="2" type="noConversion"/>
  </si>
  <si>
    <t>SLT0010684</t>
    <phoneticPr fontId="2" type="noConversion"/>
  </si>
  <si>
    <t>外绞架轴套组件</t>
    <phoneticPr fontId="2" type="noConversion"/>
  </si>
  <si>
    <t>装配总成件</t>
  </si>
  <si>
    <t>ASSY</t>
    <phoneticPr fontId="2" type="noConversion"/>
  </si>
  <si>
    <t>13-1</t>
    <phoneticPr fontId="2" type="noConversion"/>
  </si>
  <si>
    <t>SLT0010684的单件</t>
    <phoneticPr fontId="2" type="noConversion"/>
  </si>
  <si>
    <t>外绞架轴套</t>
    <phoneticPr fontId="2" type="noConversion"/>
  </si>
  <si>
    <t>13-2</t>
    <phoneticPr fontId="2" type="noConversion"/>
  </si>
  <si>
    <t>SLT0010535</t>
    <phoneticPr fontId="2" type="noConversion"/>
  </si>
  <si>
    <t>钢轴套1</t>
    <phoneticPr fontId="2" type="noConversion"/>
  </si>
  <si>
    <t>未税价</t>
    <phoneticPr fontId="2" type="noConversion"/>
  </si>
  <si>
    <t>兴岳</t>
    <phoneticPr fontId="2" type="noConversion"/>
  </si>
  <si>
    <t>图纸</t>
    <phoneticPr fontId="2" type="noConversion"/>
  </si>
  <si>
    <t>√</t>
    <phoneticPr fontId="2" type="noConversion"/>
  </si>
  <si>
    <t>智凯</t>
    <phoneticPr fontId="2" type="noConversion"/>
  </si>
  <si>
    <t>创合</t>
    <phoneticPr fontId="2" type="noConversion"/>
  </si>
  <si>
    <t>政锦</t>
    <phoneticPr fontId="2" type="noConversion"/>
  </si>
  <si>
    <t>不能做</t>
    <phoneticPr fontId="2" type="noConversion"/>
  </si>
  <si>
    <t>0.55
未税模具费6000，分摊10万件，产品单价不含模摊</t>
    <phoneticPr fontId="2" type="noConversion"/>
  </si>
  <si>
    <t>SLT0010528</t>
    <phoneticPr fontId="2" type="noConversion"/>
  </si>
  <si>
    <t>直线阀连接轴</t>
    <phoneticPr fontId="2" type="noConversion"/>
  </si>
  <si>
    <t>目标价（未税）</t>
    <phoneticPr fontId="2" type="noConversion"/>
  </si>
  <si>
    <t>SLT0010527</t>
    <phoneticPr fontId="2" type="noConversion"/>
  </si>
  <si>
    <t>SLT0010524</t>
    <phoneticPr fontId="2" type="noConversion"/>
  </si>
  <si>
    <t>最低目标价（未税）</t>
    <phoneticPr fontId="2" type="noConversion"/>
  </si>
  <si>
    <t>兴岳-商定价格</t>
    <phoneticPr fontId="2" type="noConversion"/>
  </si>
  <si>
    <t>兴岳-最初报价</t>
    <phoneticPr fontId="2" type="noConversion"/>
  </si>
  <si>
    <t>随SLT0010557外绞架支撑板组件一同由钣金件厂供货，不再单独购买</t>
    <phoneticPr fontId="2" type="noConversion"/>
  </si>
  <si>
    <t>政锦-商定价格</t>
    <phoneticPr fontId="2" type="noConversion"/>
  </si>
  <si>
    <t>政锦-初次价格</t>
    <phoneticPr fontId="2" type="noConversion"/>
  </si>
  <si>
    <t>SLT0010556的组件，一同由钣金件厂供货，不再单独购买</t>
    <phoneticPr fontId="2" type="noConversion"/>
  </si>
  <si>
    <t>绞架连杆3</t>
    <phoneticPr fontId="2" type="noConversion"/>
  </si>
  <si>
    <t>阻尼连接轴</t>
    <phoneticPr fontId="2" type="noConversion"/>
  </si>
  <si>
    <t>直线阀固定轴</t>
    <phoneticPr fontId="2" type="noConversion"/>
  </si>
  <si>
    <t>选定供应商</t>
    <phoneticPr fontId="2" type="noConversion"/>
  </si>
  <si>
    <t>创合-初次报价</t>
    <phoneticPr fontId="2" type="noConversion"/>
  </si>
  <si>
    <t>创合-商定价格</t>
    <phoneticPr fontId="2" type="noConversion"/>
  </si>
  <si>
    <t>下底板固定块组件</t>
    <phoneticPr fontId="2" type="noConversion"/>
  </si>
  <si>
    <t>SLT0010573</t>
    <phoneticPr fontId="2" type="noConversion"/>
  </si>
  <si>
    <t>上盖板固定块组件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</si>
</sst>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"/>
  </numFmts>
  <fonts count="1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1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5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10" fillId="3" borderId="1" xfId="5" applyFont="1" applyFill="1" applyBorder="1" applyAlignment="1">
      <alignment horizontal="center" vertical="center" wrapText="1"/>
    </xf>
    <xf numFmtId="0" fontId="6" fillId="4" borderId="0" xfId="3" applyFont="1" applyFill="1" applyBorder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center" vertical="center" wrapText="1"/>
      <protection locked="0"/>
    </xf>
    <xf numFmtId="0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7" fillId="2" borderId="1" xfId="3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 applyProtection="1">
      <alignment horizontal="center" vertical="center" wrapText="1"/>
      <protection locked="0"/>
    </xf>
    <xf numFmtId="177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1" applyNumberFormat="1" applyFont="1" applyAlignment="1" applyProtection="1">
      <alignment horizontal="center" vertical="center" wrapText="1"/>
      <protection locked="0"/>
    </xf>
    <xf numFmtId="176" fontId="6" fillId="0" borderId="0" xfId="1" applyNumberFormat="1" applyFont="1" applyAlignment="1" applyProtection="1">
      <alignment horizontal="center" vertical="center" wrapText="1"/>
      <protection locked="0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12" fillId="8" borderId="1" xfId="1" applyFont="1" applyFill="1" applyBorder="1" applyAlignment="1" applyProtection="1">
      <alignment horizontal="center" vertical="center" wrapText="1"/>
      <protection locked="0"/>
    </xf>
    <xf numFmtId="0" fontId="14" fillId="8" borderId="1" xfId="5" applyFont="1" applyFill="1" applyBorder="1" applyAlignment="1">
      <alignment horizontal="center" vertical="center" wrapText="1"/>
    </xf>
    <xf numFmtId="49" fontId="12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4" applyFont="1" applyFill="1" applyBorder="1" applyAlignment="1">
      <alignment horizontal="center" vertical="center" wrapText="1"/>
    </xf>
    <xf numFmtId="0" fontId="6" fillId="8" borderId="0" xfId="3" applyFont="1" applyFill="1" applyBorder="1" applyAlignment="1" applyProtection="1">
      <alignment horizontal="center" vertical="center" wrapText="1"/>
      <protection locked="0"/>
    </xf>
    <xf numFmtId="0" fontId="6" fillId="8" borderId="1" xfId="3" applyFont="1" applyFill="1" applyBorder="1" applyAlignment="1" applyProtection="1">
      <alignment horizontal="center" vertical="center" wrapText="1"/>
      <protection locked="0"/>
    </xf>
    <xf numFmtId="49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5" applyFont="1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center" vertical="center" wrapText="1"/>
    </xf>
    <xf numFmtId="0" fontId="13" fillId="8" borderId="1" xfId="6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>
      <alignment horizontal="center" vertical="center" wrapText="1"/>
    </xf>
    <xf numFmtId="49" fontId="6" fillId="8" borderId="1" xfId="2" applyNumberFormat="1" applyFont="1" applyFill="1" applyBorder="1" applyAlignment="1">
      <alignment horizontal="center" vertical="center" wrapText="1"/>
    </xf>
    <xf numFmtId="49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4" applyFont="1" applyFill="1" applyBorder="1" applyAlignment="1">
      <alignment horizontal="center" vertical="center" wrapText="1"/>
    </xf>
    <xf numFmtId="0" fontId="7" fillId="8" borderId="0" xfId="3" applyFont="1" applyFill="1" applyBorder="1" applyAlignment="1" applyProtection="1">
      <alignment horizontal="center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9" fillId="8" borderId="1" xfId="5" applyFont="1" applyFill="1" applyBorder="1" applyAlignment="1">
      <alignment horizontal="center" vertical="center" wrapText="1"/>
    </xf>
    <xf numFmtId="49" fontId="10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8" borderId="1" xfId="5" applyFont="1" applyFill="1" applyBorder="1" applyAlignment="1">
      <alignment horizontal="center" vertical="center" wrapText="1"/>
    </xf>
    <xf numFmtId="176" fontId="6" fillId="8" borderId="1" xfId="3" applyNumberFormat="1" applyFont="1" applyFill="1" applyBorder="1" applyAlignment="1" applyProtection="1">
      <alignment horizontal="left" vertical="center" wrapText="1"/>
      <protection locked="0"/>
    </xf>
    <xf numFmtId="0" fontId="17" fillId="8" borderId="1" xfId="3" applyFont="1" applyFill="1" applyBorder="1" applyAlignment="1" applyProtection="1">
      <alignment horizontal="center" vertical="center" wrapText="1"/>
      <protection locked="0"/>
    </xf>
  </cellXfs>
  <cellStyles count="7">
    <cellStyle name="BOM_Level_Below3" xfId="3" xr:uid="{6C34182D-8E8A-4E1E-84EB-40D01221B8A9}"/>
    <cellStyle name="常规" xfId="0" builtinId="0"/>
    <cellStyle name="常规 2" xfId="2" xr:uid="{2C32481E-6AB2-47C5-A9DF-D23669248B3E}"/>
    <cellStyle name="常规_正司机座椅 _26" xfId="4" xr:uid="{87CA01B2-D766-4D56-8CA5-9D62A220C5D5}"/>
    <cellStyle name="常规_正司机座椅 _28" xfId="5" xr:uid="{4B9EA1F4-ADE7-48B0-9D8E-8F403FAFE978}"/>
    <cellStyle name="常规_正司机座椅 _39" xfId="6" xr:uid="{5D1DCF4F-FB22-49E5-9702-5807449F5413}"/>
    <cellStyle name="样式 1 5 2" xfId="1" xr:uid="{5BABA12A-A27A-4E49-A739-505F6CF39651}"/>
  </cellStyles>
  <dxfs count="42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2C0811-634F-4A87-B84B-CD28936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7334B13-0BC4-4448-89A5-3643F83E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8457C5F-ABFA-4E49-A86A-8E82F11A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C92C54A-3AA5-438A-A22D-03639257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A169D3F-AC29-4D18-A9A1-27EF3FD4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8E0DCEE-B16F-432C-94A2-72704BEB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B655383-CE9A-4140-9E4D-7E136F8A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9D6CAE91-6043-41DB-BE92-3312CB0A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4A82B68-91A5-4331-B0D7-C57235DC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47249AD5-777F-4B39-8386-AE904806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AEF0C98-3280-4FE5-BC2C-4D477F62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90A2E668-3D40-4F02-A4F9-C20100F3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859CF464-2285-4CFC-B58C-0D009D7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63642749-A7DE-4554-9C48-EEADBD21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AC15622-88DF-492F-BB7A-AA51EA18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D28A86-6016-4C29-B19C-B6A02853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265" y="75628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EC7F89-6C19-429E-AAAC-852AFEB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6790" y="112776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739F24-0C20-4A7D-A427-CA20CB18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4890" y="146367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FB0C987-CB12-4719-A2EB-E5501821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2990" y="221678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C695160-68A3-4762-8E32-4BABF5A1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7585" y="183769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967E1CBD-C2EF-45B6-B3F4-02DCDDF1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264223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49E28AB-9959-43E3-8C11-453BB746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6320" y="297878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53B5E595-C7AF-4CE3-BAA0-35272D09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334708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B02BA62C-B295-476A-9CF3-1EC78548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450532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16450AC5-F405-4913-9EEB-78BA8914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3940" y="562356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2F163E2-DB26-44A7-B3F1-07311C2A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34890" y="603313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E91B2BA6-D1A9-40D2-A54E-57F0F8C8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368046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C8DD7CB6-E3D8-420E-B578-CE54E1B1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407580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A5FA235C-9E2D-4392-A690-9C8A01ED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530262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E8DBDF5D-318E-467E-9D62-849A58D3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845" y="490728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A0817F-B712-422D-9426-EA8B0AB2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0F7B295-DA60-4568-9F3E-7F7B8082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776ACD9-2C77-4F28-8DBA-93F5870E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C4969BB-B2A0-46EC-BCC2-DDE41CC0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32A750E-2ECE-44CE-8889-5EB18AE2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FB52D1BC-C4C5-4AC7-A0B0-5DC1B169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4C94741-0BA2-4C03-AACE-EBAF2139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38100</xdr:rowOff>
    </xdr:from>
    <xdr:to>
      <xdr:col>5</xdr:col>
      <xdr:colOff>434340</xdr:colOff>
      <xdr:row>9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A1031A8-4B0A-49FB-9451-54A31AF5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10</xdr:row>
      <xdr:rowOff>66675</xdr:rowOff>
    </xdr:from>
    <xdr:to>
      <xdr:col>5</xdr:col>
      <xdr:colOff>415925</xdr:colOff>
      <xdr:row>10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5DB02AE-045F-4CDA-AACA-E9FBFED63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102973</xdr:colOff>
      <xdr:row>11</xdr:row>
      <xdr:rowOff>60785</xdr:rowOff>
    </xdr:from>
    <xdr:to>
      <xdr:col>5</xdr:col>
      <xdr:colOff>448413</xdr:colOff>
      <xdr:row>11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6061433-C8C1-47D7-A647-389D8AF9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7C6FF61-6F67-4674-9605-1D7AA4B5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022668-AFB0-4B33-BDF2-FDF33A93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21B68E6-8823-412F-8B2C-AE591E00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1F0C79F-F40A-459A-8652-01F99E92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655DF15-4624-4B27-8345-E140EBFF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43BA31DE-4ED4-4C82-87A8-C598F094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0D000F2-6404-4034-AE97-C3CD5CE0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4A8A58D8-90B9-4CD8-9A6A-C2E33837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5031" y="3210811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84A0A78-8642-401D-BC98-DD13D5C8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DDC32BE3-B870-4B7D-8DE6-289FF3A8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527F4D1-27C5-4BC6-B745-C261B234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27156E3E-E56E-4687-9F00-B16F7A2C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9B760567-FD7F-4B82-ACFD-202839F7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C88805BA-ADE9-4157-8DEE-0CBADDA8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46D3E71-624F-4F68-8A3F-801DCEF1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19BFB7-A208-47D2-9EE4-04156CFB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67BB325-43EC-4D9D-9760-3F515B60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ABE7CBAA-E985-4CCF-8B82-3811BEAD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1B70B07-53BB-4925-B38B-9307E430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209797-41F0-479F-8D9C-3074F732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115D6B-58F2-4A92-A278-B2CBCD46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AE875B3-4624-4C6B-93E5-C79E4FD1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EA376DE-8D26-4E9F-8F75-0C70C18D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A308D3C-27FB-45C4-8D0A-FE6C5879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C50FB8C-35E1-4B35-8CDA-1721A239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C1169D9-56C4-4103-9145-8E390491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F806A3DC-2E7B-4E8C-B387-6C413027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65622FD0-4F80-43A2-9217-7D6DFF81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CF2A427-1488-4DC6-8C84-FF6C4B61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BA86CD4-0648-4859-B51A-E28E061F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A6FBC89F-7474-435D-B255-894AFC8E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09F63356-0C84-4B17-B7D9-4D47934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D7579A3A-0041-41D2-8C11-8A96A86B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DB393807-994E-41BA-B59C-3FFE1CD2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DA24EB6-6BE9-49F6-9A40-0E3CAF8C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D4795DB-C90B-4876-A4ED-42FC98AC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75967966-B343-4AFC-BD65-F8054DCA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BEFB15A-EF33-4F44-BFB5-37DB487C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1.2</v>
          </cell>
        </row>
        <row r="5">
          <cell r="D5" t="str">
            <v>SLT0010525</v>
          </cell>
          <cell r="E5">
            <v>3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2</v>
          </cell>
        </row>
        <row r="8">
          <cell r="D8" t="str">
            <v>SLT0010269</v>
          </cell>
          <cell r="E8">
            <v>2.5</v>
          </cell>
        </row>
        <row r="9">
          <cell r="D9" t="str">
            <v>SLT0010574</v>
          </cell>
          <cell r="E9">
            <v>15</v>
          </cell>
        </row>
        <row r="10">
          <cell r="D10" t="str">
            <v>SLT0010573</v>
          </cell>
          <cell r="E10">
            <v>14.5</v>
          </cell>
        </row>
        <row r="11">
          <cell r="D11" t="str">
            <v>SLT0010684</v>
          </cell>
          <cell r="E11">
            <v>6</v>
          </cell>
        </row>
        <row r="12">
          <cell r="D12" t="str">
            <v>SLT0010530</v>
          </cell>
          <cell r="E12">
            <v>5</v>
          </cell>
        </row>
        <row r="13">
          <cell r="D13" t="str">
            <v>SLT0010531</v>
          </cell>
          <cell r="E13">
            <v>4.8</v>
          </cell>
        </row>
        <row r="14">
          <cell r="D14" t="str">
            <v>SLT0010529</v>
          </cell>
          <cell r="E14">
            <v>4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0.8</v>
          </cell>
        </row>
        <row r="5">
          <cell r="D5" t="str">
            <v>SLT0010525</v>
          </cell>
          <cell r="E5">
            <v>1.5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1.2</v>
          </cell>
        </row>
        <row r="8">
          <cell r="D8" t="str">
            <v>SLT0010269</v>
          </cell>
          <cell r="E8">
            <v>1.8</v>
          </cell>
        </row>
        <row r="9">
          <cell r="D9" t="str">
            <v>SLT0010574</v>
          </cell>
          <cell r="E9">
            <v>12</v>
          </cell>
        </row>
        <row r="10">
          <cell r="D10" t="str">
            <v>SLT0010573</v>
          </cell>
          <cell r="E10">
            <v>11.5</v>
          </cell>
        </row>
        <row r="11">
          <cell r="D11" t="str">
            <v>SLT0010684</v>
          </cell>
          <cell r="E11">
            <v>4</v>
          </cell>
        </row>
        <row r="12">
          <cell r="D12" t="str">
            <v>SLT0010530</v>
          </cell>
          <cell r="E12">
            <v>4.5</v>
          </cell>
        </row>
        <row r="13">
          <cell r="D13" t="str">
            <v>SLT0010531</v>
          </cell>
          <cell r="E13">
            <v>4.3</v>
          </cell>
        </row>
        <row r="14">
          <cell r="D14" t="str">
            <v>SLT0010529</v>
          </cell>
          <cell r="E14">
            <v>3.5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85B4-80D4-4F8B-92C4-066AFD402ED6}">
  <sheetPr>
    <outlinePr summaryBelow="0"/>
  </sheetPr>
  <dimension ref="A1:X17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M2" sqref="M1:M1048576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hidden="1" customWidth="1"/>
    <col min="4" max="4" width="13.2187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hidden="1" customWidth="1"/>
    <col min="10" max="10" width="9.6640625" style="24" customWidth="1"/>
    <col min="11" max="11" width="9.6640625" style="24" hidden="1" customWidth="1"/>
    <col min="12" max="12" width="9.109375" style="24" customWidth="1"/>
    <col min="13" max="13" width="10.21875" style="24" hidden="1" customWidth="1"/>
    <col min="14" max="15" width="11.109375" style="24" customWidth="1"/>
    <col min="16" max="16" width="15.21875" style="24" hidden="1" customWidth="1"/>
    <col min="17" max="17" width="15.21875" style="24" customWidth="1"/>
    <col min="18" max="18" width="11.109375" style="24" hidden="1" customWidth="1"/>
    <col min="19" max="19" width="11.109375" style="72" customWidth="1"/>
    <col min="20" max="20" width="8.33203125" style="24" hidden="1" customWidth="1"/>
    <col min="21" max="21" width="10.5546875" style="24" hidden="1" customWidth="1"/>
    <col min="22" max="22" width="13" style="24" customWidth="1"/>
    <col min="23" max="24" width="0" style="24" hidden="1" customWidth="1"/>
    <col min="25" max="25" width="25.33203125" style="24" customWidth="1"/>
    <col min="26" max="16384" width="9" style="24"/>
  </cols>
  <sheetData>
    <row r="1" spans="1:24" ht="13.8" customHeight="1" x14ac:dyDescent="0.25">
      <c r="A1" s="79" t="s">
        <v>0</v>
      </c>
      <c r="B1" s="80" t="s">
        <v>1</v>
      </c>
      <c r="C1" s="80" t="s">
        <v>2</v>
      </c>
      <c r="D1" s="81" t="s">
        <v>3</v>
      </c>
      <c r="E1" s="81" t="s">
        <v>4</v>
      </c>
      <c r="F1" s="81" t="s">
        <v>5</v>
      </c>
      <c r="G1" s="82" t="s">
        <v>6</v>
      </c>
      <c r="H1" s="82" t="s">
        <v>7</v>
      </c>
      <c r="I1" s="81" t="s">
        <v>8</v>
      </c>
      <c r="J1" s="77" t="s">
        <v>91</v>
      </c>
      <c r="K1" s="77" t="s">
        <v>94</v>
      </c>
      <c r="L1" s="77" t="s">
        <v>104</v>
      </c>
      <c r="M1" s="75" t="s">
        <v>80</v>
      </c>
      <c r="N1" s="76"/>
      <c r="O1" s="76"/>
      <c r="P1" s="76"/>
      <c r="Q1" s="76"/>
      <c r="R1" s="76"/>
      <c r="S1" s="70"/>
      <c r="T1" s="6"/>
      <c r="U1" s="6"/>
      <c r="V1" s="6"/>
    </row>
    <row r="2" spans="1:24" s="1" customFormat="1" ht="25.2" customHeight="1" x14ac:dyDescent="0.25">
      <c r="A2" s="79"/>
      <c r="B2" s="80"/>
      <c r="C2" s="80"/>
      <c r="D2" s="81"/>
      <c r="E2" s="81"/>
      <c r="F2" s="81"/>
      <c r="G2" s="82"/>
      <c r="H2" s="82"/>
      <c r="I2" s="81"/>
      <c r="J2" s="78"/>
      <c r="K2" s="78"/>
      <c r="L2" s="78"/>
      <c r="M2" s="32" t="s">
        <v>96</v>
      </c>
      <c r="N2" s="32" t="s">
        <v>95</v>
      </c>
      <c r="O2" s="73" t="s">
        <v>84</v>
      </c>
      <c r="P2" s="32" t="s">
        <v>105</v>
      </c>
      <c r="Q2" s="32" t="s">
        <v>106</v>
      </c>
      <c r="R2" s="73" t="s">
        <v>99</v>
      </c>
      <c r="S2" s="71" t="s">
        <v>98</v>
      </c>
      <c r="T2" s="73" t="s">
        <v>9</v>
      </c>
      <c r="U2" s="26" t="s">
        <v>10</v>
      </c>
      <c r="V2" s="26" t="s">
        <v>11</v>
      </c>
      <c r="W2" s="27"/>
      <c r="X2" s="28" t="s">
        <v>82</v>
      </c>
    </row>
    <row r="3" spans="1:24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22" t="s">
        <v>81</v>
      </c>
      <c r="M3" s="11">
        <v>4.2389380530973453</v>
      </c>
      <c r="N3" s="33">
        <v>4.1500000000000004</v>
      </c>
      <c r="O3" s="11">
        <f>7.6/1.13</f>
        <v>6.72566371681416</v>
      </c>
      <c r="P3" s="11">
        <v>4.2</v>
      </c>
      <c r="Q3" s="11">
        <v>4.2</v>
      </c>
      <c r="R3" s="11">
        <f>VLOOKUP(C3,[1]Sheet1!$D$4:$E$16,2,0)</f>
        <v>4.8</v>
      </c>
      <c r="S3" s="11">
        <f>VLOOKUP(C3,[2]Sheet1!$D$4:$E$16,2,0)</f>
        <v>4.3</v>
      </c>
      <c r="T3" s="34">
        <v>1</v>
      </c>
      <c r="U3" s="34">
        <f t="shared" ref="U3:U17" si="0">T3*100000</f>
        <v>100000</v>
      </c>
      <c r="V3" s="34" t="s">
        <v>17</v>
      </c>
      <c r="W3" s="3" t="s">
        <v>18</v>
      </c>
      <c r="X3" s="29" t="s">
        <v>83</v>
      </c>
    </row>
    <row r="4" spans="1:24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22" t="s">
        <v>85</v>
      </c>
      <c r="M4" s="11">
        <v>3.7699115044247788</v>
      </c>
      <c r="N4" s="11">
        <v>3.7</v>
      </c>
      <c r="O4" s="11">
        <f>6.2/1.13</f>
        <v>5.4867256637168147</v>
      </c>
      <c r="P4" s="33">
        <v>3.25</v>
      </c>
      <c r="Q4" s="33">
        <v>3.25</v>
      </c>
      <c r="R4" s="11">
        <f>VLOOKUP(C4,[1]Sheet1!$D$4:$E$16,2,0)</f>
        <v>4</v>
      </c>
      <c r="S4" s="11">
        <f>VLOOKUP(C4,[2]Sheet1!$D$4:$E$16,2,0)</f>
        <v>3.5</v>
      </c>
      <c r="T4" s="34">
        <v>1</v>
      </c>
      <c r="U4" s="34">
        <f t="shared" si="0"/>
        <v>100000</v>
      </c>
      <c r="V4" s="34" t="s">
        <v>17</v>
      </c>
      <c r="W4" s="3" t="s">
        <v>18</v>
      </c>
      <c r="X4" s="29" t="s">
        <v>83</v>
      </c>
    </row>
    <row r="5" spans="1:24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22" t="s">
        <v>81</v>
      </c>
      <c r="M5" s="11">
        <v>4.283185840707965</v>
      </c>
      <c r="N5" s="33">
        <v>4.25</v>
      </c>
      <c r="O5" s="11">
        <f>7.8/1.13</f>
        <v>6.9026548672566372</v>
      </c>
      <c r="P5" s="11">
        <v>4.3</v>
      </c>
      <c r="Q5" s="11">
        <v>4.3</v>
      </c>
      <c r="R5" s="11">
        <f>VLOOKUP(C5,[1]Sheet1!$D$4:$E$16,2,0)</f>
        <v>5</v>
      </c>
      <c r="S5" s="11">
        <f>VLOOKUP(C5,[2]Sheet1!$D$4:$E$16,2,0)</f>
        <v>4.5</v>
      </c>
      <c r="T5" s="34">
        <v>1</v>
      </c>
      <c r="U5" s="34">
        <f t="shared" si="0"/>
        <v>100000</v>
      </c>
      <c r="V5" s="34" t="s">
        <v>17</v>
      </c>
      <c r="W5" s="3" t="s">
        <v>18</v>
      </c>
      <c r="X5" s="29" t="s">
        <v>83</v>
      </c>
    </row>
    <row r="6" spans="1:24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22" t="s">
        <v>85</v>
      </c>
      <c r="M6" s="11">
        <v>0.67256637168141598</v>
      </c>
      <c r="N6" s="11">
        <v>0.6</v>
      </c>
      <c r="O6" s="11">
        <f>1.35/1.13</f>
        <v>1.1946902654867257</v>
      </c>
      <c r="P6" s="33">
        <v>0.4</v>
      </c>
      <c r="Q6" s="33">
        <v>0.4</v>
      </c>
      <c r="R6" s="11">
        <f>VLOOKUP(C6,[1]Sheet1!$D$4:$E$16,2,0)</f>
        <v>0.8</v>
      </c>
      <c r="S6" s="11">
        <f>VLOOKUP(C6,[2]Sheet1!$D$4:$E$16,2,0)</f>
        <v>0.5</v>
      </c>
      <c r="T6" s="34">
        <v>1</v>
      </c>
      <c r="U6" s="34">
        <f t="shared" si="0"/>
        <v>100000</v>
      </c>
      <c r="V6" s="34" t="s">
        <v>17</v>
      </c>
      <c r="W6" s="3" t="s">
        <v>18</v>
      </c>
      <c r="X6" s="29" t="s">
        <v>83</v>
      </c>
    </row>
    <row r="7" spans="1:24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22" t="s">
        <v>81</v>
      </c>
      <c r="M7" s="11">
        <v>1.3716814159292037</v>
      </c>
      <c r="N7" s="33">
        <v>1.35</v>
      </c>
      <c r="O7" s="11">
        <f>1.4/1.13</f>
        <v>1.2389380530973451</v>
      </c>
      <c r="P7" s="11" t="s">
        <v>87</v>
      </c>
      <c r="Q7" s="11" t="s">
        <v>87</v>
      </c>
      <c r="R7" s="11">
        <f>VLOOKUP(C7,[1]Sheet1!$D$4:$E$16,2,0)</f>
        <v>3</v>
      </c>
      <c r="S7" s="11">
        <f>VLOOKUP(C7,[2]Sheet1!$D$4:$E$16,2,0)</f>
        <v>1.5</v>
      </c>
      <c r="T7" s="34">
        <v>2</v>
      </c>
      <c r="U7" s="34">
        <f t="shared" si="0"/>
        <v>200000</v>
      </c>
      <c r="V7" s="34" t="s">
        <v>17</v>
      </c>
      <c r="W7" s="3" t="s">
        <v>18</v>
      </c>
      <c r="X7" s="29" t="s">
        <v>83</v>
      </c>
    </row>
    <row r="8" spans="1:24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22" t="s">
        <v>85</v>
      </c>
      <c r="M8" s="11">
        <v>0.96460176991150459</v>
      </c>
      <c r="N8" s="11">
        <v>0.9</v>
      </c>
      <c r="O8" s="11">
        <f>1.25/1.13</f>
        <v>1.1061946902654869</v>
      </c>
      <c r="P8" s="33">
        <v>0.47</v>
      </c>
      <c r="Q8" s="33">
        <v>0.47</v>
      </c>
      <c r="R8" s="11">
        <f>VLOOKUP(C8,[1]Sheet1!$D$4:$E$16,2,0)</f>
        <v>2</v>
      </c>
      <c r="S8" s="11">
        <f>VLOOKUP(C8,[2]Sheet1!$D$4:$E$16,2,0)</f>
        <v>1.2</v>
      </c>
      <c r="T8" s="34">
        <v>2</v>
      </c>
      <c r="U8" s="34">
        <f t="shared" si="0"/>
        <v>200000</v>
      </c>
      <c r="V8" s="34" t="s">
        <v>17</v>
      </c>
      <c r="W8" s="3" t="s">
        <v>18</v>
      </c>
      <c r="X8" s="29" t="s">
        <v>83</v>
      </c>
    </row>
    <row r="9" spans="1:24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22" t="s">
        <v>85</v>
      </c>
      <c r="M9" s="11">
        <v>0.74336283185840712</v>
      </c>
      <c r="N9" s="11">
        <v>0.68</v>
      </c>
      <c r="O9" s="11">
        <f>1.25/1.13</f>
        <v>1.1061946902654869</v>
      </c>
      <c r="P9" s="33">
        <v>0.35</v>
      </c>
      <c r="Q9" s="33">
        <v>0.35</v>
      </c>
      <c r="R9" s="11">
        <f>VLOOKUP(C9,[1]Sheet1!$D$4:$E$16,2,0)</f>
        <v>1.2</v>
      </c>
      <c r="S9" s="11">
        <f>VLOOKUP(C9,[2]Sheet1!$D$4:$E$16,2,0)</f>
        <v>0.8</v>
      </c>
      <c r="T9" s="34">
        <v>1</v>
      </c>
      <c r="U9" s="34">
        <f t="shared" si="0"/>
        <v>100000</v>
      </c>
      <c r="V9" s="34" t="s">
        <v>17</v>
      </c>
      <c r="W9" s="3" t="s">
        <v>18</v>
      </c>
      <c r="X9" s="29" t="s">
        <v>83</v>
      </c>
    </row>
    <row r="10" spans="1:24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22" t="s">
        <v>86</v>
      </c>
      <c r="M10" s="11"/>
      <c r="N10" s="11"/>
      <c r="O10" s="11"/>
      <c r="P10" s="11"/>
      <c r="Q10" s="11"/>
      <c r="R10" s="11">
        <f>VLOOKUP(C10,[1]Sheet1!$D$4:$E$16,2,0)</f>
        <v>14.5</v>
      </c>
      <c r="S10" s="33">
        <f>VLOOKUP(C10,[2]Sheet1!$D$4:$E$16,2,0)</f>
        <v>11.5</v>
      </c>
      <c r="T10" s="12">
        <v>2</v>
      </c>
      <c r="U10" s="6">
        <f t="shared" si="0"/>
        <v>200000</v>
      </c>
      <c r="V10" s="6" t="s">
        <v>17</v>
      </c>
      <c r="W10" s="3" t="s">
        <v>18</v>
      </c>
      <c r="X10" s="5"/>
    </row>
    <row r="11" spans="1:24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22"/>
      <c r="M11" s="11"/>
      <c r="N11" s="11"/>
      <c r="O11" s="11"/>
      <c r="P11" s="11"/>
      <c r="Q11" s="11"/>
      <c r="R11" s="11"/>
      <c r="S11" s="11"/>
      <c r="T11" s="12">
        <v>2</v>
      </c>
      <c r="U11" s="6">
        <f t="shared" si="0"/>
        <v>200000</v>
      </c>
      <c r="V11" s="6" t="s">
        <v>17</v>
      </c>
      <c r="W11" s="18" t="s">
        <v>42</v>
      </c>
      <c r="X11" s="5"/>
    </row>
    <row r="12" spans="1:24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22"/>
      <c r="M12" s="11"/>
      <c r="N12" s="11"/>
      <c r="O12" s="11"/>
      <c r="P12" s="11"/>
      <c r="Q12" s="11"/>
      <c r="R12" s="11"/>
      <c r="S12" s="11"/>
      <c r="T12" s="12">
        <v>2</v>
      </c>
      <c r="U12" s="6">
        <f t="shared" si="0"/>
        <v>200000</v>
      </c>
      <c r="V12" s="6" t="s">
        <v>17</v>
      </c>
      <c r="W12" s="18" t="s">
        <v>47</v>
      </c>
      <c r="X12" s="5"/>
    </row>
    <row r="13" spans="1:24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22" t="s">
        <v>86</v>
      </c>
      <c r="M13" s="11"/>
      <c r="N13" s="11"/>
      <c r="O13" s="11"/>
      <c r="P13" s="11"/>
      <c r="Q13" s="11"/>
      <c r="R13" s="11">
        <f>VLOOKUP(C13,[1]Sheet1!$D$4:$E$16,2,0)</f>
        <v>15</v>
      </c>
      <c r="S13" s="33">
        <f>VLOOKUP(C13,[2]Sheet1!$D$4:$E$16,2,0)</f>
        <v>12</v>
      </c>
      <c r="T13" s="6">
        <v>2</v>
      </c>
      <c r="U13" s="6">
        <f t="shared" si="0"/>
        <v>200000</v>
      </c>
      <c r="V13" s="6" t="s">
        <v>17</v>
      </c>
      <c r="W13" s="3" t="s">
        <v>18</v>
      </c>
      <c r="X13" s="5"/>
    </row>
    <row r="14" spans="1:24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22"/>
      <c r="M14" s="11"/>
      <c r="N14" s="11"/>
      <c r="O14" s="11"/>
      <c r="P14" s="11"/>
      <c r="Q14" s="11"/>
      <c r="R14" s="11"/>
      <c r="S14" s="11"/>
      <c r="T14" s="12">
        <v>2</v>
      </c>
      <c r="U14" s="6">
        <f t="shared" si="0"/>
        <v>200000</v>
      </c>
      <c r="V14" s="6" t="s">
        <v>17</v>
      </c>
      <c r="W14" s="18" t="s">
        <v>54</v>
      </c>
      <c r="X14" s="5"/>
    </row>
    <row r="15" spans="1:24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22"/>
      <c r="M15" s="11"/>
      <c r="N15" s="11"/>
      <c r="O15" s="11"/>
      <c r="P15" s="11"/>
      <c r="Q15" s="11"/>
      <c r="R15" s="11"/>
      <c r="S15" s="11"/>
      <c r="T15" s="12">
        <v>2</v>
      </c>
      <c r="U15" s="6">
        <f t="shared" si="0"/>
        <v>200000</v>
      </c>
      <c r="V15" s="6" t="s">
        <v>17</v>
      </c>
      <c r="W15" s="18" t="s">
        <v>54</v>
      </c>
      <c r="X15" s="5"/>
    </row>
    <row r="16" spans="1:24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22" t="s">
        <v>81</v>
      </c>
      <c r="M16" s="11">
        <v>0.44247787610619471</v>
      </c>
      <c r="N16" s="33">
        <v>0.41</v>
      </c>
      <c r="O16" s="11"/>
      <c r="P16" s="11"/>
      <c r="Q16" s="11"/>
      <c r="R16" s="11">
        <f>VLOOKUP(C16,[1]Sheet1!$D$4:$E$16,2,0)</f>
        <v>0.5</v>
      </c>
      <c r="S16" s="11">
        <f>VLOOKUP(C16,[2]Sheet1!$D$4:$E$16,2,0)</f>
        <v>0.5</v>
      </c>
      <c r="T16" s="6">
        <v>4</v>
      </c>
      <c r="U16" s="6">
        <f t="shared" si="0"/>
        <v>400000</v>
      </c>
      <c r="V16" s="6" t="s">
        <v>17</v>
      </c>
      <c r="W16" s="18" t="s">
        <v>61</v>
      </c>
      <c r="X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22" t="s">
        <v>85</v>
      </c>
      <c r="M17" s="11">
        <v>0.98230088495575241</v>
      </c>
      <c r="N17" s="11">
        <v>0.95</v>
      </c>
      <c r="O17" s="11">
        <f>1.15/1.13</f>
        <v>1.0176991150442478</v>
      </c>
      <c r="P17" s="47" t="s">
        <v>88</v>
      </c>
      <c r="Q17" s="74" t="s">
        <v>88</v>
      </c>
      <c r="R17" s="11">
        <f>VLOOKUP(C17,[1]Sheet1!$D$4:$E$16,2,0)</f>
        <v>2</v>
      </c>
      <c r="S17" s="11">
        <f>VLOOKUP(C17,[2]Sheet1!$D$4:$E$16,2,0)</f>
        <v>2</v>
      </c>
      <c r="T17" s="34">
        <v>2</v>
      </c>
      <c r="U17" s="34">
        <f t="shared" si="0"/>
        <v>200000</v>
      </c>
      <c r="V17" s="34" t="s">
        <v>17</v>
      </c>
      <c r="W17" s="3" t="s">
        <v>18</v>
      </c>
      <c r="X17" s="29" t="s">
        <v>83</v>
      </c>
    </row>
  </sheetData>
  <autoFilter ref="A2:AC2" xr:uid="{44A2437D-043E-4E6F-9911-A724D70FEDD9}"/>
  <mergeCells count="13">
    <mergeCell ref="M1:R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41" priority="12"/>
  </conditionalFormatting>
  <conditionalFormatting sqref="C11">
    <cfRule type="duplicateValues" dxfId="40" priority="13"/>
  </conditionalFormatting>
  <conditionalFormatting sqref="G12">
    <cfRule type="cellIs" dxfId="39" priority="10" stopIfTrue="1" operator="equal">
      <formula>“总成件”</formula>
    </cfRule>
  </conditionalFormatting>
  <conditionalFormatting sqref="G11">
    <cfRule type="cellIs" dxfId="38" priority="11" stopIfTrue="1" operator="equal">
      <formula>“总成件”</formula>
    </cfRule>
  </conditionalFormatting>
  <conditionalFormatting sqref="G14:G15">
    <cfRule type="cellIs" dxfId="37" priority="9" stopIfTrue="1" operator="equal">
      <formula>“总成件”</formula>
    </cfRule>
  </conditionalFormatting>
  <conditionalFormatting sqref="C14:C15">
    <cfRule type="duplicateValues" dxfId="36" priority="14"/>
  </conditionalFormatting>
  <dataValidations count="1">
    <dataValidation type="list" allowBlank="1" showInputMessage="1" showErrorMessage="1" sqref="G11:G12 G14:G15" xr:uid="{17AC374C-8D98-4761-82E2-3CA033DD1E1B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437D-043E-4E6F-9911-A724D70FEDD9}">
  <sheetPr>
    <outlinePr summaryBelow="0"/>
  </sheetPr>
  <dimension ref="A1:W17"/>
  <sheetViews>
    <sheetView showGridLines="0" tabSelected="1" view="pageBreakPreview" zoomScale="80" zoomScaleNormal="100" zoomScaleSheetLayoutView="80" workbookViewId="0">
      <pane xSplit="4" ySplit="2" topLeftCell="E3" activePane="bottomRight" state="frozen"/>
      <selection pane="topRight"/>
      <selection pane="bottomLeft"/>
      <selection pane="bottomRight" activeCell="X9" sqref="X9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customWidth="1"/>
    <col min="11" max="11" width="6.88671875" style="24" customWidth="1"/>
    <col min="12" max="12" width="13.44140625" style="24" customWidth="1"/>
    <col min="13" max="14" width="11.109375" style="24" customWidth="1"/>
    <col min="15" max="16" width="15.21875" style="24" customWidth="1"/>
    <col min="17" max="17" width="11.109375" style="24" customWidth="1"/>
    <col min="18" max="18" width="11.109375" style="72" customWidth="1"/>
    <col min="19" max="19" width="8.33203125" style="24" customWidth="1"/>
    <col min="20" max="20" width="10.5546875" style="24" customWidth="1"/>
    <col min="21" max="21" width="13" style="24" customWidth="1"/>
    <col min="22" max="23" width="0" style="24" hidden="1" customWidth="1"/>
    <col min="24" max="24" width="25.33203125" style="24" customWidth="1"/>
    <col min="25" max="16384" width="9" style="24"/>
  </cols>
  <sheetData>
    <row r="1" spans="1:23" ht="13.8" customHeight="1" x14ac:dyDescent="0.25">
      <c r="A1" s="79" t="s">
        <v>0</v>
      </c>
      <c r="B1" s="80" t="s">
        <v>1</v>
      </c>
      <c r="C1" s="80" t="s">
        <v>2</v>
      </c>
      <c r="D1" s="81" t="s">
        <v>3</v>
      </c>
      <c r="E1" s="81" t="s">
        <v>4</v>
      </c>
      <c r="F1" s="81" t="s">
        <v>5</v>
      </c>
      <c r="G1" s="82" t="s">
        <v>6</v>
      </c>
      <c r="H1" s="82" t="s">
        <v>7</v>
      </c>
      <c r="I1" s="81" t="s">
        <v>8</v>
      </c>
      <c r="J1" s="77" t="s">
        <v>91</v>
      </c>
      <c r="K1" s="77" t="s">
        <v>94</v>
      </c>
      <c r="L1" s="75" t="s">
        <v>80</v>
      </c>
      <c r="M1" s="76"/>
      <c r="N1" s="76"/>
      <c r="O1" s="76"/>
      <c r="P1" s="76"/>
      <c r="Q1" s="76"/>
      <c r="R1" s="70"/>
      <c r="S1" s="6"/>
      <c r="T1" s="6"/>
      <c r="U1" s="6"/>
    </row>
    <row r="2" spans="1:23" s="1" customFormat="1" ht="25.2" customHeight="1" x14ac:dyDescent="0.25">
      <c r="A2" s="79"/>
      <c r="B2" s="80"/>
      <c r="C2" s="80"/>
      <c r="D2" s="81"/>
      <c r="E2" s="81"/>
      <c r="F2" s="81"/>
      <c r="G2" s="82"/>
      <c r="H2" s="82"/>
      <c r="I2" s="81"/>
      <c r="J2" s="78"/>
      <c r="K2" s="78"/>
      <c r="L2" s="31" t="s">
        <v>96</v>
      </c>
      <c r="M2" s="32" t="s">
        <v>95</v>
      </c>
      <c r="N2" s="25" t="s">
        <v>84</v>
      </c>
      <c r="O2" s="32" t="s">
        <v>105</v>
      </c>
      <c r="P2" s="32" t="s">
        <v>106</v>
      </c>
      <c r="Q2" s="25" t="s">
        <v>99</v>
      </c>
      <c r="R2" s="71" t="s">
        <v>98</v>
      </c>
      <c r="S2" s="25" t="s">
        <v>9</v>
      </c>
      <c r="T2" s="26" t="s">
        <v>10</v>
      </c>
      <c r="U2" s="26" t="s">
        <v>11</v>
      </c>
      <c r="V2" s="27"/>
      <c r="W2" s="28" t="s">
        <v>82</v>
      </c>
    </row>
    <row r="3" spans="1:23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34">
        <v>1</v>
      </c>
      <c r="T3" s="34">
        <f t="shared" ref="T3:T17" si="0">S3*100000</f>
        <v>100000</v>
      </c>
      <c r="U3" s="34" t="s">
        <v>17</v>
      </c>
      <c r="V3" s="3" t="s">
        <v>18</v>
      </c>
      <c r="W3" s="29" t="s">
        <v>83</v>
      </c>
    </row>
    <row r="4" spans="1:23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34">
        <v>1</v>
      </c>
      <c r="T4" s="34">
        <f t="shared" si="0"/>
        <v>100000</v>
      </c>
      <c r="U4" s="34" t="s">
        <v>17</v>
      </c>
      <c r="V4" s="3" t="s">
        <v>18</v>
      </c>
      <c r="W4" s="29" t="s">
        <v>83</v>
      </c>
    </row>
    <row r="5" spans="1:23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34">
        <v>1</v>
      </c>
      <c r="T5" s="34">
        <f t="shared" si="0"/>
        <v>100000</v>
      </c>
      <c r="U5" s="34" t="s">
        <v>17</v>
      </c>
      <c r="V5" s="3" t="s">
        <v>18</v>
      </c>
      <c r="W5" s="29" t="s">
        <v>83</v>
      </c>
    </row>
    <row r="6" spans="1:23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34">
        <v>1</v>
      </c>
      <c r="T6" s="34">
        <f t="shared" si="0"/>
        <v>100000</v>
      </c>
      <c r="U6" s="34" t="s">
        <v>17</v>
      </c>
      <c r="V6" s="3" t="s">
        <v>18</v>
      </c>
      <c r="W6" s="29" t="s">
        <v>83</v>
      </c>
    </row>
    <row r="7" spans="1:23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34">
        <v>2</v>
      </c>
      <c r="T7" s="34">
        <f t="shared" si="0"/>
        <v>200000</v>
      </c>
      <c r="U7" s="34" t="s">
        <v>17</v>
      </c>
      <c r="V7" s="3" t="s">
        <v>18</v>
      </c>
      <c r="W7" s="29" t="s">
        <v>83</v>
      </c>
    </row>
    <row r="8" spans="1:23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34">
        <v>2</v>
      </c>
      <c r="T8" s="34">
        <f t="shared" si="0"/>
        <v>200000</v>
      </c>
      <c r="U8" s="34" t="s">
        <v>17</v>
      </c>
      <c r="V8" s="3" t="s">
        <v>18</v>
      </c>
      <c r="W8" s="29" t="s">
        <v>83</v>
      </c>
    </row>
    <row r="9" spans="1:23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34">
        <v>1</v>
      </c>
      <c r="T9" s="34">
        <f t="shared" si="0"/>
        <v>100000</v>
      </c>
      <c r="U9" s="34" t="s">
        <v>17</v>
      </c>
      <c r="V9" s="3" t="s">
        <v>18</v>
      </c>
      <c r="W9" s="29" t="s">
        <v>83</v>
      </c>
    </row>
    <row r="10" spans="1:23" s="64" customFormat="1" ht="30" customHeight="1" x14ac:dyDescent="0.25">
      <c r="A10" s="55">
        <v>8</v>
      </c>
      <c r="B10" s="83" t="s">
        <v>34</v>
      </c>
      <c r="C10" s="83" t="s">
        <v>108</v>
      </c>
      <c r="D10" s="84" t="s">
        <v>107</v>
      </c>
      <c r="E10" s="55" t="s">
        <v>14</v>
      </c>
      <c r="F10" s="83"/>
      <c r="G10" s="85" t="s">
        <v>36</v>
      </c>
      <c r="H10" s="61" t="s">
        <v>37</v>
      </c>
      <c r="I10" s="61"/>
      <c r="J10" s="61">
        <v>2.4891048000000002</v>
      </c>
      <c r="K10" s="61">
        <v>2.4891048000000002</v>
      </c>
      <c r="L10" s="62"/>
      <c r="M10" s="62"/>
      <c r="N10" s="62"/>
      <c r="O10" s="62"/>
      <c r="P10" s="62"/>
      <c r="Q10" s="62">
        <f>VLOOKUP(C10,[1]Sheet1!$D$4:$E$16,2,0)</f>
        <v>14.5</v>
      </c>
      <c r="R10" s="62">
        <f>VLOOKUP(C10,[2]Sheet1!$D$4:$E$16,2,0)</f>
        <v>11.5</v>
      </c>
      <c r="S10" s="86">
        <v>2</v>
      </c>
      <c r="T10" s="55">
        <f t="shared" si="0"/>
        <v>200000</v>
      </c>
      <c r="U10" s="55" t="s">
        <v>17</v>
      </c>
      <c r="V10" s="87" t="s">
        <v>18</v>
      </c>
      <c r="W10" s="65"/>
    </row>
    <row r="11" spans="1:23" s="64" customFormat="1" ht="30" customHeight="1" x14ac:dyDescent="0.25">
      <c r="A11" s="66" t="s">
        <v>38</v>
      </c>
      <c r="B11" s="83" t="s">
        <v>39</v>
      </c>
      <c r="C11" s="88" t="s">
        <v>22</v>
      </c>
      <c r="D11" s="89" t="s">
        <v>40</v>
      </c>
      <c r="E11" s="55" t="s">
        <v>14</v>
      </c>
      <c r="F11" s="83"/>
      <c r="G11" s="90" t="s">
        <v>41</v>
      </c>
      <c r="H11" s="91" t="s">
        <v>16</v>
      </c>
      <c r="I11" s="61"/>
      <c r="J11" s="61"/>
      <c r="K11" s="61"/>
      <c r="L11" s="62"/>
      <c r="M11" s="62"/>
      <c r="N11" s="62"/>
      <c r="O11" s="62"/>
      <c r="P11" s="62"/>
      <c r="Q11" s="62"/>
      <c r="R11" s="62"/>
      <c r="S11" s="86">
        <v>2</v>
      </c>
      <c r="T11" s="55">
        <f t="shared" si="0"/>
        <v>200000</v>
      </c>
      <c r="U11" s="55" t="s">
        <v>17</v>
      </c>
      <c r="V11" s="87" t="s">
        <v>42</v>
      </c>
      <c r="W11" s="65"/>
    </row>
    <row r="12" spans="1:23" s="64" customFormat="1" ht="30" customHeight="1" x14ac:dyDescent="0.25">
      <c r="A12" s="66" t="s">
        <v>43</v>
      </c>
      <c r="B12" s="83" t="s">
        <v>39</v>
      </c>
      <c r="C12" s="88" t="s">
        <v>44</v>
      </c>
      <c r="D12" s="92" t="s">
        <v>45</v>
      </c>
      <c r="E12" s="55" t="s">
        <v>14</v>
      </c>
      <c r="F12" s="83"/>
      <c r="G12" s="90" t="s">
        <v>46</v>
      </c>
      <c r="H12" s="91"/>
      <c r="I12" s="61"/>
      <c r="J12" s="61"/>
      <c r="K12" s="61"/>
      <c r="L12" s="62"/>
      <c r="M12" s="62"/>
      <c r="N12" s="62"/>
      <c r="O12" s="62"/>
      <c r="P12" s="62"/>
      <c r="Q12" s="62"/>
      <c r="R12" s="62"/>
      <c r="S12" s="86">
        <v>2</v>
      </c>
      <c r="T12" s="55">
        <f t="shared" si="0"/>
        <v>200000</v>
      </c>
      <c r="U12" s="55" t="s">
        <v>17</v>
      </c>
      <c r="V12" s="87" t="s">
        <v>47</v>
      </c>
      <c r="W12" s="65"/>
    </row>
    <row r="13" spans="1:23" s="64" customFormat="1" ht="30" customHeight="1" x14ac:dyDescent="0.25">
      <c r="A13" s="55">
        <v>9</v>
      </c>
      <c r="B13" s="83" t="s">
        <v>48</v>
      </c>
      <c r="C13" s="83" t="s">
        <v>48</v>
      </c>
      <c r="D13" s="84" t="s">
        <v>109</v>
      </c>
      <c r="E13" s="55" t="s">
        <v>14</v>
      </c>
      <c r="F13" s="83"/>
      <c r="G13" s="85" t="s">
        <v>36</v>
      </c>
      <c r="H13" s="61" t="s">
        <v>37</v>
      </c>
      <c r="I13" s="61"/>
      <c r="J13" s="61">
        <v>3.1757544000000006</v>
      </c>
      <c r="K13" s="61">
        <v>3.1757544000000006</v>
      </c>
      <c r="L13" s="62"/>
      <c r="M13" s="62"/>
      <c r="N13" s="62"/>
      <c r="O13" s="62"/>
      <c r="P13" s="62"/>
      <c r="Q13" s="62">
        <f>VLOOKUP(C13,[1]Sheet1!$D$4:$E$16,2,0)</f>
        <v>15</v>
      </c>
      <c r="R13" s="62">
        <f>VLOOKUP(C13,[2]Sheet1!$D$4:$E$16,2,0)</f>
        <v>12</v>
      </c>
      <c r="S13" s="55">
        <v>2</v>
      </c>
      <c r="T13" s="55">
        <f t="shared" si="0"/>
        <v>200000</v>
      </c>
      <c r="U13" s="55" t="s">
        <v>17</v>
      </c>
      <c r="V13" s="87" t="s">
        <v>18</v>
      </c>
      <c r="W13" s="65"/>
    </row>
    <row r="14" spans="1:23" s="64" customFormat="1" ht="30" customHeight="1" x14ac:dyDescent="0.25">
      <c r="A14" s="66" t="s">
        <v>51</v>
      </c>
      <c r="B14" s="83" t="s">
        <v>52</v>
      </c>
      <c r="C14" s="88" t="s">
        <v>25</v>
      </c>
      <c r="D14" s="89" t="s">
        <v>53</v>
      </c>
      <c r="E14" s="55" t="s">
        <v>14</v>
      </c>
      <c r="F14" s="83"/>
      <c r="G14" s="90" t="s">
        <v>41</v>
      </c>
      <c r="H14" s="91" t="s">
        <v>16</v>
      </c>
      <c r="I14" s="61"/>
      <c r="J14" s="61"/>
      <c r="K14" s="61"/>
      <c r="L14" s="62"/>
      <c r="M14" s="62"/>
      <c r="N14" s="62"/>
      <c r="O14" s="62"/>
      <c r="P14" s="62"/>
      <c r="Q14" s="62"/>
      <c r="R14" s="62"/>
      <c r="S14" s="86">
        <v>2</v>
      </c>
      <c r="T14" s="55">
        <f t="shared" si="0"/>
        <v>200000</v>
      </c>
      <c r="U14" s="55" t="s">
        <v>17</v>
      </c>
      <c r="V14" s="87" t="s">
        <v>54</v>
      </c>
      <c r="W14" s="65"/>
    </row>
    <row r="15" spans="1:23" s="64" customFormat="1" ht="30" customHeight="1" x14ac:dyDescent="0.25">
      <c r="A15" s="66" t="s">
        <v>55</v>
      </c>
      <c r="B15" s="83" t="s">
        <v>52</v>
      </c>
      <c r="C15" s="88" t="s">
        <v>44</v>
      </c>
      <c r="D15" s="92" t="s">
        <v>45</v>
      </c>
      <c r="E15" s="55" t="s">
        <v>14</v>
      </c>
      <c r="F15" s="83"/>
      <c r="G15" s="90" t="s">
        <v>46</v>
      </c>
      <c r="H15" s="91"/>
      <c r="I15" s="61"/>
      <c r="J15" s="61"/>
      <c r="K15" s="61"/>
      <c r="L15" s="62"/>
      <c r="M15" s="62"/>
      <c r="N15" s="62"/>
      <c r="O15" s="62"/>
      <c r="P15" s="62"/>
      <c r="Q15" s="62"/>
      <c r="R15" s="62"/>
      <c r="S15" s="86">
        <v>2</v>
      </c>
      <c r="T15" s="55">
        <f t="shared" si="0"/>
        <v>200000</v>
      </c>
      <c r="U15" s="55" t="s">
        <v>17</v>
      </c>
      <c r="V15" s="87" t="s">
        <v>54</v>
      </c>
      <c r="W15" s="65"/>
    </row>
    <row r="16" spans="1:23" s="64" customFormat="1" ht="30" customHeight="1" x14ac:dyDescent="0.25">
      <c r="A16" s="55">
        <v>10</v>
      </c>
      <c r="B16" s="83" t="s">
        <v>56</v>
      </c>
      <c r="C16" s="83" t="s">
        <v>57</v>
      </c>
      <c r="D16" s="84" t="s">
        <v>58</v>
      </c>
      <c r="E16" s="55" t="s">
        <v>14</v>
      </c>
      <c r="F16" s="83"/>
      <c r="G16" s="85" t="s">
        <v>59</v>
      </c>
      <c r="H16" s="61" t="s">
        <v>16</v>
      </c>
      <c r="I16" s="61" t="s">
        <v>60</v>
      </c>
      <c r="J16" s="61" t="e">
        <v>#N/A</v>
      </c>
      <c r="K16" s="61" t="e">
        <v>#N/A</v>
      </c>
      <c r="L16" s="62">
        <v>0.44247787610619471</v>
      </c>
      <c r="M16" s="62">
        <v>0.41</v>
      </c>
      <c r="N16" s="62"/>
      <c r="O16" s="62"/>
      <c r="P16" s="62"/>
      <c r="Q16" s="62">
        <f>VLOOKUP(C16,[1]Sheet1!$D$4:$E$16,2,0)</f>
        <v>0.5</v>
      </c>
      <c r="R16" s="62">
        <f>VLOOKUP(C16,[2]Sheet1!$D$4:$E$16,2,0)</f>
        <v>0.5</v>
      </c>
      <c r="S16" s="55">
        <v>4</v>
      </c>
      <c r="T16" s="55">
        <f t="shared" si="0"/>
        <v>400000</v>
      </c>
      <c r="U16" s="55" t="s">
        <v>17</v>
      </c>
      <c r="V16" s="87" t="s">
        <v>61</v>
      </c>
      <c r="W16" s="65"/>
    </row>
    <row r="17" spans="1:23" s="64" customFormat="1" ht="58.8" customHeight="1" x14ac:dyDescent="0.25">
      <c r="A17" s="55">
        <v>11</v>
      </c>
      <c r="B17" s="83" t="s">
        <v>62</v>
      </c>
      <c r="C17" s="83" t="s">
        <v>92</v>
      </c>
      <c r="D17" s="84" t="s">
        <v>63</v>
      </c>
      <c r="E17" s="55" t="s">
        <v>14</v>
      </c>
      <c r="F17" s="83"/>
      <c r="G17" s="85" t="s">
        <v>15</v>
      </c>
      <c r="H17" s="61" t="s">
        <v>27</v>
      </c>
      <c r="I17" s="61"/>
      <c r="J17" s="61">
        <v>0.52500000000000002</v>
      </c>
      <c r="K17" s="61">
        <v>0.52500000000000002</v>
      </c>
      <c r="L17" s="62">
        <v>0.98230088495575241</v>
      </c>
      <c r="M17" s="62">
        <v>0.95</v>
      </c>
      <c r="N17" s="62">
        <f>1.15/1.13</f>
        <v>1.0176991150442478</v>
      </c>
      <c r="O17" s="93" t="s">
        <v>88</v>
      </c>
      <c r="P17" s="93" t="s">
        <v>88</v>
      </c>
      <c r="Q17" s="62">
        <f>VLOOKUP(C17,[1]Sheet1!$D$4:$E$16,2,0)</f>
        <v>2</v>
      </c>
      <c r="R17" s="62">
        <f>VLOOKUP(C17,[2]Sheet1!$D$4:$E$16,2,0)</f>
        <v>2</v>
      </c>
      <c r="S17" s="55">
        <v>2</v>
      </c>
      <c r="T17" s="55">
        <f t="shared" si="0"/>
        <v>200000</v>
      </c>
      <c r="U17" s="55" t="s">
        <v>17</v>
      </c>
      <c r="V17" s="87" t="s">
        <v>18</v>
      </c>
      <c r="W17" s="94" t="s">
        <v>83</v>
      </c>
    </row>
  </sheetData>
  <autoFilter ref="A2:AB2" xr:uid="{44A2437D-043E-4E6F-9911-A724D70FEDD9}"/>
  <mergeCells count="12">
    <mergeCell ref="A1:A2"/>
    <mergeCell ref="B1:B2"/>
    <mergeCell ref="C1:C2"/>
    <mergeCell ref="D1:D2"/>
    <mergeCell ref="E1:E2"/>
    <mergeCell ref="G1:G2"/>
    <mergeCell ref="H1:H2"/>
    <mergeCell ref="I1:I2"/>
    <mergeCell ref="L1:Q1"/>
    <mergeCell ref="F1:F2"/>
    <mergeCell ref="J1:J2"/>
    <mergeCell ref="K1:K2"/>
  </mergeCells>
  <phoneticPr fontId="2" type="noConversion"/>
  <conditionalFormatting sqref="C12">
    <cfRule type="duplicateValues" dxfId="35" priority="12"/>
  </conditionalFormatting>
  <conditionalFormatting sqref="C11">
    <cfRule type="duplicateValues" dxfId="34" priority="13"/>
  </conditionalFormatting>
  <conditionalFormatting sqref="G12">
    <cfRule type="cellIs" dxfId="33" priority="10" stopIfTrue="1" operator="equal">
      <formula>“总成件”</formula>
    </cfRule>
  </conditionalFormatting>
  <conditionalFormatting sqref="G11">
    <cfRule type="cellIs" dxfId="32" priority="11" stopIfTrue="1" operator="equal">
      <formula>“总成件”</formula>
    </cfRule>
  </conditionalFormatting>
  <conditionalFormatting sqref="G14:G15">
    <cfRule type="cellIs" dxfId="31" priority="9" stopIfTrue="1" operator="equal">
      <formula>“总成件”</formula>
    </cfRule>
  </conditionalFormatting>
  <conditionalFormatting sqref="C14:C15">
    <cfRule type="duplicateValues" dxfId="30" priority="14"/>
  </conditionalFormatting>
  <dataValidations count="1">
    <dataValidation type="list" allowBlank="1" showInputMessage="1" showErrorMessage="1" sqref="G11:G12 G14:G15" xr:uid="{758422FE-AFC6-4E7D-AAFE-73A35FABAE10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62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5B4E-4596-42E6-A718-1A9BB016E6AA}">
  <sheetPr>
    <outlinePr summaryBelow="0"/>
  </sheetPr>
  <dimension ref="A1:Q18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L11" sqref="L11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4.88671875" style="24" customWidth="1"/>
    <col min="11" max="11" width="9.6640625" style="24" customWidth="1"/>
    <col min="12" max="12" width="1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79" t="s">
        <v>0</v>
      </c>
      <c r="B1" s="80" t="s">
        <v>1</v>
      </c>
      <c r="C1" s="80" t="s">
        <v>2</v>
      </c>
      <c r="D1" s="81" t="s">
        <v>3</v>
      </c>
      <c r="E1" s="81" t="s">
        <v>4</v>
      </c>
      <c r="F1" s="81" t="s">
        <v>5</v>
      </c>
      <c r="G1" s="82" t="s">
        <v>6</v>
      </c>
      <c r="H1" s="82" t="s">
        <v>7</v>
      </c>
      <c r="I1" s="81" t="s">
        <v>8</v>
      </c>
      <c r="J1" s="77" t="s">
        <v>91</v>
      </c>
      <c r="K1" s="77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79"/>
      <c r="B2" s="80"/>
      <c r="C2" s="80"/>
      <c r="D2" s="81"/>
      <c r="E2" s="81"/>
      <c r="F2" s="81"/>
      <c r="G2" s="82"/>
      <c r="H2" s="82"/>
      <c r="I2" s="81"/>
      <c r="J2" s="78"/>
      <c r="K2" s="78"/>
      <c r="L2" s="32" t="s">
        <v>81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VLOOKUP(C3,'外购件开发申请单-价格对比'!C3:L17,10,0)</f>
        <v>4.2389380530973453</v>
      </c>
      <c r="M3" s="34">
        <v>1</v>
      </c>
      <c r="N3" s="34">
        <f t="shared" ref="N3:N12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VLOOKUP(C4,'外购件开发申请单-价格对比'!C4:L18,10,0)</f>
        <v>3.7699115044247788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VLOOKUP(C5,'外购件开发申请单-价格对比'!C5:L19,10,0)</f>
        <v>4.283185840707965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VLOOKUP(C6,'外购件开发申请单-价格对比'!C6:L20,10,0)</f>
        <v>0.67256637168141598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VLOOKUP(C7,'外购件开发申请单-价格对比'!C7:L21,10,0)</f>
        <v>1.3716814159292037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VLOOKUP(C8,'外购件开发申请单-价格对比'!C8:L22,10,0)</f>
        <v>0.96460176991150459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VLOOKUP(C9,'外购件开发申请单-价格对比'!C9:L23,10,0)</f>
        <v>0.74336283185840712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10</v>
      </c>
      <c r="B10" s="7" t="s">
        <v>56</v>
      </c>
      <c r="C10" s="7" t="s">
        <v>57</v>
      </c>
      <c r="D10" s="8" t="s">
        <v>58</v>
      </c>
      <c r="E10" s="6" t="s">
        <v>14</v>
      </c>
      <c r="F10" s="7"/>
      <c r="G10" s="9" t="s">
        <v>59</v>
      </c>
      <c r="H10" s="10" t="s">
        <v>16</v>
      </c>
      <c r="I10" s="10" t="s">
        <v>60</v>
      </c>
      <c r="J10" s="22" t="e">
        <v>#N/A</v>
      </c>
      <c r="K10" s="52">
        <v>0.4</v>
      </c>
      <c r="L10" s="11">
        <f>VLOOKUP(C10,'外购件开发申请单-价格对比'!C10:L24,10,0)</f>
        <v>0.44247787610619471</v>
      </c>
      <c r="M10" s="6">
        <v>4</v>
      </c>
      <c r="N10" s="6">
        <f t="shared" si="0"/>
        <v>400000</v>
      </c>
      <c r="O10" s="6" t="s">
        <v>17</v>
      </c>
      <c r="P10" s="18" t="s">
        <v>61</v>
      </c>
      <c r="Q10" s="5"/>
    </row>
    <row r="11" spans="1:17" s="4" customFormat="1" ht="58.8" customHeight="1" x14ac:dyDescent="0.25">
      <c r="A11" s="34">
        <v>11</v>
      </c>
      <c r="B11" s="35" t="s">
        <v>62</v>
      </c>
      <c r="C11" s="35" t="s">
        <v>92</v>
      </c>
      <c r="D11" s="36" t="s">
        <v>63</v>
      </c>
      <c r="E11" s="34" t="s">
        <v>14</v>
      </c>
      <c r="F11" s="35"/>
      <c r="G11" s="9" t="s">
        <v>15</v>
      </c>
      <c r="H11" s="10" t="s">
        <v>27</v>
      </c>
      <c r="I11" s="10"/>
      <c r="J11" s="22">
        <v>0.52500000000000002</v>
      </c>
      <c r="K11" s="52">
        <v>0.52500000000000002</v>
      </c>
      <c r="L11" s="11">
        <f>VLOOKUP(C11,'外购件开发申请单-价格对比'!C11:L25,10,0)</f>
        <v>0.98230088495575241</v>
      </c>
      <c r="M11" s="34">
        <v>2</v>
      </c>
      <c r="N11" s="34">
        <f t="shared" si="0"/>
        <v>200000</v>
      </c>
      <c r="O11" s="34" t="s">
        <v>17</v>
      </c>
      <c r="P11" s="3" t="s">
        <v>18</v>
      </c>
      <c r="Q11" s="29" t="s">
        <v>83</v>
      </c>
    </row>
    <row r="12" spans="1:17" s="21" customFormat="1" ht="30" customHeight="1" x14ac:dyDescent="0.25">
      <c r="A12" s="34">
        <v>12</v>
      </c>
      <c r="B12" s="37" t="s">
        <v>64</v>
      </c>
      <c r="C12" s="38" t="s">
        <v>19</v>
      </c>
      <c r="D12" s="39" t="s">
        <v>65</v>
      </c>
      <c r="E12" s="34" t="s">
        <v>14</v>
      </c>
      <c r="F12" s="37"/>
      <c r="G12" s="40" t="s">
        <v>66</v>
      </c>
      <c r="H12" s="41" t="s">
        <v>67</v>
      </c>
      <c r="I12" s="10"/>
      <c r="J12" s="22">
        <v>0.875</v>
      </c>
      <c r="K12" s="52">
        <v>0.875</v>
      </c>
      <c r="L12" s="11">
        <f>2.12/1.13</f>
        <v>1.8761061946902657</v>
      </c>
      <c r="M12" s="46">
        <v>2</v>
      </c>
      <c r="N12" s="34">
        <f t="shared" si="0"/>
        <v>200000</v>
      </c>
      <c r="O12" s="34" t="s">
        <v>17</v>
      </c>
      <c r="P12" s="20" t="s">
        <v>68</v>
      </c>
      <c r="Q12" s="30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51">
        <f>SUM(K3:K12)</f>
        <v>14.8</v>
      </c>
      <c r="L13" s="50">
        <f>SUM(L3:L12)</f>
        <v>19.345132743362836</v>
      </c>
      <c r="M13" s="6"/>
      <c r="N13" s="6"/>
      <c r="O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autoFilter ref="A2:V2" xr:uid="{44A2437D-043E-4E6F-9911-A724D70FEDD9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29" priority="8"/>
  </conditionalFormatting>
  <conditionalFormatting sqref="G12">
    <cfRule type="cellIs" dxfId="28" priority="7" stopIfTrue="1" operator="equal">
      <formula>“总成件”</formula>
    </cfRule>
  </conditionalFormatting>
  <dataValidations count="1">
    <dataValidation type="list" allowBlank="1" showInputMessage="1" showErrorMessage="1" sqref="G12" xr:uid="{92F3449D-5D9E-4730-9676-4FC80F12F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24B1-9471-4386-8FDF-D42F02F97D07}">
  <sheetPr>
    <outlinePr summaryBelow="0"/>
  </sheetPr>
  <dimension ref="A1:Q22"/>
  <sheetViews>
    <sheetView showGridLines="0" view="pageBreakPreview" zoomScale="86" zoomScaleNormal="100" zoomScaleSheetLayoutView="86" workbookViewId="0">
      <pane xSplit="4" ySplit="2" topLeftCell="E3" activePane="bottomRight" state="frozen"/>
      <selection pane="topRight"/>
      <selection pane="bottomLeft"/>
      <selection pane="bottomRight" activeCell="L19" sqref="L19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hidden="1" customWidth="1"/>
    <col min="11" max="11" width="11.77734375" style="24" customWidth="1"/>
    <col min="12" max="12" width="11.10937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79" t="s">
        <v>0</v>
      </c>
      <c r="B1" s="80" t="s">
        <v>1</v>
      </c>
      <c r="C1" s="80" t="s">
        <v>2</v>
      </c>
      <c r="D1" s="81" t="s">
        <v>3</v>
      </c>
      <c r="E1" s="81" t="s">
        <v>4</v>
      </c>
      <c r="F1" s="81" t="s">
        <v>5</v>
      </c>
      <c r="G1" s="82" t="s">
        <v>6</v>
      </c>
      <c r="H1" s="82" t="s">
        <v>7</v>
      </c>
      <c r="I1" s="81" t="s">
        <v>8</v>
      </c>
      <c r="J1" s="77" t="s">
        <v>91</v>
      </c>
      <c r="K1" s="77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79"/>
      <c r="B2" s="80"/>
      <c r="C2" s="80"/>
      <c r="D2" s="81"/>
      <c r="E2" s="81"/>
      <c r="F2" s="81"/>
      <c r="G2" s="82"/>
      <c r="H2" s="82"/>
      <c r="I2" s="81"/>
      <c r="J2" s="78"/>
      <c r="K2" s="78"/>
      <c r="L2" s="48" t="s">
        <v>86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VLOOKUP(C3,[1]Sheet1!$D$4:$E$16,2,0)</f>
        <v>4.8</v>
      </c>
      <c r="M3" s="34">
        <v>1</v>
      </c>
      <c r="N3" s="34">
        <f t="shared" ref="N3:N21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VLOOKUP(C4,[1]Sheet1!$D$4:$E$16,2,0)</f>
        <v>4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VLOOKUP(C5,[1]Sheet1!$D$4:$E$16,2,0)</f>
        <v>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VLOOKUP(C6,[1]Sheet1!$D$4:$E$16,2,0)</f>
        <v>0.8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VLOOKUP(C7,[1]Sheet1!$D$4:$E$16,2,0)</f>
        <v>3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VLOOKUP(C8,[1]Sheet1!$D$4:$E$16,2,0)</f>
        <v>2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VLOOKUP(C9,[1]Sheet1!$D$4:$E$16,2,0)</f>
        <v>1.2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52">
        <v>2.4891048000000002</v>
      </c>
      <c r="L10" s="11">
        <f>VLOOKUP(C10,[1]Sheet1!$D$4:$E$16,2,0)</f>
        <v>14.5</v>
      </c>
      <c r="M10" s="12">
        <v>2</v>
      </c>
      <c r="N10" s="6">
        <f t="shared" si="0"/>
        <v>200000</v>
      </c>
      <c r="O10" s="6" t="s">
        <v>17</v>
      </c>
      <c r="P10" s="3" t="s">
        <v>18</v>
      </c>
      <c r="Q10" s="5"/>
    </row>
    <row r="11" spans="1:17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52"/>
      <c r="L11" s="11"/>
      <c r="M11" s="12">
        <v>2</v>
      </c>
      <c r="N11" s="6">
        <f t="shared" si="0"/>
        <v>200000</v>
      </c>
      <c r="O11" s="6" t="s">
        <v>17</v>
      </c>
      <c r="P11" s="18" t="s">
        <v>42</v>
      </c>
      <c r="Q11" s="5"/>
    </row>
    <row r="12" spans="1:17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52"/>
      <c r="L12" s="11"/>
      <c r="M12" s="12">
        <v>2</v>
      </c>
      <c r="N12" s="6">
        <f t="shared" si="0"/>
        <v>200000</v>
      </c>
      <c r="O12" s="6" t="s">
        <v>17</v>
      </c>
      <c r="P12" s="18" t="s">
        <v>47</v>
      </c>
      <c r="Q12" s="5"/>
    </row>
    <row r="13" spans="1:17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52">
        <v>3.1757544000000006</v>
      </c>
      <c r="L13" s="11">
        <f>VLOOKUP(C13,[1]Sheet1!$D$4:$E$16,2,0)</f>
        <v>15</v>
      </c>
      <c r="M13" s="6">
        <v>2</v>
      </c>
      <c r="N13" s="6">
        <f t="shared" si="0"/>
        <v>200000</v>
      </c>
      <c r="O13" s="6" t="s">
        <v>17</v>
      </c>
      <c r="P13" s="3" t="s">
        <v>18</v>
      </c>
      <c r="Q13" s="5"/>
    </row>
    <row r="14" spans="1:17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52"/>
      <c r="L14" s="11"/>
      <c r="M14" s="12">
        <v>2</v>
      </c>
      <c r="N14" s="6">
        <f t="shared" si="0"/>
        <v>200000</v>
      </c>
      <c r="O14" s="6" t="s">
        <v>17</v>
      </c>
      <c r="P14" s="18" t="s">
        <v>54</v>
      </c>
      <c r="Q14" s="5"/>
    </row>
    <row r="15" spans="1:17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52"/>
      <c r="L15" s="11"/>
      <c r="M15" s="12">
        <v>2</v>
      </c>
      <c r="N15" s="6">
        <f t="shared" si="0"/>
        <v>200000</v>
      </c>
      <c r="O15" s="6" t="s">
        <v>17</v>
      </c>
      <c r="P15" s="18" t="s">
        <v>54</v>
      </c>
      <c r="Q15" s="5"/>
    </row>
    <row r="16" spans="1:17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52">
        <v>0.4</v>
      </c>
      <c r="L16" s="11">
        <f>VLOOKUP(C16,[1]Sheet1!$D$4:$E$16,2,0)</f>
        <v>0.5</v>
      </c>
      <c r="M16" s="6">
        <v>4</v>
      </c>
      <c r="N16" s="6">
        <f t="shared" si="0"/>
        <v>400000</v>
      </c>
      <c r="O16" s="6" t="s">
        <v>17</v>
      </c>
      <c r="P16" s="18" t="s">
        <v>61</v>
      </c>
      <c r="Q16" s="5"/>
    </row>
    <row r="17" spans="1:17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52">
        <v>0.52500000000000002</v>
      </c>
      <c r="L17" s="11">
        <f>VLOOKUP(C17,[1]Sheet1!$D$4:$E$16,2,0)</f>
        <v>2</v>
      </c>
      <c r="M17" s="34">
        <v>2</v>
      </c>
      <c r="N17" s="34">
        <f t="shared" si="0"/>
        <v>200000</v>
      </c>
      <c r="O17" s="34" t="s">
        <v>17</v>
      </c>
      <c r="P17" s="3" t="s">
        <v>18</v>
      </c>
      <c r="Q17" s="29" t="s">
        <v>83</v>
      </c>
    </row>
    <row r="18" spans="1:17" s="21" customFormat="1" ht="30" customHeight="1" x14ac:dyDescent="0.25">
      <c r="A18" s="34">
        <v>12</v>
      </c>
      <c r="B18" s="37" t="s">
        <v>64</v>
      </c>
      <c r="C18" s="38" t="s">
        <v>19</v>
      </c>
      <c r="D18" s="39" t="s">
        <v>65</v>
      </c>
      <c r="E18" s="34" t="s">
        <v>14</v>
      </c>
      <c r="F18" s="37"/>
      <c r="G18" s="40" t="s">
        <v>66</v>
      </c>
      <c r="H18" s="41" t="s">
        <v>67</v>
      </c>
      <c r="I18" s="10"/>
      <c r="J18" s="22">
        <v>0.875</v>
      </c>
      <c r="K18" s="52">
        <v>0.875</v>
      </c>
      <c r="L18" s="11">
        <f>VLOOKUP(C18,[1]Sheet1!$D$4:$E$16,2,0)</f>
        <v>2.5</v>
      </c>
      <c r="M18" s="46">
        <v>2</v>
      </c>
      <c r="N18" s="34">
        <f t="shared" si="0"/>
        <v>200000</v>
      </c>
      <c r="O18" s="34" t="s">
        <v>17</v>
      </c>
      <c r="P18" s="20" t="s">
        <v>68</v>
      </c>
      <c r="Q18" s="30"/>
    </row>
    <row r="19" spans="1:17" s="2" customFormat="1" ht="36.6" customHeight="1" x14ac:dyDescent="0.25">
      <c r="A19" s="34">
        <v>13</v>
      </c>
      <c r="B19" s="37" t="s">
        <v>69</v>
      </c>
      <c r="C19" s="38" t="s">
        <v>70</v>
      </c>
      <c r="D19" s="42" t="s">
        <v>71</v>
      </c>
      <c r="E19" s="34" t="s">
        <v>14</v>
      </c>
      <c r="F19" s="37"/>
      <c r="G19" s="40" t="s">
        <v>72</v>
      </c>
      <c r="H19" s="41" t="s">
        <v>73</v>
      </c>
      <c r="I19" s="10"/>
      <c r="J19" s="22">
        <v>1.2182999999999999</v>
      </c>
      <c r="K19" s="52">
        <v>1.2182999999999999</v>
      </c>
      <c r="L19" s="11">
        <f>VLOOKUP(C19,[1]Sheet1!$D$4:$E$16,2,0)</f>
        <v>6</v>
      </c>
      <c r="M19" s="46">
        <v>2</v>
      </c>
      <c r="N19" s="34">
        <f t="shared" si="0"/>
        <v>200000</v>
      </c>
      <c r="O19" s="34" t="s">
        <v>17</v>
      </c>
      <c r="P19" s="23" t="s">
        <v>68</v>
      </c>
      <c r="Q19" s="5"/>
    </row>
    <row r="20" spans="1:17" s="2" customFormat="1" ht="36.6" customHeight="1" x14ac:dyDescent="0.25">
      <c r="A20" s="43" t="s">
        <v>74</v>
      </c>
      <c r="B20" s="38" t="s">
        <v>75</v>
      </c>
      <c r="C20" s="38" t="s">
        <v>93</v>
      </c>
      <c r="D20" s="39" t="s">
        <v>76</v>
      </c>
      <c r="E20" s="34" t="s">
        <v>14</v>
      </c>
      <c r="F20" s="37"/>
      <c r="G20" s="40" t="s">
        <v>66</v>
      </c>
      <c r="H20" s="41" t="s">
        <v>27</v>
      </c>
      <c r="I20" s="10"/>
      <c r="J20" s="22">
        <v>0.34331423616000001</v>
      </c>
      <c r="K20" s="52"/>
      <c r="L20" s="11"/>
      <c r="M20" s="46">
        <v>2</v>
      </c>
      <c r="N20" s="34">
        <f t="shared" si="0"/>
        <v>200000</v>
      </c>
      <c r="O20" s="34" t="s">
        <v>17</v>
      </c>
      <c r="P20" s="23" t="s">
        <v>68</v>
      </c>
      <c r="Q20" s="5"/>
    </row>
    <row r="21" spans="1:17" s="2" customFormat="1" ht="36.6" customHeight="1" x14ac:dyDescent="0.25">
      <c r="A21" s="43" t="s">
        <v>77</v>
      </c>
      <c r="B21" s="38" t="s">
        <v>75</v>
      </c>
      <c r="C21" s="38" t="s">
        <v>78</v>
      </c>
      <c r="D21" s="44" t="s">
        <v>79</v>
      </c>
      <c r="E21" s="34" t="s">
        <v>14</v>
      </c>
      <c r="F21" s="37"/>
      <c r="G21" s="40" t="s">
        <v>46</v>
      </c>
      <c r="H21" s="45"/>
      <c r="I21" s="10"/>
      <c r="J21" s="22">
        <v>0.875</v>
      </c>
      <c r="K21" s="52"/>
      <c r="L21" s="11"/>
      <c r="M21" s="46">
        <v>4</v>
      </c>
      <c r="N21" s="34">
        <f t="shared" si="0"/>
        <v>400000</v>
      </c>
      <c r="O21" s="34" t="s">
        <v>17</v>
      </c>
      <c r="P21" s="23" t="s">
        <v>68</v>
      </c>
      <c r="Q21" s="5"/>
    </row>
    <row r="22" spans="1:17" x14ac:dyDescent="0.25">
      <c r="K22" s="53">
        <f>SUM(K3:K21)</f>
        <v>21.683159199999999</v>
      </c>
      <c r="L22" s="54">
        <f>SUM(L3:L21)</f>
        <v>61.3</v>
      </c>
    </row>
  </sheetData>
  <autoFilter ref="A2:V2" xr:uid="{44A2437D-043E-4E6F-9911-A724D70FEDD9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27" priority="12"/>
  </conditionalFormatting>
  <conditionalFormatting sqref="C11">
    <cfRule type="duplicateValues" dxfId="26" priority="13"/>
  </conditionalFormatting>
  <conditionalFormatting sqref="G12">
    <cfRule type="cellIs" dxfId="25" priority="10" stopIfTrue="1" operator="equal">
      <formula>“总成件”</formula>
    </cfRule>
  </conditionalFormatting>
  <conditionalFormatting sqref="G11">
    <cfRule type="cellIs" dxfId="24" priority="11" stopIfTrue="1" operator="equal">
      <formula>“总成件”</formula>
    </cfRule>
  </conditionalFormatting>
  <conditionalFormatting sqref="G14:G15">
    <cfRule type="cellIs" dxfId="23" priority="9" stopIfTrue="1" operator="equal">
      <formula>“总成件”</formula>
    </cfRule>
  </conditionalFormatting>
  <conditionalFormatting sqref="C14:C15">
    <cfRule type="duplicateValues" dxfId="22" priority="14"/>
  </conditionalFormatting>
  <conditionalFormatting sqref="C18">
    <cfRule type="duplicateValues" dxfId="21" priority="8"/>
  </conditionalFormatting>
  <conditionalFormatting sqref="G18">
    <cfRule type="cellIs" dxfId="20" priority="7" stopIfTrue="1" operator="equal">
      <formula>“总成件”</formula>
    </cfRule>
  </conditionalFormatting>
  <conditionalFormatting sqref="C20">
    <cfRule type="duplicateValues" dxfId="19" priority="6"/>
  </conditionalFormatting>
  <conditionalFormatting sqref="G20">
    <cfRule type="cellIs" dxfId="18" priority="5" stopIfTrue="1" operator="equal">
      <formula>“总成件”</formula>
    </cfRule>
  </conditionalFormatting>
  <conditionalFormatting sqref="C21">
    <cfRule type="duplicateValues" dxfId="17" priority="4"/>
  </conditionalFormatting>
  <conditionalFormatting sqref="G21">
    <cfRule type="cellIs" dxfId="16" priority="3" stopIfTrue="1" operator="equal">
      <formula>“总成件”</formula>
    </cfRule>
  </conditionalFormatting>
  <conditionalFormatting sqref="C19">
    <cfRule type="duplicateValues" dxfId="15" priority="2"/>
  </conditionalFormatting>
  <conditionalFormatting sqref="G19">
    <cfRule type="cellIs" dxfId="14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310681B7-9B15-4894-8B2D-95E3C42F93F6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69F6-4AAF-4A3A-B62C-4CA768D2B367}">
  <sheetPr>
    <outlinePr summaryBelow="0"/>
  </sheetPr>
  <dimension ref="A1:X27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L3" sqref="L3:L17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1" width="9.6640625" style="24" customWidth="1"/>
    <col min="12" max="12" width="13.44140625" style="24" customWidth="1"/>
    <col min="13" max="14" width="11.109375" style="24" customWidth="1"/>
    <col min="15" max="16" width="15.21875" style="24" customWidth="1"/>
    <col min="17" max="17" width="11.109375" style="24" customWidth="1"/>
    <col min="18" max="18" width="11.109375" style="72" customWidth="1"/>
    <col min="19" max="19" width="8.33203125" style="24" customWidth="1"/>
    <col min="20" max="20" width="10.5546875" style="24" customWidth="1"/>
    <col min="21" max="21" width="13" style="24" customWidth="1"/>
    <col min="22" max="23" width="9" style="24"/>
    <col min="24" max="24" width="25.33203125" style="24" customWidth="1"/>
    <col min="25" max="16384" width="9" style="24"/>
  </cols>
  <sheetData>
    <row r="1" spans="1:23" ht="13.8" customHeight="1" x14ac:dyDescent="0.25">
      <c r="A1" s="79" t="s">
        <v>0</v>
      </c>
      <c r="B1" s="80" t="s">
        <v>1</v>
      </c>
      <c r="C1" s="80" t="s">
        <v>2</v>
      </c>
      <c r="D1" s="81" t="s">
        <v>3</v>
      </c>
      <c r="E1" s="81" t="s">
        <v>4</v>
      </c>
      <c r="F1" s="81" t="s">
        <v>5</v>
      </c>
      <c r="G1" s="82" t="s">
        <v>6</v>
      </c>
      <c r="H1" s="82" t="s">
        <v>7</v>
      </c>
      <c r="I1" s="81" t="s">
        <v>8</v>
      </c>
      <c r="J1" s="77" t="s">
        <v>91</v>
      </c>
      <c r="K1" s="77" t="s">
        <v>94</v>
      </c>
      <c r="L1" s="75" t="s">
        <v>80</v>
      </c>
      <c r="M1" s="76"/>
      <c r="N1" s="76"/>
      <c r="O1" s="76"/>
      <c r="P1" s="76"/>
      <c r="Q1" s="76"/>
      <c r="R1" s="70"/>
      <c r="S1" s="6"/>
      <c r="T1" s="6"/>
      <c r="U1" s="6"/>
    </row>
    <row r="2" spans="1:23" s="1" customFormat="1" ht="25.2" customHeight="1" x14ac:dyDescent="0.25">
      <c r="A2" s="79"/>
      <c r="B2" s="80"/>
      <c r="C2" s="80"/>
      <c r="D2" s="81"/>
      <c r="E2" s="81"/>
      <c r="F2" s="81"/>
      <c r="G2" s="82"/>
      <c r="H2" s="82"/>
      <c r="I2" s="81"/>
      <c r="J2" s="78"/>
      <c r="K2" s="78"/>
      <c r="L2" s="32" t="s">
        <v>96</v>
      </c>
      <c r="M2" s="32" t="s">
        <v>95</v>
      </c>
      <c r="N2" s="73" t="s">
        <v>84</v>
      </c>
      <c r="O2" s="32" t="s">
        <v>105</v>
      </c>
      <c r="P2" s="32" t="s">
        <v>106</v>
      </c>
      <c r="Q2" s="73" t="s">
        <v>99</v>
      </c>
      <c r="R2" s="71" t="s">
        <v>98</v>
      </c>
      <c r="S2" s="73" t="s">
        <v>9</v>
      </c>
      <c r="T2" s="26" t="s">
        <v>10</v>
      </c>
      <c r="U2" s="26" t="s">
        <v>11</v>
      </c>
      <c r="V2" s="27"/>
      <c r="W2" s="28" t="s">
        <v>82</v>
      </c>
    </row>
    <row r="3" spans="1:23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34">
        <v>1</v>
      </c>
      <c r="T3" s="34">
        <f t="shared" ref="T3:T21" si="0">S3*100000</f>
        <v>100000</v>
      </c>
      <c r="U3" s="34" t="s">
        <v>17</v>
      </c>
      <c r="V3" s="3" t="s">
        <v>18</v>
      </c>
      <c r="W3" s="29" t="s">
        <v>83</v>
      </c>
    </row>
    <row r="4" spans="1:23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34">
        <v>1</v>
      </c>
      <c r="T4" s="34">
        <f t="shared" si="0"/>
        <v>100000</v>
      </c>
      <c r="U4" s="34" t="s">
        <v>17</v>
      </c>
      <c r="V4" s="3" t="s">
        <v>18</v>
      </c>
      <c r="W4" s="29" t="s">
        <v>83</v>
      </c>
    </row>
    <row r="5" spans="1:23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34">
        <v>1</v>
      </c>
      <c r="T5" s="34">
        <f t="shared" si="0"/>
        <v>100000</v>
      </c>
      <c r="U5" s="34" t="s">
        <v>17</v>
      </c>
      <c r="V5" s="3" t="s">
        <v>18</v>
      </c>
      <c r="W5" s="29" t="s">
        <v>83</v>
      </c>
    </row>
    <row r="6" spans="1:23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34">
        <v>1</v>
      </c>
      <c r="T6" s="34">
        <f t="shared" si="0"/>
        <v>100000</v>
      </c>
      <c r="U6" s="34" t="s">
        <v>17</v>
      </c>
      <c r="V6" s="3" t="s">
        <v>18</v>
      </c>
      <c r="W6" s="29" t="s">
        <v>83</v>
      </c>
    </row>
    <row r="7" spans="1:23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34">
        <v>2</v>
      </c>
      <c r="T7" s="34">
        <f t="shared" si="0"/>
        <v>200000</v>
      </c>
      <c r="U7" s="34" t="s">
        <v>17</v>
      </c>
      <c r="V7" s="3" t="s">
        <v>18</v>
      </c>
      <c r="W7" s="29" t="s">
        <v>83</v>
      </c>
    </row>
    <row r="8" spans="1:23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34">
        <v>2</v>
      </c>
      <c r="T8" s="34">
        <f t="shared" si="0"/>
        <v>200000</v>
      </c>
      <c r="U8" s="34" t="s">
        <v>17</v>
      </c>
      <c r="V8" s="3" t="s">
        <v>18</v>
      </c>
      <c r="W8" s="29" t="s">
        <v>83</v>
      </c>
    </row>
    <row r="9" spans="1:23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34">
        <v>1</v>
      </c>
      <c r="T9" s="34">
        <f t="shared" si="0"/>
        <v>100000</v>
      </c>
      <c r="U9" s="34" t="s">
        <v>17</v>
      </c>
      <c r="V9" s="3" t="s">
        <v>18</v>
      </c>
      <c r="W9" s="29" t="s">
        <v>83</v>
      </c>
    </row>
    <row r="10" spans="1:23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11"/>
      <c r="M10" s="11"/>
      <c r="N10" s="11"/>
      <c r="O10" s="11"/>
      <c r="P10" s="11"/>
      <c r="Q10" s="11">
        <f>VLOOKUP(C10,[1]Sheet1!$D$4:$E$16,2,0)</f>
        <v>14.5</v>
      </c>
      <c r="R10" s="33">
        <f>VLOOKUP(C10,[2]Sheet1!$D$4:$E$16,2,0)</f>
        <v>11.5</v>
      </c>
      <c r="S10" s="12">
        <v>2</v>
      </c>
      <c r="T10" s="6">
        <f t="shared" si="0"/>
        <v>200000</v>
      </c>
      <c r="U10" s="6" t="s">
        <v>17</v>
      </c>
      <c r="V10" s="3" t="s">
        <v>18</v>
      </c>
      <c r="W10" s="5"/>
    </row>
    <row r="11" spans="1:23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11"/>
      <c r="M11" s="11"/>
      <c r="N11" s="11"/>
      <c r="O11" s="11"/>
      <c r="P11" s="11"/>
      <c r="Q11" s="11"/>
      <c r="R11" s="11"/>
      <c r="S11" s="12">
        <v>2</v>
      </c>
      <c r="T11" s="6">
        <f t="shared" si="0"/>
        <v>200000</v>
      </c>
      <c r="U11" s="6" t="s">
        <v>17</v>
      </c>
      <c r="V11" s="18" t="s">
        <v>42</v>
      </c>
      <c r="W11" s="5"/>
    </row>
    <row r="12" spans="1:23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11"/>
      <c r="M12" s="11"/>
      <c r="N12" s="11"/>
      <c r="O12" s="11"/>
      <c r="P12" s="11"/>
      <c r="Q12" s="11"/>
      <c r="R12" s="11"/>
      <c r="S12" s="12">
        <v>2</v>
      </c>
      <c r="T12" s="6">
        <f t="shared" si="0"/>
        <v>200000</v>
      </c>
      <c r="U12" s="6" t="s">
        <v>17</v>
      </c>
      <c r="V12" s="18" t="s">
        <v>47</v>
      </c>
      <c r="W12" s="5"/>
    </row>
    <row r="13" spans="1:23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11"/>
      <c r="M13" s="11"/>
      <c r="N13" s="11"/>
      <c r="O13" s="11"/>
      <c r="P13" s="11"/>
      <c r="Q13" s="11">
        <f>VLOOKUP(C13,[1]Sheet1!$D$4:$E$16,2,0)</f>
        <v>15</v>
      </c>
      <c r="R13" s="33">
        <f>VLOOKUP(C13,[2]Sheet1!$D$4:$E$16,2,0)</f>
        <v>12</v>
      </c>
      <c r="S13" s="6">
        <v>2</v>
      </c>
      <c r="T13" s="6">
        <f t="shared" si="0"/>
        <v>200000</v>
      </c>
      <c r="U13" s="6" t="s">
        <v>17</v>
      </c>
      <c r="V13" s="3" t="s">
        <v>18</v>
      </c>
      <c r="W13" s="5"/>
    </row>
    <row r="14" spans="1:23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11"/>
      <c r="M14" s="11"/>
      <c r="N14" s="11"/>
      <c r="O14" s="11"/>
      <c r="P14" s="11"/>
      <c r="Q14" s="11"/>
      <c r="R14" s="11"/>
      <c r="S14" s="12">
        <v>2</v>
      </c>
      <c r="T14" s="6">
        <f t="shared" si="0"/>
        <v>200000</v>
      </c>
      <c r="U14" s="6" t="s">
        <v>17</v>
      </c>
      <c r="V14" s="18" t="s">
        <v>54</v>
      </c>
      <c r="W14" s="5"/>
    </row>
    <row r="15" spans="1:23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11"/>
      <c r="M15" s="11"/>
      <c r="N15" s="11"/>
      <c r="O15" s="11"/>
      <c r="P15" s="11"/>
      <c r="Q15" s="11"/>
      <c r="R15" s="11"/>
      <c r="S15" s="12">
        <v>2</v>
      </c>
      <c r="T15" s="6">
        <f t="shared" si="0"/>
        <v>200000</v>
      </c>
      <c r="U15" s="6" t="s">
        <v>17</v>
      </c>
      <c r="V15" s="18" t="s">
        <v>54</v>
      </c>
      <c r="W15" s="5"/>
    </row>
    <row r="16" spans="1:23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11">
        <v>0.44247787610619471</v>
      </c>
      <c r="M16" s="33">
        <v>0.41</v>
      </c>
      <c r="N16" s="11"/>
      <c r="O16" s="11"/>
      <c r="P16" s="11"/>
      <c r="Q16" s="11">
        <f>VLOOKUP(C16,[1]Sheet1!$D$4:$E$16,2,0)</f>
        <v>0.5</v>
      </c>
      <c r="R16" s="11">
        <f>VLOOKUP(C16,[2]Sheet1!$D$4:$E$16,2,0)</f>
        <v>0.5</v>
      </c>
      <c r="S16" s="6">
        <v>4</v>
      </c>
      <c r="T16" s="6">
        <f t="shared" si="0"/>
        <v>400000</v>
      </c>
      <c r="U16" s="6" t="s">
        <v>17</v>
      </c>
      <c r="V16" s="18" t="s">
        <v>61</v>
      </c>
      <c r="W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11">
        <v>0.98230088495575241</v>
      </c>
      <c r="M17" s="11">
        <v>0.95</v>
      </c>
      <c r="N17" s="11">
        <f>1.15/1.13</f>
        <v>1.0176991150442478</v>
      </c>
      <c r="O17" s="47" t="s">
        <v>88</v>
      </c>
      <c r="P17" s="74" t="s">
        <v>88</v>
      </c>
      <c r="Q17" s="11">
        <f>VLOOKUP(C17,[1]Sheet1!$D$4:$E$16,2,0)</f>
        <v>2</v>
      </c>
      <c r="R17" s="11">
        <f>VLOOKUP(C17,[2]Sheet1!$D$4:$E$16,2,0)</f>
        <v>2</v>
      </c>
      <c r="S17" s="34">
        <v>2</v>
      </c>
      <c r="T17" s="34">
        <f t="shared" si="0"/>
        <v>200000</v>
      </c>
      <c r="U17" s="34" t="s">
        <v>17</v>
      </c>
      <c r="V17" s="3" t="s">
        <v>18</v>
      </c>
      <c r="W17" s="29" t="s">
        <v>83</v>
      </c>
    </row>
    <row r="18" spans="1:24" s="64" customFormat="1" ht="30" customHeight="1" x14ac:dyDescent="0.25">
      <c r="A18" s="55">
        <v>12</v>
      </c>
      <c r="B18" s="56" t="s">
        <v>64</v>
      </c>
      <c r="C18" s="57" t="s">
        <v>19</v>
      </c>
      <c r="D18" s="67" t="s">
        <v>65</v>
      </c>
      <c r="E18" s="55" t="s">
        <v>14</v>
      </c>
      <c r="F18" s="56"/>
      <c r="G18" s="59" t="s">
        <v>66</v>
      </c>
      <c r="H18" s="60" t="s">
        <v>67</v>
      </c>
      <c r="I18" s="61"/>
      <c r="J18" s="61">
        <v>0.875</v>
      </c>
      <c r="K18" s="61">
        <v>0.875</v>
      </c>
      <c r="L18" s="62">
        <f>2.12/1.13</f>
        <v>1.8761061946902657</v>
      </c>
      <c r="M18" s="62">
        <v>1.85</v>
      </c>
      <c r="N18" s="62"/>
      <c r="O18" s="62"/>
      <c r="P18" s="62"/>
      <c r="Q18" s="62">
        <f>VLOOKUP(C18,[1]Sheet1!$D$4:$E$16,2,0)</f>
        <v>2.5</v>
      </c>
      <c r="R18" s="62">
        <f>VLOOKUP(C18,[2]Sheet1!$D$4:$E$16,2,0)</f>
        <v>1.8</v>
      </c>
      <c r="S18" s="63">
        <v>2</v>
      </c>
      <c r="T18" s="55">
        <f t="shared" si="0"/>
        <v>200000</v>
      </c>
      <c r="U18" s="55" t="s">
        <v>17</v>
      </c>
      <c r="V18" s="64" t="s">
        <v>68</v>
      </c>
      <c r="W18" s="65"/>
      <c r="X18" s="64" t="s">
        <v>100</v>
      </c>
    </row>
    <row r="19" spans="1:24" s="64" customFormat="1" ht="36.6" customHeight="1" x14ac:dyDescent="0.25">
      <c r="A19" s="55">
        <v>13</v>
      </c>
      <c r="B19" s="56" t="s">
        <v>69</v>
      </c>
      <c r="C19" s="57" t="s">
        <v>70</v>
      </c>
      <c r="D19" s="58" t="s">
        <v>71</v>
      </c>
      <c r="E19" s="55" t="s">
        <v>14</v>
      </c>
      <c r="F19" s="56"/>
      <c r="G19" s="59" t="s">
        <v>72</v>
      </c>
      <c r="H19" s="60" t="s">
        <v>73</v>
      </c>
      <c r="I19" s="61"/>
      <c r="J19" s="61">
        <v>1.2182999999999999</v>
      </c>
      <c r="K19" s="61">
        <v>1.2182999999999999</v>
      </c>
      <c r="L19" s="62"/>
      <c r="M19" s="62"/>
      <c r="N19" s="62"/>
      <c r="O19" s="62"/>
      <c r="P19" s="62"/>
      <c r="Q19" s="62">
        <f>VLOOKUP(C19,[1]Sheet1!$D$4:$E$16,2,0)</f>
        <v>6</v>
      </c>
      <c r="R19" s="62">
        <f>VLOOKUP(C19,[2]Sheet1!$D$4:$E$16,2,0)</f>
        <v>4</v>
      </c>
      <c r="S19" s="63">
        <v>2</v>
      </c>
      <c r="T19" s="55">
        <f t="shared" si="0"/>
        <v>200000</v>
      </c>
      <c r="U19" s="55" t="s">
        <v>17</v>
      </c>
      <c r="V19" s="64" t="s">
        <v>68</v>
      </c>
      <c r="W19" s="65"/>
      <c r="X19" s="64" t="s">
        <v>97</v>
      </c>
    </row>
    <row r="20" spans="1:24" s="64" customFormat="1" ht="36.6" customHeight="1" x14ac:dyDescent="0.25">
      <c r="A20" s="66" t="s">
        <v>74</v>
      </c>
      <c r="B20" s="57" t="s">
        <v>75</v>
      </c>
      <c r="C20" s="57" t="s">
        <v>93</v>
      </c>
      <c r="D20" s="67" t="s">
        <v>76</v>
      </c>
      <c r="E20" s="55" t="s">
        <v>14</v>
      </c>
      <c r="F20" s="56"/>
      <c r="G20" s="59" t="s">
        <v>66</v>
      </c>
      <c r="H20" s="60" t="s">
        <v>27</v>
      </c>
      <c r="I20" s="61"/>
      <c r="J20" s="61">
        <v>0.34331423616000001</v>
      </c>
      <c r="K20" s="61">
        <v>0.34331423616000001</v>
      </c>
      <c r="L20" s="62">
        <f>1.48/1.13</f>
        <v>1.3097345132743363</v>
      </c>
      <c r="M20" s="62">
        <f>1.48/1.13</f>
        <v>1.3097345132743363</v>
      </c>
      <c r="N20" s="62">
        <f>2.8/1.13</f>
        <v>2.4778761061946901</v>
      </c>
      <c r="O20" s="62"/>
      <c r="P20" s="62"/>
      <c r="Q20" s="62"/>
      <c r="R20" s="62"/>
      <c r="S20" s="63">
        <v>2</v>
      </c>
      <c r="T20" s="55">
        <f t="shared" si="0"/>
        <v>200000</v>
      </c>
      <c r="U20" s="55" t="s">
        <v>17</v>
      </c>
      <c r="V20" s="64" t="s">
        <v>68</v>
      </c>
      <c r="W20" s="65"/>
      <c r="X20" s="64" t="s">
        <v>97</v>
      </c>
    </row>
    <row r="21" spans="1:24" s="64" customFormat="1" ht="36.6" customHeight="1" x14ac:dyDescent="0.25">
      <c r="A21" s="66" t="s">
        <v>77</v>
      </c>
      <c r="B21" s="57" t="s">
        <v>75</v>
      </c>
      <c r="C21" s="57" t="s">
        <v>78</v>
      </c>
      <c r="D21" s="68" t="s">
        <v>79</v>
      </c>
      <c r="E21" s="55" t="s">
        <v>14</v>
      </c>
      <c r="F21" s="56"/>
      <c r="G21" s="59" t="s">
        <v>46</v>
      </c>
      <c r="H21" s="69"/>
      <c r="I21" s="61"/>
      <c r="J21" s="61">
        <v>0.875</v>
      </c>
      <c r="K21" s="61">
        <v>0.875</v>
      </c>
      <c r="L21" s="62"/>
      <c r="M21" s="62"/>
      <c r="N21" s="62"/>
      <c r="O21" s="62"/>
      <c r="P21" s="62"/>
      <c r="Q21" s="62"/>
      <c r="R21" s="62"/>
      <c r="S21" s="63">
        <v>4</v>
      </c>
      <c r="T21" s="55">
        <f t="shared" si="0"/>
        <v>400000</v>
      </c>
      <c r="U21" s="55" t="s">
        <v>17</v>
      </c>
      <c r="V21" s="64" t="s">
        <v>68</v>
      </c>
      <c r="W21" s="65"/>
      <c r="X21" s="64" t="s">
        <v>97</v>
      </c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1"/>
      <c r="O22" s="6"/>
      <c r="P22" s="6"/>
      <c r="Q22" s="6"/>
      <c r="R22" s="11"/>
      <c r="S22" s="6"/>
      <c r="T22" s="6"/>
      <c r="U22" s="6"/>
    </row>
    <row r="23" spans="1:2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1"/>
      <c r="S23" s="6"/>
      <c r="T23" s="6"/>
      <c r="U23" s="6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1"/>
      <c r="S24" s="6"/>
      <c r="T24" s="6"/>
      <c r="U24" s="6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1"/>
      <c r="S25" s="6"/>
      <c r="T25" s="6"/>
      <c r="U25" s="6"/>
    </row>
    <row r="26" spans="1:2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1"/>
      <c r="S26" s="6"/>
      <c r="T26" s="6"/>
      <c r="U26" s="6"/>
    </row>
    <row r="27" spans="1:2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1"/>
      <c r="S27" s="6"/>
      <c r="T27" s="6"/>
      <c r="U27" s="6"/>
    </row>
  </sheetData>
  <autoFilter ref="A2:AB2" xr:uid="{44A2437D-043E-4E6F-9911-A724D70FEDD9}"/>
  <mergeCells count="12">
    <mergeCell ref="L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13" priority="12"/>
  </conditionalFormatting>
  <conditionalFormatting sqref="C11">
    <cfRule type="duplicateValues" dxfId="12" priority="13"/>
  </conditionalFormatting>
  <conditionalFormatting sqref="G12">
    <cfRule type="cellIs" dxfId="11" priority="10" stopIfTrue="1" operator="equal">
      <formula>“总成件”</formula>
    </cfRule>
  </conditionalFormatting>
  <conditionalFormatting sqref="G11">
    <cfRule type="cellIs" dxfId="10" priority="11" stopIfTrue="1" operator="equal">
      <formula>“总成件”</formula>
    </cfRule>
  </conditionalFormatting>
  <conditionalFormatting sqref="G14:G15">
    <cfRule type="cellIs" dxfId="9" priority="9" stopIfTrue="1" operator="equal">
      <formula>“总成件”</formula>
    </cfRule>
  </conditionalFormatting>
  <conditionalFormatting sqref="C14:C15">
    <cfRule type="duplicateValues" dxfId="8" priority="14"/>
  </conditionalFormatting>
  <conditionalFormatting sqref="C18">
    <cfRule type="duplicateValues" dxfId="7" priority="8"/>
  </conditionalFormatting>
  <conditionalFormatting sqref="G18">
    <cfRule type="cellIs" dxfId="6" priority="7" stopIfTrue="1" operator="equal">
      <formula>“总成件”</formula>
    </cfRule>
  </conditionalFormatting>
  <conditionalFormatting sqref="C20">
    <cfRule type="duplicateValues" dxfId="5" priority="6"/>
  </conditionalFormatting>
  <conditionalFormatting sqref="G20">
    <cfRule type="cellIs" dxfId="4" priority="5" stopIfTrue="1" operator="equal">
      <formula>“总成件”</formula>
    </cfRule>
  </conditionalFormatting>
  <conditionalFormatting sqref="C21">
    <cfRule type="duplicateValues" dxfId="3" priority="4"/>
  </conditionalFormatting>
  <conditionalFormatting sqref="G21">
    <cfRule type="cellIs" dxfId="2" priority="3" stopIfTrue="1" operator="equal">
      <formula>“总成件”</formula>
    </cfRule>
  </conditionalFormatting>
  <conditionalFormatting sqref="C19">
    <cfRule type="duplicateValues" dxfId="1" priority="2"/>
  </conditionalFormatting>
  <conditionalFormatting sqref="G19">
    <cfRule type="cellIs" dxfId="0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53736AAD-D60F-4707-8270-71FB9D1E6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7" sqref="G17"/>
    </sheetView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10</vt:i4>
      </vt:variant>
    </vt:vector>
  </HeadingPairs>
  <TitlesOfParts>
    <vt:vector size="16" baseType="lpstr">
      <vt:lpstr>机加工件汇总</vt:lpstr>
      <vt:lpstr>外购件开发申请单-价格对比</vt:lpstr>
      <vt:lpstr>目标价-兴岳</vt:lpstr>
      <vt:lpstr>目标价-政锦</vt:lpstr>
      <vt:lpstr>外购件开发申请单-价格对比 (2)</vt:lpstr>
      <vt:lpstr>Sheet1</vt:lpstr>
      <vt:lpstr>机加工件汇总!Print_Area</vt:lpstr>
      <vt:lpstr>'目标价-兴岳'!Print_Area</vt:lpstr>
      <vt:lpstr>'目标价-政锦'!Print_Area</vt:lpstr>
      <vt:lpstr>'外购件开发申请单-价格对比'!Print_Area</vt:lpstr>
      <vt:lpstr>'外购件开发申请单-价格对比 (2)'!Print_Area</vt:lpstr>
      <vt:lpstr>机加工件汇总!Print_Titles</vt:lpstr>
      <vt:lpstr>'目标价-兴岳'!Print_Titles</vt:lpstr>
      <vt:lpstr>'目标价-政锦'!Print_Titles</vt:lpstr>
      <vt:lpstr>'外购件开发申请单-价格对比'!Print_Titles</vt:lpstr>
      <vt:lpstr>'外购件开发申请单-价格对比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2021-09-28T05:20:50Z</dcterms:modified>
</cp:coreProperties>
</file>