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吴英格\Desktop\H4-3.0外发数据包\钣金件\评标\"/>
    </mc:Choice>
  </mc:AlternateContent>
  <xr:revisionPtr revIDLastSave="0" documentId="13_ncr:1_{23D0F14B-226C-4871-88E2-DA00DD39D8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模具费" sheetId="1" r:id="rId1"/>
    <sheet name="产品价格" sheetId="4" r:id="rId2"/>
    <sheet name="冲压件核价" sheetId="5" state="hidden" r:id="rId3"/>
    <sheet name="Sheet2" sheetId="7" state="hidden" r:id="rId4"/>
  </sheets>
  <definedNames>
    <definedName name="_xlnm._FilterDatabase" localSheetId="1" hidden="1">产品价格!$A$3:$U$7</definedName>
    <definedName name="_xlnm._FilterDatabase" localSheetId="2" hidden="1">冲压件核价!$A$3:$AD$10</definedName>
    <definedName name="_xlnm._FilterDatabase" localSheetId="0" hidden="1">模具费!$A$2:$N$2</definedName>
    <definedName name="_xlnm.Print_Area" localSheetId="2">冲压件核价!$A$1:$AB$36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4" l="1"/>
  <c r="L27" i="1"/>
  <c r="L4" i="1"/>
  <c r="L15" i="1"/>
  <c r="S6" i="4"/>
  <c r="S5" i="4"/>
  <c r="S4" i="4"/>
  <c r="M4" i="4"/>
  <c r="M5" i="4"/>
  <c r="M6" i="4"/>
  <c r="J6" i="4"/>
  <c r="J5" i="4"/>
  <c r="J4" i="4"/>
  <c r="D36" i="1" l="1"/>
  <c r="D26" i="1"/>
  <c r="D14" i="1"/>
  <c r="P6" i="4"/>
  <c r="P5" i="4"/>
  <c r="P4" i="4"/>
  <c r="Y20" i="5"/>
  <c r="Y10" i="5"/>
  <c r="Y8" i="5"/>
  <c r="Y9" i="5"/>
  <c r="F35" i="1"/>
  <c r="E35" i="1"/>
  <c r="F25" i="1"/>
  <c r="E25" i="1"/>
  <c r="F13" i="1"/>
  <c r="E13" i="1"/>
  <c r="T21" i="5"/>
  <c r="Q21" i="5"/>
  <c r="M21" i="5"/>
  <c r="L21" i="5"/>
  <c r="T11" i="5"/>
  <c r="T10" i="5"/>
  <c r="Q4" i="5"/>
  <c r="S4" i="5"/>
  <c r="T4" i="5"/>
  <c r="O5" i="5"/>
  <c r="T5" i="5"/>
  <c r="Y4" i="5"/>
  <c r="Y5" i="5"/>
  <c r="Y6" i="5"/>
  <c r="Y7" i="5"/>
  <c r="I27" i="1"/>
  <c r="I35" i="1" s="1"/>
  <c r="G36" i="1" s="1"/>
  <c r="L25" i="1"/>
  <c r="J26" i="1" s="1"/>
  <c r="Q5" i="4" s="1"/>
  <c r="I15" i="1"/>
  <c r="I25" i="1" s="1"/>
  <c r="G26" i="1" s="1"/>
  <c r="K13" i="1"/>
  <c r="L13" i="1"/>
  <c r="J14" i="1" s="1"/>
  <c r="R4" i="4" s="1"/>
  <c r="I4" i="1"/>
  <c r="I13" i="1" s="1"/>
  <c r="G14" i="1" s="1"/>
  <c r="Q11" i="5"/>
  <c r="S11" i="5"/>
  <c r="T20" i="5"/>
  <c r="Y11" i="5"/>
  <c r="Y12" i="5"/>
  <c r="Y13" i="5"/>
  <c r="S21" i="5"/>
  <c r="T29" i="5"/>
  <c r="Y21" i="5"/>
  <c r="Y29" i="5"/>
  <c r="AA21" i="5"/>
  <c r="AB21" i="5" s="1"/>
  <c r="H6" i="4" s="1"/>
  <c r="I6" i="4" s="1"/>
  <c r="L35" i="1"/>
  <c r="J36" i="1" s="1"/>
  <c r="T6" i="4" s="1"/>
  <c r="U6" i="4" s="1"/>
  <c r="K35" i="1"/>
  <c r="H35" i="1"/>
  <c r="K25" i="1"/>
  <c r="H25" i="1"/>
  <c r="H13" i="1"/>
  <c r="Q6" i="4" l="1"/>
  <c r="R6" i="4" s="1"/>
  <c r="T5" i="4"/>
  <c r="U5" i="4" s="1"/>
  <c r="T4" i="4"/>
  <c r="U4" i="4" s="1"/>
  <c r="R5" i="4"/>
  <c r="AA11" i="5"/>
  <c r="AB11" i="5" s="1"/>
  <c r="H5" i="4" s="1"/>
  <c r="I5" i="4" s="1"/>
  <c r="AA4" i="5"/>
  <c r="AB4" i="5" s="1"/>
  <c r="H4" i="4" s="1"/>
  <c r="I4" i="4" s="1"/>
  <c r="N5" i="4"/>
  <c r="O5" i="4" s="1"/>
  <c r="K5" i="4"/>
  <c r="L5" i="4" s="1"/>
  <c r="K6" i="4"/>
  <c r="L6" i="4" s="1"/>
  <c r="N6" i="4"/>
  <c r="O6" i="4" s="1"/>
  <c r="N4" i="4"/>
  <c r="O4" i="4" s="1"/>
  <c r="K4" i="4"/>
  <c r="L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Q4" authorId="0" shapeId="0" xr:uid="{CE332B29-A465-4D3F-9D11-049C6F7E8D54}">
      <text>
        <r>
          <rPr>
            <b/>
            <sz val="9"/>
            <color indexed="81"/>
            <rFont val="宋体"/>
            <family val="3"/>
            <charset val="134"/>
          </rPr>
          <t>吴英格:
按照70%材料利用率反推</t>
        </r>
      </text>
    </comment>
  </commentList>
</comments>
</file>

<file path=xl/sharedStrings.xml><?xml version="1.0" encoding="utf-8"?>
<sst xmlns="http://schemas.openxmlformats.org/spreadsheetml/2006/main" count="268" uniqueCount="134">
  <si>
    <t>图号</t>
  </si>
  <si>
    <t>零件名称</t>
  </si>
  <si>
    <t>零件模具图片名称</t>
  </si>
  <si>
    <t>工序</t>
  </si>
  <si>
    <t>数量</t>
  </si>
  <si>
    <t>模具费
(不含税）</t>
  </si>
  <si>
    <t>合计</t>
  </si>
  <si>
    <t>每件模摊费（分摊10万件/种）</t>
  </si>
  <si>
    <t>材质</t>
  </si>
  <si>
    <t>单件报价</t>
  </si>
  <si>
    <t>模摊费</t>
  </si>
  <si>
    <t>含模摊价</t>
  </si>
  <si>
    <t>备注：以上价格均未税</t>
  </si>
  <si>
    <t>前排靠背复位卷簧限位支架</t>
    <phoneticPr fontId="7" type="noConversion"/>
  </si>
  <si>
    <t>泊头捷润</t>
    <phoneticPr fontId="7" type="noConversion"/>
  </si>
  <si>
    <t>沧州智凯</t>
    <phoneticPr fontId="7" type="noConversion"/>
  </si>
  <si>
    <t>南皮利达</t>
    <phoneticPr fontId="7" type="noConversion"/>
  </si>
  <si>
    <t>落料</t>
    <phoneticPr fontId="7" type="noConversion"/>
  </si>
  <si>
    <t>冲孔</t>
    <phoneticPr fontId="7" type="noConversion"/>
  </si>
  <si>
    <t>检具</t>
    <phoneticPr fontId="7" type="noConversion"/>
  </si>
  <si>
    <t>SLT0010599</t>
    <phoneticPr fontId="7" type="noConversion"/>
  </si>
  <si>
    <t>副驾靠背左侧装车钣金焊接总成</t>
    <phoneticPr fontId="7" type="noConversion"/>
  </si>
  <si>
    <t>SLT0010230</t>
    <phoneticPr fontId="7" type="noConversion"/>
  </si>
  <si>
    <t>驾驶员座垫右侧安装板总成</t>
    <phoneticPr fontId="7" type="noConversion"/>
  </si>
  <si>
    <t>成型</t>
    <phoneticPr fontId="7" type="noConversion"/>
  </si>
  <si>
    <t>折弯</t>
    <phoneticPr fontId="7" type="noConversion"/>
  </si>
  <si>
    <t>整形</t>
    <phoneticPr fontId="7" type="noConversion"/>
  </si>
  <si>
    <t>SLT0010222</t>
    <phoneticPr fontId="7" type="noConversion"/>
  </si>
  <si>
    <t>驾驶员左侧调角器下连接板焊接总成</t>
    <phoneticPr fontId="7" type="noConversion"/>
  </si>
  <si>
    <t>SPFH590 /T=3.0</t>
  </si>
  <si>
    <t>SAPH440 /T=3.0</t>
  </si>
  <si>
    <t>单件报价</t>
    <phoneticPr fontId="7" type="noConversion"/>
  </si>
  <si>
    <t>SLT0010564</t>
    <phoneticPr fontId="7" type="noConversion"/>
  </si>
  <si>
    <t>滚轮上滑槽</t>
    <phoneticPr fontId="7" type="noConversion"/>
  </si>
  <si>
    <t>SLT0010686</t>
    <phoneticPr fontId="7" type="noConversion"/>
  </si>
  <si>
    <t>驾驶员座垫右侧安装板</t>
    <phoneticPr fontId="7" type="noConversion"/>
  </si>
  <si>
    <t>SPFH590/T=6.0</t>
    <phoneticPr fontId="7" type="noConversion"/>
  </si>
  <si>
    <t>QStE500 2.5</t>
    <phoneticPr fontId="7" type="noConversion"/>
  </si>
  <si>
    <t>9月16日轻卡减震新增</t>
    <phoneticPr fontId="7" type="noConversion"/>
  </si>
  <si>
    <t>SLT0010540</t>
    <phoneticPr fontId="7" type="noConversion"/>
  </si>
  <si>
    <t>滚轮下滑槽</t>
    <phoneticPr fontId="7" type="noConversion"/>
  </si>
  <si>
    <t>项目</t>
    <phoneticPr fontId="7" type="noConversion"/>
  </si>
  <si>
    <t>统帅轻卡1880项目</t>
  </si>
  <si>
    <t>平台化-轻卡减震座椅</t>
  </si>
  <si>
    <t>SLT0010557</t>
    <phoneticPr fontId="7" type="noConversion"/>
  </si>
  <si>
    <t>SLT0010556</t>
    <phoneticPr fontId="7" type="noConversion"/>
  </si>
  <si>
    <t>内绞架支撑板组件</t>
    <phoneticPr fontId="7" type="noConversion"/>
  </si>
  <si>
    <t>序</t>
  </si>
  <si>
    <t>厂家</t>
    <phoneticPr fontId="7" type="noConversion"/>
  </si>
  <si>
    <t>核价区间</t>
    <phoneticPr fontId="7" type="noConversion"/>
  </si>
  <si>
    <t>QAD号</t>
    <phoneticPr fontId="7" type="noConversion"/>
  </si>
  <si>
    <t>物料代码</t>
  </si>
  <si>
    <t>名称</t>
  </si>
  <si>
    <t>单件</t>
    <phoneticPr fontId="7" type="noConversion"/>
  </si>
  <si>
    <t>数量</t>
    <phoneticPr fontId="7" type="noConversion"/>
  </si>
  <si>
    <t>下料尺寸</t>
    <phoneticPr fontId="7" type="noConversion"/>
  </si>
  <si>
    <t>含税单价</t>
  </si>
  <si>
    <t>重量</t>
  </si>
  <si>
    <t>材料费</t>
  </si>
  <si>
    <t>加工成本</t>
  </si>
  <si>
    <t>系数</t>
    <phoneticPr fontId="7" type="noConversion"/>
  </si>
  <si>
    <t>含税价格</t>
    <phoneticPr fontId="7" type="noConversion"/>
  </si>
  <si>
    <t>不含税单价</t>
  </si>
  <si>
    <t>号</t>
  </si>
  <si>
    <t>长mm</t>
    <phoneticPr fontId="7" type="noConversion"/>
  </si>
  <si>
    <t>宽mm</t>
    <phoneticPr fontId="7" type="noConversion"/>
  </si>
  <si>
    <t>厚mm</t>
    <phoneticPr fontId="7" type="noConversion"/>
  </si>
  <si>
    <t>材料</t>
  </si>
  <si>
    <t>废铁</t>
  </si>
  <si>
    <t>毛重</t>
  </si>
  <si>
    <t>净重</t>
  </si>
  <si>
    <t>吨位</t>
  </si>
  <si>
    <t>工序费</t>
  </si>
  <si>
    <t>出件数</t>
    <phoneticPr fontId="7" type="noConversion"/>
  </si>
  <si>
    <t>材料合计：</t>
    <phoneticPr fontId="7" type="noConversion"/>
  </si>
  <si>
    <t>加工费合计：</t>
    <phoneticPr fontId="7" type="noConversion"/>
  </si>
  <si>
    <t>图片</t>
    <phoneticPr fontId="7" type="noConversion"/>
  </si>
  <si>
    <t>单件QAD号</t>
    <phoneticPr fontId="7" type="noConversion"/>
  </si>
  <si>
    <t>M8焊接方螺母</t>
    <phoneticPr fontId="7" type="noConversion"/>
  </si>
  <si>
    <t>自核未税价（不含模摊）</t>
    <phoneticPr fontId="7" type="noConversion"/>
  </si>
  <si>
    <t>未税目标价（不含模摊）</t>
    <phoneticPr fontId="7" type="noConversion"/>
  </si>
  <si>
    <t>筛选最低目标价（不含模摊）</t>
    <phoneticPr fontId="7" type="noConversion"/>
  </si>
  <si>
    <t>泊头捷润-初次报价</t>
    <phoneticPr fontId="7" type="noConversion"/>
  </si>
  <si>
    <t>泊头捷润-商定价格</t>
    <phoneticPr fontId="7" type="noConversion"/>
  </si>
  <si>
    <t>沧州智凯-初次报价</t>
    <phoneticPr fontId="7" type="noConversion"/>
  </si>
  <si>
    <t>沧州智凯-商定价格</t>
    <phoneticPr fontId="7" type="noConversion"/>
  </si>
  <si>
    <t>文安恒德</t>
    <phoneticPr fontId="7" type="noConversion"/>
  </si>
  <si>
    <t>航天宏达</t>
    <phoneticPr fontId="7" type="noConversion"/>
  </si>
  <si>
    <t>ASSY-
QStE500 2.5</t>
    <phoneticPr fontId="7" type="noConversion"/>
  </si>
  <si>
    <t>ASSY-
QStE500 3.5</t>
    <phoneticPr fontId="7" type="noConversion"/>
  </si>
  <si>
    <t>冲压件价格</t>
    <phoneticPr fontId="7" type="noConversion"/>
  </si>
  <si>
    <t>减震器下底板</t>
    <phoneticPr fontId="7" type="noConversion"/>
  </si>
  <si>
    <t>SLT0010539</t>
    <phoneticPr fontId="7" type="noConversion"/>
  </si>
  <si>
    <t>减震器上盖板</t>
    <phoneticPr fontId="7" type="noConversion"/>
  </si>
  <si>
    <t>SLT0010545</t>
    <phoneticPr fontId="7" type="noConversion"/>
  </si>
  <si>
    <t>初始报价</t>
    <phoneticPr fontId="7" type="noConversion"/>
  </si>
  <si>
    <t>商定报价</t>
    <phoneticPr fontId="7" type="noConversion"/>
  </si>
  <si>
    <r>
      <rPr>
        <sz val="8"/>
        <color indexed="8"/>
        <rFont val="宋体"/>
        <family val="3"/>
        <charset val="134"/>
      </rPr>
      <t>外绞架</t>
    </r>
    <r>
      <rPr>
        <sz val="8"/>
        <color indexed="10"/>
        <rFont val="宋体"/>
        <family val="3"/>
        <charset val="134"/>
      </rPr>
      <t>支撑板</t>
    </r>
    <r>
      <rPr>
        <sz val="8"/>
        <color indexed="8"/>
        <rFont val="宋体"/>
        <family val="3"/>
        <charset val="134"/>
      </rPr>
      <t>组件</t>
    </r>
    <phoneticPr fontId="7" type="noConversion"/>
  </si>
  <si>
    <t>模具总费用</t>
    <phoneticPr fontId="7" type="noConversion"/>
  </si>
  <si>
    <t>模摊方式</t>
    <phoneticPr fontId="7" type="noConversion"/>
  </si>
  <si>
    <t>预付30%，剩余70%摊销10万件产品</t>
    <phoneticPr fontId="7" type="noConversion"/>
  </si>
  <si>
    <t>100%摊销10万件产品</t>
    <phoneticPr fontId="7" type="noConversion"/>
  </si>
  <si>
    <t>第二部分钣金件价格汇总</t>
    <phoneticPr fontId="7" type="noConversion"/>
  </si>
  <si>
    <t>翻边</t>
    <phoneticPr fontId="7" type="noConversion"/>
  </si>
  <si>
    <t>H4-3.0项目钣金件-模具费汇总</t>
    <phoneticPr fontId="7" type="noConversion"/>
  </si>
  <si>
    <t>H4-3.0项目钣金件-产品价格汇总</t>
    <phoneticPr fontId="7" type="noConversion"/>
  </si>
  <si>
    <t>SHT0011901</t>
    <phoneticPr fontId="7" type="noConversion"/>
  </si>
  <si>
    <t>福田安全带高调机构固定板焊接总成</t>
    <phoneticPr fontId="7" type="noConversion"/>
  </si>
  <si>
    <t>SHT0011903</t>
    <phoneticPr fontId="7" type="noConversion"/>
  </si>
  <si>
    <t>福田安全带高调机构固定板2</t>
    <phoneticPr fontId="7" type="noConversion"/>
  </si>
  <si>
    <t>成型翻边</t>
    <phoneticPr fontId="7" type="noConversion"/>
  </si>
  <si>
    <t>SHT0010770</t>
    <phoneticPr fontId="7" type="noConversion"/>
  </si>
  <si>
    <t>横衬板（H4-3.0）</t>
    <phoneticPr fontId="7" type="noConversion"/>
  </si>
  <si>
    <t>H4-3.0项目</t>
    <phoneticPr fontId="7" type="noConversion"/>
  </si>
  <si>
    <t>SPFH590 T=1.5</t>
    <phoneticPr fontId="7" type="noConversion"/>
  </si>
  <si>
    <t>ASSY
SPFH590 T=1.6</t>
    <phoneticPr fontId="7" type="noConversion"/>
  </si>
  <si>
    <t>SPFH590 T=1.6</t>
    <phoneticPr fontId="7" type="noConversion"/>
  </si>
  <si>
    <t>Q235
T=2.0</t>
    <phoneticPr fontId="7" type="noConversion"/>
  </si>
  <si>
    <t>切边冲孔</t>
    <phoneticPr fontId="7" type="noConversion"/>
  </si>
  <si>
    <t>翻边成型</t>
    <phoneticPr fontId="7" type="noConversion"/>
  </si>
  <si>
    <t>正面冲孔</t>
    <phoneticPr fontId="7" type="noConversion"/>
  </si>
  <si>
    <t>侧冲孔</t>
    <phoneticPr fontId="7" type="noConversion"/>
  </si>
  <si>
    <t>侧成型</t>
    <phoneticPr fontId="7" type="noConversion"/>
  </si>
  <si>
    <t>模具目标测算</t>
    <phoneticPr fontId="7" type="noConversion"/>
  </si>
  <si>
    <t>工序</t>
    <phoneticPr fontId="7" type="noConversion"/>
  </si>
  <si>
    <t>冲孔落料</t>
    <phoneticPr fontId="7" type="noConversion"/>
  </si>
  <si>
    <t>200液压机</t>
  </si>
  <si>
    <t>125冲床</t>
  </si>
  <si>
    <t>80冲床</t>
  </si>
  <si>
    <t>45冲床</t>
  </si>
  <si>
    <t>63冲床</t>
  </si>
  <si>
    <t>成型</t>
  </si>
  <si>
    <t>切边冲孔</t>
  </si>
  <si>
    <t>翻边成型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</si>
</sst>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￥&quot;#,##0.00_);[Red]\(&quot;￥&quot;#,##0.00\)"/>
    <numFmt numFmtId="177" formatCode="0.00_ "/>
    <numFmt numFmtId="178" formatCode="0_);[Red]\(0\)"/>
    <numFmt numFmtId="179" formatCode="0.0000_ "/>
    <numFmt numFmtId="180" formatCode="0.00000_ "/>
    <numFmt numFmtId="181" formatCode="0.00_);[Red]\(0.00\)"/>
    <numFmt numFmtId="182" formatCode="0.000_);[Red]\(0.000\)"/>
    <numFmt numFmtId="183" formatCode="0_ "/>
    <numFmt numFmtId="184" formatCode="0.0_ "/>
    <numFmt numFmtId="185" formatCode="0.0000_);[Red]\(0.0000\)"/>
  </numFmts>
  <fonts count="24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b/>
      <sz val="8"/>
      <color indexed="8"/>
      <name val="等线"/>
      <family val="3"/>
      <charset val="134"/>
    </font>
    <font>
      <b/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8"/>
      <color indexed="8"/>
      <name val="等线"/>
      <family val="3"/>
      <charset val="134"/>
    </font>
    <font>
      <sz val="8"/>
      <color indexed="8"/>
      <name val="宋体"/>
      <family val="3"/>
      <charset val="134"/>
    </font>
    <font>
      <sz val="8"/>
      <color indexed="1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>
      <alignment vertical="center"/>
    </xf>
    <xf numFmtId="0" fontId="9" fillId="0" borderId="1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</cellStyleXfs>
  <cellXfs count="180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/>
    </xf>
    <xf numFmtId="0" fontId="0" fillId="3" borderId="0" xfId="0" applyFill="1">
      <alignment vertical="center"/>
    </xf>
    <xf numFmtId="177" fontId="0" fillId="3" borderId="0" xfId="0" applyNumberFormat="1" applyFill="1" applyAlignment="1">
      <alignment horizontal="center" vertical="center"/>
    </xf>
    <xf numFmtId="0" fontId="8" fillId="0" borderId="0" xfId="4">
      <alignment vertical="center"/>
    </xf>
    <xf numFmtId="0" fontId="8" fillId="0" borderId="2" xfId="4" applyBorder="1" applyAlignment="1">
      <alignment horizontal="center" vertical="center"/>
    </xf>
    <xf numFmtId="0" fontId="8" fillId="0" borderId="5" xfId="4" applyBorder="1" applyAlignment="1">
      <alignment horizontal="center" vertical="center"/>
    </xf>
    <xf numFmtId="0" fontId="8" fillId="0" borderId="2" xfId="4" applyBorder="1" applyAlignment="1">
      <alignment horizontal="center" vertical="center" wrapText="1" shrinkToFit="1"/>
    </xf>
    <xf numFmtId="181" fontId="8" fillId="0" borderId="2" xfId="4" applyNumberFormat="1" applyBorder="1" applyAlignment="1">
      <alignment horizontal="center" vertical="center"/>
    </xf>
    <xf numFmtId="182" fontId="8" fillId="0" borderId="2" xfId="4" applyNumberFormat="1" applyBorder="1" applyAlignment="1">
      <alignment horizontal="center" vertical="center" shrinkToFit="1"/>
    </xf>
    <xf numFmtId="181" fontId="8" fillId="0" borderId="2" xfId="4" applyNumberFormat="1" applyBorder="1" applyAlignment="1">
      <alignment horizontal="center" vertical="center" wrapText="1"/>
    </xf>
    <xf numFmtId="181" fontId="8" fillId="0" borderId="2" xfId="4" applyNumberFormat="1" applyBorder="1" applyAlignment="1">
      <alignment horizontal="center" vertical="center" shrinkToFit="1"/>
    </xf>
    <xf numFmtId="177" fontId="11" fillId="5" borderId="1" xfId="4" applyNumberFormat="1" applyFont="1" applyFill="1" applyBorder="1" applyAlignment="1">
      <alignment horizontal="left" vertical="center" wrapText="1"/>
    </xf>
    <xf numFmtId="0" fontId="14" fillId="0" borderId="1" xfId="4" applyFont="1" applyBorder="1" applyAlignment="1">
      <alignment horizontal="center" vertical="center"/>
    </xf>
    <xf numFmtId="181" fontId="8" fillId="0" borderId="1" xfId="4" applyNumberFormat="1" applyBorder="1">
      <alignment vertical="center"/>
    </xf>
    <xf numFmtId="0" fontId="8" fillId="0" borderId="1" xfId="4" applyBorder="1" applyAlignment="1">
      <alignment horizontal="center" vertical="center"/>
    </xf>
    <xf numFmtId="183" fontId="11" fillId="5" borderId="1" xfId="4" applyNumberFormat="1" applyFont="1" applyFill="1" applyBorder="1" applyAlignment="1">
      <alignment horizontal="center" vertical="center" wrapText="1"/>
    </xf>
    <xf numFmtId="184" fontId="14" fillId="0" borderId="1" xfId="4" applyNumberFormat="1" applyFont="1" applyBorder="1">
      <alignment vertical="center"/>
    </xf>
    <xf numFmtId="0" fontId="8" fillId="0" borderId="1" xfId="4" applyBorder="1" applyAlignment="1">
      <alignment horizontal="center" vertical="center" wrapText="1"/>
    </xf>
    <xf numFmtId="0" fontId="11" fillId="5" borderId="1" xfId="4" applyFont="1" applyFill="1" applyBorder="1" applyAlignment="1">
      <alignment vertical="center" wrapText="1"/>
    </xf>
    <xf numFmtId="179" fontId="11" fillId="0" borderId="1" xfId="1" applyNumberFormat="1" applyFont="1" applyFill="1" applyBorder="1" applyAlignment="1" applyProtection="1">
      <alignment vertical="center" wrapText="1"/>
      <protection locked="0"/>
    </xf>
    <xf numFmtId="177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4" fillId="0" borderId="1" xfId="4" applyNumberFormat="1" applyFont="1" applyBorder="1">
      <alignment vertical="center"/>
    </xf>
    <xf numFmtId="177" fontId="8" fillId="2" borderId="1" xfId="4" applyNumberFormat="1" applyFill="1" applyBorder="1" applyAlignment="1">
      <alignment horizontal="center" vertical="center"/>
    </xf>
    <xf numFmtId="181" fontId="8" fillId="2" borderId="1" xfId="4" applyNumberFormat="1" applyFill="1" applyBorder="1" applyAlignment="1">
      <alignment horizontal="center" vertical="center"/>
    </xf>
    <xf numFmtId="0" fontId="8" fillId="0" borderId="1" xfId="4" applyBorder="1" applyAlignment="1">
      <alignment vertical="center" wrapText="1"/>
    </xf>
    <xf numFmtId="0" fontId="8" fillId="0" borderId="0" xfId="4" applyAlignment="1">
      <alignment vertical="center" wrapText="1"/>
    </xf>
    <xf numFmtId="0" fontId="8" fillId="0" borderId="0" xfId="4" applyAlignment="1">
      <alignment horizontal="center" vertical="center" wrapText="1"/>
    </xf>
    <xf numFmtId="181" fontId="8" fillId="0" borderId="0" xfId="4" applyNumberFormat="1" applyAlignment="1">
      <alignment horizontal="center" vertical="center"/>
    </xf>
    <xf numFmtId="182" fontId="8" fillId="0" borderId="0" xfId="4" applyNumberFormat="1" applyAlignment="1">
      <alignment horizontal="center" vertical="center"/>
    </xf>
    <xf numFmtId="0" fontId="8" fillId="0" borderId="0" xfId="4" applyAlignment="1">
      <alignment horizontal="left" vertical="center"/>
    </xf>
    <xf numFmtId="0" fontId="8" fillId="0" borderId="0" xfId="4" applyAlignment="1">
      <alignment horizontal="center" vertical="center"/>
    </xf>
    <xf numFmtId="181" fontId="8" fillId="0" borderId="0" xfId="4" applyNumberFormat="1">
      <alignment vertical="center"/>
    </xf>
    <xf numFmtId="177" fontId="8" fillId="3" borderId="0" xfId="4" applyNumberFormat="1" applyFill="1">
      <alignment vertical="center"/>
    </xf>
    <xf numFmtId="0" fontId="11" fillId="0" borderId="1" xfId="4" applyFont="1" applyBorder="1" applyAlignment="1">
      <alignment vertical="center" wrapText="1"/>
    </xf>
    <xf numFmtId="179" fontId="11" fillId="0" borderId="1" xfId="5" applyNumberFormat="1" applyFont="1" applyBorder="1" applyAlignment="1">
      <alignment vertical="center"/>
    </xf>
    <xf numFmtId="185" fontId="16" fillId="5" borderId="2" xfId="4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20" fillId="0" borderId="1" xfId="3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0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8" fontId="21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49" fontId="20" fillId="0" borderId="1" xfId="4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2" fontId="21" fillId="0" borderId="1" xfId="0" applyNumberFormat="1" applyFont="1" applyFill="1" applyBorder="1" applyAlignment="1">
      <alignment horizontal="center" vertical="center"/>
    </xf>
    <xf numFmtId="2" fontId="21" fillId="4" borderId="1" xfId="0" applyNumberFormat="1" applyFont="1" applyFill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 wrapText="1"/>
    </xf>
    <xf numFmtId="0" fontId="8" fillId="0" borderId="1" xfId="4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1" xfId="4" quotePrefix="1" applyFont="1" applyBorder="1" applyAlignment="1">
      <alignment horizontal="center" vertical="center" wrapText="1"/>
    </xf>
    <xf numFmtId="179" fontId="11" fillId="0" borderId="1" xfId="5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82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181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85" fontId="4" fillId="2" borderId="3" xfId="0" applyNumberFormat="1" applyFont="1" applyFill="1" applyBorder="1" applyAlignment="1">
      <alignment horizontal="center" vertical="center"/>
    </xf>
    <xf numFmtId="185" fontId="4" fillId="2" borderId="4" xfId="0" applyNumberFormat="1" applyFont="1" applyFill="1" applyBorder="1" applyAlignment="1">
      <alignment horizontal="center" vertical="center"/>
    </xf>
    <xf numFmtId="185" fontId="4" fillId="2" borderId="7" xfId="0" applyNumberFormat="1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0" fontId="4" fillId="2" borderId="4" xfId="0" applyNumberFormat="1" applyFont="1" applyFill="1" applyBorder="1" applyAlignment="1">
      <alignment horizontal="center" vertical="center"/>
    </xf>
    <xf numFmtId="180" fontId="4" fillId="2" borderId="7" xfId="0" applyNumberFormat="1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/>
    </xf>
    <xf numFmtId="179" fontId="4" fillId="2" borderId="4" xfId="0" applyNumberFormat="1" applyFont="1" applyFill="1" applyBorder="1" applyAlignment="1">
      <alignment horizontal="center" vertical="center"/>
    </xf>
    <xf numFmtId="179" fontId="4" fillId="2" borderId="7" xfId="0" applyNumberFormat="1" applyFont="1" applyFill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178" fontId="5" fillId="0" borderId="11" xfId="0" applyNumberFormat="1" applyFont="1" applyFill="1" applyBorder="1" applyAlignment="1">
      <alignment horizontal="left" vertical="center" wrapText="1"/>
    </xf>
    <xf numFmtId="178" fontId="5" fillId="0" borderId="1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0" borderId="2" xfId="4" applyFont="1" applyBorder="1" applyAlignment="1">
      <alignment horizontal="center" vertical="center" wrapText="1"/>
    </xf>
    <xf numFmtId="0" fontId="14" fillId="0" borderId="6" xfId="4" applyFont="1" applyBorder="1" applyAlignment="1">
      <alignment horizontal="center" vertical="center" wrapText="1"/>
    </xf>
    <xf numFmtId="0" fontId="14" fillId="0" borderId="5" xfId="4" applyFont="1" applyBorder="1" applyAlignment="1">
      <alignment horizontal="center" vertical="center" wrapText="1"/>
    </xf>
    <xf numFmtId="181" fontId="8" fillId="0" borderId="3" xfId="4" applyNumberFormat="1" applyBorder="1" applyAlignment="1">
      <alignment horizontal="center" vertical="center"/>
    </xf>
    <xf numFmtId="181" fontId="8" fillId="0" borderId="7" xfId="4" applyNumberFormat="1" applyBorder="1" applyAlignment="1">
      <alignment horizontal="center" vertical="center"/>
    </xf>
    <xf numFmtId="182" fontId="8" fillId="0" borderId="3" xfId="4" applyNumberFormat="1" applyBorder="1" applyAlignment="1">
      <alignment horizontal="center" vertical="center" shrinkToFit="1"/>
    </xf>
    <xf numFmtId="182" fontId="8" fillId="0" borderId="4" xfId="4" applyNumberFormat="1" applyBorder="1" applyAlignment="1">
      <alignment horizontal="center" vertical="center" shrinkToFit="1"/>
    </xf>
    <xf numFmtId="182" fontId="8" fillId="0" borderId="7" xfId="4" applyNumberFormat="1" applyBorder="1" applyAlignment="1">
      <alignment horizontal="center" vertical="center" shrinkToFit="1"/>
    </xf>
    <xf numFmtId="181" fontId="8" fillId="0" borderId="2" xfId="4" applyNumberFormat="1" applyBorder="1" applyAlignment="1">
      <alignment horizontal="center" vertical="center"/>
    </xf>
    <xf numFmtId="181" fontId="8" fillId="0" borderId="6" xfId="4" applyNumberFormat="1" applyBorder="1" applyAlignment="1">
      <alignment horizontal="center" vertical="center"/>
    </xf>
    <xf numFmtId="0" fontId="13" fillId="0" borderId="9" xfId="4" applyFont="1" applyBorder="1" applyAlignment="1">
      <alignment horizontal="center" vertical="center"/>
    </xf>
    <xf numFmtId="0" fontId="8" fillId="0" borderId="2" xfId="4" applyBorder="1" applyAlignment="1">
      <alignment horizontal="center" vertical="center"/>
    </xf>
    <xf numFmtId="0" fontId="8" fillId="0" borderId="5" xfId="4" applyBorder="1" applyAlignment="1">
      <alignment horizontal="center" vertical="center"/>
    </xf>
    <xf numFmtId="0" fontId="8" fillId="0" borderId="10" xfId="4" applyBorder="1" applyAlignment="1">
      <alignment horizontal="center" vertical="center" wrapText="1"/>
    </xf>
    <xf numFmtId="0" fontId="8" fillId="0" borderId="8" xfId="4" applyBorder="1" applyAlignment="1">
      <alignment horizontal="center" vertical="center" wrapText="1"/>
    </xf>
    <xf numFmtId="0" fontId="8" fillId="0" borderId="2" xfId="4" applyBorder="1" applyAlignment="1">
      <alignment horizontal="center" vertical="center" wrapText="1"/>
    </xf>
    <xf numFmtId="0" fontId="8" fillId="0" borderId="6" xfId="4" applyBorder="1" applyAlignment="1">
      <alignment horizontal="center" vertical="center" wrapText="1"/>
    </xf>
    <xf numFmtId="0" fontId="8" fillId="0" borderId="2" xfId="4" applyBorder="1" applyAlignment="1">
      <alignment horizontal="center" vertical="center" shrinkToFit="1"/>
    </xf>
    <xf numFmtId="0" fontId="8" fillId="0" borderId="6" xfId="4" applyBorder="1" applyAlignment="1">
      <alignment horizontal="center" vertical="center" shrinkToFit="1"/>
    </xf>
    <xf numFmtId="0" fontId="8" fillId="0" borderId="5" xfId="4" applyBorder="1" applyAlignment="1">
      <alignment horizontal="center" vertical="center" shrinkToFit="1"/>
    </xf>
    <xf numFmtId="0" fontId="8" fillId="0" borderId="1" xfId="4" applyBorder="1" applyAlignment="1">
      <alignment horizontal="center" vertical="center" wrapText="1" shrinkToFit="1"/>
    </xf>
    <xf numFmtId="9" fontId="0" fillId="0" borderId="1" xfId="6" applyFont="1" applyBorder="1" applyAlignment="1">
      <alignment horizontal="center" vertical="center"/>
    </xf>
    <xf numFmtId="181" fontId="8" fillId="0" borderId="5" xfId="4" applyNumberFormat="1" applyBorder="1" applyAlignment="1">
      <alignment horizontal="center" vertical="center"/>
    </xf>
    <xf numFmtId="179" fontId="8" fillId="3" borderId="2" xfId="4" applyNumberFormat="1" applyFill="1" applyBorder="1" applyAlignment="1">
      <alignment horizontal="center" vertical="center"/>
    </xf>
    <xf numFmtId="179" fontId="8" fillId="3" borderId="6" xfId="4" applyNumberFormat="1" applyFill="1" applyBorder="1" applyAlignment="1">
      <alignment horizontal="center" vertical="center"/>
    </xf>
    <xf numFmtId="179" fontId="8" fillId="3" borderId="5" xfId="4" applyNumberFormat="1" applyFill="1" applyBorder="1" applyAlignment="1">
      <alignment horizontal="center" vertical="center"/>
    </xf>
    <xf numFmtId="0" fontId="8" fillId="2" borderId="1" xfId="4" applyFill="1" applyBorder="1" applyAlignment="1">
      <alignment horizontal="center" vertical="center" wrapText="1"/>
    </xf>
    <xf numFmtId="177" fontId="8" fillId="3" borderId="2" xfId="4" applyNumberFormat="1" applyFill="1" applyBorder="1" applyAlignment="1">
      <alignment horizontal="center" vertical="center" wrapText="1"/>
    </xf>
    <xf numFmtId="177" fontId="8" fillId="3" borderId="6" xfId="4" applyNumberFormat="1" applyFill="1" applyBorder="1" applyAlignment="1">
      <alignment horizontal="center" vertical="center" wrapText="1"/>
    </xf>
    <xf numFmtId="181" fontId="8" fillId="0" borderId="2" xfId="4" applyNumberFormat="1" applyBorder="1" applyAlignment="1">
      <alignment horizontal="center" vertical="center" wrapText="1"/>
    </xf>
    <xf numFmtId="181" fontId="8" fillId="0" borderId="6" xfId="4" applyNumberFormat="1" applyBorder="1" applyAlignment="1">
      <alignment horizontal="center" vertical="center" wrapText="1"/>
    </xf>
    <xf numFmtId="177" fontId="8" fillId="2" borderId="1" xfId="4" applyNumberFormat="1" applyFill="1" applyBorder="1" applyAlignment="1">
      <alignment horizontal="center" vertical="center"/>
    </xf>
    <xf numFmtId="181" fontId="8" fillId="0" borderId="4" xfId="4" applyNumberFormat="1" applyBorder="1" applyAlignment="1">
      <alignment horizontal="center" vertical="center"/>
    </xf>
    <xf numFmtId="0" fontId="8" fillId="0" borderId="6" xfId="4" applyBorder="1" applyAlignment="1">
      <alignment horizontal="center" vertical="center"/>
    </xf>
    <xf numFmtId="14" fontId="14" fillId="0" borderId="2" xfId="4" applyNumberFormat="1" applyFont="1" applyBorder="1" applyAlignment="1">
      <alignment horizontal="center" vertical="center" wrapText="1"/>
    </xf>
    <xf numFmtId="0" fontId="14" fillId="4" borderId="2" xfId="4" applyFont="1" applyFill="1" applyBorder="1" applyAlignment="1">
      <alignment horizontal="center" vertical="center" wrapText="1"/>
    </xf>
    <xf numFmtId="0" fontId="14" fillId="4" borderId="6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9">
    <cellStyle name="BOM_Level_Below3" xfId="1" xr:uid="{2B9B55C1-EA4E-448C-8789-1B7E18C9BA01}"/>
    <cellStyle name="百分比 2" xfId="6" xr:uid="{705B1959-7A4D-468A-84B0-B95634DF8D95}"/>
    <cellStyle name="常规" xfId="0" builtinId="0"/>
    <cellStyle name="常规 2" xfId="4" xr:uid="{8C27218F-F55B-4C72-B713-B8BBF0028957}"/>
    <cellStyle name="常规 2 10" xfId="7" xr:uid="{987DD150-0E33-45A5-82D3-E884956F0CD2}"/>
    <cellStyle name="常规 3" xfId="5" xr:uid="{CA10B3AA-F8D8-433E-9206-2A4E4D4EB8D2}"/>
    <cellStyle name="常规 6" xfId="2" xr:uid="{6649B1D0-E993-4541-B62F-8EF6FB36C167}"/>
    <cellStyle name="样式 1" xfId="3" xr:uid="{9243177B-3FAC-4DAC-8448-363637C1C93A}"/>
    <cellStyle name="样式 1 5 2" xfId="8" xr:uid="{54B3E074-2353-4FBB-B9C2-7C7B4651F3E3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</xdr:colOff>
      <xdr:row>5</xdr:row>
      <xdr:rowOff>144780</xdr:rowOff>
    </xdr:from>
    <xdr:to>
      <xdr:col>2</xdr:col>
      <xdr:colOff>633386</xdr:colOff>
      <xdr:row>10</xdr:row>
      <xdr:rowOff>175260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28AF297E-BE74-464C-94DC-AABDC112C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75460" y="1303020"/>
          <a:ext cx="534326" cy="94488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167639</xdr:colOff>
      <xdr:row>17</xdr:row>
      <xdr:rowOff>152400</xdr:rowOff>
    </xdr:from>
    <xdr:to>
      <xdr:col>2</xdr:col>
      <xdr:colOff>545661</xdr:colOff>
      <xdr:row>22</xdr:row>
      <xdr:rowOff>53340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4690E434-175B-40F9-A846-97DC9B28B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44039" y="3718560"/>
          <a:ext cx="378022" cy="8153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106680</xdr:colOff>
      <xdr:row>29</xdr:row>
      <xdr:rowOff>83820</xdr:rowOff>
    </xdr:from>
    <xdr:to>
      <xdr:col>2</xdr:col>
      <xdr:colOff>647700</xdr:colOff>
      <xdr:row>31</xdr:row>
      <xdr:rowOff>160020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B786DDC-A47E-460A-9506-4C2C230A5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3080" y="6035040"/>
          <a:ext cx="541020" cy="441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169333</xdr:colOff>
      <xdr:row>3</xdr:row>
      <xdr:rowOff>143934</xdr:rowOff>
    </xdr:from>
    <xdr:to>
      <xdr:col>3</xdr:col>
      <xdr:colOff>541866</xdr:colOff>
      <xdr:row>3</xdr:row>
      <xdr:rowOff>650306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2AADD4BD-4AC2-4376-94CE-C8C5AF8FB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939801"/>
          <a:ext cx="372533" cy="506372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194733</xdr:colOff>
      <xdr:row>4</xdr:row>
      <xdr:rowOff>143933</xdr:rowOff>
    </xdr:from>
    <xdr:to>
      <xdr:col>3</xdr:col>
      <xdr:colOff>572755</xdr:colOff>
      <xdr:row>4</xdr:row>
      <xdr:rowOff>685799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AF1D976C-94DC-4C2F-97D5-AC7310E47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0" y="1727200"/>
          <a:ext cx="378022" cy="541866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152400</xdr:colOff>
      <xdr:row>5</xdr:row>
      <xdr:rowOff>194733</xdr:rowOff>
    </xdr:from>
    <xdr:to>
      <xdr:col>3</xdr:col>
      <xdr:colOff>693420</xdr:colOff>
      <xdr:row>5</xdr:row>
      <xdr:rowOff>636693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9E666721-7F19-440E-86A1-52BFFC22F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88267" y="2565400"/>
          <a:ext cx="541020" cy="4419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130629</xdr:colOff>
      <xdr:row>4</xdr:row>
      <xdr:rowOff>141515</xdr:rowOff>
    </xdr:from>
    <xdr:to>
      <xdr:col>6</xdr:col>
      <xdr:colOff>503162</xdr:colOff>
      <xdr:row>9</xdr:row>
      <xdr:rowOff>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1097486A-57CC-403D-8376-9C4EB9384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2800" y="1077686"/>
          <a:ext cx="372533" cy="506372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185057</xdr:colOff>
      <xdr:row>13</xdr:row>
      <xdr:rowOff>65314</xdr:rowOff>
    </xdr:from>
    <xdr:to>
      <xdr:col>6</xdr:col>
      <xdr:colOff>563079</xdr:colOff>
      <xdr:row>16</xdr:row>
      <xdr:rowOff>52008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F6C9D558-31CF-4C3A-ACF8-1EE224462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7228" y="2982685"/>
          <a:ext cx="378022" cy="54186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152400</xdr:colOff>
      <xdr:row>23</xdr:row>
      <xdr:rowOff>76199</xdr:rowOff>
    </xdr:from>
    <xdr:to>
      <xdr:col>6</xdr:col>
      <xdr:colOff>693420</xdr:colOff>
      <xdr:row>25</xdr:row>
      <xdr:rowOff>148044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B1AA8A5B-8D64-4221-9A3B-26761B640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74571" y="5007428"/>
          <a:ext cx="541020" cy="441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0"/>
  <sheetViews>
    <sheetView tabSelected="1" zoomScale="90" zoomScaleNormal="90" workbookViewId="0">
      <pane xSplit="4" ySplit="3" topLeftCell="E16" activePane="bottomRight" state="frozen"/>
      <selection pane="topRight" activeCell="E1" sqref="E1"/>
      <selection pane="bottomLeft" activeCell="A4" sqref="A4"/>
      <selection pane="bottomRight" activeCell="B38" sqref="B38"/>
    </sheetView>
  </sheetViews>
  <sheetFormatPr defaultColWidth="9" defaultRowHeight="14.4" x14ac:dyDescent="0.25"/>
  <cols>
    <col min="1" max="1" width="11.109375" style="1" customWidth="1"/>
    <col min="2" max="2" width="13.33203125" style="1" customWidth="1"/>
    <col min="3" max="4" width="11.109375" style="2" customWidth="1"/>
    <col min="5" max="5" width="3.77734375" style="2" customWidth="1"/>
    <col min="6" max="6" width="11.109375" style="2" customWidth="1"/>
    <col min="7" max="7" width="11.6640625" customWidth="1"/>
    <col min="8" max="8" width="6.21875" style="3" customWidth="1"/>
    <col min="9" max="9" width="12.33203125" style="4" customWidth="1"/>
    <col min="10" max="10" width="9.44140625" customWidth="1"/>
    <col min="11" max="11" width="5.21875" customWidth="1"/>
    <col min="12" max="12" width="13.88671875" customWidth="1"/>
  </cols>
  <sheetData>
    <row r="1" spans="1:12" ht="20.399999999999999" x14ac:dyDescent="0.25">
      <c r="A1" s="118" t="s">
        <v>104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4.4" customHeight="1" x14ac:dyDescent="0.25">
      <c r="A2" s="120" t="s">
        <v>0</v>
      </c>
      <c r="B2" s="120" t="s">
        <v>1</v>
      </c>
      <c r="C2" s="121" t="s">
        <v>2</v>
      </c>
      <c r="D2" s="115" t="s">
        <v>123</v>
      </c>
      <c r="E2" s="116"/>
      <c r="F2" s="117"/>
      <c r="G2" s="119" t="s">
        <v>14</v>
      </c>
      <c r="H2" s="119"/>
      <c r="I2" s="119"/>
      <c r="J2" s="119" t="s">
        <v>15</v>
      </c>
      <c r="K2" s="119"/>
      <c r="L2" s="119"/>
    </row>
    <row r="3" spans="1:12" ht="27.75" customHeight="1" x14ac:dyDescent="0.25">
      <c r="A3" s="120"/>
      <c r="B3" s="120"/>
      <c r="C3" s="121"/>
      <c r="D3" s="91" t="s">
        <v>124</v>
      </c>
      <c r="E3" s="92" t="s">
        <v>54</v>
      </c>
      <c r="F3" s="6" t="s">
        <v>5</v>
      </c>
      <c r="G3" s="5" t="s">
        <v>3</v>
      </c>
      <c r="H3" s="5" t="s">
        <v>4</v>
      </c>
      <c r="I3" s="6" t="s">
        <v>5</v>
      </c>
      <c r="J3" s="5" t="s">
        <v>3</v>
      </c>
      <c r="K3" s="5" t="s">
        <v>4</v>
      </c>
      <c r="L3" s="6" t="s">
        <v>5</v>
      </c>
    </row>
    <row r="4" spans="1:12" x14ac:dyDescent="0.25">
      <c r="A4" s="104" t="s">
        <v>106</v>
      </c>
      <c r="B4" s="112" t="s">
        <v>107</v>
      </c>
      <c r="C4" s="103"/>
      <c r="D4" s="96" t="s">
        <v>24</v>
      </c>
      <c r="E4" s="98">
        <v>1</v>
      </c>
      <c r="F4" s="97">
        <v>21000</v>
      </c>
      <c r="G4" s="13" t="s">
        <v>17</v>
      </c>
      <c r="H4" s="7">
        <v>1</v>
      </c>
      <c r="I4" s="100">
        <f>(25000+2000)/1.13</f>
        <v>23893.805309734515</v>
      </c>
      <c r="J4" s="13" t="s">
        <v>17</v>
      </c>
      <c r="K4" s="7">
        <v>1</v>
      </c>
      <c r="L4" s="100">
        <f>130000/1.13</f>
        <v>115044.24778761063</v>
      </c>
    </row>
    <row r="5" spans="1:12" x14ac:dyDescent="0.25">
      <c r="A5" s="105"/>
      <c r="B5" s="113"/>
      <c r="C5" s="103"/>
      <c r="D5" s="96" t="s">
        <v>118</v>
      </c>
      <c r="E5" s="98">
        <v>1</v>
      </c>
      <c r="F5" s="97">
        <v>18000</v>
      </c>
      <c r="G5" s="13" t="s">
        <v>24</v>
      </c>
      <c r="H5" s="7">
        <v>1</v>
      </c>
      <c r="I5" s="101"/>
      <c r="J5" s="13" t="s">
        <v>25</v>
      </c>
      <c r="K5" s="7">
        <v>1</v>
      </c>
      <c r="L5" s="101"/>
    </row>
    <row r="6" spans="1:12" x14ac:dyDescent="0.25">
      <c r="A6" s="105"/>
      <c r="B6" s="113"/>
      <c r="C6" s="103"/>
      <c r="D6" s="96" t="s">
        <v>119</v>
      </c>
      <c r="E6" s="98">
        <v>1</v>
      </c>
      <c r="F6" s="97">
        <v>18500</v>
      </c>
      <c r="G6" s="13" t="s">
        <v>18</v>
      </c>
      <c r="H6" s="7">
        <v>1</v>
      </c>
      <c r="I6" s="101"/>
      <c r="J6" s="13" t="s">
        <v>26</v>
      </c>
      <c r="K6" s="7">
        <v>1</v>
      </c>
      <c r="L6" s="101"/>
    </row>
    <row r="7" spans="1:12" x14ac:dyDescent="0.25">
      <c r="A7" s="105"/>
      <c r="B7" s="113"/>
      <c r="C7" s="103"/>
      <c r="D7" s="96" t="s">
        <v>120</v>
      </c>
      <c r="E7" s="98">
        <v>1</v>
      </c>
      <c r="F7" s="97">
        <v>8500</v>
      </c>
      <c r="G7" s="13" t="s">
        <v>24</v>
      </c>
      <c r="H7" s="7">
        <v>1</v>
      </c>
      <c r="I7" s="101"/>
      <c r="J7" s="13" t="s">
        <v>18</v>
      </c>
      <c r="K7" s="7">
        <v>1</v>
      </c>
      <c r="L7" s="101"/>
    </row>
    <row r="8" spans="1:12" x14ac:dyDescent="0.25">
      <c r="A8" s="105"/>
      <c r="B8" s="113"/>
      <c r="C8" s="103"/>
      <c r="D8" s="96" t="s">
        <v>121</v>
      </c>
      <c r="E8" s="98">
        <v>1</v>
      </c>
      <c r="F8" s="97">
        <v>4500</v>
      </c>
      <c r="G8" s="13" t="s">
        <v>18</v>
      </c>
      <c r="H8" s="7">
        <v>1</v>
      </c>
      <c r="I8" s="101"/>
      <c r="J8" s="13" t="s">
        <v>18</v>
      </c>
      <c r="K8" s="7">
        <v>1</v>
      </c>
      <c r="L8" s="101"/>
    </row>
    <row r="9" spans="1:12" x14ac:dyDescent="0.25">
      <c r="A9" s="105"/>
      <c r="B9" s="113"/>
      <c r="C9" s="103"/>
      <c r="D9" s="96" t="s">
        <v>122</v>
      </c>
      <c r="E9" s="98">
        <v>1</v>
      </c>
      <c r="F9" s="97">
        <v>4000</v>
      </c>
      <c r="G9" s="13" t="s">
        <v>24</v>
      </c>
      <c r="H9" s="7">
        <v>1</v>
      </c>
      <c r="I9" s="101"/>
      <c r="J9" s="13" t="s">
        <v>25</v>
      </c>
      <c r="K9" s="7">
        <v>1</v>
      </c>
      <c r="L9" s="101"/>
    </row>
    <row r="10" spans="1:12" x14ac:dyDescent="0.25">
      <c r="A10" s="105"/>
      <c r="B10" s="113"/>
      <c r="C10" s="103"/>
      <c r="D10" s="95"/>
      <c r="E10" s="95"/>
      <c r="F10" s="95"/>
      <c r="G10" s="13" t="s">
        <v>19</v>
      </c>
      <c r="H10" s="7">
        <v>1</v>
      </c>
      <c r="I10" s="101"/>
      <c r="J10" s="13" t="s">
        <v>25</v>
      </c>
      <c r="K10" s="7">
        <v>1</v>
      </c>
      <c r="L10" s="101"/>
    </row>
    <row r="11" spans="1:12" x14ac:dyDescent="0.25">
      <c r="A11" s="105"/>
      <c r="B11" s="113"/>
      <c r="C11" s="103"/>
      <c r="D11" s="95"/>
      <c r="E11" s="95"/>
      <c r="F11" s="95"/>
      <c r="G11" s="13"/>
      <c r="H11" s="7"/>
      <c r="I11" s="101"/>
      <c r="J11" s="13" t="s">
        <v>18</v>
      </c>
      <c r="K11" s="7">
        <v>1</v>
      </c>
      <c r="L11" s="101"/>
    </row>
    <row r="12" spans="1:12" x14ac:dyDescent="0.25">
      <c r="A12" s="105"/>
      <c r="B12" s="113"/>
      <c r="C12" s="103"/>
      <c r="D12" s="95"/>
      <c r="E12" s="95"/>
      <c r="F12" s="95"/>
      <c r="G12" s="13"/>
      <c r="H12" s="7"/>
      <c r="I12" s="101"/>
      <c r="J12" s="13" t="s">
        <v>19</v>
      </c>
      <c r="K12" s="7">
        <v>1</v>
      </c>
      <c r="L12" s="101"/>
    </row>
    <row r="13" spans="1:12" ht="23.25" customHeight="1" x14ac:dyDescent="0.25">
      <c r="A13" s="105"/>
      <c r="B13" s="114"/>
      <c r="C13" s="103"/>
      <c r="D13" s="15" t="s">
        <v>6</v>
      </c>
      <c r="E13" s="15">
        <f>SUM(E4:E12)</f>
        <v>6</v>
      </c>
      <c r="F13" s="16">
        <f>SUM(F4:F12)</f>
        <v>74500</v>
      </c>
      <c r="G13" s="15" t="s">
        <v>6</v>
      </c>
      <c r="H13" s="15">
        <f>SUM(H4:H12)</f>
        <v>7</v>
      </c>
      <c r="I13" s="16">
        <f>SUM(I4:I12)</f>
        <v>23893.805309734515</v>
      </c>
      <c r="J13" s="15" t="s">
        <v>6</v>
      </c>
      <c r="K13" s="15">
        <f>SUM(K4:K12)</f>
        <v>9</v>
      </c>
      <c r="L13" s="16">
        <f>SUM(L4:L12)</f>
        <v>115044.24778761063</v>
      </c>
    </row>
    <row r="14" spans="1:12" s="12" customFormat="1" ht="23.25" customHeight="1" x14ac:dyDescent="0.25">
      <c r="A14" s="102" t="s">
        <v>7</v>
      </c>
      <c r="B14" s="102"/>
      <c r="C14" s="102"/>
      <c r="D14" s="109">
        <f>F13/100000</f>
        <v>0.745</v>
      </c>
      <c r="E14" s="110"/>
      <c r="F14" s="111"/>
      <c r="G14" s="122">
        <f>I13/100000</f>
        <v>0.23893805309734514</v>
      </c>
      <c r="H14" s="122"/>
      <c r="I14" s="123"/>
      <c r="J14" s="124">
        <f>L13/100000</f>
        <v>1.1504424778761062</v>
      </c>
      <c r="K14" s="125"/>
      <c r="L14" s="126"/>
    </row>
    <row r="15" spans="1:12" x14ac:dyDescent="0.25">
      <c r="A15" s="104" t="s">
        <v>108</v>
      </c>
      <c r="B15" s="112" t="s">
        <v>109</v>
      </c>
      <c r="C15" s="103"/>
      <c r="D15" s="96" t="s">
        <v>24</v>
      </c>
      <c r="E15" s="90">
        <v>1</v>
      </c>
      <c r="F15" s="97">
        <v>21000</v>
      </c>
      <c r="G15" s="13" t="s">
        <v>17</v>
      </c>
      <c r="H15" s="7">
        <v>1</v>
      </c>
      <c r="I15" s="106">
        <f>(21000+2000)/1.13</f>
        <v>20353.982300884956</v>
      </c>
      <c r="J15" s="13" t="s">
        <v>17</v>
      </c>
      <c r="K15" s="7">
        <v>1</v>
      </c>
      <c r="L15" s="106">
        <f>120000/1.13</f>
        <v>106194.69026548673</v>
      </c>
    </row>
    <row r="16" spans="1:12" x14ac:dyDescent="0.25">
      <c r="A16" s="105"/>
      <c r="B16" s="113"/>
      <c r="C16" s="103"/>
      <c r="D16" s="96" t="s">
        <v>118</v>
      </c>
      <c r="E16" s="90">
        <v>1</v>
      </c>
      <c r="F16" s="97">
        <v>18000</v>
      </c>
      <c r="G16" s="13" t="s">
        <v>24</v>
      </c>
      <c r="H16" s="7">
        <v>1</v>
      </c>
      <c r="I16" s="107"/>
      <c r="J16" s="13" t="s">
        <v>25</v>
      </c>
      <c r="K16" s="7">
        <v>1</v>
      </c>
      <c r="L16" s="107"/>
    </row>
    <row r="17" spans="1:12" x14ac:dyDescent="0.25">
      <c r="A17" s="105"/>
      <c r="B17" s="113"/>
      <c r="C17" s="103"/>
      <c r="D17" s="96" t="s">
        <v>119</v>
      </c>
      <c r="E17" s="90">
        <v>1</v>
      </c>
      <c r="F17" s="97">
        <v>18500</v>
      </c>
      <c r="G17" s="13" t="s">
        <v>18</v>
      </c>
      <c r="H17" s="7">
        <v>1</v>
      </c>
      <c r="I17" s="107"/>
      <c r="J17" s="13" t="s">
        <v>18</v>
      </c>
      <c r="K17" s="7">
        <v>1</v>
      </c>
      <c r="L17" s="107"/>
    </row>
    <row r="18" spans="1:12" x14ac:dyDescent="0.25">
      <c r="A18" s="105"/>
      <c r="B18" s="113"/>
      <c r="C18" s="103"/>
      <c r="D18" s="95"/>
      <c r="E18" s="90"/>
      <c r="F18" s="90"/>
      <c r="G18" s="13" t="s">
        <v>110</v>
      </c>
      <c r="H18" s="7">
        <v>1</v>
      </c>
      <c r="I18" s="107"/>
      <c r="J18" s="13" t="s">
        <v>18</v>
      </c>
      <c r="K18" s="7">
        <v>1</v>
      </c>
      <c r="L18" s="107"/>
    </row>
    <row r="19" spans="1:12" x14ac:dyDescent="0.25">
      <c r="A19" s="105"/>
      <c r="B19" s="113"/>
      <c r="C19" s="103"/>
      <c r="D19" s="95"/>
      <c r="E19" s="90"/>
      <c r="F19" s="90"/>
      <c r="G19" s="13" t="s">
        <v>18</v>
      </c>
      <c r="H19" s="7">
        <v>1</v>
      </c>
      <c r="I19" s="107"/>
      <c r="J19" s="13" t="s">
        <v>18</v>
      </c>
      <c r="K19" s="7">
        <v>1</v>
      </c>
      <c r="L19" s="107"/>
    </row>
    <row r="20" spans="1:12" x14ac:dyDescent="0.25">
      <c r="A20" s="105"/>
      <c r="B20" s="113"/>
      <c r="C20" s="103"/>
      <c r="D20" s="95"/>
      <c r="E20" s="90"/>
      <c r="F20" s="90"/>
      <c r="G20" s="13" t="s">
        <v>19</v>
      </c>
      <c r="H20" s="7">
        <v>1</v>
      </c>
      <c r="I20" s="107"/>
      <c r="J20" s="13" t="s">
        <v>18</v>
      </c>
      <c r="K20" s="7">
        <v>1</v>
      </c>
      <c r="L20" s="107"/>
    </row>
    <row r="21" spans="1:12" x14ac:dyDescent="0.25">
      <c r="A21" s="105"/>
      <c r="B21" s="113"/>
      <c r="C21" s="103"/>
      <c r="D21" s="95"/>
      <c r="E21" s="90"/>
      <c r="F21" s="90"/>
      <c r="G21" s="13"/>
      <c r="H21" s="7"/>
      <c r="I21" s="107"/>
      <c r="J21" s="13" t="s">
        <v>103</v>
      </c>
      <c r="K21" s="7">
        <v>1</v>
      </c>
      <c r="L21" s="107"/>
    </row>
    <row r="22" spans="1:12" x14ac:dyDescent="0.25">
      <c r="A22" s="105"/>
      <c r="B22" s="113"/>
      <c r="C22" s="103"/>
      <c r="D22" s="95"/>
      <c r="E22" s="90"/>
      <c r="F22" s="90"/>
      <c r="G22" s="13"/>
      <c r="H22" s="7"/>
      <c r="I22" s="107"/>
      <c r="J22" s="13" t="s">
        <v>19</v>
      </c>
      <c r="K22" s="7">
        <v>1</v>
      </c>
      <c r="L22" s="107"/>
    </row>
    <row r="23" spans="1:12" x14ac:dyDescent="0.25">
      <c r="A23" s="105"/>
      <c r="B23" s="113"/>
      <c r="C23" s="103"/>
      <c r="D23" s="95"/>
      <c r="E23" s="90"/>
      <c r="F23" s="90"/>
      <c r="G23" s="13"/>
      <c r="H23" s="7"/>
      <c r="I23" s="107"/>
      <c r="J23" s="13"/>
      <c r="K23" s="7"/>
      <c r="L23" s="107"/>
    </row>
    <row r="24" spans="1:12" x14ac:dyDescent="0.25">
      <c r="A24" s="105"/>
      <c r="B24" s="113"/>
      <c r="C24" s="103"/>
      <c r="D24" s="95"/>
      <c r="E24" s="90"/>
      <c r="F24" s="90"/>
      <c r="G24" s="13"/>
      <c r="H24" s="7"/>
      <c r="I24" s="107"/>
      <c r="J24" s="13"/>
      <c r="K24" s="7"/>
      <c r="L24" s="107"/>
    </row>
    <row r="25" spans="1:12" ht="21" customHeight="1" x14ac:dyDescent="0.25">
      <c r="A25" s="105"/>
      <c r="B25" s="114"/>
      <c r="C25" s="103"/>
      <c r="D25" s="15" t="s">
        <v>6</v>
      </c>
      <c r="E25" s="15">
        <f>SUM(E15:E24)</f>
        <v>3</v>
      </c>
      <c r="F25" s="16">
        <f>SUM(F15:F24)</f>
        <v>57500</v>
      </c>
      <c r="G25" s="15" t="s">
        <v>6</v>
      </c>
      <c r="H25" s="15">
        <f>SUM(H15:H24)</f>
        <v>6</v>
      </c>
      <c r="I25" s="16">
        <f>SUM(I15:I24)</f>
        <v>20353.982300884956</v>
      </c>
      <c r="J25" s="15" t="s">
        <v>6</v>
      </c>
      <c r="K25" s="15">
        <f>SUM(K15:K24)</f>
        <v>8</v>
      </c>
      <c r="L25" s="16">
        <f>SUM(L15:L24)</f>
        <v>106194.69026548673</v>
      </c>
    </row>
    <row r="26" spans="1:12" s="12" customFormat="1" ht="23.25" customHeight="1" x14ac:dyDescent="0.25">
      <c r="A26" s="102" t="s">
        <v>7</v>
      </c>
      <c r="B26" s="102"/>
      <c r="C26" s="102"/>
      <c r="D26" s="109">
        <f>F25/100000</f>
        <v>0.57499999999999996</v>
      </c>
      <c r="E26" s="110"/>
      <c r="F26" s="111"/>
      <c r="G26" s="125">
        <f>I25/100000</f>
        <v>0.20353982300884957</v>
      </c>
      <c r="H26" s="125"/>
      <c r="I26" s="126"/>
      <c r="J26" s="124">
        <f>L25/100000</f>
        <v>1.0619469026548674</v>
      </c>
      <c r="K26" s="125"/>
      <c r="L26" s="126"/>
    </row>
    <row r="27" spans="1:12" x14ac:dyDescent="0.25">
      <c r="A27" s="105" t="s">
        <v>111</v>
      </c>
      <c r="B27" s="112" t="s">
        <v>112</v>
      </c>
      <c r="C27" s="103"/>
      <c r="D27" s="96" t="s">
        <v>125</v>
      </c>
      <c r="E27" s="90">
        <v>1</v>
      </c>
      <c r="F27" s="97">
        <v>8500</v>
      </c>
      <c r="G27" s="13" t="s">
        <v>17</v>
      </c>
      <c r="H27" s="7">
        <v>1</v>
      </c>
      <c r="I27" s="106">
        <f>3000/1.13</f>
        <v>2654.8672566371683</v>
      </c>
      <c r="J27" s="13" t="s">
        <v>17</v>
      </c>
      <c r="K27" s="7">
        <v>1</v>
      </c>
      <c r="L27" s="106">
        <f>1200/1.13</f>
        <v>1061.9469026548672</v>
      </c>
    </row>
    <row r="28" spans="1:12" x14ac:dyDescent="0.25">
      <c r="A28" s="105"/>
      <c r="B28" s="127"/>
      <c r="C28" s="103"/>
      <c r="D28" s="95"/>
      <c r="E28" s="90"/>
      <c r="F28" s="90"/>
      <c r="G28" s="13"/>
      <c r="H28" s="7"/>
      <c r="I28" s="107"/>
      <c r="J28" s="13"/>
      <c r="K28" s="7"/>
      <c r="L28" s="107"/>
    </row>
    <row r="29" spans="1:12" x14ac:dyDescent="0.25">
      <c r="A29" s="105"/>
      <c r="B29" s="127"/>
      <c r="C29" s="103"/>
      <c r="D29" s="95"/>
      <c r="E29" s="90"/>
      <c r="F29" s="90"/>
      <c r="G29" s="13"/>
      <c r="H29" s="7"/>
      <c r="I29" s="107"/>
      <c r="J29" s="13"/>
      <c r="K29" s="7"/>
      <c r="L29" s="107"/>
    </row>
    <row r="30" spans="1:12" x14ac:dyDescent="0.25">
      <c r="A30" s="105"/>
      <c r="B30" s="127"/>
      <c r="C30" s="103"/>
      <c r="D30" s="95"/>
      <c r="E30" s="90"/>
      <c r="F30" s="90"/>
      <c r="G30" s="13"/>
      <c r="H30" s="7"/>
      <c r="I30" s="107"/>
      <c r="J30" s="13"/>
      <c r="K30" s="7"/>
      <c r="L30" s="107"/>
    </row>
    <row r="31" spans="1:12" x14ac:dyDescent="0.25">
      <c r="A31" s="105"/>
      <c r="B31" s="127"/>
      <c r="C31" s="103"/>
      <c r="D31" s="95"/>
      <c r="E31" s="90"/>
      <c r="F31" s="90"/>
      <c r="G31" s="13"/>
      <c r="H31" s="7"/>
      <c r="I31" s="107"/>
      <c r="J31" s="13"/>
      <c r="K31" s="7"/>
      <c r="L31" s="107"/>
    </row>
    <row r="32" spans="1:12" x14ac:dyDescent="0.25">
      <c r="A32" s="105"/>
      <c r="B32" s="127"/>
      <c r="C32" s="103"/>
      <c r="D32" s="95"/>
      <c r="E32" s="90"/>
      <c r="F32" s="90"/>
      <c r="G32" s="13"/>
      <c r="H32" s="7"/>
      <c r="I32" s="107"/>
      <c r="J32" s="13"/>
      <c r="K32" s="7"/>
      <c r="L32" s="107"/>
    </row>
    <row r="33" spans="1:12" x14ac:dyDescent="0.25">
      <c r="A33" s="105"/>
      <c r="B33" s="127"/>
      <c r="C33" s="103"/>
      <c r="D33" s="95"/>
      <c r="E33" s="90"/>
      <c r="F33" s="90"/>
      <c r="G33" s="13"/>
      <c r="H33" s="7"/>
      <c r="I33" s="107"/>
      <c r="J33" s="13"/>
      <c r="K33" s="7"/>
      <c r="L33" s="107"/>
    </row>
    <row r="34" spans="1:12" x14ac:dyDescent="0.25">
      <c r="A34" s="105"/>
      <c r="B34" s="127"/>
      <c r="C34" s="103"/>
      <c r="D34" s="95"/>
      <c r="E34" s="90"/>
      <c r="F34" s="90"/>
      <c r="G34" s="13"/>
      <c r="H34" s="7"/>
      <c r="I34" s="108"/>
      <c r="J34" s="22"/>
      <c r="K34" s="14"/>
      <c r="L34" s="108"/>
    </row>
    <row r="35" spans="1:12" ht="21" customHeight="1" x14ac:dyDescent="0.25">
      <c r="A35" s="105"/>
      <c r="B35" s="128"/>
      <c r="C35" s="103"/>
      <c r="D35" s="15" t="s">
        <v>6</v>
      </c>
      <c r="E35" s="15">
        <f>SUM(E27:E34)</f>
        <v>1</v>
      </c>
      <c r="F35" s="16">
        <f>SUM(F27:F34)</f>
        <v>8500</v>
      </c>
      <c r="G35" s="15" t="s">
        <v>6</v>
      </c>
      <c r="H35" s="15">
        <f>SUM(H27:H34)</f>
        <v>1</v>
      </c>
      <c r="I35" s="16">
        <f>SUM(I27:I34)</f>
        <v>2654.8672566371683</v>
      </c>
      <c r="J35" s="15" t="s">
        <v>6</v>
      </c>
      <c r="K35" s="15">
        <f>SUM(K27:K34)</f>
        <v>1</v>
      </c>
      <c r="L35" s="16">
        <f>SUM(L27:L34)</f>
        <v>1061.9469026548672</v>
      </c>
    </row>
    <row r="36" spans="1:12" s="12" customFormat="1" ht="23.25" customHeight="1" x14ac:dyDescent="0.25">
      <c r="A36" s="102" t="s">
        <v>7</v>
      </c>
      <c r="B36" s="102"/>
      <c r="C36" s="102"/>
      <c r="D36" s="109">
        <f>F35/100000</f>
        <v>8.5000000000000006E-2</v>
      </c>
      <c r="E36" s="110"/>
      <c r="F36" s="111"/>
      <c r="G36" s="125">
        <f>I35/100000</f>
        <v>2.6548672566371685E-2</v>
      </c>
      <c r="H36" s="125"/>
      <c r="I36" s="126"/>
      <c r="J36" s="125">
        <f>L35/100000</f>
        <v>1.0619469026548672E-2</v>
      </c>
      <c r="K36" s="125"/>
      <c r="L36" s="126"/>
    </row>
    <row r="37" spans="1:12" x14ac:dyDescent="0.25">
      <c r="A37"/>
      <c r="B37"/>
      <c r="C37"/>
      <c r="D37"/>
      <c r="E37"/>
      <c r="F37"/>
      <c r="H37"/>
      <c r="I37"/>
      <c r="L37" s="11"/>
    </row>
    <row r="38" spans="1:12" x14ac:dyDescent="0.25">
      <c r="A38"/>
      <c r="B38"/>
      <c r="C38"/>
      <c r="D38"/>
      <c r="E38"/>
      <c r="F38"/>
      <c r="H38"/>
      <c r="I38" s="10"/>
      <c r="L38" s="11"/>
    </row>
    <row r="39" spans="1:12" x14ac:dyDescent="0.25">
      <c r="A39"/>
      <c r="B39"/>
      <c r="C39"/>
      <c r="D39"/>
      <c r="E39"/>
      <c r="F39"/>
      <c r="H39"/>
      <c r="I39"/>
      <c r="L39" s="11"/>
    </row>
    <row r="40" spans="1:12" x14ac:dyDescent="0.25">
      <c r="A40"/>
      <c r="B40"/>
      <c r="C40"/>
      <c r="D40"/>
      <c r="E40"/>
      <c r="F40"/>
      <c r="H40"/>
      <c r="I40"/>
    </row>
    <row r="41" spans="1:12" x14ac:dyDescent="0.25">
      <c r="A41"/>
      <c r="B41"/>
      <c r="C41"/>
      <c r="D41"/>
      <c r="E41"/>
      <c r="F41"/>
      <c r="H41"/>
      <c r="I41"/>
    </row>
    <row r="42" spans="1:12" ht="13.5" customHeight="1" x14ac:dyDescent="0.25">
      <c r="A42"/>
      <c r="B42"/>
      <c r="C42"/>
      <c r="D42"/>
      <c r="E42"/>
      <c r="F42"/>
      <c r="H42"/>
      <c r="I42"/>
    </row>
    <row r="43" spans="1:12" ht="13.5" customHeight="1" x14ac:dyDescent="0.25">
      <c r="A43"/>
      <c r="B43"/>
      <c r="C43"/>
      <c r="D43"/>
      <c r="E43"/>
      <c r="F43"/>
      <c r="H43"/>
      <c r="I43"/>
    </row>
    <row r="44" spans="1:12" x14ac:dyDescent="0.25">
      <c r="A44"/>
      <c r="B44"/>
      <c r="C44"/>
      <c r="D44"/>
      <c r="E44"/>
      <c r="F44"/>
      <c r="H44"/>
      <c r="I44"/>
    </row>
    <row r="45" spans="1:12" ht="13.5" customHeight="1" x14ac:dyDescent="0.25">
      <c r="A45"/>
      <c r="B45"/>
      <c r="C45"/>
      <c r="D45"/>
      <c r="E45"/>
      <c r="F45"/>
      <c r="H45"/>
      <c r="I45"/>
    </row>
    <row r="46" spans="1:12" x14ac:dyDescent="0.25">
      <c r="A46"/>
      <c r="B46"/>
      <c r="C46"/>
      <c r="D46"/>
      <c r="E46"/>
      <c r="F46"/>
      <c r="H46"/>
      <c r="I46"/>
    </row>
    <row r="47" spans="1:12" x14ac:dyDescent="0.25">
      <c r="A47"/>
      <c r="B47"/>
      <c r="C47"/>
      <c r="D47"/>
      <c r="E47"/>
      <c r="F47"/>
      <c r="H47"/>
      <c r="I47"/>
    </row>
    <row r="48" spans="1:12" x14ac:dyDescent="0.25">
      <c r="A48"/>
      <c r="B48"/>
      <c r="C48"/>
      <c r="D48"/>
      <c r="E48"/>
      <c r="F48"/>
      <c r="H48"/>
      <c r="I48"/>
    </row>
    <row r="49" customFormat="1" x14ac:dyDescent="0.25"/>
    <row r="50" customFormat="1" x14ac:dyDescent="0.25"/>
    <row r="51" customFormat="1" x14ac:dyDescent="0.25"/>
    <row r="52" customFormat="1" ht="13.5" customHeigh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</sheetData>
  <autoFilter ref="A2:N2" xr:uid="{00000000-0001-0000-0000-000000000000}">
    <filterColumn colId="6" showButton="0"/>
    <filterColumn colId="7" showButton="0"/>
    <filterColumn colId="9" showButton="0"/>
    <filterColumn colId="10" showButton="0"/>
  </autoFilter>
  <mergeCells count="34">
    <mergeCell ref="G14:I14"/>
    <mergeCell ref="J14:L14"/>
    <mergeCell ref="G36:I36"/>
    <mergeCell ref="J36:L36"/>
    <mergeCell ref="A26:C26"/>
    <mergeCell ref="G26:I26"/>
    <mergeCell ref="J26:L26"/>
    <mergeCell ref="A14:C14"/>
    <mergeCell ref="B15:B25"/>
    <mergeCell ref="B27:B35"/>
    <mergeCell ref="L15:L24"/>
    <mergeCell ref="D2:F2"/>
    <mergeCell ref="A1:L1"/>
    <mergeCell ref="G2:I2"/>
    <mergeCell ref="J2:L2"/>
    <mergeCell ref="A2:A3"/>
    <mergeCell ref="C2:C3"/>
    <mergeCell ref="B2:B3"/>
    <mergeCell ref="L4:L12"/>
    <mergeCell ref="A36:C36"/>
    <mergeCell ref="C15:C25"/>
    <mergeCell ref="C27:C35"/>
    <mergeCell ref="A15:A25"/>
    <mergeCell ref="A27:A35"/>
    <mergeCell ref="I15:I24"/>
    <mergeCell ref="I27:I34"/>
    <mergeCell ref="L27:L34"/>
    <mergeCell ref="D14:F14"/>
    <mergeCell ref="D26:F26"/>
    <mergeCell ref="D36:F36"/>
    <mergeCell ref="B4:B13"/>
    <mergeCell ref="C4:C13"/>
    <mergeCell ref="A4:A13"/>
    <mergeCell ref="I4:I12"/>
  </mergeCells>
  <phoneticPr fontId="7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87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56"/>
  <sheetViews>
    <sheetView zoomScale="90" zoomScaleNormal="9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M12" sqref="M12"/>
    </sheetView>
  </sheetViews>
  <sheetFormatPr defaultColWidth="9" defaultRowHeight="14.4" x14ac:dyDescent="0.25"/>
  <cols>
    <col min="1" max="1" width="14.5546875" customWidth="1"/>
    <col min="2" max="2" width="11.109375" style="1" customWidth="1"/>
    <col min="3" max="3" width="14.6640625" style="1" customWidth="1"/>
    <col min="4" max="4" width="12.109375" style="2" customWidth="1"/>
    <col min="5" max="5" width="3.6640625" style="3" customWidth="1"/>
    <col min="6" max="6" width="14.44140625" style="3" customWidth="1"/>
    <col min="7" max="8" width="13.44140625" style="3" hidden="1" customWidth="1"/>
    <col min="9" max="9" width="16.109375" style="3" hidden="1" customWidth="1"/>
    <col min="10" max="10" width="9.33203125" style="4" customWidth="1"/>
    <col min="11" max="11" width="7.6640625" style="4" customWidth="1"/>
    <col min="12" max="12" width="9.21875" style="69" customWidth="1"/>
    <col min="13" max="13" width="9.33203125" style="4" customWidth="1"/>
    <col min="14" max="14" width="7.6640625" style="4" customWidth="1"/>
    <col min="15" max="15" width="9.21875" style="27" customWidth="1"/>
    <col min="16" max="16" width="10.33203125" customWidth="1"/>
    <col min="17" max="17" width="8.109375" customWidth="1"/>
    <col min="18" max="18" width="9.21875" style="66" customWidth="1"/>
    <col min="19" max="19" width="10.33203125" customWidth="1"/>
    <col min="20" max="20" width="8.109375" customWidth="1"/>
    <col min="21" max="21" width="9.21875" style="26" customWidth="1"/>
  </cols>
  <sheetData>
    <row r="1" spans="1:21" ht="20.399999999999999" x14ac:dyDescent="0.25">
      <c r="B1" s="118" t="s">
        <v>105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1" s="66" customFormat="1" x14ac:dyDescent="0.25">
      <c r="A2" s="132" t="s">
        <v>41</v>
      </c>
      <c r="B2" s="120" t="s">
        <v>0</v>
      </c>
      <c r="C2" s="120" t="s">
        <v>1</v>
      </c>
      <c r="D2" s="121" t="s">
        <v>2</v>
      </c>
      <c r="E2" s="121" t="s">
        <v>4</v>
      </c>
      <c r="F2" s="120" t="s">
        <v>8</v>
      </c>
      <c r="G2" s="133" t="s">
        <v>80</v>
      </c>
      <c r="H2" s="133" t="s">
        <v>79</v>
      </c>
      <c r="I2" s="134" t="s">
        <v>81</v>
      </c>
      <c r="J2" s="131" t="s">
        <v>82</v>
      </c>
      <c r="K2" s="131"/>
      <c r="L2" s="131"/>
      <c r="M2" s="131" t="s">
        <v>83</v>
      </c>
      <c r="N2" s="131"/>
      <c r="O2" s="131"/>
      <c r="P2" s="131" t="s">
        <v>84</v>
      </c>
      <c r="Q2" s="131"/>
      <c r="R2" s="131"/>
      <c r="S2" s="131" t="s">
        <v>85</v>
      </c>
      <c r="T2" s="131"/>
      <c r="U2" s="131"/>
    </row>
    <row r="3" spans="1:21" ht="27.75" customHeight="1" x14ac:dyDescent="0.25">
      <c r="A3" s="132"/>
      <c r="B3" s="120"/>
      <c r="C3" s="120"/>
      <c r="D3" s="121"/>
      <c r="E3" s="121"/>
      <c r="F3" s="120"/>
      <c r="G3" s="133"/>
      <c r="H3" s="133"/>
      <c r="I3" s="134"/>
      <c r="J3" s="6" t="s">
        <v>31</v>
      </c>
      <c r="K3" s="6" t="s">
        <v>10</v>
      </c>
      <c r="L3" s="71" t="s">
        <v>11</v>
      </c>
      <c r="M3" s="6" t="s">
        <v>31</v>
      </c>
      <c r="N3" s="6" t="s">
        <v>10</v>
      </c>
      <c r="O3" s="64" t="s">
        <v>11</v>
      </c>
      <c r="P3" s="6" t="s">
        <v>9</v>
      </c>
      <c r="Q3" s="6" t="s">
        <v>10</v>
      </c>
      <c r="R3" s="71" t="s">
        <v>11</v>
      </c>
      <c r="S3" s="6" t="s">
        <v>9</v>
      </c>
      <c r="T3" s="6" t="s">
        <v>10</v>
      </c>
      <c r="U3" s="64" t="s">
        <v>11</v>
      </c>
    </row>
    <row r="4" spans="1:21" ht="62.25" customHeight="1" x14ac:dyDescent="0.25">
      <c r="A4" s="99" t="s">
        <v>113</v>
      </c>
      <c r="B4" s="17" t="s">
        <v>106</v>
      </c>
      <c r="C4" s="17" t="s">
        <v>107</v>
      </c>
      <c r="D4" s="21"/>
      <c r="E4" s="7">
        <v>1</v>
      </c>
      <c r="F4" s="24" t="s">
        <v>115</v>
      </c>
      <c r="G4" s="23">
        <v>4.2359</v>
      </c>
      <c r="H4" s="23">
        <f>VLOOKUP(B4,冲压件核价!E4:AB102,24,0)</f>
        <v>4.2358968394437424</v>
      </c>
      <c r="I4" s="65">
        <f>IF(G4&lt;=H4,G4,H4)</f>
        <v>4.2358968394437424</v>
      </c>
      <c r="J4" s="23">
        <f>10.8/1.13</f>
        <v>9.557522123893806</v>
      </c>
      <c r="K4" s="8">
        <f>模具费!G14</f>
        <v>0.23893805309734514</v>
      </c>
      <c r="L4" s="61">
        <f>J4+K4</f>
        <v>9.7964601769911503</v>
      </c>
      <c r="M4" s="23">
        <f>8.5/1.13</f>
        <v>7.5221238938053103</v>
      </c>
      <c r="N4" s="8">
        <f>模具费!G14</f>
        <v>0.23893805309734514</v>
      </c>
      <c r="O4" s="61">
        <f>M4+N4</f>
        <v>7.7610619469026556</v>
      </c>
      <c r="P4" s="25">
        <f>9/1.13</f>
        <v>7.9646017699115053</v>
      </c>
      <c r="Q4" s="9">
        <f>模具费!J14</f>
        <v>1.1504424778761062</v>
      </c>
      <c r="R4" s="61">
        <f>P4+Q4</f>
        <v>9.1150442477876119</v>
      </c>
      <c r="S4" s="25">
        <f>9/1.13</f>
        <v>7.9646017699115053</v>
      </c>
      <c r="T4" s="9">
        <f>模具费!J14</f>
        <v>1.1504424778761062</v>
      </c>
      <c r="U4" s="61">
        <f>S4+T4</f>
        <v>9.1150442477876119</v>
      </c>
    </row>
    <row r="5" spans="1:21" ht="62.25" customHeight="1" x14ac:dyDescent="0.25">
      <c r="A5" s="99" t="s">
        <v>113</v>
      </c>
      <c r="B5" s="19" t="s">
        <v>108</v>
      </c>
      <c r="C5" s="17" t="s">
        <v>109</v>
      </c>
      <c r="D5" s="18"/>
      <c r="E5" s="7">
        <v>1</v>
      </c>
      <c r="F5" s="24" t="s">
        <v>114</v>
      </c>
      <c r="G5" s="23">
        <v>4.9142000000000001</v>
      </c>
      <c r="H5" s="23">
        <f>VLOOKUP(B5,冲压件核价!E5:AB103,24,0)</f>
        <v>4.9142048040455117</v>
      </c>
      <c r="I5" s="65">
        <f t="shared" ref="I5:I6" si="0">IF(G5&lt;=H5,G5,H5)</f>
        <v>4.9142000000000001</v>
      </c>
      <c r="J5" s="23">
        <f>10.5/1.13</f>
        <v>9.2920353982300892</v>
      </c>
      <c r="K5" s="8">
        <f>模具费!G26</f>
        <v>0.20353982300884957</v>
      </c>
      <c r="L5" s="61">
        <f t="shared" ref="L5:L6" si="1">J5+K5</f>
        <v>9.4955752212389388</v>
      </c>
      <c r="M5" s="23">
        <f>9.2/1.13</f>
        <v>8.1415929203539825</v>
      </c>
      <c r="N5" s="8">
        <f>模具费!G26</f>
        <v>0.20353982300884957</v>
      </c>
      <c r="O5" s="61">
        <f t="shared" ref="O5:O6" si="2">M5+N5</f>
        <v>8.3451327433628322</v>
      </c>
      <c r="P5" s="62">
        <f>9.5/1.13</f>
        <v>8.4070796460176993</v>
      </c>
      <c r="Q5" s="63">
        <f>模具费!J26</f>
        <v>1.0619469026548674</v>
      </c>
      <c r="R5" s="61">
        <f t="shared" ref="R5:R6" si="3">P5+Q5</f>
        <v>9.4690265486725664</v>
      </c>
      <c r="S5" s="62">
        <f>9.5/1.13</f>
        <v>8.4070796460176993</v>
      </c>
      <c r="T5" s="63">
        <f>模具费!J26</f>
        <v>1.0619469026548674</v>
      </c>
      <c r="U5" s="61">
        <f t="shared" ref="U5:U6" si="4">S5+T5</f>
        <v>9.4690265486725664</v>
      </c>
    </row>
    <row r="6" spans="1:21" ht="62.25" customHeight="1" x14ac:dyDescent="0.25">
      <c r="A6" s="99" t="s">
        <v>113</v>
      </c>
      <c r="B6" s="20" t="s">
        <v>111</v>
      </c>
      <c r="C6" s="17" t="s">
        <v>112</v>
      </c>
      <c r="D6" s="18"/>
      <c r="E6" s="7">
        <v>1</v>
      </c>
      <c r="F6" s="24" t="s">
        <v>117</v>
      </c>
      <c r="G6" s="23">
        <v>0.41160000000000002</v>
      </c>
      <c r="H6" s="23">
        <f>VLOOKUP(B6,冲压件核价!E6:AB104,24,0)</f>
        <v>0.41164460176991152</v>
      </c>
      <c r="I6" s="65">
        <f t="shared" si="0"/>
        <v>0.41160000000000002</v>
      </c>
      <c r="J6" s="23">
        <f>0.55/1.13</f>
        <v>0.48672566371681425</v>
      </c>
      <c r="K6" s="61">
        <f>模具费!G36</f>
        <v>2.6548672566371685E-2</v>
      </c>
      <c r="L6" s="61">
        <f t="shared" si="1"/>
        <v>0.51327433628318597</v>
      </c>
      <c r="M6" s="23">
        <f>0.54/1.13</f>
        <v>0.47787610619469034</v>
      </c>
      <c r="N6" s="61">
        <f>模具费!G36</f>
        <v>2.6548672566371685E-2</v>
      </c>
      <c r="O6" s="61">
        <f t="shared" si="2"/>
        <v>0.50442477876106206</v>
      </c>
      <c r="P6" s="62">
        <f>0.55/1.13</f>
        <v>0.48672566371681425</v>
      </c>
      <c r="Q6" s="63">
        <f>模具费!J36</f>
        <v>1.0619469026548672E-2</v>
      </c>
      <c r="R6" s="61">
        <f t="shared" si="3"/>
        <v>0.49734513274336289</v>
      </c>
      <c r="S6" s="62">
        <f>0.55/1.13</f>
        <v>0.48672566371681425</v>
      </c>
      <c r="T6" s="63">
        <f>模具费!J36</f>
        <v>1.0619469026548672E-2</v>
      </c>
      <c r="U6" s="61">
        <f t="shared" si="4"/>
        <v>0.49734513274336289</v>
      </c>
    </row>
    <row r="7" spans="1:21" ht="17.25" customHeight="1" x14ac:dyDescent="0.25">
      <c r="A7" s="129" t="s">
        <v>12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</row>
    <row r="8" spans="1:21" x14ac:dyDescent="0.25">
      <c r="B8"/>
      <c r="C8"/>
      <c r="D8"/>
      <c r="E8"/>
      <c r="F8"/>
      <c r="G8"/>
      <c r="H8"/>
      <c r="I8"/>
      <c r="J8"/>
      <c r="K8"/>
      <c r="L8" s="66"/>
      <c r="M8"/>
      <c r="N8"/>
      <c r="O8" s="66"/>
      <c r="P8" s="67"/>
      <c r="Q8" s="66"/>
      <c r="R8" s="68"/>
      <c r="S8" s="67"/>
      <c r="T8" s="66"/>
      <c r="U8" s="68"/>
    </row>
    <row r="9" spans="1:21" x14ac:dyDescent="0.25">
      <c r="B9"/>
      <c r="C9"/>
      <c r="D9"/>
      <c r="E9"/>
      <c r="F9"/>
      <c r="G9"/>
      <c r="H9"/>
      <c r="I9"/>
      <c r="J9"/>
      <c r="K9"/>
      <c r="L9" s="66"/>
      <c r="M9"/>
      <c r="N9"/>
      <c r="O9" s="66"/>
      <c r="P9" s="66"/>
      <c r="Q9" s="66"/>
      <c r="R9" s="68"/>
      <c r="S9" s="66"/>
      <c r="T9" s="66"/>
      <c r="U9" s="68"/>
    </row>
    <row r="10" spans="1:21" x14ac:dyDescent="0.25">
      <c r="B10"/>
      <c r="C10"/>
      <c r="D10"/>
      <c r="E10"/>
      <c r="F10"/>
      <c r="G10"/>
      <c r="H10"/>
      <c r="I10"/>
      <c r="J10"/>
      <c r="K10"/>
      <c r="L10" s="66"/>
      <c r="M10"/>
      <c r="N10"/>
      <c r="O10" s="66"/>
      <c r="P10" s="66"/>
      <c r="Q10" s="66"/>
      <c r="S10" s="66"/>
      <c r="T10" s="66"/>
      <c r="U10" s="66"/>
    </row>
    <row r="11" spans="1:21" x14ac:dyDescent="0.25">
      <c r="B11"/>
      <c r="C11"/>
      <c r="D11"/>
      <c r="E11"/>
      <c r="F11"/>
      <c r="G11"/>
      <c r="H11"/>
      <c r="I11"/>
      <c r="J11"/>
      <c r="K11"/>
      <c r="L11" s="66"/>
      <c r="M11"/>
      <c r="N11"/>
      <c r="O11" s="66"/>
      <c r="P11" s="66"/>
      <c r="Q11" s="66"/>
      <c r="S11" s="66"/>
      <c r="T11" s="66"/>
      <c r="U11" s="66"/>
    </row>
    <row r="12" spans="1:21" ht="13.5" customHeight="1" x14ac:dyDescent="0.25">
      <c r="B12"/>
      <c r="C12"/>
      <c r="D12"/>
      <c r="E12"/>
      <c r="F12"/>
      <c r="G12"/>
      <c r="H12"/>
      <c r="I12"/>
      <c r="J12"/>
      <c r="K12"/>
      <c r="L12" s="66"/>
      <c r="M12"/>
      <c r="N12"/>
      <c r="O12" s="66"/>
      <c r="P12" s="66"/>
      <c r="Q12" s="66"/>
      <c r="S12" s="66"/>
      <c r="T12" s="66"/>
      <c r="U12" s="66"/>
    </row>
    <row r="13" spans="1:21" ht="13.5" customHeight="1" x14ac:dyDescent="0.25">
      <c r="B13"/>
      <c r="C13"/>
      <c r="D13"/>
      <c r="E13"/>
      <c r="F13"/>
      <c r="G13"/>
      <c r="H13"/>
      <c r="I13"/>
      <c r="J13"/>
      <c r="K13"/>
      <c r="L13" s="66"/>
      <c r="M13"/>
      <c r="N13"/>
      <c r="O13" s="66"/>
      <c r="P13" s="66"/>
      <c r="Q13" s="66"/>
      <c r="S13" s="66"/>
      <c r="T13" s="66"/>
      <c r="U13" s="66"/>
    </row>
    <row r="14" spans="1:21" x14ac:dyDescent="0.25">
      <c r="B14"/>
      <c r="C14"/>
      <c r="D14"/>
      <c r="E14"/>
      <c r="F14"/>
      <c r="G14"/>
      <c r="H14"/>
      <c r="I14"/>
      <c r="J14"/>
      <c r="K14"/>
      <c r="L14" s="66"/>
      <c r="M14"/>
      <c r="N14"/>
      <c r="O14" s="66"/>
      <c r="P14" s="66"/>
      <c r="Q14" s="66"/>
      <c r="S14" s="66"/>
      <c r="T14" s="66"/>
      <c r="U14" s="66"/>
    </row>
    <row r="15" spans="1:21" ht="13.5" customHeight="1" x14ac:dyDescent="0.25">
      <c r="B15"/>
      <c r="C15"/>
      <c r="D15"/>
      <c r="E15"/>
      <c r="F15"/>
      <c r="G15"/>
      <c r="H15"/>
      <c r="I15"/>
      <c r="J15"/>
      <c r="K15"/>
      <c r="L15" s="66"/>
      <c r="M15"/>
      <c r="N15"/>
      <c r="O15" s="66"/>
      <c r="P15" s="66"/>
      <c r="Q15" s="66"/>
      <c r="S15" s="66"/>
      <c r="T15" s="66"/>
      <c r="U15" s="66"/>
    </row>
    <row r="16" spans="1:21" x14ac:dyDescent="0.25">
      <c r="B16"/>
      <c r="C16"/>
      <c r="D16"/>
      <c r="E16"/>
      <c r="F16"/>
      <c r="G16"/>
      <c r="H16"/>
      <c r="I16"/>
      <c r="J16"/>
      <c r="K16"/>
      <c r="L16" s="66"/>
      <c r="M16"/>
      <c r="N16"/>
      <c r="O16" s="66"/>
      <c r="P16" s="66"/>
      <c r="Q16" s="66"/>
      <c r="S16" s="66"/>
      <c r="T16" s="66"/>
      <c r="U16" s="66"/>
    </row>
    <row r="17" spans="2:21" x14ac:dyDescent="0.25">
      <c r="B17"/>
      <c r="C17"/>
      <c r="D17"/>
      <c r="E17"/>
      <c r="F17"/>
      <c r="G17"/>
      <c r="H17"/>
      <c r="I17"/>
      <c r="J17"/>
      <c r="K17"/>
      <c r="L17" s="66"/>
      <c r="M17"/>
      <c r="N17"/>
      <c r="O17" s="66"/>
      <c r="P17" s="66"/>
      <c r="Q17" s="66"/>
      <c r="S17" s="66"/>
      <c r="T17" s="66"/>
      <c r="U17" s="66"/>
    </row>
    <row r="18" spans="2:21" x14ac:dyDescent="0.25">
      <c r="B18"/>
      <c r="C18"/>
      <c r="D18"/>
      <c r="E18"/>
      <c r="F18"/>
      <c r="G18"/>
      <c r="H18"/>
      <c r="I18"/>
      <c r="J18"/>
      <c r="K18"/>
      <c r="L18" s="66"/>
      <c r="M18"/>
      <c r="N18"/>
      <c r="O18" s="66"/>
      <c r="P18" s="66"/>
      <c r="Q18" s="66"/>
      <c r="S18" s="66"/>
      <c r="T18" s="66"/>
      <c r="U18" s="66"/>
    </row>
    <row r="19" spans="2:21" x14ac:dyDescent="0.25">
      <c r="B19"/>
      <c r="C19"/>
      <c r="D19"/>
      <c r="E19"/>
      <c r="F19"/>
      <c r="G19"/>
      <c r="H19"/>
      <c r="I19"/>
      <c r="J19"/>
      <c r="K19"/>
      <c r="L19" s="66"/>
      <c r="M19"/>
      <c r="N19"/>
      <c r="O19" s="66"/>
      <c r="P19" s="66"/>
      <c r="Q19" s="66"/>
      <c r="S19" s="66"/>
      <c r="T19" s="66"/>
      <c r="U19" s="66"/>
    </row>
    <row r="20" spans="2:21" x14ac:dyDescent="0.25">
      <c r="B20"/>
      <c r="C20"/>
      <c r="D20"/>
      <c r="E20"/>
      <c r="F20"/>
      <c r="G20"/>
      <c r="H20"/>
      <c r="I20"/>
      <c r="J20"/>
      <c r="K20"/>
      <c r="L20" s="66"/>
      <c r="M20"/>
      <c r="N20"/>
      <c r="O20" s="66"/>
      <c r="P20" s="66"/>
      <c r="Q20" s="66"/>
      <c r="S20" s="66"/>
      <c r="T20" s="66"/>
      <c r="U20" s="66"/>
    </row>
    <row r="21" spans="2:21" x14ac:dyDescent="0.25">
      <c r="B21"/>
      <c r="C21"/>
      <c r="D21"/>
      <c r="E21"/>
      <c r="F21"/>
      <c r="G21"/>
      <c r="H21"/>
      <c r="I21"/>
      <c r="J21"/>
      <c r="K21"/>
      <c r="L21" s="66"/>
      <c r="M21"/>
      <c r="N21"/>
      <c r="O21" s="66"/>
      <c r="P21" s="66"/>
      <c r="Q21" s="66"/>
      <c r="S21" s="66"/>
      <c r="T21" s="66"/>
      <c r="U21" s="66"/>
    </row>
    <row r="22" spans="2:21" ht="13.5" customHeight="1" x14ac:dyDescent="0.25">
      <c r="B22"/>
      <c r="C22"/>
      <c r="D22"/>
      <c r="E22"/>
      <c r="F22"/>
      <c r="G22"/>
      <c r="H22"/>
      <c r="I22"/>
      <c r="J22"/>
      <c r="K22"/>
      <c r="L22" s="66"/>
      <c r="M22"/>
      <c r="N22"/>
      <c r="O22" s="66"/>
      <c r="P22" s="66"/>
      <c r="Q22" s="66"/>
      <c r="S22" s="66"/>
      <c r="T22" s="66"/>
      <c r="U22" s="66"/>
    </row>
    <row r="23" spans="2:21" x14ac:dyDescent="0.25">
      <c r="B23"/>
      <c r="C23"/>
      <c r="D23"/>
      <c r="E23"/>
      <c r="F23"/>
      <c r="G23"/>
      <c r="H23"/>
      <c r="I23"/>
      <c r="J23"/>
      <c r="K23"/>
      <c r="L23" s="66"/>
      <c r="M23"/>
      <c r="N23"/>
      <c r="O23" s="66"/>
      <c r="P23" s="66"/>
      <c r="Q23" s="66"/>
      <c r="S23" s="66"/>
      <c r="T23" s="66"/>
      <c r="U23" s="66"/>
    </row>
    <row r="24" spans="2:21" x14ac:dyDescent="0.25">
      <c r="B24"/>
      <c r="C24"/>
      <c r="D24"/>
      <c r="E24"/>
      <c r="F24"/>
      <c r="G24"/>
      <c r="H24"/>
      <c r="I24"/>
      <c r="J24"/>
      <c r="K24"/>
      <c r="L24" s="66"/>
      <c r="M24"/>
      <c r="N24"/>
      <c r="O24" s="66"/>
      <c r="P24" s="66"/>
      <c r="Q24" s="66"/>
      <c r="S24" s="66"/>
      <c r="T24" s="66"/>
      <c r="U24" s="66"/>
    </row>
    <row r="25" spans="2:21" x14ac:dyDescent="0.25">
      <c r="B25"/>
      <c r="C25"/>
      <c r="D25"/>
      <c r="E25"/>
      <c r="F25"/>
      <c r="G25"/>
      <c r="H25"/>
      <c r="I25"/>
      <c r="J25"/>
      <c r="K25"/>
      <c r="L25" s="66"/>
      <c r="M25"/>
      <c r="N25"/>
      <c r="O25" s="66"/>
      <c r="P25" s="66"/>
      <c r="Q25" s="66"/>
      <c r="S25" s="66"/>
      <c r="T25" s="66"/>
      <c r="U25" s="66"/>
    </row>
    <row r="26" spans="2:21" x14ac:dyDescent="0.25">
      <c r="B26"/>
      <c r="C26"/>
      <c r="D26"/>
      <c r="E26"/>
      <c r="F26"/>
      <c r="G26"/>
      <c r="H26"/>
      <c r="I26"/>
      <c r="J26"/>
      <c r="K26"/>
      <c r="L26" s="66"/>
      <c r="M26"/>
      <c r="N26"/>
      <c r="O26" s="66"/>
      <c r="P26" s="66"/>
      <c r="Q26" s="66"/>
      <c r="S26" s="66"/>
      <c r="T26" s="66"/>
      <c r="U26" s="66"/>
    </row>
    <row r="27" spans="2:21" x14ac:dyDescent="0.25">
      <c r="B27"/>
      <c r="C27"/>
      <c r="D27"/>
      <c r="E27"/>
      <c r="F27"/>
      <c r="G27"/>
      <c r="H27"/>
      <c r="I27"/>
      <c r="J27"/>
      <c r="K27"/>
      <c r="L27" s="66"/>
      <c r="M27"/>
      <c r="N27"/>
      <c r="O27" s="66"/>
      <c r="P27" s="66"/>
      <c r="Q27" s="66"/>
      <c r="S27" s="66"/>
      <c r="T27" s="66"/>
      <c r="U27" s="66"/>
    </row>
    <row r="28" spans="2:21" x14ac:dyDescent="0.25">
      <c r="B28"/>
      <c r="C28"/>
      <c r="D28"/>
      <c r="E28"/>
      <c r="F28"/>
      <c r="G28"/>
      <c r="H28"/>
      <c r="I28"/>
      <c r="J28"/>
      <c r="K28"/>
      <c r="L28" s="66"/>
      <c r="M28"/>
      <c r="N28"/>
      <c r="O28" s="66"/>
      <c r="P28" s="66"/>
      <c r="Q28" s="66"/>
      <c r="S28" s="66"/>
      <c r="T28" s="66"/>
      <c r="U28" s="66"/>
    </row>
    <row r="29" spans="2:21" x14ac:dyDescent="0.25">
      <c r="B29"/>
      <c r="C29"/>
      <c r="D29"/>
      <c r="E29"/>
      <c r="F29"/>
      <c r="G29"/>
      <c r="H29"/>
      <c r="I29"/>
      <c r="J29"/>
      <c r="K29"/>
      <c r="L29" s="66"/>
      <c r="M29"/>
      <c r="N29"/>
      <c r="O29" s="66"/>
      <c r="P29" s="66"/>
      <c r="Q29" s="66"/>
      <c r="S29" s="66"/>
      <c r="T29" s="66"/>
      <c r="U29" s="66"/>
    </row>
    <row r="30" spans="2:21" x14ac:dyDescent="0.25">
      <c r="B30"/>
      <c r="C30"/>
      <c r="D30"/>
      <c r="E30"/>
      <c r="F30"/>
      <c r="G30"/>
      <c r="H30"/>
      <c r="I30"/>
      <c r="J30"/>
      <c r="K30"/>
      <c r="L30" s="66"/>
      <c r="M30"/>
      <c r="N30"/>
      <c r="O30" s="66"/>
      <c r="P30" s="66"/>
      <c r="Q30" s="66"/>
      <c r="S30" s="66"/>
      <c r="T30" s="66"/>
      <c r="U30" s="66"/>
    </row>
    <row r="31" spans="2:21" x14ac:dyDescent="0.25">
      <c r="B31"/>
      <c r="C31"/>
      <c r="D31"/>
      <c r="E31"/>
      <c r="F31"/>
      <c r="G31"/>
      <c r="H31"/>
      <c r="I31"/>
      <c r="J31"/>
      <c r="K31"/>
      <c r="L31" s="66"/>
      <c r="M31"/>
      <c r="N31"/>
      <c r="O31" s="66"/>
      <c r="P31" s="66"/>
      <c r="Q31" s="66"/>
      <c r="S31" s="66"/>
      <c r="T31" s="66"/>
      <c r="U31" s="66"/>
    </row>
    <row r="32" spans="2:21" x14ac:dyDescent="0.25">
      <c r="B32"/>
      <c r="C32"/>
      <c r="D32"/>
      <c r="E32"/>
      <c r="F32"/>
      <c r="G32"/>
      <c r="H32"/>
      <c r="I32"/>
      <c r="J32"/>
      <c r="K32"/>
      <c r="L32" s="66"/>
      <c r="M32"/>
      <c r="N32"/>
      <c r="O32" s="66"/>
      <c r="P32" s="66"/>
      <c r="Q32" s="66"/>
      <c r="S32" s="66"/>
      <c r="T32" s="66"/>
      <c r="U32" s="66"/>
    </row>
    <row r="33" spans="2:21" x14ac:dyDescent="0.25">
      <c r="B33"/>
      <c r="C33"/>
      <c r="D33"/>
      <c r="E33"/>
      <c r="F33"/>
      <c r="G33"/>
      <c r="H33"/>
      <c r="I33"/>
      <c r="J33"/>
      <c r="K33"/>
      <c r="L33" s="66"/>
      <c r="M33"/>
      <c r="N33"/>
      <c r="O33" s="66"/>
      <c r="P33" s="66"/>
      <c r="Q33" s="66"/>
      <c r="S33" s="66"/>
      <c r="T33" s="66"/>
      <c r="U33" s="66"/>
    </row>
    <row r="34" spans="2:21" x14ac:dyDescent="0.25">
      <c r="B34"/>
      <c r="C34"/>
      <c r="D34"/>
      <c r="E34"/>
      <c r="F34"/>
      <c r="G34"/>
      <c r="H34"/>
      <c r="I34"/>
      <c r="J34"/>
      <c r="K34"/>
      <c r="L34" s="66"/>
      <c r="M34"/>
      <c r="N34"/>
      <c r="O34" s="66"/>
      <c r="P34" s="66"/>
      <c r="Q34" s="66"/>
      <c r="S34" s="66"/>
      <c r="T34" s="66"/>
      <c r="U34" s="66"/>
    </row>
    <row r="35" spans="2:21" x14ac:dyDescent="0.25">
      <c r="B35"/>
      <c r="C35"/>
      <c r="D35"/>
      <c r="E35"/>
      <c r="F35"/>
      <c r="G35"/>
      <c r="H35"/>
      <c r="I35"/>
      <c r="J35"/>
      <c r="K35"/>
      <c r="L35" s="66"/>
      <c r="M35"/>
      <c r="N35"/>
      <c r="O35" s="66"/>
      <c r="P35" s="66"/>
      <c r="Q35" s="66"/>
      <c r="S35" s="66"/>
      <c r="T35" s="66"/>
      <c r="U35" s="66"/>
    </row>
    <row r="36" spans="2:21" x14ac:dyDescent="0.25">
      <c r="B36"/>
      <c r="C36"/>
      <c r="D36"/>
      <c r="E36"/>
      <c r="F36"/>
      <c r="G36"/>
      <c r="H36"/>
      <c r="I36"/>
      <c r="J36"/>
      <c r="K36"/>
      <c r="L36" s="66"/>
      <c r="M36"/>
      <c r="N36"/>
      <c r="O36" s="66"/>
      <c r="P36" s="66"/>
      <c r="Q36" s="66"/>
      <c r="S36" s="66"/>
      <c r="T36" s="66"/>
      <c r="U36" s="66"/>
    </row>
    <row r="37" spans="2:21" x14ac:dyDescent="0.25">
      <c r="B37"/>
      <c r="C37"/>
      <c r="D37"/>
      <c r="E37"/>
      <c r="F37"/>
      <c r="G37"/>
      <c r="H37"/>
      <c r="I37"/>
      <c r="J37"/>
      <c r="K37"/>
      <c r="L37" s="66"/>
      <c r="M37"/>
      <c r="N37"/>
      <c r="O37" s="66"/>
      <c r="P37" s="66"/>
      <c r="Q37" s="66"/>
      <c r="S37" s="66"/>
      <c r="T37" s="66"/>
      <c r="U37" s="66"/>
    </row>
    <row r="38" spans="2:21" x14ac:dyDescent="0.25">
      <c r="B38"/>
      <c r="C38"/>
      <c r="D38"/>
      <c r="E38"/>
      <c r="F38"/>
      <c r="G38"/>
      <c r="H38"/>
      <c r="I38"/>
      <c r="J38"/>
      <c r="K38"/>
      <c r="L38" s="66"/>
      <c r="M38"/>
      <c r="N38"/>
      <c r="O38" s="66"/>
      <c r="P38" s="66"/>
      <c r="Q38" s="66"/>
      <c r="S38" s="66"/>
      <c r="T38" s="66"/>
      <c r="U38" s="66"/>
    </row>
    <row r="39" spans="2:21" x14ac:dyDescent="0.25">
      <c r="B39"/>
      <c r="C39"/>
      <c r="D39"/>
      <c r="E39"/>
      <c r="F39"/>
      <c r="G39"/>
      <c r="H39"/>
      <c r="I39"/>
      <c r="J39"/>
      <c r="K39"/>
      <c r="L39" s="66"/>
      <c r="M39"/>
      <c r="N39"/>
      <c r="O39" s="66"/>
      <c r="P39" s="66"/>
      <c r="Q39" s="66"/>
      <c r="S39" s="66"/>
      <c r="T39" s="66"/>
      <c r="U39" s="66"/>
    </row>
    <row r="40" spans="2:21" x14ac:dyDescent="0.25">
      <c r="B40"/>
      <c r="C40"/>
      <c r="D40"/>
      <c r="E40"/>
      <c r="F40"/>
      <c r="G40"/>
      <c r="H40"/>
      <c r="I40"/>
      <c r="J40"/>
      <c r="K40"/>
      <c r="L40" s="66"/>
      <c r="M40"/>
      <c r="N40"/>
      <c r="O40" s="66"/>
      <c r="P40" s="66"/>
      <c r="Q40" s="66"/>
      <c r="S40" s="66"/>
      <c r="T40" s="66"/>
      <c r="U40" s="66"/>
    </row>
    <row r="41" spans="2:21" x14ac:dyDescent="0.25">
      <c r="B41"/>
      <c r="C41"/>
      <c r="D41"/>
      <c r="E41"/>
      <c r="F41"/>
      <c r="G41"/>
      <c r="H41"/>
      <c r="I41"/>
      <c r="J41"/>
      <c r="K41"/>
      <c r="L41" s="66"/>
      <c r="M41"/>
      <c r="N41"/>
      <c r="O41" s="66"/>
      <c r="P41" s="66"/>
      <c r="Q41" s="66"/>
      <c r="S41" s="66"/>
      <c r="T41" s="66"/>
      <c r="U41" s="66"/>
    </row>
    <row r="42" spans="2:21" x14ac:dyDescent="0.25">
      <c r="B42"/>
      <c r="C42"/>
      <c r="D42"/>
      <c r="E42"/>
      <c r="F42"/>
      <c r="G42"/>
      <c r="H42"/>
      <c r="I42"/>
      <c r="J42"/>
      <c r="K42"/>
      <c r="L42" s="66"/>
      <c r="M42"/>
      <c r="N42"/>
      <c r="O42" s="66"/>
      <c r="P42" s="66"/>
      <c r="Q42" s="66"/>
      <c r="S42" s="66"/>
      <c r="T42" s="66"/>
      <c r="U42" s="66"/>
    </row>
    <row r="43" spans="2:21" x14ac:dyDescent="0.25">
      <c r="B43"/>
      <c r="C43"/>
      <c r="D43"/>
      <c r="E43"/>
      <c r="F43"/>
      <c r="G43"/>
      <c r="H43"/>
      <c r="I43"/>
      <c r="J43"/>
      <c r="K43"/>
      <c r="L43" s="66"/>
      <c r="M43"/>
      <c r="N43"/>
      <c r="O43" s="66"/>
      <c r="P43" s="66"/>
      <c r="Q43" s="66"/>
      <c r="S43" s="66"/>
      <c r="T43" s="66"/>
      <c r="U43" s="66"/>
    </row>
    <row r="44" spans="2:21" x14ac:dyDescent="0.25">
      <c r="B44"/>
      <c r="C44"/>
      <c r="D44"/>
      <c r="E44"/>
      <c r="F44"/>
      <c r="G44"/>
      <c r="H44"/>
      <c r="I44"/>
      <c r="J44"/>
      <c r="K44"/>
      <c r="L44" s="66"/>
      <c r="M44"/>
      <c r="N44"/>
      <c r="O44" s="66"/>
      <c r="P44" s="66"/>
      <c r="Q44" s="66"/>
      <c r="S44" s="66"/>
      <c r="T44" s="66"/>
      <c r="U44" s="66"/>
    </row>
    <row r="45" spans="2:21" x14ac:dyDescent="0.25">
      <c r="B45"/>
      <c r="C45"/>
      <c r="D45"/>
      <c r="E45"/>
      <c r="F45"/>
      <c r="G45"/>
      <c r="H45"/>
      <c r="I45"/>
      <c r="J45"/>
      <c r="K45"/>
      <c r="L45" s="66"/>
      <c r="M45"/>
      <c r="N45"/>
      <c r="O45" s="66"/>
      <c r="P45" s="66"/>
      <c r="Q45" s="66"/>
      <c r="S45" s="66"/>
      <c r="T45" s="66"/>
      <c r="U45" s="66"/>
    </row>
    <row r="46" spans="2:21" x14ac:dyDescent="0.25">
      <c r="B46"/>
      <c r="C46"/>
      <c r="D46"/>
      <c r="E46"/>
      <c r="F46"/>
      <c r="G46"/>
      <c r="H46"/>
      <c r="I46"/>
      <c r="J46"/>
      <c r="K46"/>
      <c r="L46" s="66"/>
      <c r="M46"/>
      <c r="N46"/>
      <c r="O46" s="66"/>
      <c r="P46" s="66"/>
      <c r="Q46" s="66"/>
      <c r="S46" s="66"/>
      <c r="T46" s="66"/>
      <c r="U46" s="66"/>
    </row>
    <row r="47" spans="2:21" x14ac:dyDescent="0.25">
      <c r="B47"/>
      <c r="C47"/>
      <c r="D47"/>
      <c r="E47"/>
      <c r="F47"/>
      <c r="G47"/>
      <c r="H47"/>
      <c r="I47"/>
      <c r="J47"/>
      <c r="K47"/>
      <c r="L47" s="66"/>
      <c r="M47"/>
      <c r="N47"/>
      <c r="O47" s="66"/>
      <c r="P47" s="66"/>
      <c r="Q47" s="66"/>
      <c r="S47" s="66"/>
      <c r="T47" s="66"/>
      <c r="U47" s="66"/>
    </row>
    <row r="48" spans="2:21" x14ac:dyDescent="0.25">
      <c r="B48"/>
      <c r="C48"/>
      <c r="D48"/>
      <c r="E48"/>
      <c r="F48"/>
      <c r="G48"/>
      <c r="H48"/>
      <c r="I48"/>
      <c r="J48"/>
      <c r="K48"/>
      <c r="L48" s="66"/>
      <c r="M48"/>
      <c r="N48"/>
      <c r="O48" s="66"/>
      <c r="P48" s="66"/>
      <c r="Q48" s="66"/>
      <c r="S48" s="66"/>
      <c r="T48" s="66"/>
      <c r="U48" s="66"/>
    </row>
    <row r="49" spans="2:21" x14ac:dyDescent="0.25">
      <c r="B49"/>
      <c r="C49"/>
      <c r="D49"/>
      <c r="E49"/>
      <c r="F49"/>
      <c r="G49"/>
      <c r="H49"/>
      <c r="I49"/>
      <c r="J49"/>
      <c r="K49"/>
      <c r="L49" s="66"/>
      <c r="M49"/>
      <c r="N49"/>
      <c r="O49" s="66"/>
      <c r="P49" s="66"/>
      <c r="Q49" s="66"/>
      <c r="S49" s="66"/>
      <c r="T49" s="66"/>
      <c r="U49" s="66"/>
    </row>
    <row r="50" spans="2:21" x14ac:dyDescent="0.25">
      <c r="B50"/>
      <c r="C50"/>
      <c r="D50"/>
      <c r="E50"/>
      <c r="F50"/>
      <c r="G50"/>
      <c r="H50"/>
      <c r="I50"/>
      <c r="J50"/>
      <c r="K50"/>
      <c r="L50" s="66"/>
      <c r="M50"/>
      <c r="N50"/>
      <c r="O50" s="66"/>
      <c r="P50" s="66"/>
      <c r="Q50" s="66"/>
      <c r="S50" s="66"/>
      <c r="T50" s="66"/>
      <c r="U50" s="66"/>
    </row>
    <row r="51" spans="2:21" x14ac:dyDescent="0.25">
      <c r="B51"/>
      <c r="C51"/>
      <c r="D51"/>
      <c r="E51"/>
      <c r="F51"/>
      <c r="G51"/>
      <c r="H51"/>
      <c r="I51"/>
      <c r="J51"/>
      <c r="K51"/>
      <c r="L51" s="66"/>
      <c r="M51"/>
      <c r="N51"/>
      <c r="O51" s="66"/>
      <c r="P51" s="66"/>
      <c r="Q51" s="66"/>
      <c r="S51" s="66"/>
      <c r="T51" s="66"/>
      <c r="U51" s="66"/>
    </row>
    <row r="52" spans="2:21" x14ac:dyDescent="0.25">
      <c r="B52"/>
      <c r="C52"/>
      <c r="D52"/>
      <c r="E52"/>
      <c r="F52"/>
      <c r="G52"/>
      <c r="H52"/>
      <c r="I52"/>
      <c r="J52"/>
      <c r="K52"/>
      <c r="L52" s="66"/>
      <c r="M52"/>
      <c r="N52"/>
      <c r="O52" s="66"/>
      <c r="P52" s="66"/>
      <c r="Q52" s="66"/>
      <c r="S52" s="66"/>
      <c r="T52" s="66"/>
      <c r="U52" s="66"/>
    </row>
    <row r="53" spans="2:21" x14ac:dyDescent="0.25">
      <c r="B53"/>
      <c r="C53"/>
      <c r="D53"/>
      <c r="E53"/>
      <c r="F53"/>
      <c r="G53"/>
      <c r="H53"/>
      <c r="I53"/>
      <c r="J53"/>
      <c r="K53"/>
      <c r="L53" s="66"/>
      <c r="M53"/>
      <c r="N53"/>
      <c r="O53" s="66"/>
      <c r="P53" s="66"/>
      <c r="Q53" s="66"/>
      <c r="S53" s="66"/>
      <c r="T53" s="66"/>
      <c r="U53" s="66"/>
    </row>
    <row r="54" spans="2:21" x14ac:dyDescent="0.25">
      <c r="B54"/>
      <c r="C54"/>
      <c r="D54"/>
      <c r="E54"/>
      <c r="F54"/>
      <c r="G54"/>
      <c r="H54"/>
      <c r="I54"/>
      <c r="J54"/>
      <c r="K54"/>
      <c r="L54" s="66"/>
      <c r="M54"/>
      <c r="N54"/>
      <c r="O54" s="66"/>
      <c r="P54" s="66"/>
      <c r="Q54" s="66"/>
      <c r="S54" s="66"/>
      <c r="T54" s="66"/>
      <c r="U54" s="66"/>
    </row>
    <row r="55" spans="2:21" x14ac:dyDescent="0.25">
      <c r="B55"/>
      <c r="C55"/>
      <c r="D55"/>
      <c r="E55"/>
      <c r="F55"/>
      <c r="G55"/>
      <c r="H55"/>
      <c r="I55"/>
      <c r="J55"/>
      <c r="K55"/>
      <c r="L55" s="66"/>
      <c r="M55"/>
      <c r="N55"/>
      <c r="O55" s="66"/>
      <c r="P55" s="66"/>
      <c r="Q55" s="66"/>
      <c r="S55" s="66"/>
      <c r="T55" s="66"/>
      <c r="U55" s="66"/>
    </row>
    <row r="56" spans="2:21" x14ac:dyDescent="0.25">
      <c r="B56"/>
      <c r="C56"/>
      <c r="D56"/>
      <c r="E56"/>
      <c r="F56"/>
      <c r="G56"/>
      <c r="H56"/>
      <c r="I56"/>
      <c r="J56"/>
      <c r="K56"/>
      <c r="L56" s="66"/>
      <c r="M56"/>
      <c r="N56"/>
      <c r="O56" s="66"/>
      <c r="P56" s="66"/>
      <c r="Q56" s="66"/>
      <c r="S56" s="66"/>
      <c r="T56" s="66"/>
      <c r="U56" s="66"/>
    </row>
    <row r="57" spans="2:21" x14ac:dyDescent="0.25">
      <c r="B57"/>
      <c r="C57"/>
      <c r="D57"/>
      <c r="E57"/>
      <c r="F57"/>
      <c r="G57"/>
      <c r="H57"/>
      <c r="I57"/>
      <c r="J57"/>
      <c r="K57"/>
      <c r="L57" s="66"/>
      <c r="M57"/>
      <c r="N57"/>
      <c r="O57" s="66"/>
      <c r="P57" s="66"/>
      <c r="Q57" s="66"/>
      <c r="S57" s="66"/>
      <c r="T57" s="66"/>
      <c r="U57" s="66"/>
    </row>
    <row r="58" spans="2:21" x14ac:dyDescent="0.25">
      <c r="B58"/>
      <c r="C58"/>
      <c r="D58"/>
      <c r="E58"/>
      <c r="F58"/>
      <c r="G58"/>
      <c r="H58"/>
      <c r="I58"/>
      <c r="J58"/>
      <c r="K58"/>
      <c r="L58" s="66"/>
      <c r="M58"/>
      <c r="N58"/>
      <c r="O58" s="66"/>
      <c r="P58" s="66"/>
      <c r="Q58" s="66"/>
      <c r="S58" s="66"/>
      <c r="T58" s="66"/>
      <c r="U58" s="66"/>
    </row>
    <row r="59" spans="2:21" x14ac:dyDescent="0.25">
      <c r="B59"/>
      <c r="C59"/>
      <c r="D59"/>
      <c r="E59"/>
      <c r="F59"/>
      <c r="G59"/>
      <c r="H59"/>
      <c r="I59"/>
      <c r="J59"/>
      <c r="K59"/>
      <c r="L59" s="66"/>
      <c r="M59"/>
      <c r="N59"/>
      <c r="O59" s="66"/>
      <c r="P59" s="66"/>
      <c r="Q59" s="66"/>
      <c r="S59" s="66"/>
      <c r="T59" s="66"/>
      <c r="U59" s="66"/>
    </row>
    <row r="60" spans="2:21" x14ac:dyDescent="0.25">
      <c r="B60"/>
      <c r="C60"/>
      <c r="D60"/>
      <c r="E60"/>
      <c r="F60"/>
      <c r="G60"/>
      <c r="H60"/>
      <c r="I60"/>
      <c r="J60"/>
      <c r="K60"/>
      <c r="L60" s="66"/>
      <c r="M60"/>
      <c r="N60"/>
      <c r="O60" s="66"/>
      <c r="P60" s="66"/>
      <c r="Q60" s="66"/>
      <c r="S60" s="66"/>
      <c r="T60" s="66"/>
      <c r="U60" s="66"/>
    </row>
    <row r="61" spans="2:21" x14ac:dyDescent="0.25">
      <c r="B61"/>
      <c r="C61"/>
      <c r="D61"/>
      <c r="E61"/>
      <c r="F61"/>
      <c r="G61"/>
      <c r="H61"/>
      <c r="I61"/>
      <c r="J61"/>
      <c r="K61"/>
      <c r="L61" s="66"/>
      <c r="M61"/>
      <c r="N61"/>
      <c r="O61" s="66"/>
      <c r="P61" s="66"/>
      <c r="Q61" s="66"/>
      <c r="S61" s="66"/>
      <c r="T61" s="66"/>
      <c r="U61" s="66"/>
    </row>
    <row r="62" spans="2:21" x14ac:dyDescent="0.25">
      <c r="B62"/>
      <c r="C62"/>
      <c r="D62"/>
      <c r="E62"/>
      <c r="F62"/>
      <c r="G62"/>
      <c r="H62"/>
      <c r="I62"/>
      <c r="J62"/>
      <c r="K62"/>
      <c r="L62" s="66"/>
      <c r="M62"/>
      <c r="N62"/>
      <c r="O62" s="66"/>
      <c r="P62" s="66"/>
      <c r="Q62" s="66"/>
      <c r="S62" s="66"/>
      <c r="T62" s="66"/>
      <c r="U62" s="66"/>
    </row>
    <row r="63" spans="2:21" x14ac:dyDescent="0.25">
      <c r="B63"/>
      <c r="C63"/>
      <c r="D63"/>
      <c r="E63"/>
      <c r="F63"/>
      <c r="G63"/>
      <c r="H63"/>
      <c r="I63"/>
      <c r="J63"/>
      <c r="K63"/>
      <c r="L63" s="66"/>
      <c r="M63"/>
      <c r="N63"/>
      <c r="O63" s="66"/>
      <c r="P63" s="66"/>
      <c r="Q63" s="66"/>
      <c r="S63" s="66"/>
      <c r="T63" s="66"/>
      <c r="U63" s="66"/>
    </row>
    <row r="64" spans="2:21" x14ac:dyDescent="0.25">
      <c r="B64"/>
      <c r="C64"/>
      <c r="D64"/>
      <c r="E64"/>
      <c r="F64"/>
      <c r="G64"/>
      <c r="H64"/>
      <c r="I64"/>
      <c r="J64"/>
      <c r="K64"/>
      <c r="L64" s="66"/>
      <c r="M64"/>
      <c r="N64"/>
      <c r="O64" s="66"/>
      <c r="P64" s="66"/>
      <c r="Q64" s="66"/>
      <c r="S64" s="66"/>
      <c r="T64" s="66"/>
      <c r="U64" s="66"/>
    </row>
    <row r="65" spans="2:21" x14ac:dyDescent="0.25">
      <c r="B65"/>
      <c r="C65"/>
      <c r="D65"/>
      <c r="E65"/>
      <c r="F65"/>
      <c r="G65"/>
      <c r="H65"/>
      <c r="I65"/>
      <c r="J65"/>
      <c r="K65"/>
      <c r="L65" s="66"/>
      <c r="M65"/>
      <c r="N65"/>
      <c r="O65" s="66"/>
      <c r="P65" s="66"/>
      <c r="Q65" s="66"/>
      <c r="S65" s="66"/>
      <c r="T65" s="66"/>
      <c r="U65" s="66"/>
    </row>
    <row r="66" spans="2:21" x14ac:dyDescent="0.25">
      <c r="B66"/>
      <c r="C66"/>
      <c r="D66"/>
      <c r="E66"/>
      <c r="F66"/>
      <c r="G66"/>
      <c r="H66"/>
      <c r="I66"/>
      <c r="J66"/>
      <c r="K66"/>
      <c r="L66" s="66"/>
      <c r="M66"/>
      <c r="N66"/>
      <c r="O66" s="66"/>
      <c r="P66" s="66"/>
      <c r="Q66" s="66"/>
      <c r="S66" s="66"/>
      <c r="T66" s="66"/>
      <c r="U66" s="66"/>
    </row>
    <row r="67" spans="2:21" x14ac:dyDescent="0.25">
      <c r="B67"/>
      <c r="C67"/>
      <c r="D67"/>
      <c r="E67"/>
      <c r="F67"/>
      <c r="G67"/>
      <c r="H67"/>
      <c r="I67"/>
      <c r="J67"/>
      <c r="K67"/>
      <c r="L67" s="66"/>
      <c r="M67"/>
      <c r="N67"/>
      <c r="O67" s="66"/>
      <c r="P67" s="66"/>
      <c r="Q67" s="66"/>
      <c r="S67" s="66"/>
      <c r="T67" s="66"/>
      <c r="U67" s="66"/>
    </row>
    <row r="68" spans="2:21" x14ac:dyDescent="0.25">
      <c r="B68"/>
      <c r="C68"/>
      <c r="D68"/>
      <c r="E68"/>
      <c r="F68"/>
      <c r="G68"/>
      <c r="H68"/>
      <c r="I68"/>
      <c r="J68"/>
      <c r="K68"/>
      <c r="L68" s="66"/>
      <c r="M68"/>
      <c r="N68"/>
      <c r="O68" s="66"/>
      <c r="P68" s="66"/>
      <c r="Q68" s="66"/>
      <c r="S68" s="66"/>
      <c r="T68" s="66"/>
      <c r="U68" s="66"/>
    </row>
    <row r="69" spans="2:21" x14ac:dyDescent="0.25">
      <c r="B69"/>
      <c r="C69"/>
      <c r="D69"/>
      <c r="E69"/>
      <c r="F69"/>
      <c r="G69"/>
      <c r="H69"/>
      <c r="I69"/>
      <c r="J69"/>
      <c r="K69"/>
      <c r="L69" s="66"/>
      <c r="M69"/>
      <c r="N69"/>
      <c r="O69" s="66"/>
      <c r="P69" s="66"/>
      <c r="Q69" s="66"/>
      <c r="S69" s="66"/>
      <c r="T69" s="66"/>
      <c r="U69" s="66"/>
    </row>
    <row r="70" spans="2:21" x14ac:dyDescent="0.25">
      <c r="B70"/>
      <c r="C70"/>
      <c r="D70"/>
      <c r="E70"/>
      <c r="F70"/>
      <c r="G70"/>
      <c r="H70"/>
      <c r="I70"/>
      <c r="J70"/>
      <c r="K70"/>
      <c r="L70" s="66"/>
      <c r="M70"/>
      <c r="N70"/>
      <c r="O70" s="66"/>
      <c r="P70" s="66"/>
      <c r="Q70" s="66"/>
      <c r="S70" s="66"/>
      <c r="T70" s="66"/>
      <c r="U70" s="66"/>
    </row>
    <row r="71" spans="2:21" x14ac:dyDescent="0.25">
      <c r="B71"/>
      <c r="C71"/>
      <c r="D71"/>
      <c r="E71"/>
      <c r="F71"/>
      <c r="G71"/>
      <c r="H71"/>
      <c r="I71"/>
      <c r="J71"/>
      <c r="K71"/>
      <c r="L71" s="66"/>
      <c r="M71"/>
      <c r="N71"/>
      <c r="O71" s="66"/>
      <c r="P71" s="66"/>
      <c r="Q71" s="66"/>
      <c r="S71" s="66"/>
      <c r="T71" s="66"/>
      <c r="U71" s="66"/>
    </row>
    <row r="72" spans="2:21" x14ac:dyDescent="0.25">
      <c r="B72"/>
      <c r="C72"/>
      <c r="D72"/>
      <c r="E72"/>
      <c r="F72"/>
      <c r="G72"/>
      <c r="H72"/>
      <c r="I72"/>
      <c r="J72"/>
      <c r="K72"/>
      <c r="L72" s="66"/>
      <c r="M72"/>
      <c r="N72"/>
      <c r="O72" s="66"/>
      <c r="P72" s="66"/>
      <c r="Q72" s="66"/>
      <c r="S72" s="66"/>
      <c r="T72" s="66"/>
      <c r="U72" s="66"/>
    </row>
    <row r="73" spans="2:21" x14ac:dyDescent="0.25">
      <c r="B73"/>
      <c r="C73"/>
      <c r="D73"/>
      <c r="E73"/>
      <c r="F73"/>
      <c r="G73"/>
      <c r="H73"/>
      <c r="I73"/>
      <c r="J73"/>
      <c r="K73"/>
      <c r="L73" s="66"/>
      <c r="M73"/>
      <c r="N73"/>
      <c r="O73" s="66"/>
      <c r="P73" s="66"/>
      <c r="Q73" s="66"/>
      <c r="S73" s="66"/>
      <c r="T73" s="66"/>
      <c r="U73" s="66"/>
    </row>
    <row r="74" spans="2:21" x14ac:dyDescent="0.25">
      <c r="B74"/>
      <c r="C74"/>
      <c r="D74"/>
      <c r="E74"/>
      <c r="F74"/>
      <c r="G74"/>
      <c r="H74"/>
      <c r="I74"/>
      <c r="J74"/>
      <c r="K74"/>
      <c r="L74" s="66"/>
      <c r="M74"/>
      <c r="N74"/>
      <c r="O74" s="66"/>
      <c r="P74" s="66"/>
      <c r="Q74" s="66"/>
      <c r="S74" s="66"/>
      <c r="T74" s="66"/>
      <c r="U74" s="66"/>
    </row>
    <row r="75" spans="2:21" x14ac:dyDescent="0.25">
      <c r="B75"/>
      <c r="C75"/>
      <c r="D75"/>
      <c r="E75"/>
      <c r="F75"/>
      <c r="G75"/>
      <c r="H75"/>
      <c r="I75"/>
      <c r="J75"/>
      <c r="K75"/>
      <c r="L75" s="66"/>
      <c r="M75"/>
      <c r="N75"/>
      <c r="O75" s="66"/>
      <c r="P75" s="66"/>
      <c r="Q75" s="66"/>
      <c r="S75" s="66"/>
      <c r="T75" s="66"/>
      <c r="U75" s="66"/>
    </row>
    <row r="76" spans="2:21" x14ac:dyDescent="0.25">
      <c r="B76"/>
      <c r="C76"/>
      <c r="D76"/>
      <c r="E76"/>
      <c r="F76"/>
      <c r="G76"/>
      <c r="H76"/>
      <c r="I76"/>
      <c r="J76"/>
      <c r="K76"/>
      <c r="L76" s="66"/>
      <c r="M76"/>
      <c r="N76"/>
      <c r="O76" s="66"/>
      <c r="P76" s="66"/>
      <c r="Q76" s="66"/>
      <c r="S76" s="66"/>
      <c r="T76" s="66"/>
      <c r="U76" s="66"/>
    </row>
    <row r="77" spans="2:21" x14ac:dyDescent="0.25">
      <c r="B77"/>
      <c r="C77"/>
      <c r="D77"/>
      <c r="E77"/>
      <c r="F77"/>
      <c r="G77"/>
      <c r="H77"/>
      <c r="I77"/>
      <c r="J77"/>
      <c r="K77"/>
      <c r="L77" s="66"/>
      <c r="M77"/>
      <c r="N77"/>
      <c r="O77" s="66"/>
      <c r="P77" s="66"/>
      <c r="Q77" s="66"/>
      <c r="S77" s="66"/>
      <c r="T77" s="66"/>
      <c r="U77" s="66"/>
    </row>
    <row r="78" spans="2:21" x14ac:dyDescent="0.25">
      <c r="B78"/>
      <c r="C78"/>
      <c r="D78"/>
      <c r="E78"/>
      <c r="F78"/>
      <c r="G78"/>
      <c r="H78"/>
      <c r="I78"/>
      <c r="J78"/>
      <c r="K78"/>
      <c r="L78" s="66"/>
      <c r="M78"/>
      <c r="N78"/>
      <c r="O78" s="66"/>
      <c r="P78" s="66"/>
      <c r="Q78" s="66"/>
      <c r="S78" s="66"/>
      <c r="T78" s="66"/>
      <c r="U78" s="66"/>
    </row>
    <row r="79" spans="2:21" x14ac:dyDescent="0.25">
      <c r="B79"/>
      <c r="C79"/>
      <c r="D79"/>
      <c r="E79"/>
      <c r="F79"/>
      <c r="G79"/>
      <c r="H79"/>
      <c r="I79"/>
      <c r="J79"/>
      <c r="K79"/>
      <c r="L79" s="66"/>
      <c r="M79"/>
      <c r="N79"/>
      <c r="O79" s="66"/>
      <c r="P79" s="66"/>
      <c r="Q79" s="66"/>
      <c r="S79" s="66"/>
      <c r="T79" s="66"/>
      <c r="U79" s="66"/>
    </row>
    <row r="80" spans="2:21" x14ac:dyDescent="0.25">
      <c r="B80"/>
      <c r="C80"/>
      <c r="D80"/>
      <c r="E80"/>
      <c r="F80"/>
      <c r="G80"/>
      <c r="H80"/>
      <c r="I80"/>
      <c r="J80"/>
      <c r="K80"/>
      <c r="L80" s="66"/>
      <c r="M80"/>
      <c r="N80"/>
      <c r="O80" s="66"/>
      <c r="P80" s="66"/>
      <c r="Q80" s="66"/>
      <c r="S80" s="66"/>
      <c r="T80" s="66"/>
      <c r="U80" s="66"/>
    </row>
    <row r="81" spans="2:21" x14ac:dyDescent="0.25">
      <c r="B81"/>
      <c r="C81"/>
      <c r="D81"/>
      <c r="E81"/>
      <c r="F81"/>
      <c r="G81"/>
      <c r="H81"/>
      <c r="I81"/>
      <c r="J81"/>
      <c r="K81"/>
      <c r="L81" s="66"/>
      <c r="M81"/>
      <c r="N81"/>
      <c r="O81" s="66"/>
      <c r="P81" s="66"/>
      <c r="Q81" s="66"/>
      <c r="S81" s="66"/>
      <c r="T81" s="66"/>
      <c r="U81" s="66"/>
    </row>
    <row r="82" spans="2:21" x14ac:dyDescent="0.25">
      <c r="B82"/>
      <c r="C82"/>
      <c r="D82"/>
      <c r="E82"/>
      <c r="F82"/>
      <c r="G82"/>
      <c r="H82"/>
      <c r="I82"/>
      <c r="J82"/>
      <c r="K82"/>
      <c r="L82" s="66"/>
      <c r="M82"/>
      <c r="N82"/>
      <c r="O82" s="66"/>
      <c r="P82" s="66"/>
      <c r="Q82" s="66"/>
      <c r="S82" s="66"/>
      <c r="T82" s="66"/>
      <c r="U82" s="66"/>
    </row>
    <row r="83" spans="2:21" x14ac:dyDescent="0.25">
      <c r="B83"/>
      <c r="C83"/>
      <c r="D83"/>
      <c r="E83"/>
      <c r="F83"/>
      <c r="G83"/>
      <c r="H83"/>
      <c r="I83"/>
      <c r="J83"/>
      <c r="K83"/>
      <c r="L83" s="66"/>
      <c r="M83"/>
      <c r="N83"/>
      <c r="O83" s="66"/>
      <c r="P83" s="66"/>
      <c r="Q83" s="66"/>
      <c r="S83" s="66"/>
      <c r="T83" s="66"/>
      <c r="U83" s="66"/>
    </row>
    <row r="84" spans="2:21" x14ac:dyDescent="0.25">
      <c r="B84"/>
      <c r="C84"/>
      <c r="D84"/>
      <c r="E84"/>
      <c r="F84"/>
      <c r="G84"/>
      <c r="H84"/>
      <c r="I84"/>
      <c r="J84"/>
      <c r="K84"/>
      <c r="L84" s="66"/>
      <c r="M84"/>
      <c r="N84"/>
      <c r="O84" s="66"/>
      <c r="P84" s="66"/>
      <c r="Q84" s="66"/>
      <c r="S84" s="66"/>
      <c r="T84" s="66"/>
      <c r="U84" s="66"/>
    </row>
    <row r="85" spans="2:21" x14ac:dyDescent="0.25">
      <c r="B85"/>
      <c r="C85"/>
      <c r="D85"/>
      <c r="E85"/>
      <c r="F85"/>
      <c r="G85"/>
      <c r="H85"/>
      <c r="I85"/>
      <c r="J85"/>
      <c r="K85"/>
      <c r="L85" s="66"/>
      <c r="M85"/>
      <c r="N85"/>
      <c r="O85" s="66"/>
      <c r="P85" s="66"/>
      <c r="Q85" s="66"/>
      <c r="S85" s="66"/>
      <c r="T85" s="66"/>
      <c r="U85" s="66"/>
    </row>
    <row r="86" spans="2:21" x14ac:dyDescent="0.25">
      <c r="B86"/>
      <c r="C86"/>
      <c r="D86"/>
      <c r="E86"/>
      <c r="F86"/>
      <c r="G86"/>
      <c r="H86"/>
      <c r="I86"/>
      <c r="J86"/>
      <c r="K86"/>
      <c r="L86" s="66"/>
      <c r="M86"/>
      <c r="N86"/>
      <c r="O86" s="66"/>
      <c r="P86" s="66"/>
      <c r="Q86" s="66"/>
      <c r="S86" s="66"/>
      <c r="T86" s="66"/>
      <c r="U86" s="66"/>
    </row>
    <row r="87" spans="2:21" x14ac:dyDescent="0.25">
      <c r="B87"/>
      <c r="C87"/>
      <c r="D87"/>
      <c r="E87"/>
      <c r="F87"/>
      <c r="G87"/>
      <c r="H87"/>
      <c r="I87"/>
      <c r="J87"/>
      <c r="K87"/>
      <c r="L87" s="66"/>
      <c r="M87"/>
      <c r="N87"/>
      <c r="O87" s="66"/>
      <c r="P87" s="66"/>
      <c r="Q87" s="66"/>
      <c r="S87" s="66"/>
      <c r="T87" s="66"/>
      <c r="U87" s="66"/>
    </row>
    <row r="88" spans="2:21" x14ac:dyDescent="0.25">
      <c r="B88"/>
      <c r="C88"/>
      <c r="D88"/>
      <c r="E88"/>
      <c r="F88"/>
      <c r="G88"/>
      <c r="H88"/>
      <c r="I88"/>
      <c r="J88"/>
      <c r="K88"/>
      <c r="L88" s="66"/>
      <c r="M88"/>
      <c r="N88"/>
      <c r="O88" s="66"/>
      <c r="P88" s="66"/>
      <c r="Q88" s="66"/>
      <c r="S88" s="66"/>
      <c r="T88" s="66"/>
      <c r="U88" s="66"/>
    </row>
    <row r="89" spans="2:21" x14ac:dyDescent="0.25">
      <c r="B89"/>
      <c r="C89"/>
      <c r="D89"/>
      <c r="E89"/>
      <c r="F89"/>
      <c r="G89"/>
      <c r="H89"/>
      <c r="I89"/>
      <c r="J89"/>
      <c r="K89"/>
      <c r="L89" s="66"/>
      <c r="M89"/>
      <c r="N89"/>
      <c r="O89" s="66"/>
      <c r="P89" s="66"/>
      <c r="Q89" s="66"/>
      <c r="S89" s="66"/>
      <c r="T89" s="66"/>
      <c r="U89" s="66"/>
    </row>
    <row r="90" spans="2:21" x14ac:dyDescent="0.25">
      <c r="B90"/>
      <c r="C90"/>
      <c r="D90"/>
      <c r="E90"/>
      <c r="F90"/>
      <c r="G90"/>
      <c r="H90"/>
      <c r="I90"/>
      <c r="J90"/>
      <c r="K90"/>
      <c r="L90" s="66"/>
      <c r="M90"/>
      <c r="N90"/>
      <c r="O90" s="66"/>
      <c r="P90" s="66"/>
      <c r="Q90" s="66"/>
      <c r="S90" s="66"/>
      <c r="T90" s="66"/>
      <c r="U90" s="66"/>
    </row>
    <row r="91" spans="2:21" x14ac:dyDescent="0.25">
      <c r="O91" s="69"/>
      <c r="P91" s="66"/>
      <c r="Q91" s="66"/>
      <c r="S91" s="66"/>
      <c r="T91" s="66"/>
      <c r="U91" s="66"/>
    </row>
    <row r="92" spans="2:21" x14ac:dyDescent="0.25">
      <c r="O92" s="69"/>
      <c r="P92" s="66"/>
      <c r="Q92" s="66"/>
      <c r="S92" s="66"/>
      <c r="T92" s="66"/>
      <c r="U92" s="66"/>
    </row>
    <row r="93" spans="2:21" x14ac:dyDescent="0.25">
      <c r="O93" s="69"/>
      <c r="P93" s="66"/>
      <c r="Q93" s="66"/>
      <c r="S93" s="66"/>
      <c r="T93" s="66"/>
      <c r="U93" s="66"/>
    </row>
    <row r="94" spans="2:21" x14ac:dyDescent="0.25">
      <c r="O94" s="69"/>
      <c r="P94" s="66"/>
      <c r="Q94" s="66"/>
      <c r="S94" s="66"/>
      <c r="T94" s="66"/>
      <c r="U94" s="66"/>
    </row>
    <row r="95" spans="2:21" x14ac:dyDescent="0.25">
      <c r="O95" s="69"/>
      <c r="P95" s="66"/>
      <c r="Q95" s="66"/>
      <c r="S95" s="66"/>
      <c r="T95" s="66"/>
      <c r="U95" s="66"/>
    </row>
    <row r="96" spans="2:21" x14ac:dyDescent="0.25">
      <c r="O96" s="69"/>
      <c r="P96" s="66"/>
      <c r="Q96" s="66"/>
      <c r="S96" s="66"/>
      <c r="T96" s="66"/>
      <c r="U96" s="66"/>
    </row>
    <row r="97" spans="15:21" x14ac:dyDescent="0.25">
      <c r="O97" s="69"/>
      <c r="P97" s="66"/>
      <c r="Q97" s="66"/>
      <c r="S97" s="66"/>
      <c r="T97" s="66"/>
      <c r="U97" s="66"/>
    </row>
    <row r="98" spans="15:21" x14ac:dyDescent="0.25">
      <c r="O98" s="69"/>
      <c r="P98" s="66"/>
      <c r="Q98" s="66"/>
      <c r="S98" s="66"/>
      <c r="T98" s="66"/>
      <c r="U98" s="66"/>
    </row>
    <row r="99" spans="15:21" x14ac:dyDescent="0.25">
      <c r="O99" s="69"/>
      <c r="P99" s="66"/>
      <c r="Q99" s="66"/>
      <c r="S99" s="66"/>
      <c r="T99" s="66"/>
      <c r="U99" s="66"/>
    </row>
    <row r="100" spans="15:21" x14ac:dyDescent="0.25">
      <c r="O100" s="69"/>
      <c r="P100" s="66"/>
      <c r="Q100" s="66"/>
      <c r="S100" s="66"/>
      <c r="T100" s="66"/>
      <c r="U100" s="66"/>
    </row>
    <row r="101" spans="15:21" x14ac:dyDescent="0.25">
      <c r="O101" s="69"/>
      <c r="P101" s="66"/>
      <c r="Q101" s="66"/>
      <c r="S101" s="66"/>
      <c r="T101" s="66"/>
      <c r="U101" s="66"/>
    </row>
    <row r="102" spans="15:21" x14ac:dyDescent="0.25">
      <c r="O102" s="69"/>
      <c r="P102" s="66"/>
      <c r="Q102" s="66"/>
      <c r="S102" s="66"/>
      <c r="T102" s="66"/>
      <c r="U102" s="66"/>
    </row>
    <row r="103" spans="15:21" x14ac:dyDescent="0.25">
      <c r="O103" s="69"/>
      <c r="P103" s="66"/>
      <c r="Q103" s="66"/>
      <c r="S103" s="66"/>
      <c r="T103" s="66"/>
      <c r="U103" s="66"/>
    </row>
    <row r="104" spans="15:21" x14ac:dyDescent="0.25">
      <c r="O104" s="69"/>
      <c r="P104" s="66"/>
      <c r="Q104" s="66"/>
      <c r="S104" s="66"/>
      <c r="T104" s="66"/>
      <c r="U104" s="66"/>
    </row>
    <row r="105" spans="15:21" x14ac:dyDescent="0.25">
      <c r="O105" s="69"/>
      <c r="P105" s="66"/>
      <c r="Q105" s="66"/>
      <c r="S105" s="66"/>
      <c r="T105" s="66"/>
      <c r="U105" s="66"/>
    </row>
    <row r="106" spans="15:21" x14ac:dyDescent="0.25">
      <c r="O106" s="69"/>
      <c r="P106" s="66"/>
      <c r="Q106" s="66"/>
      <c r="S106" s="66"/>
      <c r="T106" s="66"/>
      <c r="U106" s="66"/>
    </row>
    <row r="107" spans="15:21" x14ac:dyDescent="0.25">
      <c r="O107" s="69"/>
      <c r="P107" s="66"/>
      <c r="Q107" s="66"/>
      <c r="S107" s="66"/>
      <c r="T107" s="66"/>
      <c r="U107" s="66"/>
    </row>
    <row r="108" spans="15:21" x14ac:dyDescent="0.25">
      <c r="O108" s="69"/>
      <c r="P108" s="66"/>
      <c r="Q108" s="66"/>
      <c r="S108" s="66"/>
      <c r="T108" s="66"/>
      <c r="U108" s="66"/>
    </row>
    <row r="109" spans="15:21" x14ac:dyDescent="0.25">
      <c r="O109" s="69"/>
      <c r="P109" s="66"/>
      <c r="Q109" s="66"/>
      <c r="S109" s="66"/>
      <c r="T109" s="66"/>
      <c r="U109" s="66"/>
    </row>
    <row r="110" spans="15:21" x14ac:dyDescent="0.25">
      <c r="O110" s="69"/>
      <c r="P110" s="66"/>
      <c r="Q110" s="66"/>
      <c r="S110" s="66"/>
      <c r="T110" s="66"/>
      <c r="U110" s="66"/>
    </row>
    <row r="111" spans="15:21" x14ac:dyDescent="0.25">
      <c r="O111" s="69"/>
      <c r="P111" s="66"/>
      <c r="Q111" s="66"/>
      <c r="S111" s="66"/>
      <c r="T111" s="66"/>
      <c r="U111" s="66"/>
    </row>
    <row r="112" spans="15:21" x14ac:dyDescent="0.25">
      <c r="O112" s="69"/>
      <c r="P112" s="66"/>
      <c r="Q112" s="66"/>
      <c r="S112" s="66"/>
      <c r="T112" s="66"/>
      <c r="U112" s="66"/>
    </row>
    <row r="113" spans="15:21" x14ac:dyDescent="0.25">
      <c r="O113" s="69"/>
      <c r="P113" s="66"/>
      <c r="Q113" s="66"/>
      <c r="S113" s="66"/>
      <c r="T113" s="66"/>
      <c r="U113" s="66"/>
    </row>
    <row r="114" spans="15:21" x14ac:dyDescent="0.25">
      <c r="O114" s="69"/>
      <c r="P114" s="66"/>
      <c r="Q114" s="66"/>
      <c r="S114" s="66"/>
      <c r="T114" s="66"/>
      <c r="U114" s="66"/>
    </row>
    <row r="115" spans="15:21" x14ac:dyDescent="0.25">
      <c r="O115" s="69"/>
      <c r="P115" s="66"/>
      <c r="Q115" s="66"/>
      <c r="S115" s="66"/>
      <c r="T115" s="66"/>
      <c r="U115" s="66"/>
    </row>
    <row r="116" spans="15:21" x14ac:dyDescent="0.25">
      <c r="O116" s="69"/>
      <c r="P116" s="66"/>
      <c r="Q116" s="66"/>
      <c r="S116" s="66"/>
      <c r="T116" s="66"/>
      <c r="U116" s="66"/>
    </row>
    <row r="117" spans="15:21" x14ac:dyDescent="0.25">
      <c r="O117" s="69"/>
      <c r="P117" s="66"/>
      <c r="Q117" s="66"/>
      <c r="S117" s="66"/>
      <c r="T117" s="66"/>
      <c r="U117" s="66"/>
    </row>
    <row r="118" spans="15:21" x14ac:dyDescent="0.25">
      <c r="O118" s="69"/>
      <c r="P118" s="66"/>
      <c r="Q118" s="66"/>
      <c r="S118" s="66"/>
      <c r="T118" s="66"/>
      <c r="U118" s="66"/>
    </row>
    <row r="119" spans="15:21" x14ac:dyDescent="0.25">
      <c r="O119" s="69"/>
      <c r="P119" s="66"/>
      <c r="Q119" s="66"/>
      <c r="S119" s="66"/>
      <c r="T119" s="66"/>
      <c r="U119" s="66"/>
    </row>
    <row r="120" spans="15:21" x14ac:dyDescent="0.25">
      <c r="O120" s="69"/>
      <c r="P120" s="66"/>
      <c r="Q120" s="66"/>
      <c r="S120" s="66"/>
      <c r="T120" s="66"/>
      <c r="U120" s="66"/>
    </row>
    <row r="121" spans="15:21" x14ac:dyDescent="0.25">
      <c r="O121" s="69"/>
      <c r="P121" s="66"/>
      <c r="Q121" s="66"/>
      <c r="S121" s="66"/>
      <c r="T121" s="66"/>
      <c r="U121" s="66"/>
    </row>
    <row r="122" spans="15:21" x14ac:dyDescent="0.25">
      <c r="O122" s="69"/>
      <c r="P122" s="66"/>
      <c r="Q122" s="66"/>
      <c r="S122" s="66"/>
      <c r="T122" s="66"/>
      <c r="U122" s="66"/>
    </row>
    <row r="123" spans="15:21" x14ac:dyDescent="0.25">
      <c r="O123" s="69"/>
      <c r="P123" s="66"/>
      <c r="Q123" s="66"/>
      <c r="S123" s="66"/>
      <c r="T123" s="66"/>
      <c r="U123" s="66"/>
    </row>
    <row r="124" spans="15:21" x14ac:dyDescent="0.25">
      <c r="O124" s="69"/>
      <c r="P124" s="66"/>
      <c r="Q124" s="66"/>
      <c r="S124" s="66"/>
      <c r="T124" s="66"/>
      <c r="U124" s="66"/>
    </row>
    <row r="125" spans="15:21" x14ac:dyDescent="0.25">
      <c r="O125" s="69"/>
      <c r="P125" s="66"/>
      <c r="Q125" s="66"/>
      <c r="S125" s="66"/>
      <c r="T125" s="66"/>
      <c r="U125" s="66"/>
    </row>
    <row r="126" spans="15:21" x14ac:dyDescent="0.25">
      <c r="O126" s="69"/>
      <c r="P126" s="66"/>
      <c r="Q126" s="66"/>
      <c r="S126" s="66"/>
      <c r="T126" s="66"/>
      <c r="U126" s="66"/>
    </row>
    <row r="127" spans="15:21" x14ac:dyDescent="0.25">
      <c r="O127" s="69"/>
      <c r="P127" s="66"/>
      <c r="Q127" s="66"/>
      <c r="S127" s="66"/>
      <c r="T127" s="66"/>
      <c r="U127" s="66"/>
    </row>
    <row r="128" spans="15:21" x14ac:dyDescent="0.25">
      <c r="O128" s="69"/>
      <c r="P128" s="66"/>
      <c r="Q128" s="66"/>
      <c r="S128" s="66"/>
      <c r="T128" s="66"/>
      <c r="U128" s="66"/>
    </row>
    <row r="129" spans="15:21" x14ac:dyDescent="0.25">
      <c r="O129" s="69"/>
      <c r="P129" s="66"/>
      <c r="Q129" s="66"/>
      <c r="S129" s="66"/>
      <c r="T129" s="66"/>
      <c r="U129" s="66"/>
    </row>
    <row r="130" spans="15:21" x14ac:dyDescent="0.25">
      <c r="O130" s="69"/>
      <c r="P130" s="66"/>
      <c r="Q130" s="66"/>
      <c r="S130" s="66"/>
      <c r="T130" s="66"/>
      <c r="U130" s="66"/>
    </row>
    <row r="131" spans="15:21" x14ac:dyDescent="0.25">
      <c r="O131" s="69"/>
      <c r="P131" s="66"/>
      <c r="Q131" s="66"/>
      <c r="S131" s="66"/>
      <c r="T131" s="66"/>
      <c r="U131" s="66"/>
    </row>
    <row r="132" spans="15:21" x14ac:dyDescent="0.25">
      <c r="O132" s="69"/>
      <c r="P132" s="66"/>
      <c r="Q132" s="66"/>
      <c r="S132" s="66"/>
      <c r="T132" s="66"/>
      <c r="U132" s="66"/>
    </row>
    <row r="133" spans="15:21" x14ac:dyDescent="0.25">
      <c r="O133" s="69"/>
      <c r="P133" s="66"/>
      <c r="Q133" s="66"/>
      <c r="S133" s="66"/>
      <c r="T133" s="66"/>
      <c r="U133" s="66"/>
    </row>
    <row r="134" spans="15:21" x14ac:dyDescent="0.25">
      <c r="O134" s="69"/>
      <c r="P134" s="66"/>
      <c r="Q134" s="66"/>
      <c r="S134" s="66"/>
      <c r="T134" s="66"/>
      <c r="U134" s="66"/>
    </row>
    <row r="135" spans="15:21" x14ac:dyDescent="0.25">
      <c r="O135" s="69"/>
      <c r="P135" s="66"/>
      <c r="Q135" s="66"/>
      <c r="S135" s="66"/>
      <c r="T135" s="66"/>
      <c r="U135" s="66"/>
    </row>
    <row r="136" spans="15:21" x14ac:dyDescent="0.25">
      <c r="O136" s="69"/>
      <c r="P136" s="66"/>
      <c r="Q136" s="66"/>
      <c r="S136" s="66"/>
      <c r="T136" s="66"/>
      <c r="U136" s="66"/>
    </row>
    <row r="137" spans="15:21" x14ac:dyDescent="0.25">
      <c r="O137" s="69"/>
      <c r="P137" s="66"/>
      <c r="Q137" s="66"/>
      <c r="S137" s="66"/>
      <c r="T137" s="66"/>
      <c r="U137" s="66"/>
    </row>
    <row r="138" spans="15:21" x14ac:dyDescent="0.25">
      <c r="O138" s="69"/>
      <c r="P138" s="66"/>
      <c r="Q138" s="66"/>
      <c r="S138" s="66"/>
      <c r="T138" s="66"/>
      <c r="U138" s="66"/>
    </row>
    <row r="139" spans="15:21" x14ac:dyDescent="0.25">
      <c r="O139" s="69"/>
      <c r="P139" s="66"/>
      <c r="Q139" s="66"/>
      <c r="S139" s="66"/>
      <c r="T139" s="66"/>
      <c r="U139" s="66"/>
    </row>
    <row r="140" spans="15:21" x14ac:dyDescent="0.25">
      <c r="O140" s="69"/>
      <c r="P140" s="66"/>
      <c r="Q140" s="66"/>
      <c r="S140" s="66"/>
      <c r="T140" s="66"/>
      <c r="U140" s="66"/>
    </row>
    <row r="141" spans="15:21" x14ac:dyDescent="0.25">
      <c r="O141" s="69"/>
      <c r="P141" s="66"/>
      <c r="Q141" s="66"/>
      <c r="S141" s="66"/>
      <c r="T141" s="66"/>
      <c r="U141" s="66"/>
    </row>
    <row r="142" spans="15:21" x14ac:dyDescent="0.25">
      <c r="O142" s="69"/>
      <c r="P142" s="66"/>
      <c r="Q142" s="66"/>
      <c r="S142" s="66"/>
      <c r="T142" s="66"/>
      <c r="U142" s="66"/>
    </row>
    <row r="143" spans="15:21" x14ac:dyDescent="0.25">
      <c r="O143" s="69"/>
      <c r="P143" s="66"/>
      <c r="Q143" s="66"/>
      <c r="S143" s="66"/>
      <c r="T143" s="66"/>
      <c r="U143" s="66"/>
    </row>
    <row r="144" spans="15:21" x14ac:dyDescent="0.25">
      <c r="O144" s="69"/>
      <c r="P144" s="66"/>
      <c r="Q144" s="66"/>
      <c r="S144" s="66"/>
      <c r="T144" s="66"/>
      <c r="U144" s="66"/>
    </row>
    <row r="145" spans="15:21" x14ac:dyDescent="0.25">
      <c r="O145" s="69"/>
      <c r="P145" s="66"/>
      <c r="Q145" s="66"/>
      <c r="S145" s="66"/>
      <c r="T145" s="66"/>
      <c r="U145" s="66"/>
    </row>
    <row r="146" spans="15:21" x14ac:dyDescent="0.25">
      <c r="O146" s="69"/>
      <c r="P146" s="66"/>
      <c r="Q146" s="66"/>
      <c r="S146" s="66"/>
      <c r="T146" s="66"/>
      <c r="U146" s="66"/>
    </row>
    <row r="147" spans="15:21" x14ac:dyDescent="0.25">
      <c r="O147" s="69"/>
      <c r="P147" s="66"/>
      <c r="Q147" s="66"/>
      <c r="S147" s="66"/>
      <c r="T147" s="66"/>
      <c r="U147" s="66"/>
    </row>
    <row r="148" spans="15:21" x14ac:dyDescent="0.25">
      <c r="O148" s="69"/>
      <c r="P148" s="66"/>
      <c r="Q148" s="66"/>
      <c r="S148" s="66"/>
      <c r="T148" s="66"/>
      <c r="U148" s="66"/>
    </row>
    <row r="149" spans="15:21" x14ac:dyDescent="0.25">
      <c r="O149" s="69"/>
      <c r="P149" s="66"/>
      <c r="Q149" s="66"/>
      <c r="S149" s="66"/>
      <c r="T149" s="66"/>
      <c r="U149" s="66"/>
    </row>
    <row r="150" spans="15:21" x14ac:dyDescent="0.25">
      <c r="O150" s="69"/>
      <c r="P150" s="66"/>
      <c r="Q150" s="66"/>
      <c r="S150" s="66"/>
      <c r="T150" s="66"/>
      <c r="U150" s="66"/>
    </row>
    <row r="151" spans="15:21" x14ac:dyDescent="0.25">
      <c r="O151" s="69"/>
      <c r="P151" s="66"/>
      <c r="Q151" s="66"/>
      <c r="S151" s="66"/>
      <c r="T151" s="66"/>
      <c r="U151" s="66"/>
    </row>
    <row r="152" spans="15:21" x14ac:dyDescent="0.25">
      <c r="O152" s="69"/>
      <c r="P152" s="66"/>
      <c r="Q152" s="66"/>
      <c r="S152" s="66"/>
      <c r="T152" s="66"/>
      <c r="U152" s="66"/>
    </row>
    <row r="153" spans="15:21" x14ac:dyDescent="0.25">
      <c r="O153" s="69"/>
      <c r="P153" s="66"/>
      <c r="Q153" s="66"/>
      <c r="S153" s="66"/>
      <c r="T153" s="66"/>
      <c r="U153" s="66"/>
    </row>
    <row r="154" spans="15:21" x14ac:dyDescent="0.25">
      <c r="O154" s="69"/>
      <c r="P154" s="66"/>
      <c r="Q154" s="66"/>
      <c r="S154" s="66"/>
      <c r="T154" s="66"/>
      <c r="U154" s="66"/>
    </row>
    <row r="155" spans="15:21" x14ac:dyDescent="0.25">
      <c r="O155" s="69"/>
      <c r="P155" s="66"/>
      <c r="Q155" s="66"/>
      <c r="S155" s="66"/>
      <c r="T155" s="66"/>
      <c r="U155" s="66"/>
    </row>
    <row r="156" spans="15:21" x14ac:dyDescent="0.25">
      <c r="O156" s="69"/>
      <c r="P156" s="66"/>
      <c r="Q156" s="66"/>
      <c r="S156" s="66"/>
      <c r="T156" s="66"/>
      <c r="U156" s="66"/>
    </row>
  </sheetData>
  <autoFilter ref="A3:U7" xr:uid="{00000000-0001-0000-0100-000000000000}"/>
  <mergeCells count="15">
    <mergeCell ref="A7:U7"/>
    <mergeCell ref="S2:U2"/>
    <mergeCell ref="A2:A3"/>
    <mergeCell ref="B1:U1"/>
    <mergeCell ref="J2:L2"/>
    <mergeCell ref="P2:R2"/>
    <mergeCell ref="B2:B3"/>
    <mergeCell ref="C2:C3"/>
    <mergeCell ref="D2:D3"/>
    <mergeCell ref="E2:E3"/>
    <mergeCell ref="F2:F3"/>
    <mergeCell ref="G2:G3"/>
    <mergeCell ref="H2:H3"/>
    <mergeCell ref="I2:I3"/>
    <mergeCell ref="M2:O2"/>
  </mergeCells>
  <phoneticPr fontId="7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81D2-A5AA-42A8-AF04-DF7E254E739E}">
  <dimension ref="A1:AC29"/>
  <sheetViews>
    <sheetView view="pageBreakPreview" zoomScale="70" zoomScaleNormal="87" zoomScaleSheetLayoutView="70" workbookViewId="0">
      <pane xSplit="11" ySplit="3" topLeftCell="L4" activePane="bottomRight" state="frozen"/>
      <selection pane="topRight" activeCell="I1" sqref="I1"/>
      <selection pane="bottomLeft" activeCell="A4" sqref="A4"/>
      <selection pane="bottomRight" activeCell="U21" sqref="U21"/>
    </sheetView>
  </sheetViews>
  <sheetFormatPr defaultColWidth="9" defaultRowHeight="14.4" x14ac:dyDescent="0.25"/>
  <cols>
    <col min="1" max="1" width="3.44140625" style="28" customWidth="1"/>
    <col min="2" max="2" width="4.33203125" style="28" customWidth="1"/>
    <col min="3" max="3" width="12.21875" style="28" customWidth="1"/>
    <col min="4" max="4" width="6.6640625" style="28" customWidth="1"/>
    <col min="5" max="5" width="11.109375" style="50" customWidth="1"/>
    <col min="6" max="6" width="9.21875" style="50" customWidth="1"/>
    <col min="7" max="7" width="11.33203125" style="50" customWidth="1"/>
    <col min="8" max="8" width="16.88671875" style="28" customWidth="1"/>
    <col min="9" max="9" width="14.44140625" style="55" customWidth="1"/>
    <col min="10" max="10" width="10.5546875" style="28" customWidth="1"/>
    <col min="11" max="11" width="4.21875" style="55" customWidth="1"/>
    <col min="12" max="14" width="8" style="51" customWidth="1"/>
    <col min="15" max="16" width="9.109375" style="52" customWidth="1"/>
    <col min="17" max="17" width="9.5546875" style="53" customWidth="1"/>
    <col min="18" max="18" width="7.6640625" style="53" customWidth="1"/>
    <col min="19" max="19" width="10.109375" style="53" customWidth="1"/>
    <col min="20" max="20" width="12.44140625" style="52" customWidth="1"/>
    <col min="21" max="21" width="10.21875" style="54" customWidth="1"/>
    <col min="22" max="22" width="13.109375" style="55" customWidth="1"/>
    <col min="23" max="23" width="7.44140625" style="56" customWidth="1"/>
    <col min="24" max="24" width="6.44140625" style="55" customWidth="1"/>
    <col min="25" max="25" width="7.109375" style="56" customWidth="1"/>
    <col min="26" max="26" width="6.77734375" style="56" customWidth="1"/>
    <col min="27" max="27" width="8.109375" style="56" customWidth="1"/>
    <col min="28" max="28" width="12.21875" style="57" customWidth="1"/>
    <col min="29" max="29" width="13.88671875" style="55" customWidth="1"/>
    <col min="30" max="16384" width="9" style="28"/>
  </cols>
  <sheetData>
    <row r="1" spans="1:28" ht="17.399999999999999" x14ac:dyDescent="0.25">
      <c r="A1" s="145" t="s">
        <v>90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</row>
    <row r="2" spans="1:28" ht="13.5" customHeight="1" x14ac:dyDescent="0.25">
      <c r="A2" s="29" t="s">
        <v>47</v>
      </c>
      <c r="B2" s="146" t="s">
        <v>48</v>
      </c>
      <c r="C2" s="146" t="s">
        <v>49</v>
      </c>
      <c r="D2" s="146" t="s">
        <v>50</v>
      </c>
      <c r="E2" s="148" t="s">
        <v>51</v>
      </c>
      <c r="F2" s="150" t="s">
        <v>52</v>
      </c>
      <c r="G2" s="152" t="s">
        <v>76</v>
      </c>
      <c r="H2" s="152" t="s">
        <v>53</v>
      </c>
      <c r="I2" s="152" t="s">
        <v>77</v>
      </c>
      <c r="J2" s="152" t="s">
        <v>8</v>
      </c>
      <c r="K2" s="152" t="s">
        <v>54</v>
      </c>
      <c r="L2" s="155" t="s">
        <v>55</v>
      </c>
      <c r="M2" s="155"/>
      <c r="N2" s="155"/>
      <c r="O2" s="138" t="s">
        <v>56</v>
      </c>
      <c r="P2" s="139"/>
      <c r="Q2" s="140" t="s">
        <v>57</v>
      </c>
      <c r="R2" s="141"/>
      <c r="S2" s="142"/>
      <c r="T2" s="143" t="s">
        <v>58</v>
      </c>
      <c r="U2" s="138" t="s">
        <v>59</v>
      </c>
      <c r="V2" s="167"/>
      <c r="W2" s="167"/>
      <c r="X2" s="167"/>
      <c r="Y2" s="139"/>
      <c r="Z2" s="143" t="s">
        <v>60</v>
      </c>
      <c r="AA2" s="164" t="s">
        <v>61</v>
      </c>
      <c r="AB2" s="162" t="s">
        <v>62</v>
      </c>
    </row>
    <row r="3" spans="1:28" ht="25.5" customHeight="1" x14ac:dyDescent="0.25">
      <c r="A3" s="30" t="s">
        <v>63</v>
      </c>
      <c r="B3" s="147"/>
      <c r="C3" s="147"/>
      <c r="D3" s="147"/>
      <c r="E3" s="149"/>
      <c r="F3" s="151"/>
      <c r="G3" s="154"/>
      <c r="H3" s="153"/>
      <c r="I3" s="154"/>
      <c r="J3" s="153"/>
      <c r="K3" s="154"/>
      <c r="L3" s="31" t="s">
        <v>64</v>
      </c>
      <c r="M3" s="31" t="s">
        <v>65</v>
      </c>
      <c r="N3" s="31" t="s">
        <v>66</v>
      </c>
      <c r="O3" s="32" t="s">
        <v>67</v>
      </c>
      <c r="P3" s="32" t="s">
        <v>68</v>
      </c>
      <c r="Q3" s="33" t="s">
        <v>69</v>
      </c>
      <c r="R3" s="33" t="s">
        <v>70</v>
      </c>
      <c r="S3" s="33" t="s">
        <v>68</v>
      </c>
      <c r="T3" s="144"/>
      <c r="U3" s="32" t="s">
        <v>3</v>
      </c>
      <c r="V3" s="32" t="s">
        <v>71</v>
      </c>
      <c r="W3" s="32" t="s">
        <v>72</v>
      </c>
      <c r="X3" s="34" t="s">
        <v>73</v>
      </c>
      <c r="Y3" s="35" t="s">
        <v>6</v>
      </c>
      <c r="Z3" s="157"/>
      <c r="AA3" s="165"/>
      <c r="AB3" s="163"/>
    </row>
    <row r="4" spans="1:28" ht="31.8" customHeight="1" x14ac:dyDescent="0.25">
      <c r="A4" s="146"/>
      <c r="B4" s="146"/>
      <c r="C4" s="169">
        <v>44478</v>
      </c>
      <c r="D4" s="170"/>
      <c r="E4" s="135" t="s">
        <v>106</v>
      </c>
      <c r="F4" s="135" t="s">
        <v>107</v>
      </c>
      <c r="G4" s="135"/>
      <c r="H4" s="58" t="s">
        <v>13</v>
      </c>
      <c r="I4" s="70" t="s">
        <v>106</v>
      </c>
      <c r="J4" s="58" t="s">
        <v>116</v>
      </c>
      <c r="K4" s="39">
        <v>1</v>
      </c>
      <c r="L4" s="49"/>
      <c r="M4" s="49"/>
      <c r="N4" s="42">
        <v>1.6</v>
      </c>
      <c r="O4" s="59">
        <v>6.85</v>
      </c>
      <c r="P4" s="59">
        <v>3.4</v>
      </c>
      <c r="Q4" s="59">
        <f>R4/0.7</f>
        <v>0.5971428571428572</v>
      </c>
      <c r="R4" s="43">
        <v>0.41799999999999998</v>
      </c>
      <c r="S4" s="44">
        <f>Q4-R4</f>
        <v>0.17914285714285721</v>
      </c>
      <c r="T4" s="45">
        <f>K4*(Q4*O4-P4*S4)</f>
        <v>3.4813428571428569</v>
      </c>
      <c r="U4" s="96" t="s">
        <v>24</v>
      </c>
      <c r="V4" s="37" t="s">
        <v>126</v>
      </c>
      <c r="W4" s="38">
        <v>0.2</v>
      </c>
      <c r="X4" s="39">
        <v>1</v>
      </c>
      <c r="Y4" s="38">
        <f>W4/X4</f>
        <v>0.2</v>
      </c>
      <c r="Z4" s="156">
        <v>1.2</v>
      </c>
      <c r="AA4" s="143">
        <f>(T10+Y10)*Z4</f>
        <v>4.7865634285714282</v>
      </c>
      <c r="AB4" s="158">
        <f>AA4/1.13</f>
        <v>4.2358968394437424</v>
      </c>
    </row>
    <row r="5" spans="1:28" x14ac:dyDescent="0.25">
      <c r="A5" s="168"/>
      <c r="B5" s="168"/>
      <c r="C5" s="136"/>
      <c r="D5" s="171"/>
      <c r="E5" s="136"/>
      <c r="F5" s="136"/>
      <c r="G5" s="136"/>
      <c r="H5" s="58" t="s">
        <v>78</v>
      </c>
      <c r="I5" s="70"/>
      <c r="J5" s="58"/>
      <c r="K5" s="39">
        <v>1</v>
      </c>
      <c r="L5" s="49"/>
      <c r="M5" s="49"/>
      <c r="N5" s="42"/>
      <c r="O5" s="59">
        <f>0.042*1.13</f>
        <v>4.7459999999999995E-2</v>
      </c>
      <c r="P5" s="59"/>
      <c r="Q5" s="59"/>
      <c r="R5" s="43"/>
      <c r="S5" s="44"/>
      <c r="T5" s="45">
        <f>K5*O5</f>
        <v>4.7459999999999995E-2</v>
      </c>
      <c r="U5" s="96" t="s">
        <v>118</v>
      </c>
      <c r="V5" s="37" t="s">
        <v>127</v>
      </c>
      <c r="W5" s="38">
        <v>0.08</v>
      </c>
      <c r="X5" s="39">
        <v>1</v>
      </c>
      <c r="Y5" s="38">
        <f>W5/X5</f>
        <v>0.08</v>
      </c>
      <c r="Z5" s="156"/>
      <c r="AA5" s="144"/>
      <c r="AB5" s="159"/>
    </row>
    <row r="6" spans="1:28" x14ac:dyDescent="0.25">
      <c r="A6" s="168"/>
      <c r="B6" s="168"/>
      <c r="C6" s="136"/>
      <c r="D6" s="171"/>
      <c r="E6" s="136"/>
      <c r="F6" s="136"/>
      <c r="G6" s="136"/>
      <c r="H6" s="58"/>
      <c r="I6" s="70"/>
      <c r="J6" s="58"/>
      <c r="K6" s="39"/>
      <c r="L6" s="49"/>
      <c r="M6" s="49"/>
      <c r="N6" s="42"/>
      <c r="O6" s="59"/>
      <c r="P6" s="59"/>
      <c r="Q6" s="59"/>
      <c r="R6" s="43"/>
      <c r="S6" s="44"/>
      <c r="T6" s="45"/>
      <c r="U6" s="96" t="s">
        <v>119</v>
      </c>
      <c r="V6" s="37" t="s">
        <v>128</v>
      </c>
      <c r="W6" s="38">
        <v>0.05</v>
      </c>
      <c r="X6" s="39">
        <v>1</v>
      </c>
      <c r="Y6" s="38">
        <f>W6/X6</f>
        <v>0.05</v>
      </c>
      <c r="Z6" s="156"/>
      <c r="AA6" s="144"/>
      <c r="AB6" s="159"/>
    </row>
    <row r="7" spans="1:28" x14ac:dyDescent="0.25">
      <c r="A7" s="168"/>
      <c r="B7" s="168"/>
      <c r="C7" s="136"/>
      <c r="D7" s="171"/>
      <c r="E7" s="136"/>
      <c r="F7" s="136"/>
      <c r="G7" s="136"/>
      <c r="H7" s="58"/>
      <c r="I7" s="70"/>
      <c r="J7" s="58"/>
      <c r="K7" s="39"/>
      <c r="L7" s="49"/>
      <c r="M7" s="49"/>
      <c r="N7" s="42"/>
      <c r="O7" s="59"/>
      <c r="P7" s="59"/>
      <c r="Q7" s="59"/>
      <c r="R7" s="43"/>
      <c r="S7" s="44"/>
      <c r="T7" s="45"/>
      <c r="U7" s="96" t="s">
        <v>120</v>
      </c>
      <c r="V7" s="37" t="s">
        <v>128</v>
      </c>
      <c r="W7" s="38">
        <v>0.05</v>
      </c>
      <c r="X7" s="39">
        <v>1</v>
      </c>
      <c r="Y7" s="38">
        <f>W7/X7</f>
        <v>0.05</v>
      </c>
      <c r="Z7" s="156"/>
      <c r="AA7" s="144"/>
      <c r="AB7" s="159"/>
    </row>
    <row r="8" spans="1:28" x14ac:dyDescent="0.25">
      <c r="A8" s="168"/>
      <c r="B8" s="168"/>
      <c r="C8" s="136"/>
      <c r="D8" s="171"/>
      <c r="E8" s="136"/>
      <c r="F8" s="136"/>
      <c r="G8" s="136"/>
      <c r="H8" s="58"/>
      <c r="I8" s="70"/>
      <c r="J8" s="58"/>
      <c r="K8" s="39"/>
      <c r="L8" s="49"/>
      <c r="M8" s="49"/>
      <c r="N8" s="89"/>
      <c r="O8" s="59"/>
      <c r="P8" s="59"/>
      <c r="Q8" s="59"/>
      <c r="R8" s="43"/>
      <c r="S8" s="44"/>
      <c r="T8" s="45"/>
      <c r="U8" s="96" t="s">
        <v>121</v>
      </c>
      <c r="V8" s="37" t="s">
        <v>129</v>
      </c>
      <c r="W8" s="38">
        <v>0.04</v>
      </c>
      <c r="X8" s="39">
        <v>1</v>
      </c>
      <c r="Y8" s="38">
        <f t="shared" ref="Y8:Y9" si="0">W8/X8</f>
        <v>0.04</v>
      </c>
      <c r="Z8" s="156"/>
      <c r="AA8" s="144"/>
      <c r="AB8" s="159"/>
    </row>
    <row r="9" spans="1:28" x14ac:dyDescent="0.25">
      <c r="A9" s="168"/>
      <c r="B9" s="168"/>
      <c r="C9" s="136"/>
      <c r="D9" s="171"/>
      <c r="E9" s="136"/>
      <c r="F9" s="136"/>
      <c r="G9" s="136"/>
      <c r="H9" s="58"/>
      <c r="I9" s="70"/>
      <c r="J9" s="58"/>
      <c r="K9" s="39"/>
      <c r="L9" s="49"/>
      <c r="M9" s="49"/>
      <c r="N9" s="89"/>
      <c r="O9" s="59"/>
      <c r="P9" s="59"/>
      <c r="Q9" s="59"/>
      <c r="R9" s="43"/>
      <c r="S9" s="44"/>
      <c r="T9" s="45"/>
      <c r="U9" s="96" t="s">
        <v>122</v>
      </c>
      <c r="V9" s="37" t="s">
        <v>130</v>
      </c>
      <c r="W9" s="38">
        <v>0.04</v>
      </c>
      <c r="X9" s="39">
        <v>1</v>
      </c>
      <c r="Y9" s="38">
        <f t="shared" si="0"/>
        <v>0.04</v>
      </c>
      <c r="Z9" s="156"/>
      <c r="AA9" s="144"/>
      <c r="AB9" s="159"/>
    </row>
    <row r="10" spans="1:28" x14ac:dyDescent="0.25">
      <c r="A10" s="147"/>
      <c r="B10" s="147"/>
      <c r="C10" s="137"/>
      <c r="D10" s="172"/>
      <c r="E10" s="137"/>
      <c r="F10" s="137"/>
      <c r="G10" s="137"/>
      <c r="H10" s="161" t="s">
        <v>74</v>
      </c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47">
        <f>SUM(T4:T9)</f>
        <v>3.5288028571428569</v>
      </c>
      <c r="U10" s="166" t="s">
        <v>75</v>
      </c>
      <c r="V10" s="166"/>
      <c r="W10" s="166"/>
      <c r="X10" s="166"/>
      <c r="Y10" s="48">
        <f>SUM(Y4:Y9)</f>
        <v>0.45999999999999996</v>
      </c>
      <c r="Z10" s="156"/>
      <c r="AA10" s="157"/>
      <c r="AB10" s="160"/>
    </row>
    <row r="11" spans="1:28" ht="30" customHeight="1" x14ac:dyDescent="0.25">
      <c r="A11" s="146"/>
      <c r="B11" s="146"/>
      <c r="C11" s="169">
        <v>44478</v>
      </c>
      <c r="D11" s="170"/>
      <c r="E11" s="135" t="s">
        <v>108</v>
      </c>
      <c r="F11" s="135" t="s">
        <v>109</v>
      </c>
      <c r="G11" s="135"/>
      <c r="H11" s="58" t="s">
        <v>109</v>
      </c>
      <c r="I11" s="70" t="s">
        <v>108</v>
      </c>
      <c r="J11" s="58" t="s">
        <v>114</v>
      </c>
      <c r="K11" s="39">
        <v>1</v>
      </c>
      <c r="L11" s="49"/>
      <c r="M11" s="49"/>
      <c r="N11" s="42">
        <v>1.5</v>
      </c>
      <c r="O11" s="59">
        <v>6.85</v>
      </c>
      <c r="P11" s="59">
        <v>3.4</v>
      </c>
      <c r="Q11" s="59">
        <f>R11/0.7</f>
        <v>0.73714285714285721</v>
      </c>
      <c r="R11" s="43">
        <v>0.51600000000000001</v>
      </c>
      <c r="S11" s="44">
        <f>Q11-R11</f>
        <v>0.2211428571428572</v>
      </c>
      <c r="T11" s="45">
        <f>K11*(Q11*O11-P11*S11)</f>
        <v>4.2975428571428571</v>
      </c>
      <c r="U11" s="13" t="s">
        <v>131</v>
      </c>
      <c r="V11" s="37" t="s">
        <v>126</v>
      </c>
      <c r="W11" s="38">
        <v>0.2</v>
      </c>
      <c r="X11" s="39">
        <v>1</v>
      </c>
      <c r="Y11" s="38">
        <f t="shared" ref="Y11:Y13" si="1">W11/X11</f>
        <v>0.2</v>
      </c>
      <c r="Z11" s="156">
        <v>1.2</v>
      </c>
      <c r="AA11" s="143">
        <f>(T20+Y20)*Z11</f>
        <v>5.5530514285714281</v>
      </c>
      <c r="AB11" s="158">
        <f>AA11/1.13</f>
        <v>4.9142048040455117</v>
      </c>
    </row>
    <row r="12" spans="1:28" x14ac:dyDescent="0.25">
      <c r="A12" s="168"/>
      <c r="B12" s="168"/>
      <c r="C12" s="136"/>
      <c r="D12" s="171"/>
      <c r="E12" s="136"/>
      <c r="F12" s="136"/>
      <c r="G12" s="136"/>
      <c r="H12" s="58"/>
      <c r="I12" s="70"/>
      <c r="J12" s="58"/>
      <c r="K12" s="39"/>
      <c r="L12" s="49"/>
      <c r="M12" s="49"/>
      <c r="N12" s="42"/>
      <c r="O12" s="59"/>
      <c r="P12" s="59"/>
      <c r="Q12" s="59"/>
      <c r="R12" s="43"/>
      <c r="S12" s="44"/>
      <c r="T12" s="45"/>
      <c r="U12" s="13" t="s">
        <v>132</v>
      </c>
      <c r="V12" s="37" t="s">
        <v>127</v>
      </c>
      <c r="W12" s="38">
        <v>0.08</v>
      </c>
      <c r="X12" s="39">
        <v>1</v>
      </c>
      <c r="Y12" s="38">
        <f t="shared" si="1"/>
        <v>0.08</v>
      </c>
      <c r="Z12" s="156"/>
      <c r="AA12" s="144"/>
      <c r="AB12" s="159"/>
    </row>
    <row r="13" spans="1:28" x14ac:dyDescent="0.25">
      <c r="A13" s="168"/>
      <c r="B13" s="168"/>
      <c r="C13" s="136"/>
      <c r="D13" s="171"/>
      <c r="E13" s="136"/>
      <c r="F13" s="136"/>
      <c r="G13" s="136"/>
      <c r="H13" s="58"/>
      <c r="I13" s="70"/>
      <c r="J13" s="58"/>
      <c r="K13" s="39"/>
      <c r="L13" s="49"/>
      <c r="M13" s="49"/>
      <c r="N13" s="42"/>
      <c r="O13" s="59"/>
      <c r="P13" s="59"/>
      <c r="Q13" s="59"/>
      <c r="R13" s="43"/>
      <c r="S13" s="44"/>
      <c r="T13" s="45"/>
      <c r="U13" s="13" t="s">
        <v>133</v>
      </c>
      <c r="V13" s="37" t="s">
        <v>128</v>
      </c>
      <c r="W13" s="38">
        <v>0.05</v>
      </c>
      <c r="X13" s="39">
        <v>1</v>
      </c>
      <c r="Y13" s="38">
        <f t="shared" si="1"/>
        <v>0.05</v>
      </c>
      <c r="Z13" s="156"/>
      <c r="AA13" s="144"/>
      <c r="AB13" s="159"/>
    </row>
    <row r="14" spans="1:28" x14ac:dyDescent="0.25">
      <c r="A14" s="168"/>
      <c r="B14" s="168"/>
      <c r="C14" s="136"/>
      <c r="D14" s="171"/>
      <c r="E14" s="136"/>
      <c r="F14" s="136"/>
      <c r="G14" s="136"/>
      <c r="H14" s="58"/>
      <c r="I14" s="70"/>
      <c r="J14" s="58"/>
      <c r="K14" s="39"/>
      <c r="L14" s="49"/>
      <c r="M14" s="49"/>
      <c r="N14" s="42"/>
      <c r="O14" s="59"/>
      <c r="P14" s="59"/>
      <c r="Q14" s="59"/>
      <c r="R14" s="43"/>
      <c r="S14" s="44"/>
      <c r="T14" s="45"/>
      <c r="U14" s="13"/>
      <c r="V14" s="37"/>
      <c r="W14" s="38"/>
      <c r="X14" s="39"/>
      <c r="Y14" s="38"/>
      <c r="Z14" s="156"/>
      <c r="AA14" s="144"/>
      <c r="AB14" s="159"/>
    </row>
    <row r="15" spans="1:28" x14ac:dyDescent="0.25">
      <c r="A15" s="168"/>
      <c r="B15" s="168"/>
      <c r="C15" s="136"/>
      <c r="D15" s="171"/>
      <c r="E15" s="136"/>
      <c r="F15" s="136"/>
      <c r="G15" s="136"/>
      <c r="H15" s="58"/>
      <c r="I15" s="70"/>
      <c r="J15" s="58"/>
      <c r="K15" s="39"/>
      <c r="L15" s="49"/>
      <c r="M15" s="49"/>
      <c r="N15" s="42"/>
      <c r="O15" s="59"/>
      <c r="P15" s="59"/>
      <c r="Q15" s="59"/>
      <c r="R15" s="43"/>
      <c r="S15" s="44"/>
      <c r="T15" s="45"/>
      <c r="U15" s="13"/>
      <c r="V15" s="37"/>
      <c r="W15" s="38"/>
      <c r="X15" s="39"/>
      <c r="Y15" s="38"/>
      <c r="Z15" s="156"/>
      <c r="AA15" s="144"/>
      <c r="AB15" s="159"/>
    </row>
    <row r="16" spans="1:28" x14ac:dyDescent="0.25">
      <c r="A16" s="168"/>
      <c r="B16" s="168"/>
      <c r="C16" s="136"/>
      <c r="D16" s="171"/>
      <c r="E16" s="136"/>
      <c r="F16" s="136"/>
      <c r="G16" s="136"/>
      <c r="H16" s="58"/>
      <c r="I16" s="70"/>
      <c r="J16" s="58"/>
      <c r="K16" s="39"/>
      <c r="L16" s="49"/>
      <c r="M16" s="49"/>
      <c r="N16" s="42"/>
      <c r="O16" s="59"/>
      <c r="P16" s="59"/>
      <c r="Q16" s="59"/>
      <c r="R16" s="43"/>
      <c r="S16" s="44"/>
      <c r="T16" s="45"/>
      <c r="U16" s="13"/>
      <c r="V16" s="37"/>
      <c r="W16" s="38"/>
      <c r="X16" s="39"/>
      <c r="Y16" s="38"/>
      <c r="Z16" s="156"/>
      <c r="AA16" s="144"/>
      <c r="AB16" s="159"/>
    </row>
    <row r="17" spans="1:28" x14ac:dyDescent="0.25">
      <c r="A17" s="168"/>
      <c r="B17" s="168"/>
      <c r="C17" s="136"/>
      <c r="D17" s="171"/>
      <c r="E17" s="136"/>
      <c r="F17" s="136"/>
      <c r="G17" s="136"/>
      <c r="H17" s="58"/>
      <c r="I17" s="70"/>
      <c r="J17" s="58"/>
      <c r="K17" s="39"/>
      <c r="L17" s="49"/>
      <c r="M17" s="49"/>
      <c r="N17" s="42"/>
      <c r="O17" s="59"/>
      <c r="P17" s="59"/>
      <c r="Q17" s="59"/>
      <c r="R17" s="43"/>
      <c r="S17" s="44"/>
      <c r="T17" s="45"/>
      <c r="U17" s="13"/>
      <c r="V17" s="40"/>
      <c r="W17" s="41"/>
      <c r="X17" s="39"/>
      <c r="Y17" s="38"/>
      <c r="Z17" s="156"/>
      <c r="AA17" s="144"/>
      <c r="AB17" s="159"/>
    </row>
    <row r="18" spans="1:28" x14ac:dyDescent="0.25">
      <c r="A18" s="168"/>
      <c r="B18" s="168"/>
      <c r="C18" s="136"/>
      <c r="D18" s="171"/>
      <c r="E18" s="136"/>
      <c r="F18" s="136"/>
      <c r="G18" s="136"/>
      <c r="H18" s="58"/>
      <c r="I18" s="70"/>
      <c r="J18" s="58"/>
      <c r="K18" s="39"/>
      <c r="L18" s="49"/>
      <c r="M18" s="49"/>
      <c r="N18" s="42"/>
      <c r="O18" s="59"/>
      <c r="P18" s="59"/>
      <c r="Q18" s="59"/>
      <c r="R18" s="43"/>
      <c r="S18" s="44"/>
      <c r="T18" s="45"/>
      <c r="U18" s="13"/>
      <c r="V18" s="40"/>
      <c r="W18" s="41"/>
      <c r="X18" s="39"/>
      <c r="Y18" s="38"/>
      <c r="Z18" s="156"/>
      <c r="AA18" s="144"/>
      <c r="AB18" s="159"/>
    </row>
    <row r="19" spans="1:28" x14ac:dyDescent="0.25">
      <c r="A19" s="168"/>
      <c r="B19" s="168"/>
      <c r="C19" s="136"/>
      <c r="D19" s="171"/>
      <c r="E19" s="136"/>
      <c r="F19" s="136"/>
      <c r="G19" s="136"/>
      <c r="H19" s="58"/>
      <c r="I19" s="70"/>
      <c r="J19" s="58"/>
      <c r="K19" s="39"/>
      <c r="L19" s="49"/>
      <c r="M19" s="49"/>
      <c r="N19" s="42"/>
      <c r="O19" s="59"/>
      <c r="P19" s="59"/>
      <c r="Q19" s="59"/>
      <c r="R19" s="43"/>
      <c r="S19" s="44"/>
      <c r="T19" s="45"/>
      <c r="U19" s="13"/>
      <c r="V19" s="40"/>
      <c r="W19" s="41"/>
      <c r="X19" s="39"/>
      <c r="Y19" s="38"/>
      <c r="Z19" s="156"/>
      <c r="AA19" s="144"/>
      <c r="AB19" s="159"/>
    </row>
    <row r="20" spans="1:28" x14ac:dyDescent="0.25">
      <c r="A20" s="147"/>
      <c r="B20" s="147"/>
      <c r="C20" s="137"/>
      <c r="D20" s="172"/>
      <c r="E20" s="137"/>
      <c r="F20" s="137"/>
      <c r="G20" s="137"/>
      <c r="H20" s="161" t="s">
        <v>74</v>
      </c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47">
        <f>SUM(T11:T19)</f>
        <v>4.2975428571428571</v>
      </c>
      <c r="U20" s="166" t="s">
        <v>75</v>
      </c>
      <c r="V20" s="166"/>
      <c r="W20" s="166"/>
      <c r="X20" s="166"/>
      <c r="Y20" s="48">
        <f>SUM(Y11:Y19)</f>
        <v>0.33</v>
      </c>
      <c r="Z20" s="156"/>
      <c r="AA20" s="157"/>
      <c r="AB20" s="160"/>
    </row>
    <row r="21" spans="1:28" ht="27" customHeight="1" x14ac:dyDescent="0.25">
      <c r="A21" s="146"/>
      <c r="B21" s="146"/>
      <c r="C21" s="169">
        <v>44478</v>
      </c>
      <c r="D21" s="170"/>
      <c r="E21" s="135" t="s">
        <v>111</v>
      </c>
      <c r="F21" s="135" t="s">
        <v>112</v>
      </c>
      <c r="G21" s="135"/>
      <c r="H21" s="58" t="s">
        <v>112</v>
      </c>
      <c r="I21" s="70" t="s">
        <v>111</v>
      </c>
      <c r="J21" s="58" t="s">
        <v>117</v>
      </c>
      <c r="K21" s="39">
        <v>1</v>
      </c>
      <c r="L21" s="89">
        <f>288+6</f>
        <v>294</v>
      </c>
      <c r="M21" s="89">
        <f>10+6</f>
        <v>16</v>
      </c>
      <c r="N21" s="89">
        <v>2</v>
      </c>
      <c r="O21" s="59">
        <v>5.9</v>
      </c>
      <c r="P21" s="59">
        <v>3.4</v>
      </c>
      <c r="Q21" s="94">
        <f>L21*M21*N21*7.85/1000000</f>
        <v>7.3852799999999996E-2</v>
      </c>
      <c r="R21" s="43">
        <v>4.4999999999999998E-2</v>
      </c>
      <c r="S21" s="44">
        <f>Q21-R21</f>
        <v>2.8852799999999998E-2</v>
      </c>
      <c r="T21" s="45">
        <f>K21*(Q21*O21-P21*S21)</f>
        <v>0.33763199999999999</v>
      </c>
      <c r="U21" s="7" t="s">
        <v>17</v>
      </c>
      <c r="V21" s="37" t="s">
        <v>128</v>
      </c>
      <c r="W21" s="38">
        <v>0.05</v>
      </c>
      <c r="X21" s="39">
        <v>1</v>
      </c>
      <c r="Y21" s="38">
        <f t="shared" ref="Y21" si="2">W21/X21</f>
        <v>0.05</v>
      </c>
      <c r="Z21" s="156">
        <v>1.2</v>
      </c>
      <c r="AA21" s="143">
        <f>(T29+Y29)*Z21</f>
        <v>0.46515839999999997</v>
      </c>
      <c r="AB21" s="158">
        <f>AA21/1.13</f>
        <v>0.41164460176991152</v>
      </c>
    </row>
    <row r="22" spans="1:28" x14ac:dyDescent="0.25">
      <c r="A22" s="168"/>
      <c r="B22" s="168"/>
      <c r="C22" s="136"/>
      <c r="D22" s="171"/>
      <c r="E22" s="136"/>
      <c r="F22" s="136"/>
      <c r="G22" s="136"/>
      <c r="H22" s="58"/>
      <c r="I22" s="70"/>
      <c r="J22" s="58"/>
      <c r="K22" s="39"/>
      <c r="L22" s="49"/>
      <c r="M22" s="49"/>
      <c r="N22" s="42"/>
      <c r="O22" s="45"/>
      <c r="P22" s="59"/>
      <c r="Q22" s="59"/>
      <c r="R22" s="43"/>
      <c r="S22" s="44"/>
      <c r="T22" s="45"/>
      <c r="U22" s="13"/>
      <c r="V22" s="37"/>
      <c r="W22" s="38"/>
      <c r="X22" s="39"/>
      <c r="Y22" s="38"/>
      <c r="Z22" s="156"/>
      <c r="AA22" s="144"/>
      <c r="AB22" s="159"/>
    </row>
    <row r="23" spans="1:28" x14ac:dyDescent="0.25">
      <c r="A23" s="168"/>
      <c r="B23" s="168"/>
      <c r="C23" s="136"/>
      <c r="D23" s="171"/>
      <c r="E23" s="136"/>
      <c r="F23" s="136"/>
      <c r="G23" s="136"/>
      <c r="H23" s="58"/>
      <c r="I23" s="93"/>
      <c r="J23" s="58"/>
      <c r="K23" s="39"/>
      <c r="L23" s="49"/>
      <c r="M23" s="49"/>
      <c r="N23" s="42"/>
      <c r="O23" s="45"/>
      <c r="P23" s="59"/>
      <c r="Q23" s="59"/>
      <c r="R23" s="43"/>
      <c r="S23" s="44"/>
      <c r="T23" s="45"/>
      <c r="U23" s="13"/>
      <c r="V23" s="37"/>
      <c r="W23" s="38"/>
      <c r="X23" s="39"/>
      <c r="Y23" s="38"/>
      <c r="Z23" s="156"/>
      <c r="AA23" s="144"/>
      <c r="AB23" s="159"/>
    </row>
    <row r="24" spans="1:28" x14ac:dyDescent="0.25">
      <c r="A24" s="168"/>
      <c r="B24" s="168"/>
      <c r="C24" s="136"/>
      <c r="D24" s="171"/>
      <c r="E24" s="136"/>
      <c r="F24" s="136"/>
      <c r="G24" s="136"/>
      <c r="H24" s="58"/>
      <c r="I24" s="70"/>
      <c r="J24" s="58"/>
      <c r="K24" s="39"/>
      <c r="L24" s="49"/>
      <c r="M24" s="49"/>
      <c r="N24" s="42"/>
      <c r="O24" s="60"/>
      <c r="P24" s="59"/>
      <c r="Q24" s="59"/>
      <c r="R24" s="43"/>
      <c r="S24" s="44"/>
      <c r="T24" s="60"/>
      <c r="U24" s="13"/>
      <c r="V24" s="37"/>
      <c r="W24" s="38"/>
      <c r="X24" s="39"/>
      <c r="Y24" s="38"/>
      <c r="Z24" s="156"/>
      <c r="AA24" s="144"/>
      <c r="AB24" s="159"/>
    </row>
    <row r="25" spans="1:28" x14ac:dyDescent="0.25">
      <c r="A25" s="168"/>
      <c r="B25" s="168"/>
      <c r="C25" s="136"/>
      <c r="D25" s="171"/>
      <c r="E25" s="136"/>
      <c r="F25" s="136"/>
      <c r="G25" s="136"/>
      <c r="H25" s="58"/>
      <c r="I25" s="70"/>
      <c r="J25" s="58"/>
      <c r="K25" s="39"/>
      <c r="L25" s="49"/>
      <c r="M25" s="49"/>
      <c r="N25" s="42"/>
      <c r="O25" s="59"/>
      <c r="P25" s="59"/>
      <c r="Q25" s="59"/>
      <c r="R25" s="43"/>
      <c r="S25" s="44"/>
      <c r="T25" s="45"/>
      <c r="U25" s="13"/>
      <c r="V25" s="37"/>
      <c r="W25" s="38"/>
      <c r="X25" s="39"/>
      <c r="Y25" s="38"/>
      <c r="Z25" s="156"/>
      <c r="AA25" s="144"/>
      <c r="AB25" s="159"/>
    </row>
    <row r="26" spans="1:28" x14ac:dyDescent="0.25">
      <c r="A26" s="168"/>
      <c r="B26" s="168"/>
      <c r="C26" s="136"/>
      <c r="D26" s="171"/>
      <c r="E26" s="136"/>
      <c r="F26" s="136"/>
      <c r="G26" s="136"/>
      <c r="H26" s="58"/>
      <c r="I26" s="70"/>
      <c r="J26" s="58"/>
      <c r="K26" s="39"/>
      <c r="L26" s="49"/>
      <c r="M26" s="49"/>
      <c r="N26" s="42"/>
      <c r="O26" s="59"/>
      <c r="P26" s="59"/>
      <c r="Q26" s="59"/>
      <c r="R26" s="43"/>
      <c r="S26" s="44"/>
      <c r="T26" s="45"/>
      <c r="U26" s="13"/>
      <c r="V26" s="37"/>
      <c r="W26" s="38"/>
      <c r="X26" s="39"/>
      <c r="Y26" s="38"/>
      <c r="Z26" s="156"/>
      <c r="AA26" s="144"/>
      <c r="AB26" s="159"/>
    </row>
    <row r="27" spans="1:28" x14ac:dyDescent="0.25">
      <c r="A27" s="168"/>
      <c r="B27" s="168"/>
      <c r="C27" s="136"/>
      <c r="D27" s="171"/>
      <c r="E27" s="136"/>
      <c r="F27" s="136"/>
      <c r="G27" s="136"/>
      <c r="H27" s="58"/>
      <c r="I27" s="70"/>
      <c r="J27" s="58"/>
      <c r="K27" s="39"/>
      <c r="L27" s="49"/>
      <c r="M27" s="49"/>
      <c r="N27" s="42"/>
      <c r="O27" s="59"/>
      <c r="P27" s="59"/>
      <c r="Q27" s="59"/>
      <c r="R27" s="43"/>
      <c r="S27" s="44"/>
      <c r="T27" s="45"/>
      <c r="U27" s="13"/>
      <c r="V27" s="37"/>
      <c r="W27" s="38"/>
      <c r="X27" s="39"/>
      <c r="Y27" s="38"/>
      <c r="Z27" s="156"/>
      <c r="AA27" s="144"/>
      <c r="AB27" s="159"/>
    </row>
    <row r="28" spans="1:28" x14ac:dyDescent="0.25">
      <c r="A28" s="168"/>
      <c r="B28" s="168"/>
      <c r="C28" s="136"/>
      <c r="D28" s="171"/>
      <c r="E28" s="136"/>
      <c r="F28" s="136"/>
      <c r="G28" s="136"/>
      <c r="H28" s="58"/>
      <c r="I28" s="70"/>
      <c r="J28" s="58"/>
      <c r="K28" s="39"/>
      <c r="L28" s="49"/>
      <c r="M28" s="49"/>
      <c r="N28" s="42"/>
      <c r="O28" s="59"/>
      <c r="P28" s="59"/>
      <c r="Q28" s="59"/>
      <c r="R28" s="43"/>
      <c r="S28" s="44"/>
      <c r="T28" s="45"/>
      <c r="U28" s="36"/>
      <c r="V28" s="40"/>
      <c r="W28" s="46"/>
      <c r="X28" s="39"/>
      <c r="Y28" s="38"/>
      <c r="Z28" s="156"/>
      <c r="AA28" s="144"/>
      <c r="AB28" s="159"/>
    </row>
    <row r="29" spans="1:28" x14ac:dyDescent="0.25">
      <c r="A29" s="147"/>
      <c r="B29" s="147"/>
      <c r="C29" s="137"/>
      <c r="D29" s="172"/>
      <c r="E29" s="137"/>
      <c r="F29" s="137"/>
      <c r="G29" s="137"/>
      <c r="H29" s="161" t="s">
        <v>74</v>
      </c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47">
        <f>SUM(T21:T28)</f>
        <v>0.33763199999999999</v>
      </c>
      <c r="U29" s="166" t="s">
        <v>75</v>
      </c>
      <c r="V29" s="166"/>
      <c r="W29" s="166"/>
      <c r="X29" s="166"/>
      <c r="Y29" s="48">
        <f>SUM(Y21:Y28)</f>
        <v>0.05</v>
      </c>
      <c r="Z29" s="156"/>
      <c r="AA29" s="157"/>
      <c r="AB29" s="160"/>
    </row>
  </sheetData>
  <autoFilter ref="A3:AD10" xr:uid="{00000000-0009-0000-0000-000001000000}"/>
  <mergeCells count="55">
    <mergeCell ref="G11:G20"/>
    <mergeCell ref="G21:G29"/>
    <mergeCell ref="F21:F29"/>
    <mergeCell ref="A11:A20"/>
    <mergeCell ref="B11:B20"/>
    <mergeCell ref="C11:C20"/>
    <mergeCell ref="D11:D20"/>
    <mergeCell ref="E11:E20"/>
    <mergeCell ref="F11:F20"/>
    <mergeCell ref="E21:E29"/>
    <mergeCell ref="A4:A10"/>
    <mergeCell ref="A21:A29"/>
    <mergeCell ref="B21:B29"/>
    <mergeCell ref="C21:C29"/>
    <mergeCell ref="D21:D29"/>
    <mergeCell ref="B4:B10"/>
    <mergeCell ref="C4:C10"/>
    <mergeCell ref="D4:D10"/>
    <mergeCell ref="H20:S20"/>
    <mergeCell ref="U20:X20"/>
    <mergeCell ref="Z11:Z20"/>
    <mergeCell ref="AA11:AA20"/>
    <mergeCell ref="AB11:AB20"/>
    <mergeCell ref="H29:S29"/>
    <mergeCell ref="U29:X29"/>
    <mergeCell ref="Z21:Z29"/>
    <mergeCell ref="AA21:AA29"/>
    <mergeCell ref="AB21:AB29"/>
    <mergeCell ref="Z4:Z10"/>
    <mergeCell ref="AA4:AA10"/>
    <mergeCell ref="AB4:AB10"/>
    <mergeCell ref="H10:S10"/>
    <mergeCell ref="I2:I3"/>
    <mergeCell ref="AB2:AB3"/>
    <mergeCell ref="Z2:Z3"/>
    <mergeCell ref="AA2:AA3"/>
    <mergeCell ref="U2:Y2"/>
    <mergeCell ref="U10:X10"/>
    <mergeCell ref="A1:AB1"/>
    <mergeCell ref="B2:B3"/>
    <mergeCell ref="C2:C3"/>
    <mergeCell ref="D2:D3"/>
    <mergeCell ref="E2:E3"/>
    <mergeCell ref="F2:F3"/>
    <mergeCell ref="H2:H3"/>
    <mergeCell ref="J2:J3"/>
    <mergeCell ref="K2:K3"/>
    <mergeCell ref="L2:N2"/>
    <mergeCell ref="G2:G3"/>
    <mergeCell ref="E4:E10"/>
    <mergeCell ref="F4:F10"/>
    <mergeCell ref="O2:P2"/>
    <mergeCell ref="Q2:S2"/>
    <mergeCell ref="T2:T3"/>
    <mergeCell ref="G4:G10"/>
  </mergeCells>
  <phoneticPr fontId="7" type="noConversion"/>
  <conditionalFormatting sqref="E30:E1048576 E1:E10">
    <cfRule type="duplicateValues" dxfId="3" priority="35"/>
  </conditionalFormatting>
  <conditionalFormatting sqref="E11:E20">
    <cfRule type="duplicateValues" dxfId="2" priority="34"/>
  </conditionalFormatting>
  <conditionalFormatting sqref="E21:E29">
    <cfRule type="duplicateValues" dxfId="1" priority="33"/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4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111E-08EA-4350-B1C1-931180E34DEA}">
  <dimension ref="A1:N13"/>
  <sheetViews>
    <sheetView topLeftCell="B1" workbookViewId="0">
      <selection activeCell="K21" sqref="K21"/>
    </sheetView>
  </sheetViews>
  <sheetFormatPr defaultRowHeight="14.4" x14ac:dyDescent="0.25"/>
  <cols>
    <col min="1" max="1" width="9.44140625" hidden="1" customWidth="1"/>
    <col min="2" max="2" width="9.21875" customWidth="1"/>
    <col min="3" max="3" width="14.77734375" customWidth="1"/>
    <col min="4" max="4" width="3.6640625" customWidth="1"/>
    <col min="5" max="5" width="10.44140625" hidden="1" customWidth="1"/>
    <col min="6" max="6" width="8.44140625" customWidth="1"/>
    <col min="7" max="7" width="7.33203125" customWidth="1"/>
    <col min="8" max="8" width="6.77734375" customWidth="1"/>
    <col min="9" max="9" width="7.44140625" customWidth="1"/>
    <col min="10" max="10" width="7.21875" customWidth="1"/>
    <col min="11" max="11" width="7.109375" customWidth="1"/>
    <col min="12" max="12" width="7.44140625" customWidth="1"/>
    <col min="13" max="13" width="10.5546875" bestFit="1" customWidth="1"/>
    <col min="14" max="14" width="15.109375" customWidth="1"/>
  </cols>
  <sheetData>
    <row r="1" spans="1:14" x14ac:dyDescent="0.25">
      <c r="B1" s="178" t="s">
        <v>102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x14ac:dyDescent="0.25">
      <c r="A2" s="173" t="s">
        <v>41</v>
      </c>
      <c r="B2" s="174" t="s">
        <v>0</v>
      </c>
      <c r="C2" s="174" t="s">
        <v>1</v>
      </c>
      <c r="D2" s="175" t="s">
        <v>4</v>
      </c>
      <c r="E2" s="174" t="s">
        <v>8</v>
      </c>
      <c r="F2" s="174" t="s">
        <v>48</v>
      </c>
      <c r="G2" s="176" t="s">
        <v>95</v>
      </c>
      <c r="H2" s="176"/>
      <c r="I2" s="176"/>
      <c r="J2" s="176" t="s">
        <v>96</v>
      </c>
      <c r="K2" s="176"/>
      <c r="L2" s="176"/>
      <c r="M2" s="177" t="s">
        <v>98</v>
      </c>
      <c r="N2" s="177" t="s">
        <v>99</v>
      </c>
    </row>
    <row r="3" spans="1:14" x14ac:dyDescent="0.25">
      <c r="A3" s="173"/>
      <c r="B3" s="174"/>
      <c r="C3" s="174"/>
      <c r="D3" s="175"/>
      <c r="E3" s="174"/>
      <c r="F3" s="174"/>
      <c r="G3" s="72" t="s">
        <v>9</v>
      </c>
      <c r="H3" s="72" t="s">
        <v>10</v>
      </c>
      <c r="I3" s="73" t="s">
        <v>11</v>
      </c>
      <c r="J3" s="72" t="s">
        <v>9</v>
      </c>
      <c r="K3" s="72" t="s">
        <v>10</v>
      </c>
      <c r="L3" s="73" t="s">
        <v>11</v>
      </c>
      <c r="M3" s="177"/>
      <c r="N3" s="177"/>
    </row>
    <row r="4" spans="1:14" ht="22.2" customHeight="1" x14ac:dyDescent="0.25">
      <c r="A4" s="85" t="s">
        <v>38</v>
      </c>
      <c r="B4" s="74" t="s">
        <v>92</v>
      </c>
      <c r="C4" s="74" t="s">
        <v>93</v>
      </c>
      <c r="D4" s="75">
        <v>1</v>
      </c>
      <c r="E4" s="76" t="s">
        <v>29</v>
      </c>
      <c r="F4" s="76" t="s">
        <v>16</v>
      </c>
      <c r="G4" s="86">
        <v>32.729999999999997</v>
      </c>
      <c r="H4" s="86">
        <v>1.72</v>
      </c>
      <c r="I4" s="86">
        <v>34.449999999999996</v>
      </c>
      <c r="J4" s="86">
        <v>30</v>
      </c>
      <c r="K4" s="86">
        <v>1.72</v>
      </c>
      <c r="L4" s="87">
        <v>31.72</v>
      </c>
      <c r="M4" s="88">
        <v>245000</v>
      </c>
      <c r="N4" s="85" t="s">
        <v>100</v>
      </c>
    </row>
    <row r="5" spans="1:14" ht="22.2" customHeight="1" x14ac:dyDescent="0.25">
      <c r="A5" s="85" t="s">
        <v>38</v>
      </c>
      <c r="B5" s="74" t="s">
        <v>94</v>
      </c>
      <c r="C5" s="74" t="s">
        <v>91</v>
      </c>
      <c r="D5" s="75">
        <v>1</v>
      </c>
      <c r="E5" s="76" t="s">
        <v>29</v>
      </c>
      <c r="F5" s="76" t="s">
        <v>16</v>
      </c>
      <c r="G5" s="86">
        <v>34.24</v>
      </c>
      <c r="H5" s="86">
        <v>1.72</v>
      </c>
      <c r="I5" s="86">
        <v>35.96</v>
      </c>
      <c r="J5" s="86">
        <v>31</v>
      </c>
      <c r="K5" s="86">
        <v>1.72</v>
      </c>
      <c r="L5" s="87">
        <v>32.72</v>
      </c>
      <c r="M5" s="88">
        <v>245000</v>
      </c>
      <c r="N5" s="85" t="s">
        <v>100</v>
      </c>
    </row>
    <row r="6" spans="1:14" ht="20.399999999999999" x14ac:dyDescent="0.25">
      <c r="A6" s="85" t="s">
        <v>42</v>
      </c>
      <c r="B6" s="77" t="s">
        <v>20</v>
      </c>
      <c r="C6" s="77" t="s">
        <v>21</v>
      </c>
      <c r="D6" s="75">
        <v>1</v>
      </c>
      <c r="E6" s="78" t="s">
        <v>88</v>
      </c>
      <c r="F6" s="78" t="s">
        <v>86</v>
      </c>
      <c r="G6" s="86">
        <v>8.2799999999999994</v>
      </c>
      <c r="H6" s="86">
        <v>0.31</v>
      </c>
      <c r="I6" s="86">
        <v>8.59</v>
      </c>
      <c r="J6" s="86">
        <v>6.6</v>
      </c>
      <c r="K6" s="86">
        <v>0.31</v>
      </c>
      <c r="L6" s="87">
        <v>6.9099999999999993</v>
      </c>
      <c r="M6" s="88">
        <v>31000</v>
      </c>
      <c r="N6" s="85" t="s">
        <v>101</v>
      </c>
    </row>
    <row r="7" spans="1:14" ht="20.399999999999999" x14ac:dyDescent="0.25">
      <c r="A7" s="85" t="s">
        <v>43</v>
      </c>
      <c r="B7" s="79" t="s">
        <v>22</v>
      </c>
      <c r="C7" s="77" t="s">
        <v>23</v>
      </c>
      <c r="D7" s="75">
        <v>1</v>
      </c>
      <c r="E7" s="78" t="s">
        <v>88</v>
      </c>
      <c r="F7" s="78" t="s">
        <v>86</v>
      </c>
      <c r="G7" s="86">
        <v>14.04</v>
      </c>
      <c r="H7" s="86">
        <v>0.36299999999999999</v>
      </c>
      <c r="I7" s="86">
        <v>14.402999999999999</v>
      </c>
      <c r="J7" s="86">
        <v>12.24</v>
      </c>
      <c r="K7" s="86">
        <v>0.36299999999999999</v>
      </c>
      <c r="L7" s="87">
        <v>12.603</v>
      </c>
      <c r="M7" s="88">
        <v>36300</v>
      </c>
      <c r="N7" s="85" t="s">
        <v>101</v>
      </c>
    </row>
    <row r="8" spans="1:14" ht="20.399999999999999" x14ac:dyDescent="0.25">
      <c r="A8" s="85" t="s">
        <v>43</v>
      </c>
      <c r="B8" s="79" t="s">
        <v>27</v>
      </c>
      <c r="C8" s="80" t="s">
        <v>28</v>
      </c>
      <c r="D8" s="75">
        <v>1</v>
      </c>
      <c r="E8" s="78" t="s">
        <v>89</v>
      </c>
      <c r="F8" s="78" t="s">
        <v>86</v>
      </c>
      <c r="G8" s="86">
        <v>15.3</v>
      </c>
      <c r="H8" s="86">
        <v>0.41099999999999998</v>
      </c>
      <c r="I8" s="86">
        <v>15.711</v>
      </c>
      <c r="J8" s="86">
        <v>13.98</v>
      </c>
      <c r="K8" s="86">
        <v>0.41099999999999998</v>
      </c>
      <c r="L8" s="87">
        <v>14.391</v>
      </c>
      <c r="M8" s="88">
        <v>41100</v>
      </c>
      <c r="N8" s="85" t="s">
        <v>101</v>
      </c>
    </row>
    <row r="9" spans="1:14" ht="19.2" x14ac:dyDescent="0.25">
      <c r="A9" s="85" t="s">
        <v>38</v>
      </c>
      <c r="B9" s="74" t="s">
        <v>34</v>
      </c>
      <c r="C9" s="74" t="s">
        <v>35</v>
      </c>
      <c r="D9" s="75">
        <v>1</v>
      </c>
      <c r="E9" s="74" t="s">
        <v>37</v>
      </c>
      <c r="F9" s="78" t="s">
        <v>86</v>
      </c>
      <c r="G9" s="86">
        <v>15.48</v>
      </c>
      <c r="H9" s="86">
        <v>0.44</v>
      </c>
      <c r="I9" s="86">
        <v>15.92</v>
      </c>
      <c r="J9" s="86">
        <v>12.97</v>
      </c>
      <c r="K9" s="86">
        <v>0.44</v>
      </c>
      <c r="L9" s="87">
        <v>13.41</v>
      </c>
      <c r="M9" s="88">
        <v>44000</v>
      </c>
      <c r="N9" s="85" t="s">
        <v>101</v>
      </c>
    </row>
    <row r="10" spans="1:14" ht="19.2" x14ac:dyDescent="0.25">
      <c r="A10" s="85" t="s">
        <v>38</v>
      </c>
      <c r="B10" s="81" t="s">
        <v>39</v>
      </c>
      <c r="C10" s="82" t="s">
        <v>40</v>
      </c>
      <c r="D10" s="75">
        <v>1</v>
      </c>
      <c r="E10" s="76" t="s">
        <v>30</v>
      </c>
      <c r="F10" s="78" t="s">
        <v>87</v>
      </c>
      <c r="G10" s="86">
        <v>1.1858407079646021</v>
      </c>
      <c r="H10" s="86">
        <v>8.0000000000000016E-2</v>
      </c>
      <c r="I10" s="86">
        <v>1.2658407079646021</v>
      </c>
      <c r="J10" s="86">
        <v>1.04</v>
      </c>
      <c r="K10" s="86">
        <v>8.0000000000000016E-2</v>
      </c>
      <c r="L10" s="87">
        <v>1.1200000000000001</v>
      </c>
      <c r="M10" s="88">
        <v>8000.0000000000009</v>
      </c>
      <c r="N10" s="85" t="s">
        <v>101</v>
      </c>
    </row>
    <row r="11" spans="1:14" ht="25.2" customHeight="1" x14ac:dyDescent="0.25">
      <c r="A11" s="85" t="s">
        <v>38</v>
      </c>
      <c r="B11" s="81" t="s">
        <v>44</v>
      </c>
      <c r="C11" s="82" t="s">
        <v>97</v>
      </c>
      <c r="D11" s="75">
        <v>1</v>
      </c>
      <c r="E11" s="76" t="s">
        <v>36</v>
      </c>
      <c r="F11" s="78" t="s">
        <v>87</v>
      </c>
      <c r="G11" s="86">
        <v>14.946902654867259</v>
      </c>
      <c r="H11" s="86">
        <v>8.0000000000000016E-2</v>
      </c>
      <c r="I11" s="86">
        <v>15.026902654867259</v>
      </c>
      <c r="J11" s="86">
        <v>12.56</v>
      </c>
      <c r="K11" s="86">
        <v>8.0000000000000016E-2</v>
      </c>
      <c r="L11" s="87">
        <v>12.64</v>
      </c>
      <c r="M11" s="88">
        <v>8000.0000000000009</v>
      </c>
      <c r="N11" s="85" t="s">
        <v>101</v>
      </c>
    </row>
    <row r="12" spans="1:14" ht="25.2" customHeight="1" x14ac:dyDescent="0.25">
      <c r="A12" s="85" t="s">
        <v>38</v>
      </c>
      <c r="B12" s="83" t="s">
        <v>45</v>
      </c>
      <c r="C12" s="84" t="s">
        <v>46</v>
      </c>
      <c r="D12" s="75">
        <v>1</v>
      </c>
      <c r="E12" s="76" t="s">
        <v>36</v>
      </c>
      <c r="F12" s="78" t="s">
        <v>87</v>
      </c>
      <c r="G12" s="86">
        <v>9.0265486725663724</v>
      </c>
      <c r="H12" s="86">
        <v>7.0796460176991163E-2</v>
      </c>
      <c r="I12" s="86">
        <v>9.0973451327433636</v>
      </c>
      <c r="J12" s="86">
        <v>8.23</v>
      </c>
      <c r="K12" s="86">
        <v>7.0796460176991163E-2</v>
      </c>
      <c r="L12" s="87">
        <v>8.3007964601769917</v>
      </c>
      <c r="M12" s="88">
        <v>7079.6460176991159</v>
      </c>
      <c r="N12" s="85" t="s">
        <v>101</v>
      </c>
    </row>
    <row r="13" spans="1:14" ht="25.2" customHeight="1" x14ac:dyDescent="0.25">
      <c r="A13" s="85" t="s">
        <v>38</v>
      </c>
      <c r="B13" s="81" t="s">
        <v>32</v>
      </c>
      <c r="C13" s="82" t="s">
        <v>33</v>
      </c>
      <c r="D13" s="75">
        <v>1</v>
      </c>
      <c r="E13" s="76" t="s">
        <v>30</v>
      </c>
      <c r="F13" s="78" t="s">
        <v>87</v>
      </c>
      <c r="G13" s="86">
        <v>1.1858407079646021</v>
      </c>
      <c r="H13" s="86">
        <v>8.0000000000000016E-2</v>
      </c>
      <c r="I13" s="86">
        <v>1.2658407079646021</v>
      </c>
      <c r="J13" s="86">
        <v>1.04</v>
      </c>
      <c r="K13" s="86">
        <v>8.0000000000000016E-2</v>
      </c>
      <c r="L13" s="87">
        <v>1.1200000000000001</v>
      </c>
      <c r="M13" s="88">
        <v>8000.0000000000009</v>
      </c>
      <c r="N13" s="85" t="s">
        <v>101</v>
      </c>
    </row>
  </sheetData>
  <mergeCells count="11">
    <mergeCell ref="G2:I2"/>
    <mergeCell ref="J2:L2"/>
    <mergeCell ref="M2:M3"/>
    <mergeCell ref="N2:N3"/>
    <mergeCell ref="B1:N1"/>
    <mergeCell ref="F2:F3"/>
    <mergeCell ref="A2:A3"/>
    <mergeCell ref="B2:B3"/>
    <mergeCell ref="C2:C3"/>
    <mergeCell ref="D2:D3"/>
    <mergeCell ref="E2:E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模具费</vt:lpstr>
      <vt:lpstr>产品价格</vt:lpstr>
      <vt:lpstr>冲压件核价</vt:lpstr>
      <vt:lpstr>Sheet2</vt:lpstr>
      <vt:lpstr>冲压件核价!Print_Area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2006-09-13T11:21:00Z</dcterms:created>
  <dcterms:modified xsi:type="dcterms:W3CDTF">2021-10-14T10:37:27Z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